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theme/themeOverride1.xml" ContentType="application/vnd.openxmlformats-officedocument.themeOverride+xml"/>
  <Override PartName="/xl/charts/chart12.xml" ContentType="application/vnd.openxmlformats-officedocument.drawingml.chart+xml"/>
  <Override PartName="/xl/theme/themeOverride2.xml" ContentType="application/vnd.openxmlformats-officedocument.themeOverrid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univpr-my.sharepoint.com/personal/francesco_zammori_unipr_it/Documents/Materiale di Ricerca/Articoli sottoposti/Costi/"/>
    </mc:Choice>
  </mc:AlternateContent>
  <xr:revisionPtr revIDLastSave="1873" documentId="13_ncr:1_{AF5261DF-1649-43B7-A2EC-F002EACE4186}" xr6:coauthVersionLast="47" xr6:coauthVersionMax="47" xr10:uidLastSave="{0E5EC360-ABFC-40BC-940D-87F52C40BFCC}"/>
  <bookViews>
    <workbookView xWindow="-110" yWindow="-110" windowWidth="19420" windowHeight="10300" activeTab="3" xr2:uid="{547B442A-54F7-4013-B144-0DB9BA6BC57A}"/>
  </bookViews>
  <sheets>
    <sheet name="Push" sheetId="1" r:id="rId1"/>
    <sheet name="WLC" sheetId="2" r:id="rId2"/>
    <sheet name="Sintesi" sheetId="3" r:id="rId3"/>
    <sheet name=" Grafici Costi Minimi" sheetId="4" r:id="rId4"/>
    <sheet name="Valori Ottimali 2" sheetId="13" r:id="rId5"/>
    <sheet name="Test T" sheetId="16" r:id="rId6"/>
    <sheet name="Valori Ottimali" sheetId="11" r:id="rId7"/>
    <sheet name="Grafici KPI" sheetId="6" r:id="rId8"/>
    <sheet name="Grafici Revenue" sheetId="10" r:id="rId9"/>
    <sheet name="Grafico Revenue Singolo" sheetId="15" r:id="rId10"/>
    <sheet name="Dati 4-Anova" sheetId="19" r:id="rId11"/>
    <sheet name="Dati Anova" sheetId="20" r:id="rId12"/>
  </sheets>
  <externalReferences>
    <externalReference r:id="rId13"/>
    <externalReference r:id="rId14"/>
    <externalReference r:id="rId15"/>
    <externalReference r:id="rId16"/>
  </externalReferences>
  <definedNames>
    <definedName name="Dir_Cost">Sintesi!$A$3</definedName>
    <definedName name="Pippo">OFFSET('Grafici KPI'!$F$23,0,1,1,10)</definedName>
    <definedName name="Price">Sintesi!$B$3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5" i="4" l="1"/>
  <c r="AD33" i="4"/>
  <c r="AD32" i="4"/>
  <c r="V25" i="4"/>
  <c r="W35" i="16"/>
  <c r="W34" i="16"/>
  <c r="U12" i="16"/>
  <c r="R13" i="16"/>
  <c r="R14" i="16"/>
  <c r="R15" i="16"/>
  <c r="R16" i="16"/>
  <c r="R17" i="16"/>
  <c r="R18" i="16"/>
  <c r="R19" i="16"/>
  <c r="R20" i="16"/>
  <c r="R21" i="16"/>
  <c r="R12" i="16"/>
  <c r="F48" i="20"/>
  <c r="I11" i="16"/>
  <c r="F44" i="20"/>
  <c r="F47" i="20"/>
  <c r="F39" i="20"/>
  <c r="F38" i="20"/>
  <c r="F37" i="20"/>
  <c r="F36" i="20"/>
  <c r="F35" i="20"/>
  <c r="F50" i="20" l="1"/>
  <c r="AE16" i="13" l="1"/>
  <c r="AE18" i="13"/>
  <c r="Z43" i="13"/>
  <c r="AA37" i="13"/>
  <c r="AC41" i="13"/>
  <c r="AC39" i="13"/>
  <c r="AA41" i="13"/>
  <c r="AA40" i="13"/>
  <c r="AA39" i="13"/>
  <c r="AJ20" i="13" l="1"/>
  <c r="AH20" i="13"/>
  <c r="AG20" i="13"/>
  <c r="AJ19" i="13"/>
  <c r="AI19" i="13"/>
  <c r="AH19" i="13"/>
  <c r="AG19" i="13"/>
  <c r="AJ18" i="13"/>
  <c r="AI18" i="13"/>
  <c r="AH18" i="13"/>
  <c r="AG18" i="13"/>
  <c r="AJ17" i="13"/>
  <c r="AI17" i="13"/>
  <c r="AH17" i="13"/>
  <c r="AG17" i="13"/>
  <c r="AJ16" i="13"/>
  <c r="AI16" i="13"/>
  <c r="AH16" i="13"/>
  <c r="AG16" i="13"/>
  <c r="AJ15" i="13"/>
  <c r="AH15" i="13"/>
  <c r="AG15" i="13"/>
  <c r="AF16" i="13"/>
  <c r="AF17" i="13"/>
  <c r="AF18" i="13"/>
  <c r="AF19" i="13"/>
  <c r="AF20" i="13"/>
  <c r="AF15" i="13"/>
  <c r="AE20" i="13"/>
  <c r="AE17" i="13"/>
  <c r="AD20" i="13"/>
  <c r="AD18" i="13"/>
  <c r="AD17" i="13"/>
  <c r="AD16" i="13"/>
  <c r="AC16" i="13"/>
  <c r="AC17" i="13"/>
  <c r="AC18" i="13"/>
  <c r="AC19" i="13"/>
  <c r="AC20" i="13"/>
  <c r="AC15" i="13"/>
  <c r="O6" i="1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C7" i="11"/>
  <c r="C8" i="11" s="1"/>
  <c r="C9" i="11" s="1"/>
  <c r="C10" i="11" s="1"/>
  <c r="C11" i="11" s="1"/>
  <c r="C12" i="11" s="1"/>
  <c r="D46" i="10"/>
  <c r="D43" i="10"/>
  <c r="D40" i="10"/>
  <c r="D37" i="10"/>
  <c r="D34" i="10"/>
  <c r="D31" i="10"/>
  <c r="D28" i="10"/>
  <c r="D25" i="10"/>
  <c r="D22" i="10"/>
  <c r="D19" i="10"/>
  <c r="D16" i="10"/>
  <c r="D13" i="10"/>
  <c r="D10" i="10"/>
  <c r="D7" i="10"/>
  <c r="D4" i="10"/>
  <c r="C13" i="11" l="1"/>
  <c r="C14" i="11" s="1"/>
  <c r="C15" i="11" s="1"/>
  <c r="C16" i="11" s="1"/>
  <c r="C17" i="11" s="1"/>
  <c r="C18" i="11" s="1"/>
  <c r="C7" i="10"/>
  <c r="C10" i="10" s="1"/>
  <c r="C6" i="10"/>
  <c r="C9" i="10" s="1"/>
  <c r="G9" i="10" s="1"/>
  <c r="C5" i="10"/>
  <c r="G3" i="10"/>
  <c r="F3" i="10"/>
  <c r="C306" i="3"/>
  <c r="C305" i="3"/>
  <c r="C304" i="3"/>
  <c r="C303" i="3"/>
  <c r="C302" i="3"/>
  <c r="C301" i="3"/>
  <c r="C300" i="3"/>
  <c r="C299" i="3"/>
  <c r="M6" i="13" s="1"/>
  <c r="C298" i="3"/>
  <c r="C297" i="3"/>
  <c r="C296" i="3"/>
  <c r="P6" i="13" s="1"/>
  <c r="C295" i="3"/>
  <c r="R6" i="13" s="1"/>
  <c r="C294" i="3"/>
  <c r="O6" i="13" s="1"/>
  <c r="C293" i="3"/>
  <c r="Q6" i="13" s="1"/>
  <c r="C292" i="3"/>
  <c r="N6" i="13" s="1"/>
  <c r="C291" i="3"/>
  <c r="C290" i="3"/>
  <c r="L6" i="13" s="1"/>
  <c r="C289" i="3"/>
  <c r="C288" i="3"/>
  <c r="K6" i="13" s="1"/>
  <c r="C287" i="3"/>
  <c r="C307" i="3"/>
  <c r="F6" i="10" l="1"/>
  <c r="G6" i="10"/>
  <c r="C19" i="11"/>
  <c r="C20" i="11" s="1"/>
  <c r="C21" i="11" s="1"/>
  <c r="C22" i="11" s="1"/>
  <c r="AC12" i="11" s="1"/>
  <c r="F9" i="10"/>
  <c r="C12" i="10"/>
  <c r="C13" i="10"/>
  <c r="C8" i="10"/>
  <c r="C308" i="3"/>
  <c r="C309" i="3" s="1"/>
  <c r="G12" i="10" l="1"/>
  <c r="F12" i="10"/>
  <c r="C11" i="10"/>
  <c r="C15" i="10"/>
  <c r="C16" i="10"/>
  <c r="C310" i="3"/>
  <c r="C311" i="3" s="1"/>
  <c r="S6" i="13" s="1"/>
  <c r="C19" i="10" l="1"/>
  <c r="G15" i="10"/>
  <c r="F15" i="10"/>
  <c r="C18" i="10"/>
  <c r="C14" i="10"/>
  <c r="C17" i="10" s="1"/>
  <c r="C21" i="10" l="1"/>
  <c r="G18" i="10"/>
  <c r="F18" i="10"/>
  <c r="C22" i="10"/>
  <c r="C20" i="10"/>
  <c r="D46" i="6"/>
  <c r="D43" i="6"/>
  <c r="D40" i="6"/>
  <c r="D37" i="6"/>
  <c r="D34" i="6"/>
  <c r="D31" i="6"/>
  <c r="D28" i="6"/>
  <c r="D25" i="6"/>
  <c r="D22" i="6"/>
  <c r="D19" i="6"/>
  <c r="D16" i="6"/>
  <c r="D13" i="6"/>
  <c r="D10" i="6"/>
  <c r="D7" i="6"/>
  <c r="D4" i="6"/>
  <c r="G21" i="10" l="1"/>
  <c r="F21" i="10"/>
  <c r="C24" i="10"/>
  <c r="C23" i="10"/>
  <c r="C25" i="10"/>
  <c r="F6" i="6"/>
  <c r="G3" i="6"/>
  <c r="F3" i="6"/>
  <c r="C7" i="6"/>
  <c r="C10" i="6" s="1"/>
  <c r="C13" i="6" s="1"/>
  <c r="C16" i="6" s="1"/>
  <c r="C19" i="6" s="1"/>
  <c r="C22" i="6" s="1"/>
  <c r="C25" i="6" s="1"/>
  <c r="C28" i="6" s="1"/>
  <c r="C31" i="6" s="1"/>
  <c r="C34" i="6" s="1"/>
  <c r="C6" i="6"/>
  <c r="G6" i="6" s="1"/>
  <c r="C5" i="6"/>
  <c r="C8" i="6" s="1"/>
  <c r="C11" i="6" s="1"/>
  <c r="C14" i="6" s="1"/>
  <c r="C17" i="6" s="1"/>
  <c r="C20" i="6" s="1"/>
  <c r="C23" i="6" s="1"/>
  <c r="C26" i="6" s="1"/>
  <c r="C29" i="6" s="1"/>
  <c r="C32" i="6" s="1"/>
  <c r="C35" i="6" s="1"/>
  <c r="C38" i="6" s="1"/>
  <c r="C41" i="6" s="1"/>
  <c r="C44" i="6" s="1"/>
  <c r="C37" i="6" l="1"/>
  <c r="C40" i="6" s="1"/>
  <c r="C43" i="6" s="1"/>
  <c r="C46" i="6" s="1"/>
  <c r="F34" i="6"/>
  <c r="C9" i="6"/>
  <c r="C28" i="10"/>
  <c r="C26" i="10"/>
  <c r="G24" i="10"/>
  <c r="F24" i="10"/>
  <c r="C27" i="10"/>
  <c r="G9" i="6" l="1"/>
  <c r="F9" i="6"/>
  <c r="C12" i="6"/>
  <c r="C31" i="10"/>
  <c r="C29" i="10"/>
  <c r="G27" i="10"/>
  <c r="F27" i="10"/>
  <c r="C30" i="10"/>
  <c r="B11" i="4"/>
  <c r="C15" i="6" l="1"/>
  <c r="G12" i="6"/>
  <c r="F12" i="6"/>
  <c r="G30" i="10"/>
  <c r="F30" i="10"/>
  <c r="C33" i="10"/>
  <c r="C34" i="10"/>
  <c r="C32" i="10"/>
  <c r="R419" i="3"/>
  <c r="Q419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R418" i="3"/>
  <c r="Q418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R417" i="3"/>
  <c r="Q417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R416" i="3"/>
  <c r="Q416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R415" i="3"/>
  <c r="Q415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R414" i="3"/>
  <c r="Q414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R413" i="3"/>
  <c r="Q413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R412" i="3"/>
  <c r="Q412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R411" i="3"/>
  <c r="Q411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R410" i="3"/>
  <c r="Q410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R409" i="3"/>
  <c r="Q409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R408" i="3"/>
  <c r="Q408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R407" i="3"/>
  <c r="Q407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R406" i="3"/>
  <c r="Q406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R404" i="3"/>
  <c r="Q404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R403" i="3"/>
  <c r="Q403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R402" i="3"/>
  <c r="Q402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R401" i="3"/>
  <c r="Q401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R400" i="3"/>
  <c r="Q400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R399" i="3"/>
  <c r="Q399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R398" i="3"/>
  <c r="AQ398" i="3" s="1"/>
  <c r="AQ412" i="3" s="1"/>
  <c r="Q398" i="3"/>
  <c r="AP398" i="3" s="1"/>
  <c r="AP412" i="3" s="1"/>
  <c r="P398" i="3"/>
  <c r="AO398" i="3" s="1"/>
  <c r="AO412" i="3" s="1"/>
  <c r="O398" i="3"/>
  <c r="AN398" i="3" s="1"/>
  <c r="AN412" i="3" s="1"/>
  <c r="N398" i="3"/>
  <c r="AM398" i="3" s="1"/>
  <c r="AM412" i="3" s="1"/>
  <c r="M398" i="3"/>
  <c r="AL398" i="3" s="1"/>
  <c r="AL412" i="3" s="1"/>
  <c r="L398" i="3"/>
  <c r="AK398" i="3" s="1"/>
  <c r="AK412" i="3" s="1"/>
  <c r="K398" i="3"/>
  <c r="AJ398" i="3" s="1"/>
  <c r="AJ412" i="3" s="1"/>
  <c r="J398" i="3"/>
  <c r="AI398" i="3" s="1"/>
  <c r="AI412" i="3" s="1"/>
  <c r="I398" i="3"/>
  <c r="AH398" i="3" s="1"/>
  <c r="AH412" i="3" s="1"/>
  <c r="H398" i="3"/>
  <c r="AG398" i="3" s="1"/>
  <c r="AG412" i="3" s="1"/>
  <c r="G398" i="3"/>
  <c r="AF398" i="3" s="1"/>
  <c r="AF412" i="3" s="1"/>
  <c r="F398" i="3"/>
  <c r="AE398" i="3" s="1"/>
  <c r="AE412" i="3" s="1"/>
  <c r="E398" i="3"/>
  <c r="AD398" i="3" s="1"/>
  <c r="AD412" i="3" s="1"/>
  <c r="D398" i="3"/>
  <c r="AC384" i="3" s="1"/>
  <c r="D399" i="3"/>
  <c r="D342" i="3"/>
  <c r="AC342" i="3" s="1"/>
  <c r="AC356" i="3" s="1"/>
  <c r="D343" i="3"/>
  <c r="E342" i="3"/>
  <c r="AD342" i="3" s="1"/>
  <c r="AD356" i="3" s="1"/>
  <c r="F342" i="3"/>
  <c r="AE342" i="3" s="1"/>
  <c r="AE356" i="3" s="1"/>
  <c r="G342" i="3"/>
  <c r="AF342" i="3" s="1"/>
  <c r="AF356" i="3" s="1"/>
  <c r="H342" i="3"/>
  <c r="AG342" i="3" s="1"/>
  <c r="AG356" i="3" s="1"/>
  <c r="I342" i="3"/>
  <c r="AH342" i="3" s="1"/>
  <c r="AH356" i="3" s="1"/>
  <c r="J342" i="3"/>
  <c r="AI342" i="3" s="1"/>
  <c r="AI356" i="3" s="1"/>
  <c r="K342" i="3"/>
  <c r="AJ342" i="3" s="1"/>
  <c r="AJ356" i="3" s="1"/>
  <c r="L342" i="3"/>
  <c r="AK342" i="3" s="1"/>
  <c r="AK356" i="3" s="1"/>
  <c r="M342" i="3"/>
  <c r="AL342" i="3" s="1"/>
  <c r="AL356" i="3" s="1"/>
  <c r="N342" i="3"/>
  <c r="AM342" i="3" s="1"/>
  <c r="AM356" i="3" s="1"/>
  <c r="O342" i="3"/>
  <c r="AN342" i="3" s="1"/>
  <c r="AN356" i="3" s="1"/>
  <c r="P342" i="3"/>
  <c r="AO342" i="3" s="1"/>
  <c r="AO356" i="3" s="1"/>
  <c r="Q342" i="3"/>
  <c r="AP342" i="3" s="1"/>
  <c r="AP356" i="3" s="1"/>
  <c r="Z423" i="3"/>
  <c r="AA422" i="3"/>
  <c r="Z422" i="3" s="1"/>
  <c r="Z421" i="3"/>
  <c r="Z420" i="3"/>
  <c r="Z419" i="3"/>
  <c r="Z418" i="3"/>
  <c r="Z417" i="3"/>
  <c r="Z416" i="3"/>
  <c r="Z415" i="3"/>
  <c r="Z414" i="3"/>
  <c r="Z413" i="3"/>
  <c r="Z409" i="3"/>
  <c r="AA408" i="3"/>
  <c r="Z408" i="3" s="1"/>
  <c r="Z407" i="3"/>
  <c r="Z406" i="3"/>
  <c r="Z405" i="3"/>
  <c r="Z404" i="3"/>
  <c r="Z403" i="3"/>
  <c r="Z402" i="3"/>
  <c r="Z401" i="3"/>
  <c r="Z400" i="3"/>
  <c r="Z399" i="3"/>
  <c r="AR398" i="3"/>
  <c r="AR412" i="3" s="1"/>
  <c r="AB398" i="3"/>
  <c r="AB412" i="3" s="1"/>
  <c r="AQ370" i="3"/>
  <c r="AQ384" i="3" s="1"/>
  <c r="AB370" i="3"/>
  <c r="AR370" i="3"/>
  <c r="AR384" i="3" s="1"/>
  <c r="Z371" i="3"/>
  <c r="Z372" i="3"/>
  <c r="Z373" i="3"/>
  <c r="Z374" i="3"/>
  <c r="Z375" i="3"/>
  <c r="Z376" i="3"/>
  <c r="Z377" i="3"/>
  <c r="Z378" i="3"/>
  <c r="Z379" i="3"/>
  <c r="AA380" i="3"/>
  <c r="Z380" i="3" s="1"/>
  <c r="Z381" i="3"/>
  <c r="AB384" i="3"/>
  <c r="Z385" i="3"/>
  <c r="Z386" i="3"/>
  <c r="Z387" i="3"/>
  <c r="Z388" i="3"/>
  <c r="Z389" i="3"/>
  <c r="Z390" i="3"/>
  <c r="Z391" i="3"/>
  <c r="Z392" i="3"/>
  <c r="Z393" i="3"/>
  <c r="AA394" i="3"/>
  <c r="Z394" i="3" s="1"/>
  <c r="Z395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Q391" i="3"/>
  <c r="P391" i="3"/>
  <c r="O391" i="3"/>
  <c r="N391" i="3"/>
  <c r="M391" i="3"/>
  <c r="L391" i="3"/>
  <c r="J391" i="3"/>
  <c r="I391" i="3"/>
  <c r="H391" i="3"/>
  <c r="G391" i="3"/>
  <c r="F391" i="3"/>
  <c r="E391" i="3"/>
  <c r="Q390" i="3"/>
  <c r="P390" i="3"/>
  <c r="O390" i="3"/>
  <c r="N390" i="3"/>
  <c r="M390" i="3"/>
  <c r="L390" i="3"/>
  <c r="J390" i="3"/>
  <c r="I390" i="3"/>
  <c r="H390" i="3"/>
  <c r="G390" i="3"/>
  <c r="F390" i="3"/>
  <c r="E390" i="3"/>
  <c r="Q389" i="3"/>
  <c r="P389" i="3"/>
  <c r="O389" i="3"/>
  <c r="N389" i="3"/>
  <c r="M389" i="3"/>
  <c r="L389" i="3"/>
  <c r="J389" i="3"/>
  <c r="I389" i="3"/>
  <c r="H389" i="3"/>
  <c r="G389" i="3"/>
  <c r="F389" i="3"/>
  <c r="E389" i="3"/>
  <c r="Q388" i="3"/>
  <c r="P388" i="3"/>
  <c r="O388" i="3"/>
  <c r="N388" i="3"/>
  <c r="M388" i="3"/>
  <c r="L388" i="3"/>
  <c r="J388" i="3"/>
  <c r="I388" i="3"/>
  <c r="H388" i="3"/>
  <c r="G388" i="3"/>
  <c r="F388" i="3"/>
  <c r="E388" i="3"/>
  <c r="Q387" i="3"/>
  <c r="P387" i="3"/>
  <c r="O387" i="3"/>
  <c r="N387" i="3"/>
  <c r="M387" i="3"/>
  <c r="L387" i="3"/>
  <c r="J387" i="3"/>
  <c r="I387" i="3"/>
  <c r="H387" i="3"/>
  <c r="G387" i="3"/>
  <c r="F387" i="3"/>
  <c r="E387" i="3"/>
  <c r="Q386" i="3"/>
  <c r="P386" i="3"/>
  <c r="O386" i="3"/>
  <c r="N386" i="3"/>
  <c r="M386" i="3"/>
  <c r="L386" i="3"/>
  <c r="J386" i="3"/>
  <c r="I386" i="3"/>
  <c r="H386" i="3"/>
  <c r="G386" i="3"/>
  <c r="F386" i="3"/>
  <c r="E386" i="3"/>
  <c r="Q385" i="3"/>
  <c r="P385" i="3"/>
  <c r="O385" i="3"/>
  <c r="N385" i="3"/>
  <c r="M385" i="3"/>
  <c r="L385" i="3"/>
  <c r="J385" i="3"/>
  <c r="I385" i="3"/>
  <c r="H385" i="3"/>
  <c r="G385" i="3"/>
  <c r="F385" i="3"/>
  <c r="E385" i="3"/>
  <c r="Q384" i="3"/>
  <c r="P384" i="3"/>
  <c r="O384" i="3"/>
  <c r="N384" i="3"/>
  <c r="M384" i="3"/>
  <c r="L384" i="3"/>
  <c r="J384" i="3"/>
  <c r="I384" i="3"/>
  <c r="H384" i="3"/>
  <c r="G384" i="3"/>
  <c r="F384" i="3"/>
  <c r="E384" i="3"/>
  <c r="Q383" i="3"/>
  <c r="P383" i="3"/>
  <c r="O383" i="3"/>
  <c r="N383" i="3"/>
  <c r="M383" i="3"/>
  <c r="L383" i="3"/>
  <c r="J383" i="3"/>
  <c r="I383" i="3"/>
  <c r="H383" i="3"/>
  <c r="G383" i="3"/>
  <c r="F383" i="3"/>
  <c r="E383" i="3"/>
  <c r="Q382" i="3"/>
  <c r="P382" i="3"/>
  <c r="O382" i="3"/>
  <c r="N382" i="3"/>
  <c r="M382" i="3"/>
  <c r="L382" i="3"/>
  <c r="J382" i="3"/>
  <c r="I382" i="3"/>
  <c r="H382" i="3"/>
  <c r="G382" i="3"/>
  <c r="F382" i="3"/>
  <c r="E382" i="3"/>
  <c r="Q381" i="3"/>
  <c r="P381" i="3"/>
  <c r="O381" i="3"/>
  <c r="N381" i="3"/>
  <c r="M381" i="3"/>
  <c r="L381" i="3"/>
  <c r="J381" i="3"/>
  <c r="I381" i="3"/>
  <c r="H381" i="3"/>
  <c r="G381" i="3"/>
  <c r="F381" i="3"/>
  <c r="E381" i="3"/>
  <c r="Q380" i="3"/>
  <c r="P380" i="3"/>
  <c r="O380" i="3"/>
  <c r="N380" i="3"/>
  <c r="M380" i="3"/>
  <c r="L380" i="3"/>
  <c r="J380" i="3"/>
  <c r="I380" i="3"/>
  <c r="H380" i="3"/>
  <c r="G380" i="3"/>
  <c r="F380" i="3"/>
  <c r="E380" i="3"/>
  <c r="Q379" i="3"/>
  <c r="P379" i="3"/>
  <c r="O379" i="3"/>
  <c r="N379" i="3"/>
  <c r="M379" i="3"/>
  <c r="L379" i="3"/>
  <c r="J379" i="3"/>
  <c r="I379" i="3"/>
  <c r="H379" i="3"/>
  <c r="G379" i="3"/>
  <c r="F379" i="3"/>
  <c r="E379" i="3"/>
  <c r="Q378" i="3"/>
  <c r="P378" i="3"/>
  <c r="O378" i="3"/>
  <c r="N378" i="3"/>
  <c r="M378" i="3"/>
  <c r="L378" i="3"/>
  <c r="J378" i="3"/>
  <c r="I378" i="3"/>
  <c r="H378" i="3"/>
  <c r="G378" i="3"/>
  <c r="F378" i="3"/>
  <c r="E378" i="3"/>
  <c r="Q377" i="3"/>
  <c r="P377" i="3"/>
  <c r="O377" i="3"/>
  <c r="N377" i="3"/>
  <c r="M377" i="3"/>
  <c r="L377" i="3"/>
  <c r="J377" i="3"/>
  <c r="I377" i="3"/>
  <c r="H377" i="3"/>
  <c r="G377" i="3"/>
  <c r="F377" i="3"/>
  <c r="E377" i="3"/>
  <c r="Q376" i="3"/>
  <c r="P376" i="3"/>
  <c r="O376" i="3"/>
  <c r="N376" i="3"/>
  <c r="M376" i="3"/>
  <c r="L376" i="3"/>
  <c r="J376" i="3"/>
  <c r="I376" i="3"/>
  <c r="H376" i="3"/>
  <c r="G376" i="3"/>
  <c r="F376" i="3"/>
  <c r="E376" i="3"/>
  <c r="Q375" i="3"/>
  <c r="P375" i="3"/>
  <c r="O375" i="3"/>
  <c r="N375" i="3"/>
  <c r="M375" i="3"/>
  <c r="L375" i="3"/>
  <c r="J375" i="3"/>
  <c r="I375" i="3"/>
  <c r="H375" i="3"/>
  <c r="G375" i="3"/>
  <c r="F375" i="3"/>
  <c r="E375" i="3"/>
  <c r="Q374" i="3"/>
  <c r="P374" i="3"/>
  <c r="O374" i="3"/>
  <c r="N374" i="3"/>
  <c r="M374" i="3"/>
  <c r="L374" i="3"/>
  <c r="J374" i="3"/>
  <c r="I374" i="3"/>
  <c r="H374" i="3"/>
  <c r="G374" i="3"/>
  <c r="F374" i="3"/>
  <c r="E374" i="3"/>
  <c r="Q373" i="3"/>
  <c r="P373" i="3"/>
  <c r="O373" i="3"/>
  <c r="N373" i="3"/>
  <c r="M373" i="3"/>
  <c r="L373" i="3"/>
  <c r="J373" i="3"/>
  <c r="I373" i="3"/>
  <c r="H373" i="3"/>
  <c r="G373" i="3"/>
  <c r="F373" i="3"/>
  <c r="E373" i="3"/>
  <c r="Q372" i="3"/>
  <c r="P372" i="3"/>
  <c r="O372" i="3"/>
  <c r="N372" i="3"/>
  <c r="M372" i="3"/>
  <c r="L372" i="3"/>
  <c r="J372" i="3"/>
  <c r="I372" i="3"/>
  <c r="H372" i="3"/>
  <c r="G372" i="3"/>
  <c r="F372" i="3"/>
  <c r="E372" i="3"/>
  <c r="Q371" i="3"/>
  <c r="P371" i="3"/>
  <c r="O371" i="3"/>
  <c r="N371" i="3"/>
  <c r="M371" i="3"/>
  <c r="L371" i="3"/>
  <c r="J371" i="3"/>
  <c r="I371" i="3"/>
  <c r="H371" i="3"/>
  <c r="G371" i="3"/>
  <c r="F371" i="3"/>
  <c r="E371" i="3"/>
  <c r="Q370" i="3"/>
  <c r="AP370" i="3" s="1"/>
  <c r="AP384" i="3" s="1"/>
  <c r="P370" i="3"/>
  <c r="AO370" i="3" s="1"/>
  <c r="AO384" i="3" s="1"/>
  <c r="O370" i="3"/>
  <c r="AN370" i="3" s="1"/>
  <c r="AN384" i="3" s="1"/>
  <c r="N370" i="3"/>
  <c r="AM370" i="3" s="1"/>
  <c r="AM384" i="3" s="1"/>
  <c r="M370" i="3"/>
  <c r="AL370" i="3" s="1"/>
  <c r="AL384" i="3" s="1"/>
  <c r="L370" i="3"/>
  <c r="AK370" i="3" s="1"/>
  <c r="AK384" i="3" s="1"/>
  <c r="K370" i="3"/>
  <c r="AJ370" i="3" s="1"/>
  <c r="AJ384" i="3" s="1"/>
  <c r="J370" i="3"/>
  <c r="AI370" i="3" s="1"/>
  <c r="AI384" i="3" s="1"/>
  <c r="I370" i="3"/>
  <c r="AH370" i="3" s="1"/>
  <c r="AH384" i="3" s="1"/>
  <c r="H370" i="3"/>
  <c r="AG370" i="3" s="1"/>
  <c r="AG384" i="3" s="1"/>
  <c r="G370" i="3"/>
  <c r="AF370" i="3" s="1"/>
  <c r="AF384" i="3" s="1"/>
  <c r="F370" i="3"/>
  <c r="AE370" i="3" s="1"/>
  <c r="AE384" i="3" s="1"/>
  <c r="E370" i="3"/>
  <c r="AD370" i="3" s="1"/>
  <c r="AD384" i="3" s="1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D371" i="3"/>
  <c r="D370" i="3"/>
  <c r="AC370" i="3" s="1"/>
  <c r="AX372" i="3" s="1"/>
  <c r="C371" i="3"/>
  <c r="Z367" i="3"/>
  <c r="AA366" i="3"/>
  <c r="Z366" i="3" s="1"/>
  <c r="Z365" i="3"/>
  <c r="Z364" i="3"/>
  <c r="Z363" i="3"/>
  <c r="Z362" i="3"/>
  <c r="Z361" i="3"/>
  <c r="Z360" i="3"/>
  <c r="Z359" i="3"/>
  <c r="Z358" i="3"/>
  <c r="Z357" i="3"/>
  <c r="Z353" i="3"/>
  <c r="AA352" i="3"/>
  <c r="Z352" i="3" s="1"/>
  <c r="Z351" i="3"/>
  <c r="Z350" i="3"/>
  <c r="Z349" i="3"/>
  <c r="Z348" i="3"/>
  <c r="Z347" i="3"/>
  <c r="Z346" i="3"/>
  <c r="Z345" i="3"/>
  <c r="Z344" i="3"/>
  <c r="Z343" i="3"/>
  <c r="AR342" i="3"/>
  <c r="AR356" i="3" s="1"/>
  <c r="AQ342" i="3"/>
  <c r="AQ356" i="3" s="1"/>
  <c r="AB342" i="3"/>
  <c r="AB356" i="3" s="1"/>
  <c r="Q363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Q362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Q361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Q360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Q359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Q358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Q357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Q356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Q355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Q354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Q353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Q352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Q351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Q350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Q349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Q348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Q347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Q346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Q345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Q344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Q343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Z339" i="3"/>
  <c r="AA338" i="3"/>
  <c r="Z338" i="3" s="1"/>
  <c r="Z337" i="3"/>
  <c r="Z336" i="3"/>
  <c r="Z335" i="3"/>
  <c r="Z334" i="3"/>
  <c r="Z333" i="3"/>
  <c r="Z332" i="3"/>
  <c r="Z331" i="3"/>
  <c r="Z330" i="3"/>
  <c r="Z329" i="3"/>
  <c r="Z325" i="3"/>
  <c r="AA324" i="3"/>
  <c r="Z324" i="3"/>
  <c r="Z323" i="3"/>
  <c r="Z322" i="3"/>
  <c r="Z321" i="3"/>
  <c r="Z320" i="3"/>
  <c r="Z319" i="3"/>
  <c r="Z318" i="3"/>
  <c r="Z317" i="3"/>
  <c r="Z316" i="3"/>
  <c r="Z315" i="3"/>
  <c r="AR314" i="3"/>
  <c r="AR328" i="3" s="1"/>
  <c r="AQ314" i="3"/>
  <c r="AQ328" i="3" s="1"/>
  <c r="AP314" i="3"/>
  <c r="AP328" i="3" s="1"/>
  <c r="AO314" i="3"/>
  <c r="AO328" i="3" s="1"/>
  <c r="AB314" i="3"/>
  <c r="AB328" i="3" s="1"/>
  <c r="O335" i="3"/>
  <c r="N335" i="3"/>
  <c r="M335" i="3"/>
  <c r="L335" i="3"/>
  <c r="K335" i="3"/>
  <c r="J335" i="3"/>
  <c r="I335" i="3"/>
  <c r="H335" i="3"/>
  <c r="G335" i="3"/>
  <c r="F335" i="3"/>
  <c r="E335" i="3"/>
  <c r="O334" i="3"/>
  <c r="N334" i="3"/>
  <c r="M334" i="3"/>
  <c r="L334" i="3"/>
  <c r="K334" i="3"/>
  <c r="J334" i="3"/>
  <c r="I334" i="3"/>
  <c r="H334" i="3"/>
  <c r="G334" i="3"/>
  <c r="F334" i="3"/>
  <c r="E334" i="3"/>
  <c r="O333" i="3"/>
  <c r="N333" i="3"/>
  <c r="M333" i="3"/>
  <c r="L333" i="3"/>
  <c r="K333" i="3"/>
  <c r="J333" i="3"/>
  <c r="I333" i="3"/>
  <c r="H333" i="3"/>
  <c r="G333" i="3"/>
  <c r="F333" i="3"/>
  <c r="E333" i="3"/>
  <c r="O332" i="3"/>
  <c r="N332" i="3"/>
  <c r="M332" i="3"/>
  <c r="L332" i="3"/>
  <c r="K332" i="3"/>
  <c r="J332" i="3"/>
  <c r="I332" i="3"/>
  <c r="H332" i="3"/>
  <c r="G332" i="3"/>
  <c r="F332" i="3"/>
  <c r="E332" i="3"/>
  <c r="O331" i="3"/>
  <c r="N331" i="3"/>
  <c r="M331" i="3"/>
  <c r="L331" i="3"/>
  <c r="K331" i="3"/>
  <c r="J331" i="3"/>
  <c r="I331" i="3"/>
  <c r="H331" i="3"/>
  <c r="G331" i="3"/>
  <c r="F331" i="3"/>
  <c r="E331" i="3"/>
  <c r="O330" i="3"/>
  <c r="N330" i="3"/>
  <c r="M330" i="3"/>
  <c r="L330" i="3"/>
  <c r="K330" i="3"/>
  <c r="J330" i="3"/>
  <c r="I330" i="3"/>
  <c r="H330" i="3"/>
  <c r="G330" i="3"/>
  <c r="F330" i="3"/>
  <c r="E330" i="3"/>
  <c r="O329" i="3"/>
  <c r="N329" i="3"/>
  <c r="M329" i="3"/>
  <c r="L329" i="3"/>
  <c r="K329" i="3"/>
  <c r="J329" i="3"/>
  <c r="I329" i="3"/>
  <c r="H329" i="3"/>
  <c r="G329" i="3"/>
  <c r="F329" i="3"/>
  <c r="E329" i="3"/>
  <c r="O328" i="3"/>
  <c r="N328" i="3"/>
  <c r="M328" i="3"/>
  <c r="L328" i="3"/>
  <c r="K328" i="3"/>
  <c r="J328" i="3"/>
  <c r="I328" i="3"/>
  <c r="H328" i="3"/>
  <c r="G328" i="3"/>
  <c r="F328" i="3"/>
  <c r="E328" i="3"/>
  <c r="O327" i="3"/>
  <c r="N327" i="3"/>
  <c r="M327" i="3"/>
  <c r="L327" i="3"/>
  <c r="K327" i="3"/>
  <c r="J327" i="3"/>
  <c r="I327" i="3"/>
  <c r="H327" i="3"/>
  <c r="G327" i="3"/>
  <c r="F327" i="3"/>
  <c r="E327" i="3"/>
  <c r="O326" i="3"/>
  <c r="N326" i="3"/>
  <c r="M326" i="3"/>
  <c r="L326" i="3"/>
  <c r="K326" i="3"/>
  <c r="J326" i="3"/>
  <c r="I326" i="3"/>
  <c r="H326" i="3"/>
  <c r="G326" i="3"/>
  <c r="F326" i="3"/>
  <c r="E326" i="3"/>
  <c r="O325" i="3"/>
  <c r="N325" i="3"/>
  <c r="M325" i="3"/>
  <c r="L325" i="3"/>
  <c r="K325" i="3"/>
  <c r="J325" i="3"/>
  <c r="I325" i="3"/>
  <c r="H325" i="3"/>
  <c r="G325" i="3"/>
  <c r="F325" i="3"/>
  <c r="E325" i="3"/>
  <c r="O324" i="3"/>
  <c r="N324" i="3"/>
  <c r="M324" i="3"/>
  <c r="L324" i="3"/>
  <c r="K324" i="3"/>
  <c r="J324" i="3"/>
  <c r="I324" i="3"/>
  <c r="H324" i="3"/>
  <c r="G324" i="3"/>
  <c r="F324" i="3"/>
  <c r="E324" i="3"/>
  <c r="O323" i="3"/>
  <c r="N323" i="3"/>
  <c r="M323" i="3"/>
  <c r="L323" i="3"/>
  <c r="K323" i="3"/>
  <c r="J323" i="3"/>
  <c r="I323" i="3"/>
  <c r="H323" i="3"/>
  <c r="G323" i="3"/>
  <c r="F323" i="3"/>
  <c r="E323" i="3"/>
  <c r="O322" i="3"/>
  <c r="N322" i="3"/>
  <c r="M322" i="3"/>
  <c r="L322" i="3"/>
  <c r="K322" i="3"/>
  <c r="J322" i="3"/>
  <c r="I322" i="3"/>
  <c r="H322" i="3"/>
  <c r="G322" i="3"/>
  <c r="F322" i="3"/>
  <c r="E322" i="3"/>
  <c r="O321" i="3"/>
  <c r="N321" i="3"/>
  <c r="M321" i="3"/>
  <c r="L321" i="3"/>
  <c r="K321" i="3"/>
  <c r="J321" i="3"/>
  <c r="I321" i="3"/>
  <c r="H321" i="3"/>
  <c r="G321" i="3"/>
  <c r="F321" i="3"/>
  <c r="E321" i="3"/>
  <c r="O320" i="3"/>
  <c r="N320" i="3"/>
  <c r="M320" i="3"/>
  <c r="L320" i="3"/>
  <c r="K320" i="3"/>
  <c r="J320" i="3"/>
  <c r="I320" i="3"/>
  <c r="H320" i="3"/>
  <c r="G320" i="3"/>
  <c r="F320" i="3"/>
  <c r="E320" i="3"/>
  <c r="O319" i="3"/>
  <c r="N319" i="3"/>
  <c r="M319" i="3"/>
  <c r="L319" i="3"/>
  <c r="K319" i="3"/>
  <c r="J319" i="3"/>
  <c r="I319" i="3"/>
  <c r="H319" i="3"/>
  <c r="G319" i="3"/>
  <c r="F319" i="3"/>
  <c r="E319" i="3"/>
  <c r="O318" i="3"/>
  <c r="N318" i="3"/>
  <c r="M318" i="3"/>
  <c r="L318" i="3"/>
  <c r="K318" i="3"/>
  <c r="J318" i="3"/>
  <c r="I318" i="3"/>
  <c r="H318" i="3"/>
  <c r="G318" i="3"/>
  <c r="F318" i="3"/>
  <c r="E318" i="3"/>
  <c r="O317" i="3"/>
  <c r="N317" i="3"/>
  <c r="M317" i="3"/>
  <c r="L317" i="3"/>
  <c r="K317" i="3"/>
  <c r="J317" i="3"/>
  <c r="I317" i="3"/>
  <c r="H317" i="3"/>
  <c r="G317" i="3"/>
  <c r="F317" i="3"/>
  <c r="E317" i="3"/>
  <c r="O316" i="3"/>
  <c r="N316" i="3"/>
  <c r="M316" i="3"/>
  <c r="L316" i="3"/>
  <c r="K316" i="3"/>
  <c r="J316" i="3"/>
  <c r="I316" i="3"/>
  <c r="H316" i="3"/>
  <c r="G316" i="3"/>
  <c r="F316" i="3"/>
  <c r="E316" i="3"/>
  <c r="O315" i="3"/>
  <c r="N315" i="3"/>
  <c r="M315" i="3"/>
  <c r="L315" i="3"/>
  <c r="K315" i="3"/>
  <c r="J315" i="3"/>
  <c r="I315" i="3"/>
  <c r="H315" i="3"/>
  <c r="G315" i="3"/>
  <c r="F315" i="3"/>
  <c r="E315" i="3"/>
  <c r="O314" i="3"/>
  <c r="AN314" i="3" s="1"/>
  <c r="AN328" i="3" s="1"/>
  <c r="N314" i="3"/>
  <c r="AM314" i="3" s="1"/>
  <c r="AM328" i="3" s="1"/>
  <c r="M314" i="3"/>
  <c r="AL314" i="3" s="1"/>
  <c r="AL328" i="3" s="1"/>
  <c r="L314" i="3"/>
  <c r="AK314" i="3" s="1"/>
  <c r="AK328" i="3" s="1"/>
  <c r="K314" i="3"/>
  <c r="AJ314" i="3" s="1"/>
  <c r="AJ328" i="3" s="1"/>
  <c r="J314" i="3"/>
  <c r="AI314" i="3" s="1"/>
  <c r="AI328" i="3" s="1"/>
  <c r="I314" i="3"/>
  <c r="AH314" i="3" s="1"/>
  <c r="AH328" i="3" s="1"/>
  <c r="H314" i="3"/>
  <c r="AG314" i="3" s="1"/>
  <c r="AG328" i="3" s="1"/>
  <c r="G314" i="3"/>
  <c r="AF314" i="3" s="1"/>
  <c r="AF328" i="3" s="1"/>
  <c r="F314" i="3"/>
  <c r="AE314" i="3" s="1"/>
  <c r="AE328" i="3" s="1"/>
  <c r="E314" i="3"/>
  <c r="AD314" i="3" s="1"/>
  <c r="AD328" i="3" s="1"/>
  <c r="D314" i="3"/>
  <c r="AC314" i="3" s="1"/>
  <c r="AC328" i="3" s="1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D28" i="13" l="1"/>
  <c r="E28" i="13" s="1"/>
  <c r="D29" i="13"/>
  <c r="E29" i="13" s="1"/>
  <c r="D30" i="13"/>
  <c r="E30" i="13" s="1"/>
  <c r="D10" i="13"/>
  <c r="E10" i="13" s="1"/>
  <c r="D11" i="13"/>
  <c r="E11" i="13" s="1"/>
  <c r="D16" i="13"/>
  <c r="E16" i="13" s="1"/>
  <c r="D12" i="13"/>
  <c r="D17" i="13"/>
  <c r="E17" i="13" s="1"/>
  <c r="D18" i="13"/>
  <c r="E18" i="13" s="1"/>
  <c r="G15" i="6"/>
  <c r="F15" i="6"/>
  <c r="C18" i="6"/>
  <c r="F19" i="11"/>
  <c r="R16" i="11" s="1"/>
  <c r="F22" i="11"/>
  <c r="H19" i="11"/>
  <c r="T16" i="11" s="1"/>
  <c r="H22" i="11"/>
  <c r="E19" i="11"/>
  <c r="Q16" i="11" s="1"/>
  <c r="E22" i="11"/>
  <c r="I22" i="11"/>
  <c r="I19" i="11"/>
  <c r="G19" i="11"/>
  <c r="S16" i="11" s="1"/>
  <c r="G22" i="11"/>
  <c r="O35" i="10"/>
  <c r="H35" i="10"/>
  <c r="P35" i="10"/>
  <c r="N35" i="10"/>
  <c r="F32" i="10"/>
  <c r="C35" i="10"/>
  <c r="G35" i="10"/>
  <c r="I35" i="10"/>
  <c r="Q35" i="10"/>
  <c r="J35" i="10"/>
  <c r="R35" i="10"/>
  <c r="G33" i="10"/>
  <c r="F33" i="10"/>
  <c r="C36" i="10"/>
  <c r="K35" i="10"/>
  <c r="F35" i="10"/>
  <c r="L35" i="10"/>
  <c r="C37" i="10"/>
  <c r="M35" i="10"/>
  <c r="O44" i="6"/>
  <c r="H44" i="6"/>
  <c r="P44" i="6"/>
  <c r="J44" i="6"/>
  <c r="R44" i="6"/>
  <c r="K44" i="6"/>
  <c r="S44" i="6"/>
  <c r="I44" i="6"/>
  <c r="G44" i="6"/>
  <c r="L44" i="6"/>
  <c r="T44" i="6"/>
  <c r="Q44" i="6"/>
  <c r="F44" i="6"/>
  <c r="M44" i="6"/>
  <c r="U44" i="6"/>
  <c r="N44" i="6"/>
  <c r="P41" i="6"/>
  <c r="G41" i="6"/>
  <c r="M41" i="6"/>
  <c r="H41" i="6"/>
  <c r="Q41" i="6"/>
  <c r="O41" i="6"/>
  <c r="F41" i="6"/>
  <c r="I41" i="6"/>
  <c r="R41" i="6"/>
  <c r="J41" i="6"/>
  <c r="S41" i="6"/>
  <c r="K41" i="6"/>
  <c r="T41" i="6"/>
  <c r="L41" i="6"/>
  <c r="Q38" i="6"/>
  <c r="F35" i="6"/>
  <c r="L35" i="6"/>
  <c r="J38" i="6"/>
  <c r="R38" i="6"/>
  <c r="F38" i="6"/>
  <c r="K38" i="6"/>
  <c r="S38" i="6"/>
  <c r="I38" i="6"/>
  <c r="N35" i="6"/>
  <c r="L38" i="6"/>
  <c r="T38" i="6"/>
  <c r="O35" i="6"/>
  <c r="M38" i="6"/>
  <c r="K35" i="6"/>
  <c r="M35" i="6"/>
  <c r="H35" i="6"/>
  <c r="P35" i="6"/>
  <c r="N38" i="6"/>
  <c r="G35" i="6"/>
  <c r="I35" i="6"/>
  <c r="Q35" i="6"/>
  <c r="G38" i="6"/>
  <c r="O38" i="6"/>
  <c r="J35" i="6"/>
  <c r="R35" i="6"/>
  <c r="H38" i="6"/>
  <c r="P38" i="6"/>
  <c r="F37" i="6"/>
  <c r="G37" i="6"/>
  <c r="G40" i="6"/>
  <c r="N46" i="6"/>
  <c r="F46" i="6"/>
  <c r="G46" i="6"/>
  <c r="N37" i="6"/>
  <c r="J40" i="6"/>
  <c r="R40" i="6"/>
  <c r="L43" i="6"/>
  <c r="L46" i="6"/>
  <c r="T46" i="6"/>
  <c r="M46" i="6"/>
  <c r="U46" i="6"/>
  <c r="O46" i="6"/>
  <c r="H46" i="6"/>
  <c r="P46" i="6"/>
  <c r="F40" i="6"/>
  <c r="I46" i="6"/>
  <c r="Q46" i="6"/>
  <c r="J46" i="6"/>
  <c r="R46" i="6"/>
  <c r="K46" i="6"/>
  <c r="S46" i="6"/>
  <c r="M43" i="6"/>
  <c r="F43" i="6"/>
  <c r="O43" i="6"/>
  <c r="P43" i="6"/>
  <c r="H43" i="6"/>
  <c r="Q43" i="6"/>
  <c r="I43" i="6"/>
  <c r="R43" i="6"/>
  <c r="G43" i="6"/>
  <c r="J43" i="6"/>
  <c r="S43" i="6"/>
  <c r="K43" i="6"/>
  <c r="T43" i="6"/>
  <c r="K40" i="6"/>
  <c r="S40" i="6"/>
  <c r="L40" i="6"/>
  <c r="T40" i="6"/>
  <c r="M40" i="6"/>
  <c r="N40" i="6"/>
  <c r="O40" i="6"/>
  <c r="H40" i="6"/>
  <c r="P40" i="6"/>
  <c r="M37" i="6"/>
  <c r="I40" i="6"/>
  <c r="Q40" i="6"/>
  <c r="O37" i="6"/>
  <c r="H37" i="6"/>
  <c r="P37" i="6"/>
  <c r="I37" i="6"/>
  <c r="Q37" i="6"/>
  <c r="J37" i="6"/>
  <c r="R37" i="6"/>
  <c r="K37" i="6"/>
  <c r="L37" i="6"/>
  <c r="AX377" i="3"/>
  <c r="AX380" i="3"/>
  <c r="AX375" i="3"/>
  <c r="AX378" i="3"/>
  <c r="AX381" i="3"/>
  <c r="AX373" i="3"/>
  <c r="AX376" i="3"/>
  <c r="AX379" i="3"/>
  <c r="AX382" i="3"/>
  <c r="AX374" i="3"/>
  <c r="R420" i="3"/>
  <c r="AQ402" i="3" s="1"/>
  <c r="AQ416" i="3" s="1"/>
  <c r="AC398" i="3"/>
  <c r="Q420" i="3"/>
  <c r="Q422" i="3" s="1"/>
  <c r="Q423" i="3" s="1"/>
  <c r="P420" i="3"/>
  <c r="P422" i="3" s="1"/>
  <c r="P423" i="3" s="1"/>
  <c r="P392" i="3"/>
  <c r="P394" i="3" s="1"/>
  <c r="P395" i="3" s="1"/>
  <c r="Q392" i="3"/>
  <c r="Q394" i="3" s="1"/>
  <c r="Q395" i="3" s="1"/>
  <c r="K377" i="3"/>
  <c r="G21" i="11" s="1"/>
  <c r="K379" i="3"/>
  <c r="K381" i="3"/>
  <c r="K383" i="3"/>
  <c r="I21" i="11" s="1"/>
  <c r="K385" i="3"/>
  <c r="K387" i="3"/>
  <c r="K389" i="3"/>
  <c r="K391" i="3"/>
  <c r="K372" i="3"/>
  <c r="E21" i="11" s="1"/>
  <c r="Q18" i="11" s="1"/>
  <c r="K374" i="3"/>
  <c r="K376" i="3"/>
  <c r="F21" i="11" s="1"/>
  <c r="R18" i="11" s="1"/>
  <c r="K378" i="3"/>
  <c r="H21" i="11" s="1"/>
  <c r="T18" i="11" s="1"/>
  <c r="K380" i="3"/>
  <c r="K382" i="3"/>
  <c r="K384" i="3"/>
  <c r="K386" i="3"/>
  <c r="K388" i="3"/>
  <c r="K390" i="3"/>
  <c r="K375" i="3"/>
  <c r="K371" i="3"/>
  <c r="K373" i="3"/>
  <c r="AX352" i="3"/>
  <c r="AX349" i="3"/>
  <c r="AX347" i="3"/>
  <c r="AX350" i="3"/>
  <c r="AX353" i="3"/>
  <c r="AX345" i="3"/>
  <c r="AX348" i="3"/>
  <c r="AX351" i="3"/>
  <c r="AX354" i="3"/>
  <c r="AX346" i="3"/>
  <c r="AX344" i="3"/>
  <c r="P364" i="3"/>
  <c r="P366" i="3" s="1"/>
  <c r="P367" i="3" s="1"/>
  <c r="Q364" i="3"/>
  <c r="Q366" i="3" s="1"/>
  <c r="Q367" i="3" s="1"/>
  <c r="AX324" i="3"/>
  <c r="AX321" i="3"/>
  <c r="AX319" i="3"/>
  <c r="AX322" i="3"/>
  <c r="AX325" i="3"/>
  <c r="AX317" i="3"/>
  <c r="AX320" i="3"/>
  <c r="AX323" i="3"/>
  <c r="AX326" i="3"/>
  <c r="AX318" i="3"/>
  <c r="AX316" i="3"/>
  <c r="Z311" i="3"/>
  <c r="AA310" i="3"/>
  <c r="Z310" i="3" s="1"/>
  <c r="Z309" i="3"/>
  <c r="Z308" i="3"/>
  <c r="Z307" i="3"/>
  <c r="Z306" i="3"/>
  <c r="Z305" i="3"/>
  <c r="Z304" i="3"/>
  <c r="Z303" i="3"/>
  <c r="Z302" i="3"/>
  <c r="Z301" i="3"/>
  <c r="Z297" i="3"/>
  <c r="AA296" i="3"/>
  <c r="Z296" i="3"/>
  <c r="Z295" i="3"/>
  <c r="Z294" i="3"/>
  <c r="Z293" i="3"/>
  <c r="Z292" i="3"/>
  <c r="Z291" i="3"/>
  <c r="Z290" i="3"/>
  <c r="Z289" i="3"/>
  <c r="Z288" i="3"/>
  <c r="Z287" i="3"/>
  <c r="AR286" i="3"/>
  <c r="AR300" i="3" s="1"/>
  <c r="AB286" i="3"/>
  <c r="AB300" i="3" s="1"/>
  <c r="F32" i="6"/>
  <c r="R307" i="3"/>
  <c r="Q307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R306" i="3"/>
  <c r="Q306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R305" i="3"/>
  <c r="Q305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R304" i="3"/>
  <c r="Q304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R303" i="3"/>
  <c r="Q303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R302" i="3"/>
  <c r="Q302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R301" i="3"/>
  <c r="Q301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R300" i="3"/>
  <c r="Q300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R299" i="3"/>
  <c r="Q299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R298" i="3"/>
  <c r="Q298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R297" i="3"/>
  <c r="Q297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R296" i="3"/>
  <c r="Q296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R295" i="3"/>
  <c r="Q295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R294" i="3"/>
  <c r="Q294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R293" i="3"/>
  <c r="Q293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R292" i="3"/>
  <c r="Q292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R291" i="3"/>
  <c r="Q291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R290" i="3"/>
  <c r="U32" i="10" s="1"/>
  <c r="Q290" i="3"/>
  <c r="T32" i="10" s="1"/>
  <c r="P290" i="3"/>
  <c r="S32" i="10" s="1"/>
  <c r="O290" i="3"/>
  <c r="R32" i="10" s="1"/>
  <c r="N290" i="3"/>
  <c r="Q32" i="10" s="1"/>
  <c r="M290" i="3"/>
  <c r="P32" i="10" s="1"/>
  <c r="L290" i="3"/>
  <c r="O32" i="10" s="1"/>
  <c r="K290" i="3"/>
  <c r="N32" i="10" s="1"/>
  <c r="J290" i="3"/>
  <c r="M32" i="10" s="1"/>
  <c r="I290" i="3"/>
  <c r="L32" i="10" s="1"/>
  <c r="H290" i="3"/>
  <c r="K32" i="10" s="1"/>
  <c r="G290" i="3"/>
  <c r="J32" i="10" s="1"/>
  <c r="F290" i="3"/>
  <c r="I32" i="10" s="1"/>
  <c r="E290" i="3"/>
  <c r="H32" i="10" s="1"/>
  <c r="R289" i="3"/>
  <c r="Q289" i="3"/>
  <c r="P289" i="3"/>
  <c r="O289" i="3"/>
  <c r="N289" i="3"/>
  <c r="M289" i="3"/>
  <c r="L289" i="3"/>
  <c r="K289" i="3"/>
  <c r="J289" i="3"/>
  <c r="I289" i="3"/>
  <c r="H289" i="3"/>
  <c r="G289" i="3"/>
  <c r="F289" i="3"/>
  <c r="E289" i="3"/>
  <c r="R288" i="3"/>
  <c r="Q288" i="3"/>
  <c r="P288" i="3"/>
  <c r="O288" i="3"/>
  <c r="N288" i="3"/>
  <c r="M288" i="3"/>
  <c r="L288" i="3"/>
  <c r="K288" i="3"/>
  <c r="J288" i="3"/>
  <c r="I288" i="3"/>
  <c r="H288" i="3"/>
  <c r="G288" i="3"/>
  <c r="F288" i="3"/>
  <c r="E288" i="3"/>
  <c r="R287" i="3"/>
  <c r="Q287" i="3"/>
  <c r="P287" i="3"/>
  <c r="O287" i="3"/>
  <c r="N287" i="3"/>
  <c r="M287" i="3"/>
  <c r="L287" i="3"/>
  <c r="K287" i="3"/>
  <c r="J287" i="3"/>
  <c r="I287" i="3"/>
  <c r="H287" i="3"/>
  <c r="G287" i="3"/>
  <c r="F287" i="3"/>
  <c r="E287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G32" i="10" s="1"/>
  <c r="D289" i="3"/>
  <c r="D288" i="3"/>
  <c r="D287" i="3"/>
  <c r="R286" i="3"/>
  <c r="AQ286" i="3" s="1"/>
  <c r="Q286" i="3"/>
  <c r="AP286" i="3" s="1"/>
  <c r="P286" i="3"/>
  <c r="AO286" i="3" s="1"/>
  <c r="O286" i="3"/>
  <c r="AN286" i="3" s="1"/>
  <c r="N286" i="3"/>
  <c r="AM286" i="3" s="1"/>
  <c r="M286" i="3"/>
  <c r="AL286" i="3" s="1"/>
  <c r="L286" i="3"/>
  <c r="AK286" i="3" s="1"/>
  <c r="K286" i="3"/>
  <c r="AJ286" i="3" s="1"/>
  <c r="J286" i="3"/>
  <c r="AI286" i="3" s="1"/>
  <c r="I286" i="3"/>
  <c r="AH286" i="3" s="1"/>
  <c r="H286" i="3"/>
  <c r="AG286" i="3" s="1"/>
  <c r="G286" i="3"/>
  <c r="AF286" i="3" s="1"/>
  <c r="F286" i="3"/>
  <c r="AE286" i="3" s="1"/>
  <c r="E286" i="3"/>
  <c r="AD286" i="3" s="1"/>
  <c r="D286" i="3"/>
  <c r="AC286" i="3" s="1"/>
  <c r="K420" i="3"/>
  <c r="AJ400" i="3" s="1"/>
  <c r="C420" i="3"/>
  <c r="R397" i="3"/>
  <c r="R369" i="3"/>
  <c r="R341" i="3"/>
  <c r="I336" i="3"/>
  <c r="AH316" i="3" s="1"/>
  <c r="R313" i="3"/>
  <c r="Z283" i="3"/>
  <c r="AA282" i="3"/>
  <c r="Z282" i="3" s="1"/>
  <c r="Z281" i="3"/>
  <c r="Z280" i="3"/>
  <c r="Z279" i="3"/>
  <c r="Z278" i="3"/>
  <c r="Z277" i="3"/>
  <c r="Z276" i="3"/>
  <c r="Z275" i="3"/>
  <c r="Z274" i="3"/>
  <c r="Z273" i="3"/>
  <c r="Z269" i="3"/>
  <c r="AA268" i="3"/>
  <c r="Z268" i="3" s="1"/>
  <c r="Z267" i="3"/>
  <c r="Z266" i="3"/>
  <c r="Z265" i="3"/>
  <c r="Z264" i="3"/>
  <c r="Z263" i="3"/>
  <c r="Z262" i="3"/>
  <c r="Z261" i="3"/>
  <c r="Z260" i="3"/>
  <c r="Z259" i="3"/>
  <c r="AR258" i="3"/>
  <c r="AR272" i="3" s="1"/>
  <c r="AQ258" i="3"/>
  <c r="AQ272" i="3" s="1"/>
  <c r="AP258" i="3"/>
  <c r="AP272" i="3" s="1"/>
  <c r="AO258" i="3"/>
  <c r="AO272" i="3" s="1"/>
  <c r="AB258" i="3"/>
  <c r="AB272" i="3" s="1"/>
  <c r="O279" i="3"/>
  <c r="N279" i="3"/>
  <c r="M279" i="3"/>
  <c r="L279" i="3"/>
  <c r="K279" i="3"/>
  <c r="J279" i="3"/>
  <c r="I279" i="3"/>
  <c r="H279" i="3"/>
  <c r="G279" i="3"/>
  <c r="F279" i="3"/>
  <c r="E279" i="3"/>
  <c r="O278" i="3"/>
  <c r="N278" i="3"/>
  <c r="M278" i="3"/>
  <c r="L278" i="3"/>
  <c r="K278" i="3"/>
  <c r="J278" i="3"/>
  <c r="I278" i="3"/>
  <c r="H278" i="3"/>
  <c r="G278" i="3"/>
  <c r="F278" i="3"/>
  <c r="E278" i="3"/>
  <c r="O277" i="3"/>
  <c r="N277" i="3"/>
  <c r="M277" i="3"/>
  <c r="L277" i="3"/>
  <c r="K277" i="3"/>
  <c r="J277" i="3"/>
  <c r="I277" i="3"/>
  <c r="H277" i="3"/>
  <c r="G277" i="3"/>
  <c r="F277" i="3"/>
  <c r="E277" i="3"/>
  <c r="O276" i="3"/>
  <c r="N276" i="3"/>
  <c r="M276" i="3"/>
  <c r="L276" i="3"/>
  <c r="K276" i="3"/>
  <c r="J276" i="3"/>
  <c r="I276" i="3"/>
  <c r="H276" i="3"/>
  <c r="G276" i="3"/>
  <c r="F276" i="3"/>
  <c r="E276" i="3"/>
  <c r="O275" i="3"/>
  <c r="N275" i="3"/>
  <c r="M275" i="3"/>
  <c r="L275" i="3"/>
  <c r="K275" i="3"/>
  <c r="J275" i="3"/>
  <c r="I275" i="3"/>
  <c r="H275" i="3"/>
  <c r="G275" i="3"/>
  <c r="F275" i="3"/>
  <c r="E275" i="3"/>
  <c r="O274" i="3"/>
  <c r="N274" i="3"/>
  <c r="M274" i="3"/>
  <c r="L274" i="3"/>
  <c r="K274" i="3"/>
  <c r="J274" i="3"/>
  <c r="I274" i="3"/>
  <c r="H274" i="3"/>
  <c r="G274" i="3"/>
  <c r="F274" i="3"/>
  <c r="E274" i="3"/>
  <c r="O273" i="3"/>
  <c r="N273" i="3"/>
  <c r="M273" i="3"/>
  <c r="L273" i="3"/>
  <c r="K273" i="3"/>
  <c r="J273" i="3"/>
  <c r="I273" i="3"/>
  <c r="H273" i="3"/>
  <c r="G273" i="3"/>
  <c r="F273" i="3"/>
  <c r="E273" i="3"/>
  <c r="O272" i="3"/>
  <c r="N272" i="3"/>
  <c r="M272" i="3"/>
  <c r="L272" i="3"/>
  <c r="K272" i="3"/>
  <c r="J272" i="3"/>
  <c r="I272" i="3"/>
  <c r="H272" i="3"/>
  <c r="G272" i="3"/>
  <c r="F272" i="3"/>
  <c r="E272" i="3"/>
  <c r="O271" i="3"/>
  <c r="N271" i="3"/>
  <c r="M271" i="3"/>
  <c r="L271" i="3"/>
  <c r="K271" i="3"/>
  <c r="J271" i="3"/>
  <c r="I271" i="3"/>
  <c r="H271" i="3"/>
  <c r="G271" i="3"/>
  <c r="F271" i="3"/>
  <c r="E271" i="3"/>
  <c r="O270" i="3"/>
  <c r="N270" i="3"/>
  <c r="M270" i="3"/>
  <c r="L270" i="3"/>
  <c r="K270" i="3"/>
  <c r="J270" i="3"/>
  <c r="I270" i="3"/>
  <c r="H270" i="3"/>
  <c r="G270" i="3"/>
  <c r="F270" i="3"/>
  <c r="E270" i="3"/>
  <c r="O269" i="3"/>
  <c r="N269" i="3"/>
  <c r="M269" i="3"/>
  <c r="L269" i="3"/>
  <c r="K269" i="3"/>
  <c r="J269" i="3"/>
  <c r="I269" i="3"/>
  <c r="H269" i="3"/>
  <c r="G269" i="3"/>
  <c r="F269" i="3"/>
  <c r="E269" i="3"/>
  <c r="O268" i="3"/>
  <c r="N268" i="3"/>
  <c r="M268" i="3"/>
  <c r="L268" i="3"/>
  <c r="K268" i="3"/>
  <c r="J268" i="3"/>
  <c r="I268" i="3"/>
  <c r="H268" i="3"/>
  <c r="G268" i="3"/>
  <c r="F268" i="3"/>
  <c r="E268" i="3"/>
  <c r="O267" i="3"/>
  <c r="N267" i="3"/>
  <c r="M267" i="3"/>
  <c r="L267" i="3"/>
  <c r="K267" i="3"/>
  <c r="J267" i="3"/>
  <c r="I267" i="3"/>
  <c r="H267" i="3"/>
  <c r="G267" i="3"/>
  <c r="F267" i="3"/>
  <c r="E267" i="3"/>
  <c r="O266" i="3"/>
  <c r="N266" i="3"/>
  <c r="M266" i="3"/>
  <c r="L266" i="3"/>
  <c r="K266" i="3"/>
  <c r="J266" i="3"/>
  <c r="I266" i="3"/>
  <c r="H266" i="3"/>
  <c r="G266" i="3"/>
  <c r="F266" i="3"/>
  <c r="E266" i="3"/>
  <c r="O265" i="3"/>
  <c r="N265" i="3"/>
  <c r="M265" i="3"/>
  <c r="L265" i="3"/>
  <c r="K265" i="3"/>
  <c r="J265" i="3"/>
  <c r="I265" i="3"/>
  <c r="H265" i="3"/>
  <c r="G265" i="3"/>
  <c r="F265" i="3"/>
  <c r="E265" i="3"/>
  <c r="O264" i="3"/>
  <c r="N264" i="3"/>
  <c r="M264" i="3"/>
  <c r="L264" i="3"/>
  <c r="K264" i="3"/>
  <c r="J264" i="3"/>
  <c r="I264" i="3"/>
  <c r="H264" i="3"/>
  <c r="G264" i="3"/>
  <c r="F264" i="3"/>
  <c r="E264" i="3"/>
  <c r="O263" i="3"/>
  <c r="N263" i="3"/>
  <c r="M263" i="3"/>
  <c r="L263" i="3"/>
  <c r="K263" i="3"/>
  <c r="J263" i="3"/>
  <c r="I263" i="3"/>
  <c r="H263" i="3"/>
  <c r="G263" i="3"/>
  <c r="F263" i="3"/>
  <c r="E263" i="3"/>
  <c r="O262" i="3"/>
  <c r="R29" i="10" s="1"/>
  <c r="N262" i="3"/>
  <c r="Q29" i="10" s="1"/>
  <c r="M262" i="3"/>
  <c r="P29" i="10" s="1"/>
  <c r="L262" i="3"/>
  <c r="O29" i="10" s="1"/>
  <c r="K262" i="3"/>
  <c r="N29" i="10" s="1"/>
  <c r="J262" i="3"/>
  <c r="M29" i="10" s="1"/>
  <c r="I262" i="3"/>
  <c r="L29" i="10" s="1"/>
  <c r="H262" i="3"/>
  <c r="K29" i="10" s="1"/>
  <c r="G262" i="3"/>
  <c r="J29" i="10" s="1"/>
  <c r="F262" i="3"/>
  <c r="I29" i="10" s="1"/>
  <c r="E262" i="3"/>
  <c r="H29" i="10" s="1"/>
  <c r="O261" i="3"/>
  <c r="N261" i="3"/>
  <c r="M261" i="3"/>
  <c r="L261" i="3"/>
  <c r="K261" i="3"/>
  <c r="J261" i="3"/>
  <c r="I261" i="3"/>
  <c r="H261" i="3"/>
  <c r="G261" i="3"/>
  <c r="F261" i="3"/>
  <c r="E261" i="3"/>
  <c r="O260" i="3"/>
  <c r="N260" i="3"/>
  <c r="M260" i="3"/>
  <c r="L260" i="3"/>
  <c r="K260" i="3"/>
  <c r="J260" i="3"/>
  <c r="I260" i="3"/>
  <c r="H260" i="3"/>
  <c r="G260" i="3"/>
  <c r="F260" i="3"/>
  <c r="E260" i="3"/>
  <c r="O259" i="3"/>
  <c r="N259" i="3"/>
  <c r="M259" i="3"/>
  <c r="L259" i="3"/>
  <c r="K259" i="3"/>
  <c r="J259" i="3"/>
  <c r="I259" i="3"/>
  <c r="H259" i="3"/>
  <c r="G259" i="3"/>
  <c r="F259" i="3"/>
  <c r="E259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G29" i="10" s="1"/>
  <c r="D261" i="3"/>
  <c r="D260" i="3"/>
  <c r="D259" i="3"/>
  <c r="O258" i="3"/>
  <c r="AN258" i="3" s="1"/>
  <c r="AN272" i="3" s="1"/>
  <c r="N258" i="3"/>
  <c r="AM258" i="3" s="1"/>
  <c r="AM272" i="3" s="1"/>
  <c r="M258" i="3"/>
  <c r="AL258" i="3" s="1"/>
  <c r="AL272" i="3" s="1"/>
  <c r="L258" i="3"/>
  <c r="AK258" i="3" s="1"/>
  <c r="AK272" i="3" s="1"/>
  <c r="K258" i="3"/>
  <c r="AJ258" i="3" s="1"/>
  <c r="AJ272" i="3" s="1"/>
  <c r="J258" i="3"/>
  <c r="AI258" i="3" s="1"/>
  <c r="AI272" i="3" s="1"/>
  <c r="I258" i="3"/>
  <c r="AH258" i="3" s="1"/>
  <c r="AH272" i="3" s="1"/>
  <c r="H258" i="3"/>
  <c r="AG258" i="3" s="1"/>
  <c r="AG272" i="3" s="1"/>
  <c r="G258" i="3"/>
  <c r="AF258" i="3" s="1"/>
  <c r="AF272" i="3" s="1"/>
  <c r="F258" i="3"/>
  <c r="AE258" i="3" s="1"/>
  <c r="AE272" i="3" s="1"/>
  <c r="E258" i="3"/>
  <c r="AD258" i="3" s="1"/>
  <c r="AD272" i="3" s="1"/>
  <c r="D258" i="3"/>
  <c r="S257" i="3" s="1"/>
  <c r="Z255" i="3"/>
  <c r="AA254" i="3"/>
  <c r="Z254" i="3" s="1"/>
  <c r="Z253" i="3"/>
  <c r="Z252" i="3"/>
  <c r="Z251" i="3"/>
  <c r="Z250" i="3"/>
  <c r="Z249" i="3"/>
  <c r="Z248" i="3"/>
  <c r="Z247" i="3"/>
  <c r="Z246" i="3"/>
  <c r="Z245" i="3"/>
  <c r="Z241" i="3"/>
  <c r="AA240" i="3"/>
  <c r="Z240" i="3" s="1"/>
  <c r="Z239" i="3"/>
  <c r="Z238" i="3"/>
  <c r="Z237" i="3"/>
  <c r="Z236" i="3"/>
  <c r="Z235" i="3"/>
  <c r="Z234" i="3"/>
  <c r="Z233" i="3"/>
  <c r="Z232" i="3"/>
  <c r="Z231" i="3"/>
  <c r="AR230" i="3"/>
  <c r="AR244" i="3" s="1"/>
  <c r="AQ230" i="3"/>
  <c r="AQ244" i="3" s="1"/>
  <c r="AP230" i="3"/>
  <c r="AP244" i="3" s="1"/>
  <c r="AO230" i="3"/>
  <c r="AO244" i="3" s="1"/>
  <c r="AB230" i="3"/>
  <c r="AB244" i="3" s="1"/>
  <c r="O251" i="3"/>
  <c r="N251" i="3"/>
  <c r="M251" i="3"/>
  <c r="L251" i="3"/>
  <c r="K251" i="3"/>
  <c r="J251" i="3"/>
  <c r="I251" i="3"/>
  <c r="H251" i="3"/>
  <c r="G251" i="3"/>
  <c r="F251" i="3"/>
  <c r="E251" i="3"/>
  <c r="O250" i="3"/>
  <c r="N250" i="3"/>
  <c r="M250" i="3"/>
  <c r="L250" i="3"/>
  <c r="K250" i="3"/>
  <c r="J250" i="3"/>
  <c r="I250" i="3"/>
  <c r="H250" i="3"/>
  <c r="G250" i="3"/>
  <c r="F250" i="3"/>
  <c r="E250" i="3"/>
  <c r="O249" i="3"/>
  <c r="N249" i="3"/>
  <c r="M249" i="3"/>
  <c r="L249" i="3"/>
  <c r="K249" i="3"/>
  <c r="J249" i="3"/>
  <c r="I249" i="3"/>
  <c r="H249" i="3"/>
  <c r="G249" i="3"/>
  <c r="F249" i="3"/>
  <c r="E249" i="3"/>
  <c r="O248" i="3"/>
  <c r="N248" i="3"/>
  <c r="M248" i="3"/>
  <c r="L248" i="3"/>
  <c r="K248" i="3"/>
  <c r="J248" i="3"/>
  <c r="I248" i="3"/>
  <c r="H248" i="3"/>
  <c r="G248" i="3"/>
  <c r="F248" i="3"/>
  <c r="E248" i="3"/>
  <c r="O247" i="3"/>
  <c r="N247" i="3"/>
  <c r="M247" i="3"/>
  <c r="L247" i="3"/>
  <c r="K247" i="3"/>
  <c r="J247" i="3"/>
  <c r="I247" i="3"/>
  <c r="H247" i="3"/>
  <c r="G247" i="3"/>
  <c r="F247" i="3"/>
  <c r="E247" i="3"/>
  <c r="O246" i="3"/>
  <c r="N246" i="3"/>
  <c r="M246" i="3"/>
  <c r="L246" i="3"/>
  <c r="K246" i="3"/>
  <c r="J246" i="3"/>
  <c r="I246" i="3"/>
  <c r="H246" i="3"/>
  <c r="G246" i="3"/>
  <c r="F246" i="3"/>
  <c r="E246" i="3"/>
  <c r="O245" i="3"/>
  <c r="N245" i="3"/>
  <c r="M245" i="3"/>
  <c r="L245" i="3"/>
  <c r="K245" i="3"/>
  <c r="J245" i="3"/>
  <c r="I245" i="3"/>
  <c r="H245" i="3"/>
  <c r="G245" i="3"/>
  <c r="F245" i="3"/>
  <c r="E245" i="3"/>
  <c r="O244" i="3"/>
  <c r="N244" i="3"/>
  <c r="M244" i="3"/>
  <c r="L244" i="3"/>
  <c r="K244" i="3"/>
  <c r="J244" i="3"/>
  <c r="I244" i="3"/>
  <c r="H244" i="3"/>
  <c r="G244" i="3"/>
  <c r="F244" i="3"/>
  <c r="E244" i="3"/>
  <c r="O243" i="3"/>
  <c r="N243" i="3"/>
  <c r="M243" i="3"/>
  <c r="L243" i="3"/>
  <c r="K243" i="3"/>
  <c r="J243" i="3"/>
  <c r="I243" i="3"/>
  <c r="H243" i="3"/>
  <c r="G243" i="3"/>
  <c r="F243" i="3"/>
  <c r="E243" i="3"/>
  <c r="O242" i="3"/>
  <c r="N242" i="3"/>
  <c r="M242" i="3"/>
  <c r="L242" i="3"/>
  <c r="K242" i="3"/>
  <c r="J242" i="3"/>
  <c r="I242" i="3"/>
  <c r="H242" i="3"/>
  <c r="G242" i="3"/>
  <c r="F242" i="3"/>
  <c r="E242" i="3"/>
  <c r="O241" i="3"/>
  <c r="N241" i="3"/>
  <c r="M241" i="3"/>
  <c r="L241" i="3"/>
  <c r="K241" i="3"/>
  <c r="J241" i="3"/>
  <c r="I241" i="3"/>
  <c r="H241" i="3"/>
  <c r="G241" i="3"/>
  <c r="F241" i="3"/>
  <c r="E241" i="3"/>
  <c r="O240" i="3"/>
  <c r="N240" i="3"/>
  <c r="M240" i="3"/>
  <c r="L240" i="3"/>
  <c r="K240" i="3"/>
  <c r="J240" i="3"/>
  <c r="I240" i="3"/>
  <c r="H240" i="3"/>
  <c r="G240" i="3"/>
  <c r="F240" i="3"/>
  <c r="E240" i="3"/>
  <c r="O239" i="3"/>
  <c r="N239" i="3"/>
  <c r="M239" i="3"/>
  <c r="L239" i="3"/>
  <c r="K239" i="3"/>
  <c r="J239" i="3"/>
  <c r="I239" i="3"/>
  <c r="H239" i="3"/>
  <c r="G239" i="3"/>
  <c r="F239" i="3"/>
  <c r="E239" i="3"/>
  <c r="O238" i="3"/>
  <c r="N238" i="3"/>
  <c r="M238" i="3"/>
  <c r="L238" i="3"/>
  <c r="K238" i="3"/>
  <c r="J238" i="3"/>
  <c r="I238" i="3"/>
  <c r="H238" i="3"/>
  <c r="G238" i="3"/>
  <c r="F238" i="3"/>
  <c r="E238" i="3"/>
  <c r="O237" i="3"/>
  <c r="N237" i="3"/>
  <c r="M237" i="3"/>
  <c r="L237" i="3"/>
  <c r="K237" i="3"/>
  <c r="J237" i="3"/>
  <c r="I237" i="3"/>
  <c r="H237" i="3"/>
  <c r="G237" i="3"/>
  <c r="F237" i="3"/>
  <c r="E237" i="3"/>
  <c r="O236" i="3"/>
  <c r="N236" i="3"/>
  <c r="M236" i="3"/>
  <c r="L236" i="3"/>
  <c r="K236" i="3"/>
  <c r="J236" i="3"/>
  <c r="I236" i="3"/>
  <c r="H236" i="3"/>
  <c r="G236" i="3"/>
  <c r="F236" i="3"/>
  <c r="E236" i="3"/>
  <c r="O235" i="3"/>
  <c r="N235" i="3"/>
  <c r="M235" i="3"/>
  <c r="L235" i="3"/>
  <c r="K235" i="3"/>
  <c r="J235" i="3"/>
  <c r="I235" i="3"/>
  <c r="H235" i="3"/>
  <c r="G235" i="3"/>
  <c r="F235" i="3"/>
  <c r="E235" i="3"/>
  <c r="O234" i="3"/>
  <c r="R26" i="10" s="1"/>
  <c r="N234" i="3"/>
  <c r="Q26" i="10" s="1"/>
  <c r="M234" i="3"/>
  <c r="P26" i="10" s="1"/>
  <c r="L234" i="3"/>
  <c r="O26" i="10" s="1"/>
  <c r="K234" i="3"/>
  <c r="N26" i="10" s="1"/>
  <c r="J234" i="3"/>
  <c r="M26" i="10" s="1"/>
  <c r="I234" i="3"/>
  <c r="L26" i="10" s="1"/>
  <c r="H234" i="3"/>
  <c r="K26" i="10" s="1"/>
  <c r="G234" i="3"/>
  <c r="J26" i="10" s="1"/>
  <c r="F234" i="3"/>
  <c r="I26" i="10" s="1"/>
  <c r="E234" i="3"/>
  <c r="H26" i="10" s="1"/>
  <c r="O233" i="3"/>
  <c r="N233" i="3"/>
  <c r="M233" i="3"/>
  <c r="L233" i="3"/>
  <c r="K233" i="3"/>
  <c r="J233" i="3"/>
  <c r="I233" i="3"/>
  <c r="H233" i="3"/>
  <c r="G233" i="3"/>
  <c r="F233" i="3"/>
  <c r="E233" i="3"/>
  <c r="O232" i="3"/>
  <c r="N232" i="3"/>
  <c r="M232" i="3"/>
  <c r="L232" i="3"/>
  <c r="K232" i="3"/>
  <c r="J232" i="3"/>
  <c r="I232" i="3"/>
  <c r="H232" i="3"/>
  <c r="G232" i="3"/>
  <c r="F232" i="3"/>
  <c r="E232" i="3"/>
  <c r="O231" i="3"/>
  <c r="N231" i="3"/>
  <c r="M231" i="3"/>
  <c r="L231" i="3"/>
  <c r="K231" i="3"/>
  <c r="J231" i="3"/>
  <c r="I231" i="3"/>
  <c r="H231" i="3"/>
  <c r="G231" i="3"/>
  <c r="F231" i="3"/>
  <c r="E231" i="3"/>
  <c r="O230" i="3"/>
  <c r="AN230" i="3" s="1"/>
  <c r="AN244" i="3" s="1"/>
  <c r="N230" i="3"/>
  <c r="AM230" i="3" s="1"/>
  <c r="AM244" i="3" s="1"/>
  <c r="M230" i="3"/>
  <c r="AL230" i="3" s="1"/>
  <c r="AL244" i="3" s="1"/>
  <c r="L230" i="3"/>
  <c r="AK230" i="3" s="1"/>
  <c r="AK244" i="3" s="1"/>
  <c r="K230" i="3"/>
  <c r="AJ230" i="3" s="1"/>
  <c r="AJ244" i="3" s="1"/>
  <c r="J230" i="3"/>
  <c r="AI230" i="3" s="1"/>
  <c r="AI244" i="3" s="1"/>
  <c r="I230" i="3"/>
  <c r="AH230" i="3" s="1"/>
  <c r="AH244" i="3" s="1"/>
  <c r="H230" i="3"/>
  <c r="AG230" i="3" s="1"/>
  <c r="AG244" i="3" s="1"/>
  <c r="G230" i="3"/>
  <c r="AF230" i="3" s="1"/>
  <c r="AF244" i="3" s="1"/>
  <c r="F230" i="3"/>
  <c r="AE230" i="3" s="1"/>
  <c r="AE244" i="3" s="1"/>
  <c r="E230" i="3"/>
  <c r="AD230" i="3" s="1"/>
  <c r="AD244" i="3" s="1"/>
  <c r="D230" i="3"/>
  <c r="S229" i="3" s="1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G26" i="10" s="1"/>
  <c r="D233" i="3"/>
  <c r="D232" i="3"/>
  <c r="D231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F26" i="10" s="1"/>
  <c r="C233" i="3"/>
  <c r="C232" i="3"/>
  <c r="C279" i="3"/>
  <c r="C278" i="3"/>
  <c r="C277" i="3"/>
  <c r="C276" i="3"/>
  <c r="C275" i="3"/>
  <c r="C274" i="3"/>
  <c r="C273" i="3"/>
  <c r="C272" i="3"/>
  <c r="C271" i="3"/>
  <c r="I17" i="11" s="1"/>
  <c r="C270" i="3"/>
  <c r="C269" i="3"/>
  <c r="C268" i="3"/>
  <c r="C267" i="3"/>
  <c r="C266" i="3"/>
  <c r="H17" i="11" s="1"/>
  <c r="C265" i="3"/>
  <c r="G17" i="11" s="1"/>
  <c r="C264" i="3"/>
  <c r="F17" i="11" s="1"/>
  <c r="C263" i="3"/>
  <c r="C262" i="3"/>
  <c r="F29" i="10" s="1"/>
  <c r="C261" i="3"/>
  <c r="C260" i="3"/>
  <c r="E17" i="11" s="1"/>
  <c r="C259" i="3"/>
  <c r="C231" i="3"/>
  <c r="Z227" i="3"/>
  <c r="AA226" i="3"/>
  <c r="Z226" i="3" s="1"/>
  <c r="Z225" i="3"/>
  <c r="Z224" i="3"/>
  <c r="Z223" i="3"/>
  <c r="Z222" i="3"/>
  <c r="Z221" i="3"/>
  <c r="Z220" i="3"/>
  <c r="Z219" i="3"/>
  <c r="Z218" i="3"/>
  <c r="Z217" i="3"/>
  <c r="Z213" i="3"/>
  <c r="AA212" i="3"/>
  <c r="Z212" i="3" s="1"/>
  <c r="Z211" i="3"/>
  <c r="Z210" i="3"/>
  <c r="Z209" i="3"/>
  <c r="Z208" i="3"/>
  <c r="Z207" i="3"/>
  <c r="Z206" i="3"/>
  <c r="Z205" i="3"/>
  <c r="Z204" i="3"/>
  <c r="Z203" i="3"/>
  <c r="AR202" i="3"/>
  <c r="AR216" i="3" s="1"/>
  <c r="AQ202" i="3"/>
  <c r="AQ216" i="3" s="1"/>
  <c r="AP202" i="3"/>
  <c r="AP216" i="3" s="1"/>
  <c r="AO202" i="3"/>
  <c r="AO216" i="3" s="1"/>
  <c r="AB202" i="3"/>
  <c r="AB216" i="3" s="1"/>
  <c r="O223" i="3"/>
  <c r="N223" i="3"/>
  <c r="M223" i="3"/>
  <c r="L223" i="3"/>
  <c r="K223" i="3"/>
  <c r="J223" i="3"/>
  <c r="I223" i="3"/>
  <c r="H223" i="3"/>
  <c r="G223" i="3"/>
  <c r="F223" i="3"/>
  <c r="E223" i="3"/>
  <c r="O222" i="3"/>
  <c r="N222" i="3"/>
  <c r="M222" i="3"/>
  <c r="L222" i="3"/>
  <c r="K222" i="3"/>
  <c r="J222" i="3"/>
  <c r="I222" i="3"/>
  <c r="H222" i="3"/>
  <c r="G222" i="3"/>
  <c r="F222" i="3"/>
  <c r="E222" i="3"/>
  <c r="O221" i="3"/>
  <c r="N221" i="3"/>
  <c r="M221" i="3"/>
  <c r="L221" i="3"/>
  <c r="K221" i="3"/>
  <c r="J221" i="3"/>
  <c r="I221" i="3"/>
  <c r="H221" i="3"/>
  <c r="G221" i="3"/>
  <c r="F221" i="3"/>
  <c r="E221" i="3"/>
  <c r="O220" i="3"/>
  <c r="N220" i="3"/>
  <c r="M220" i="3"/>
  <c r="L220" i="3"/>
  <c r="K220" i="3"/>
  <c r="J220" i="3"/>
  <c r="I220" i="3"/>
  <c r="H220" i="3"/>
  <c r="G220" i="3"/>
  <c r="F220" i="3"/>
  <c r="E220" i="3"/>
  <c r="O219" i="3"/>
  <c r="N219" i="3"/>
  <c r="M219" i="3"/>
  <c r="L219" i="3"/>
  <c r="K219" i="3"/>
  <c r="J219" i="3"/>
  <c r="I219" i="3"/>
  <c r="H219" i="3"/>
  <c r="G219" i="3"/>
  <c r="F219" i="3"/>
  <c r="E219" i="3"/>
  <c r="O218" i="3"/>
  <c r="N218" i="3"/>
  <c r="M218" i="3"/>
  <c r="L218" i="3"/>
  <c r="K218" i="3"/>
  <c r="J218" i="3"/>
  <c r="I218" i="3"/>
  <c r="H218" i="3"/>
  <c r="G218" i="3"/>
  <c r="F218" i="3"/>
  <c r="E218" i="3"/>
  <c r="O217" i="3"/>
  <c r="N217" i="3"/>
  <c r="M217" i="3"/>
  <c r="L217" i="3"/>
  <c r="K217" i="3"/>
  <c r="J217" i="3"/>
  <c r="I217" i="3"/>
  <c r="H217" i="3"/>
  <c r="G217" i="3"/>
  <c r="F217" i="3"/>
  <c r="E217" i="3"/>
  <c r="O216" i="3"/>
  <c r="N216" i="3"/>
  <c r="M216" i="3"/>
  <c r="L216" i="3"/>
  <c r="K216" i="3"/>
  <c r="J216" i="3"/>
  <c r="I216" i="3"/>
  <c r="H216" i="3"/>
  <c r="G216" i="3"/>
  <c r="F216" i="3"/>
  <c r="E216" i="3"/>
  <c r="O215" i="3"/>
  <c r="N215" i="3"/>
  <c r="M215" i="3"/>
  <c r="L215" i="3"/>
  <c r="K215" i="3"/>
  <c r="J215" i="3"/>
  <c r="I215" i="3"/>
  <c r="H215" i="3"/>
  <c r="G215" i="3"/>
  <c r="F215" i="3"/>
  <c r="E215" i="3"/>
  <c r="O214" i="3"/>
  <c r="N214" i="3"/>
  <c r="M214" i="3"/>
  <c r="L214" i="3"/>
  <c r="K214" i="3"/>
  <c r="J214" i="3"/>
  <c r="I214" i="3"/>
  <c r="H214" i="3"/>
  <c r="G214" i="3"/>
  <c r="F214" i="3"/>
  <c r="E214" i="3"/>
  <c r="O213" i="3"/>
  <c r="N213" i="3"/>
  <c r="M213" i="3"/>
  <c r="L213" i="3"/>
  <c r="K213" i="3"/>
  <c r="J213" i="3"/>
  <c r="I213" i="3"/>
  <c r="H213" i="3"/>
  <c r="G213" i="3"/>
  <c r="F213" i="3"/>
  <c r="E213" i="3"/>
  <c r="O212" i="3"/>
  <c r="N212" i="3"/>
  <c r="M212" i="3"/>
  <c r="L212" i="3"/>
  <c r="K212" i="3"/>
  <c r="J212" i="3"/>
  <c r="I212" i="3"/>
  <c r="H212" i="3"/>
  <c r="G212" i="3"/>
  <c r="F212" i="3"/>
  <c r="E212" i="3"/>
  <c r="O211" i="3"/>
  <c r="N211" i="3"/>
  <c r="M211" i="3"/>
  <c r="L211" i="3"/>
  <c r="K211" i="3"/>
  <c r="J211" i="3"/>
  <c r="I211" i="3"/>
  <c r="H211" i="3"/>
  <c r="G211" i="3"/>
  <c r="F211" i="3"/>
  <c r="E211" i="3"/>
  <c r="O210" i="3"/>
  <c r="N210" i="3"/>
  <c r="M210" i="3"/>
  <c r="L210" i="3"/>
  <c r="K210" i="3"/>
  <c r="J210" i="3"/>
  <c r="I210" i="3"/>
  <c r="H210" i="3"/>
  <c r="G210" i="3"/>
  <c r="F210" i="3"/>
  <c r="E210" i="3"/>
  <c r="O209" i="3"/>
  <c r="N209" i="3"/>
  <c r="M209" i="3"/>
  <c r="L209" i="3"/>
  <c r="K209" i="3"/>
  <c r="J209" i="3"/>
  <c r="I209" i="3"/>
  <c r="H209" i="3"/>
  <c r="G209" i="3"/>
  <c r="F209" i="3"/>
  <c r="E209" i="3"/>
  <c r="O208" i="3"/>
  <c r="N208" i="3"/>
  <c r="M208" i="3"/>
  <c r="L208" i="3"/>
  <c r="K208" i="3"/>
  <c r="J208" i="3"/>
  <c r="I208" i="3"/>
  <c r="H208" i="3"/>
  <c r="G208" i="3"/>
  <c r="F208" i="3"/>
  <c r="E208" i="3"/>
  <c r="O207" i="3"/>
  <c r="N207" i="3"/>
  <c r="M207" i="3"/>
  <c r="L207" i="3"/>
  <c r="K207" i="3"/>
  <c r="J207" i="3"/>
  <c r="I207" i="3"/>
  <c r="H207" i="3"/>
  <c r="G207" i="3"/>
  <c r="F207" i="3"/>
  <c r="E207" i="3"/>
  <c r="O206" i="3"/>
  <c r="R23" i="10" s="1"/>
  <c r="N206" i="3"/>
  <c r="Q23" i="10" s="1"/>
  <c r="M206" i="3"/>
  <c r="P23" i="10" s="1"/>
  <c r="L206" i="3"/>
  <c r="O23" i="10" s="1"/>
  <c r="K206" i="3"/>
  <c r="N23" i="10" s="1"/>
  <c r="J206" i="3"/>
  <c r="M23" i="10" s="1"/>
  <c r="I206" i="3"/>
  <c r="L23" i="10" s="1"/>
  <c r="H206" i="3"/>
  <c r="K23" i="10" s="1"/>
  <c r="G206" i="3"/>
  <c r="J23" i="10" s="1"/>
  <c r="F206" i="3"/>
  <c r="I23" i="10" s="1"/>
  <c r="E206" i="3"/>
  <c r="H23" i="10" s="1"/>
  <c r="O205" i="3"/>
  <c r="N205" i="3"/>
  <c r="M205" i="3"/>
  <c r="L205" i="3"/>
  <c r="K205" i="3"/>
  <c r="J205" i="3"/>
  <c r="I205" i="3"/>
  <c r="H205" i="3"/>
  <c r="G205" i="3"/>
  <c r="F205" i="3"/>
  <c r="E205" i="3"/>
  <c r="O204" i="3"/>
  <c r="N204" i="3"/>
  <c r="M204" i="3"/>
  <c r="L204" i="3"/>
  <c r="K204" i="3"/>
  <c r="J204" i="3"/>
  <c r="I204" i="3"/>
  <c r="H204" i="3"/>
  <c r="G204" i="3"/>
  <c r="F204" i="3"/>
  <c r="E204" i="3"/>
  <c r="O203" i="3"/>
  <c r="N203" i="3"/>
  <c r="M203" i="3"/>
  <c r="L203" i="3"/>
  <c r="K203" i="3"/>
  <c r="J203" i="3"/>
  <c r="I203" i="3"/>
  <c r="H203" i="3"/>
  <c r="G203" i="3"/>
  <c r="F203" i="3"/>
  <c r="E203" i="3"/>
  <c r="O202" i="3"/>
  <c r="AN202" i="3" s="1"/>
  <c r="AN216" i="3" s="1"/>
  <c r="N202" i="3"/>
  <c r="M202" i="3"/>
  <c r="AL202" i="3" s="1"/>
  <c r="AL216" i="3" s="1"/>
  <c r="L202" i="3"/>
  <c r="AK202" i="3" s="1"/>
  <c r="K202" i="3"/>
  <c r="AJ202" i="3" s="1"/>
  <c r="AJ216" i="3" s="1"/>
  <c r="J202" i="3"/>
  <c r="I202" i="3"/>
  <c r="H202" i="3"/>
  <c r="G202" i="3"/>
  <c r="F202" i="3"/>
  <c r="E202" i="3"/>
  <c r="D202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G23" i="10" s="1"/>
  <c r="D205" i="3"/>
  <c r="D204" i="3"/>
  <c r="D203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F23" i="10" s="1"/>
  <c r="C205" i="3"/>
  <c r="C204" i="3"/>
  <c r="C203" i="3"/>
  <c r="Z199" i="3"/>
  <c r="AA198" i="3"/>
  <c r="Z198" i="3" s="1"/>
  <c r="Z197" i="3"/>
  <c r="Z196" i="3"/>
  <c r="Z195" i="3"/>
  <c r="Z194" i="3"/>
  <c r="Z193" i="3"/>
  <c r="Z192" i="3"/>
  <c r="Z191" i="3"/>
  <c r="Z190" i="3"/>
  <c r="Z189" i="3"/>
  <c r="Z185" i="3"/>
  <c r="AA184" i="3"/>
  <c r="Z184" i="3" s="1"/>
  <c r="Z183" i="3"/>
  <c r="Z182" i="3"/>
  <c r="Z181" i="3"/>
  <c r="Z180" i="3"/>
  <c r="Z179" i="3"/>
  <c r="Z178" i="3"/>
  <c r="Z177" i="3"/>
  <c r="Z176" i="3"/>
  <c r="Z175" i="3"/>
  <c r="AR174" i="3"/>
  <c r="AR188" i="3" s="1"/>
  <c r="AQ174" i="3"/>
  <c r="AQ188" i="3" s="1"/>
  <c r="AP174" i="3"/>
  <c r="AP188" i="3" s="1"/>
  <c r="AO174" i="3"/>
  <c r="AO188" i="3" s="1"/>
  <c r="AB174" i="3"/>
  <c r="AB188" i="3" s="1"/>
  <c r="O174" i="3"/>
  <c r="AN174" i="3" s="1"/>
  <c r="AN188" i="3" s="1"/>
  <c r="N174" i="3"/>
  <c r="AM174" i="3" s="1"/>
  <c r="AM188" i="3" s="1"/>
  <c r="M174" i="3"/>
  <c r="AL174" i="3" s="1"/>
  <c r="AL188" i="3" s="1"/>
  <c r="L174" i="3"/>
  <c r="AK174" i="3" s="1"/>
  <c r="AK188" i="3" s="1"/>
  <c r="K174" i="3"/>
  <c r="AJ174" i="3" s="1"/>
  <c r="AJ188" i="3" s="1"/>
  <c r="J174" i="3"/>
  <c r="AI174" i="3" s="1"/>
  <c r="I174" i="3"/>
  <c r="AH174" i="3" s="1"/>
  <c r="AH188" i="3" s="1"/>
  <c r="H174" i="3"/>
  <c r="AG174" i="3" s="1"/>
  <c r="AG188" i="3" s="1"/>
  <c r="G174" i="3"/>
  <c r="AF174" i="3" s="1"/>
  <c r="AF188" i="3" s="1"/>
  <c r="F174" i="3"/>
  <c r="AE174" i="3" s="1"/>
  <c r="AE188" i="3" s="1"/>
  <c r="E174" i="3"/>
  <c r="AD174" i="3" s="1"/>
  <c r="AD188" i="3" s="1"/>
  <c r="O195" i="3"/>
  <c r="N195" i="3"/>
  <c r="M195" i="3"/>
  <c r="L195" i="3"/>
  <c r="K195" i="3"/>
  <c r="J195" i="3"/>
  <c r="I195" i="3"/>
  <c r="H195" i="3"/>
  <c r="G195" i="3"/>
  <c r="F195" i="3"/>
  <c r="E195" i="3"/>
  <c r="O194" i="3"/>
  <c r="N194" i="3"/>
  <c r="M194" i="3"/>
  <c r="L194" i="3"/>
  <c r="K194" i="3"/>
  <c r="J194" i="3"/>
  <c r="I194" i="3"/>
  <c r="H194" i="3"/>
  <c r="G194" i="3"/>
  <c r="F194" i="3"/>
  <c r="E194" i="3"/>
  <c r="O193" i="3"/>
  <c r="N193" i="3"/>
  <c r="M193" i="3"/>
  <c r="L193" i="3"/>
  <c r="K193" i="3"/>
  <c r="J193" i="3"/>
  <c r="I193" i="3"/>
  <c r="H193" i="3"/>
  <c r="G193" i="3"/>
  <c r="F193" i="3"/>
  <c r="E193" i="3"/>
  <c r="O192" i="3"/>
  <c r="N192" i="3"/>
  <c r="M192" i="3"/>
  <c r="L192" i="3"/>
  <c r="K192" i="3"/>
  <c r="J192" i="3"/>
  <c r="I192" i="3"/>
  <c r="H192" i="3"/>
  <c r="G192" i="3"/>
  <c r="F192" i="3"/>
  <c r="E192" i="3"/>
  <c r="O191" i="3"/>
  <c r="N191" i="3"/>
  <c r="M191" i="3"/>
  <c r="L191" i="3"/>
  <c r="K191" i="3"/>
  <c r="J191" i="3"/>
  <c r="I191" i="3"/>
  <c r="H191" i="3"/>
  <c r="G191" i="3"/>
  <c r="F191" i="3"/>
  <c r="E191" i="3"/>
  <c r="O190" i="3"/>
  <c r="N190" i="3"/>
  <c r="M190" i="3"/>
  <c r="L190" i="3"/>
  <c r="K190" i="3"/>
  <c r="J190" i="3"/>
  <c r="I190" i="3"/>
  <c r="H190" i="3"/>
  <c r="G190" i="3"/>
  <c r="F190" i="3"/>
  <c r="E190" i="3"/>
  <c r="O189" i="3"/>
  <c r="N189" i="3"/>
  <c r="M189" i="3"/>
  <c r="L189" i="3"/>
  <c r="K189" i="3"/>
  <c r="J189" i="3"/>
  <c r="I189" i="3"/>
  <c r="H189" i="3"/>
  <c r="G189" i="3"/>
  <c r="F189" i="3"/>
  <c r="E189" i="3"/>
  <c r="O188" i="3"/>
  <c r="N188" i="3"/>
  <c r="M188" i="3"/>
  <c r="L188" i="3"/>
  <c r="K188" i="3"/>
  <c r="J188" i="3"/>
  <c r="I188" i="3"/>
  <c r="H188" i="3"/>
  <c r="G188" i="3"/>
  <c r="F188" i="3"/>
  <c r="E188" i="3"/>
  <c r="O187" i="3"/>
  <c r="N187" i="3"/>
  <c r="M187" i="3"/>
  <c r="L187" i="3"/>
  <c r="K187" i="3"/>
  <c r="J187" i="3"/>
  <c r="I187" i="3"/>
  <c r="H187" i="3"/>
  <c r="G187" i="3"/>
  <c r="F187" i="3"/>
  <c r="E187" i="3"/>
  <c r="O186" i="3"/>
  <c r="N186" i="3"/>
  <c r="M186" i="3"/>
  <c r="L186" i="3"/>
  <c r="K186" i="3"/>
  <c r="J186" i="3"/>
  <c r="I186" i="3"/>
  <c r="H186" i="3"/>
  <c r="G186" i="3"/>
  <c r="F186" i="3"/>
  <c r="E186" i="3"/>
  <c r="O185" i="3"/>
  <c r="N185" i="3"/>
  <c r="M185" i="3"/>
  <c r="L185" i="3"/>
  <c r="K185" i="3"/>
  <c r="J185" i="3"/>
  <c r="I185" i="3"/>
  <c r="H185" i="3"/>
  <c r="G185" i="3"/>
  <c r="F185" i="3"/>
  <c r="E185" i="3"/>
  <c r="O184" i="3"/>
  <c r="N184" i="3"/>
  <c r="M184" i="3"/>
  <c r="L184" i="3"/>
  <c r="K184" i="3"/>
  <c r="J184" i="3"/>
  <c r="I184" i="3"/>
  <c r="H184" i="3"/>
  <c r="G184" i="3"/>
  <c r="F184" i="3"/>
  <c r="E184" i="3"/>
  <c r="O183" i="3"/>
  <c r="N183" i="3"/>
  <c r="M183" i="3"/>
  <c r="L183" i="3"/>
  <c r="K183" i="3"/>
  <c r="J183" i="3"/>
  <c r="I183" i="3"/>
  <c r="H183" i="3"/>
  <c r="G183" i="3"/>
  <c r="F183" i="3"/>
  <c r="E183" i="3"/>
  <c r="O182" i="3"/>
  <c r="N182" i="3"/>
  <c r="M182" i="3"/>
  <c r="L182" i="3"/>
  <c r="K182" i="3"/>
  <c r="J182" i="3"/>
  <c r="I182" i="3"/>
  <c r="H182" i="3"/>
  <c r="G182" i="3"/>
  <c r="F182" i="3"/>
  <c r="E182" i="3"/>
  <c r="O181" i="3"/>
  <c r="N181" i="3"/>
  <c r="M181" i="3"/>
  <c r="L181" i="3"/>
  <c r="K181" i="3"/>
  <c r="J181" i="3"/>
  <c r="I181" i="3"/>
  <c r="H181" i="3"/>
  <c r="G181" i="3"/>
  <c r="F181" i="3"/>
  <c r="E181" i="3"/>
  <c r="O180" i="3"/>
  <c r="N180" i="3"/>
  <c r="M180" i="3"/>
  <c r="L180" i="3"/>
  <c r="K180" i="3"/>
  <c r="J180" i="3"/>
  <c r="I180" i="3"/>
  <c r="H180" i="3"/>
  <c r="G180" i="3"/>
  <c r="F180" i="3"/>
  <c r="E180" i="3"/>
  <c r="O179" i="3"/>
  <c r="N179" i="3"/>
  <c r="M179" i="3"/>
  <c r="L179" i="3"/>
  <c r="K179" i="3"/>
  <c r="J179" i="3"/>
  <c r="I179" i="3"/>
  <c r="H179" i="3"/>
  <c r="G179" i="3"/>
  <c r="F179" i="3"/>
  <c r="E179" i="3"/>
  <c r="O178" i="3"/>
  <c r="R20" i="10" s="1"/>
  <c r="N178" i="3"/>
  <c r="Q20" i="10" s="1"/>
  <c r="M178" i="3"/>
  <c r="P20" i="10" s="1"/>
  <c r="L178" i="3"/>
  <c r="O20" i="10" s="1"/>
  <c r="K178" i="3"/>
  <c r="N20" i="10" s="1"/>
  <c r="J178" i="3"/>
  <c r="M20" i="10" s="1"/>
  <c r="I178" i="3"/>
  <c r="L20" i="10" s="1"/>
  <c r="H178" i="3"/>
  <c r="K20" i="10" s="1"/>
  <c r="G178" i="3"/>
  <c r="J20" i="10" s="1"/>
  <c r="F178" i="3"/>
  <c r="I20" i="10" s="1"/>
  <c r="E178" i="3"/>
  <c r="H20" i="10" s="1"/>
  <c r="O177" i="3"/>
  <c r="N177" i="3"/>
  <c r="M177" i="3"/>
  <c r="L177" i="3"/>
  <c r="K177" i="3"/>
  <c r="J177" i="3"/>
  <c r="I177" i="3"/>
  <c r="H177" i="3"/>
  <c r="G177" i="3"/>
  <c r="F177" i="3"/>
  <c r="E177" i="3"/>
  <c r="O176" i="3"/>
  <c r="N176" i="3"/>
  <c r="M176" i="3"/>
  <c r="L176" i="3"/>
  <c r="K176" i="3"/>
  <c r="J176" i="3"/>
  <c r="I176" i="3"/>
  <c r="H176" i="3"/>
  <c r="G176" i="3"/>
  <c r="F176" i="3"/>
  <c r="E176" i="3"/>
  <c r="O175" i="3"/>
  <c r="N175" i="3"/>
  <c r="M175" i="3"/>
  <c r="L175" i="3"/>
  <c r="K175" i="3"/>
  <c r="J175" i="3"/>
  <c r="I175" i="3"/>
  <c r="H175" i="3"/>
  <c r="G175" i="3"/>
  <c r="F175" i="3"/>
  <c r="E175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G20" i="10" s="1"/>
  <c r="D177" i="3"/>
  <c r="D176" i="3"/>
  <c r="D175" i="3"/>
  <c r="D174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F20" i="10" s="1"/>
  <c r="C177" i="3"/>
  <c r="C176" i="3"/>
  <c r="C175" i="3"/>
  <c r="AR146" i="3"/>
  <c r="AB146" i="3"/>
  <c r="AB160" i="3" s="1"/>
  <c r="Z171" i="3"/>
  <c r="AA170" i="3"/>
  <c r="Z170" i="3" s="1"/>
  <c r="Z169" i="3"/>
  <c r="Z168" i="3"/>
  <c r="Z167" i="3"/>
  <c r="Z166" i="3"/>
  <c r="Z165" i="3"/>
  <c r="Z164" i="3"/>
  <c r="Z163" i="3"/>
  <c r="Z162" i="3"/>
  <c r="Z161" i="3"/>
  <c r="Z157" i="3"/>
  <c r="AA156" i="3"/>
  <c r="Z156" i="3" s="1"/>
  <c r="Z155" i="3"/>
  <c r="Z154" i="3"/>
  <c r="Z153" i="3"/>
  <c r="Z152" i="3"/>
  <c r="Z151" i="3"/>
  <c r="Z150" i="3"/>
  <c r="Z149" i="3"/>
  <c r="Z148" i="3"/>
  <c r="Z14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R150" i="3"/>
  <c r="U17" i="10" s="1"/>
  <c r="Q150" i="3"/>
  <c r="T17" i="10" s="1"/>
  <c r="P150" i="3"/>
  <c r="S17" i="10" s="1"/>
  <c r="O150" i="3"/>
  <c r="R17" i="10" s="1"/>
  <c r="N150" i="3"/>
  <c r="Q17" i="10" s="1"/>
  <c r="M150" i="3"/>
  <c r="P17" i="10" s="1"/>
  <c r="L150" i="3"/>
  <c r="O17" i="10" s="1"/>
  <c r="K150" i="3"/>
  <c r="N17" i="10" s="1"/>
  <c r="J150" i="3"/>
  <c r="M17" i="10" s="1"/>
  <c r="I150" i="3"/>
  <c r="L17" i="10" s="1"/>
  <c r="H150" i="3"/>
  <c r="K17" i="10" s="1"/>
  <c r="G150" i="3"/>
  <c r="J17" i="10" s="1"/>
  <c r="F150" i="3"/>
  <c r="I17" i="10" s="1"/>
  <c r="E150" i="3"/>
  <c r="H17" i="10" s="1"/>
  <c r="D150" i="3"/>
  <c r="G17" i="10" s="1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R146" i="3"/>
  <c r="AQ146" i="3" s="1"/>
  <c r="Q146" i="3"/>
  <c r="AP146" i="3" s="1"/>
  <c r="P146" i="3"/>
  <c r="AO146" i="3" s="1"/>
  <c r="O146" i="3"/>
  <c r="AN146" i="3" s="1"/>
  <c r="N146" i="3"/>
  <c r="AM146" i="3" s="1"/>
  <c r="M146" i="3"/>
  <c r="AL146" i="3" s="1"/>
  <c r="L146" i="3"/>
  <c r="AK146" i="3" s="1"/>
  <c r="K146" i="3"/>
  <c r="AJ146" i="3" s="1"/>
  <c r="J146" i="3"/>
  <c r="AI146" i="3" s="1"/>
  <c r="I146" i="3"/>
  <c r="AH146" i="3" s="1"/>
  <c r="H146" i="3"/>
  <c r="AG146" i="3" s="1"/>
  <c r="G146" i="3"/>
  <c r="AF146" i="3" s="1"/>
  <c r="F146" i="3"/>
  <c r="AE146" i="3" s="1"/>
  <c r="E146" i="3"/>
  <c r="AD146" i="3" s="1"/>
  <c r="D146" i="3"/>
  <c r="AC146" i="3" s="1"/>
  <c r="AC160" i="3" s="1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F17" i="10" s="1"/>
  <c r="C149" i="3"/>
  <c r="C148" i="3"/>
  <c r="C147" i="3"/>
  <c r="S16" i="13" l="1"/>
  <c r="K16" i="13"/>
  <c r="R16" i="13"/>
  <c r="Q16" i="13"/>
  <c r="O16" i="13"/>
  <c r="P16" i="13"/>
  <c r="N16" i="13"/>
  <c r="M16" i="13"/>
  <c r="L16" i="13"/>
  <c r="K17" i="13"/>
  <c r="L17" i="13"/>
  <c r="R17" i="13"/>
  <c r="Q17" i="13"/>
  <c r="P17" i="13"/>
  <c r="O17" i="13"/>
  <c r="N17" i="13"/>
  <c r="M17" i="13"/>
  <c r="K11" i="13"/>
  <c r="N11" i="13"/>
  <c r="M11" i="13"/>
  <c r="L11" i="13"/>
  <c r="R11" i="13"/>
  <c r="Q11" i="13"/>
  <c r="P11" i="13"/>
  <c r="O11" i="13"/>
  <c r="K10" i="13"/>
  <c r="M10" i="13"/>
  <c r="L10" i="13"/>
  <c r="Q10" i="13"/>
  <c r="R10" i="13" s="1"/>
  <c r="O10" i="13"/>
  <c r="N10" i="13"/>
  <c r="P10" i="13"/>
  <c r="K30" i="13"/>
  <c r="Q30" i="13"/>
  <c r="P30" i="13"/>
  <c r="O30" i="13"/>
  <c r="N30" i="13"/>
  <c r="M30" i="13"/>
  <c r="L30" i="13"/>
  <c r="R30" i="13"/>
  <c r="K29" i="13"/>
  <c r="P29" i="13"/>
  <c r="O29" i="13"/>
  <c r="N29" i="13"/>
  <c r="L29" i="13"/>
  <c r="M29" i="13"/>
  <c r="R29" i="13"/>
  <c r="Q29" i="13"/>
  <c r="K18" i="13"/>
  <c r="M18" i="13"/>
  <c r="L18" i="13"/>
  <c r="Q18" i="13"/>
  <c r="P18" i="13"/>
  <c r="R18" i="13"/>
  <c r="O18" i="13"/>
  <c r="N18" i="13"/>
  <c r="K28" i="13"/>
  <c r="O28" i="13"/>
  <c r="N28" i="13"/>
  <c r="M28" i="13"/>
  <c r="R28" i="13"/>
  <c r="L28" i="13"/>
  <c r="Q28" i="13"/>
  <c r="P28" i="13"/>
  <c r="E12" i="13"/>
  <c r="D24" i="13"/>
  <c r="E24" i="13" s="1"/>
  <c r="D23" i="13"/>
  <c r="E23" i="13" s="1"/>
  <c r="D22" i="13"/>
  <c r="E22" i="13" s="1"/>
  <c r="S22" i="13" s="1"/>
  <c r="I11" i="11"/>
  <c r="F11" i="11"/>
  <c r="H11" i="11"/>
  <c r="G11" i="11"/>
  <c r="E11" i="11"/>
  <c r="C21" i="6"/>
  <c r="G18" i="6"/>
  <c r="F18" i="6"/>
  <c r="T19" i="11"/>
  <c r="R19" i="11"/>
  <c r="Q19" i="11"/>
  <c r="H20" i="11"/>
  <c r="T17" i="11" s="1"/>
  <c r="G20" i="11"/>
  <c r="S17" i="11" s="1"/>
  <c r="I20" i="11"/>
  <c r="E20" i="11"/>
  <c r="Q17" i="11" s="1"/>
  <c r="F20" i="11"/>
  <c r="R17" i="11" s="1"/>
  <c r="U19" i="11"/>
  <c r="F18" i="11"/>
  <c r="R15" i="11" s="1"/>
  <c r="F15" i="11"/>
  <c r="R13" i="11" s="1"/>
  <c r="F13" i="11"/>
  <c r="R11" i="11" s="1"/>
  <c r="F14" i="11"/>
  <c r="R12" i="11" s="1"/>
  <c r="F16" i="11"/>
  <c r="R14" i="11" s="1"/>
  <c r="F12" i="11"/>
  <c r="R10" i="11" s="1"/>
  <c r="E13" i="11"/>
  <c r="Q11" i="11" s="1"/>
  <c r="E14" i="11"/>
  <c r="Q12" i="11" s="1"/>
  <c r="I15" i="11"/>
  <c r="G15" i="11"/>
  <c r="S13" i="11" s="1"/>
  <c r="I18" i="11"/>
  <c r="H15" i="11"/>
  <c r="T13" i="11" s="1"/>
  <c r="E12" i="11"/>
  <c r="Q10" i="11" s="1"/>
  <c r="I13" i="11"/>
  <c r="I12" i="11"/>
  <c r="I16" i="11"/>
  <c r="G18" i="11"/>
  <c r="S15" i="11" s="1"/>
  <c r="I14" i="11"/>
  <c r="G13" i="11"/>
  <c r="S11" i="11" s="1"/>
  <c r="G14" i="11"/>
  <c r="S12" i="11" s="1"/>
  <c r="E15" i="11"/>
  <c r="Q13" i="11" s="1"/>
  <c r="H18" i="11"/>
  <c r="T15" i="11" s="1"/>
  <c r="E16" i="11"/>
  <c r="Q14" i="11" s="1"/>
  <c r="G12" i="11"/>
  <c r="S10" i="11" s="1"/>
  <c r="H13" i="11"/>
  <c r="T11" i="11" s="1"/>
  <c r="H14" i="11"/>
  <c r="T12" i="11" s="1"/>
  <c r="G16" i="11"/>
  <c r="H12" i="11"/>
  <c r="T10" i="11" s="1"/>
  <c r="H16" i="11"/>
  <c r="T14" i="11" s="1"/>
  <c r="E18" i="11"/>
  <c r="Q15" i="11" s="1"/>
  <c r="C40" i="10"/>
  <c r="C38" i="10"/>
  <c r="F36" i="10"/>
  <c r="G36" i="10"/>
  <c r="C39" i="10"/>
  <c r="K32" i="6"/>
  <c r="S32" i="6"/>
  <c r="G32" i="6"/>
  <c r="L32" i="6"/>
  <c r="T32" i="6"/>
  <c r="J32" i="6"/>
  <c r="M32" i="6"/>
  <c r="U32" i="6"/>
  <c r="R32" i="6"/>
  <c r="N32" i="6"/>
  <c r="O32" i="6"/>
  <c r="H32" i="6"/>
  <c r="P32" i="6"/>
  <c r="I32" i="6"/>
  <c r="Q32" i="6"/>
  <c r="N41" i="6"/>
  <c r="N43" i="6"/>
  <c r="L34" i="6"/>
  <c r="T34" i="6"/>
  <c r="M34" i="6"/>
  <c r="U34" i="6"/>
  <c r="N34" i="6"/>
  <c r="G34" i="6"/>
  <c r="O34" i="6"/>
  <c r="H34" i="6"/>
  <c r="P34" i="6"/>
  <c r="I34" i="6"/>
  <c r="Q34" i="6"/>
  <c r="J34" i="6"/>
  <c r="R34" i="6"/>
  <c r="K34" i="6"/>
  <c r="S34" i="6"/>
  <c r="S19" i="6"/>
  <c r="Q20" i="6"/>
  <c r="Q26" i="6"/>
  <c r="K17" i="6"/>
  <c r="S17" i="6"/>
  <c r="L19" i="6"/>
  <c r="T19" i="6"/>
  <c r="J20" i="6"/>
  <c r="R20" i="6"/>
  <c r="O22" i="6"/>
  <c r="O23" i="6"/>
  <c r="L25" i="6"/>
  <c r="G28" i="6"/>
  <c r="J26" i="6"/>
  <c r="R26" i="6"/>
  <c r="O28" i="6"/>
  <c r="G31" i="6"/>
  <c r="N29" i="6"/>
  <c r="K31" i="6"/>
  <c r="F19" i="6"/>
  <c r="N23" i="6"/>
  <c r="F31" i="6"/>
  <c r="G26" i="6"/>
  <c r="M29" i="6"/>
  <c r="T17" i="6"/>
  <c r="M19" i="6"/>
  <c r="P22" i="6"/>
  <c r="K26" i="6"/>
  <c r="P28" i="6"/>
  <c r="M17" i="6"/>
  <c r="U17" i="6"/>
  <c r="N19" i="6"/>
  <c r="L20" i="6"/>
  <c r="I22" i="6"/>
  <c r="Q22" i="6"/>
  <c r="G23" i="6"/>
  <c r="I23" i="6"/>
  <c r="Q23" i="6"/>
  <c r="N25" i="6"/>
  <c r="F26" i="6"/>
  <c r="L26" i="6"/>
  <c r="I28" i="6"/>
  <c r="Q28" i="6"/>
  <c r="H29" i="6"/>
  <c r="P29" i="6"/>
  <c r="M31" i="6"/>
  <c r="N22" i="6"/>
  <c r="J31" i="6"/>
  <c r="G20" i="6"/>
  <c r="M20" i="6"/>
  <c r="J22" i="6"/>
  <c r="R22" i="6"/>
  <c r="G25" i="6"/>
  <c r="J23" i="6"/>
  <c r="R23" i="6"/>
  <c r="O25" i="6"/>
  <c r="F28" i="6"/>
  <c r="M26" i="6"/>
  <c r="J28" i="6"/>
  <c r="R28" i="6"/>
  <c r="I29" i="6"/>
  <c r="Q29" i="6"/>
  <c r="N31" i="6"/>
  <c r="R17" i="6"/>
  <c r="K19" i="6"/>
  <c r="N28" i="6"/>
  <c r="R31" i="6"/>
  <c r="L17" i="6"/>
  <c r="H22" i="6"/>
  <c r="H23" i="6"/>
  <c r="L31" i="6"/>
  <c r="G19" i="6"/>
  <c r="G17" i="6"/>
  <c r="O17" i="6"/>
  <c r="H19" i="6"/>
  <c r="P19" i="6"/>
  <c r="G22" i="6"/>
  <c r="N20" i="6"/>
  <c r="K22" i="6"/>
  <c r="K23" i="6"/>
  <c r="H25" i="6"/>
  <c r="P25" i="6"/>
  <c r="N26" i="6"/>
  <c r="K28" i="6"/>
  <c r="J29" i="6"/>
  <c r="R29" i="6"/>
  <c r="O31" i="6"/>
  <c r="J17" i="6"/>
  <c r="I20" i="6"/>
  <c r="I26" i="6"/>
  <c r="H28" i="6"/>
  <c r="N17" i="6"/>
  <c r="H17" i="6"/>
  <c r="P17" i="6"/>
  <c r="I19" i="6"/>
  <c r="Q19" i="6"/>
  <c r="F20" i="6"/>
  <c r="O20" i="6"/>
  <c r="L22" i="6"/>
  <c r="F23" i="6"/>
  <c r="L23" i="6"/>
  <c r="I25" i="6"/>
  <c r="Q25" i="6"/>
  <c r="O26" i="6"/>
  <c r="L28" i="6"/>
  <c r="K29" i="6"/>
  <c r="H31" i="6"/>
  <c r="P31" i="6"/>
  <c r="K25" i="6"/>
  <c r="G29" i="6"/>
  <c r="U19" i="6"/>
  <c r="K20" i="6"/>
  <c r="P23" i="6"/>
  <c r="M25" i="6"/>
  <c r="O29" i="6"/>
  <c r="O19" i="6"/>
  <c r="F17" i="6"/>
  <c r="I17" i="6"/>
  <c r="Q17" i="6"/>
  <c r="J19" i="6"/>
  <c r="R19" i="6"/>
  <c r="F22" i="6"/>
  <c r="H20" i="6"/>
  <c r="P20" i="6"/>
  <c r="M22" i="6"/>
  <c r="F25" i="6"/>
  <c r="M23" i="6"/>
  <c r="J25" i="6"/>
  <c r="R25" i="6"/>
  <c r="F29" i="6"/>
  <c r="H26" i="6"/>
  <c r="P26" i="6"/>
  <c r="M28" i="6"/>
  <c r="L29" i="6"/>
  <c r="I31" i="6"/>
  <c r="Q31" i="6"/>
  <c r="AX402" i="3"/>
  <c r="AX410" i="3"/>
  <c r="AX407" i="3"/>
  <c r="AX408" i="3"/>
  <c r="AX404" i="3"/>
  <c r="AX401" i="3"/>
  <c r="AX409" i="3"/>
  <c r="AX406" i="3"/>
  <c r="AX403" i="3"/>
  <c r="AX405" i="3"/>
  <c r="AC412" i="3"/>
  <c r="AX400" i="3"/>
  <c r="AQ408" i="3"/>
  <c r="AQ422" i="3" s="1"/>
  <c r="AQ400" i="3"/>
  <c r="AQ414" i="3" s="1"/>
  <c r="R421" i="3"/>
  <c r="AQ407" i="3"/>
  <c r="AQ421" i="3" s="1"/>
  <c r="R422" i="3"/>
  <c r="R423" i="3" s="1"/>
  <c r="S28" i="13" s="1"/>
  <c r="AQ399" i="3"/>
  <c r="AQ413" i="3" s="1"/>
  <c r="AQ406" i="3"/>
  <c r="AQ420" i="3" s="1"/>
  <c r="AQ409" i="3"/>
  <c r="AQ423" i="3" s="1"/>
  <c r="AQ405" i="3"/>
  <c r="AQ419" i="3" s="1"/>
  <c r="AQ401" i="3"/>
  <c r="AQ415" i="3" s="1"/>
  <c r="AQ403" i="3"/>
  <c r="AQ417" i="3" s="1"/>
  <c r="AQ404" i="3"/>
  <c r="AQ418" i="3" s="1"/>
  <c r="AP409" i="3"/>
  <c r="AP423" i="3" s="1"/>
  <c r="AJ407" i="3"/>
  <c r="AP402" i="3"/>
  <c r="AP416" i="3" s="1"/>
  <c r="AJ404" i="3"/>
  <c r="AP399" i="3"/>
  <c r="AP413" i="3" s="1"/>
  <c r="AP405" i="3"/>
  <c r="AP419" i="3" s="1"/>
  <c r="AP406" i="3"/>
  <c r="AP420" i="3" s="1"/>
  <c r="AJ408" i="3"/>
  <c r="AP403" i="3"/>
  <c r="AP417" i="3" s="1"/>
  <c r="AJ401" i="3"/>
  <c r="AO400" i="3"/>
  <c r="AO414" i="3" s="1"/>
  <c r="AP407" i="3"/>
  <c r="AP421" i="3" s="1"/>
  <c r="AJ409" i="3"/>
  <c r="AO404" i="3"/>
  <c r="AO418" i="3" s="1"/>
  <c r="AO408" i="3"/>
  <c r="AO422" i="3" s="1"/>
  <c r="AO409" i="3"/>
  <c r="AO423" i="3" s="1"/>
  <c r="AJ402" i="3"/>
  <c r="AJ405" i="3"/>
  <c r="AO402" i="3"/>
  <c r="AO416" i="3" s="1"/>
  <c r="AP404" i="3"/>
  <c r="AP418" i="3" s="1"/>
  <c r="AO399" i="3"/>
  <c r="AO413" i="3" s="1"/>
  <c r="AJ406" i="3"/>
  <c r="AP401" i="3"/>
  <c r="AP415" i="3" s="1"/>
  <c r="AO401" i="3"/>
  <c r="AO415" i="3" s="1"/>
  <c r="AJ399" i="3"/>
  <c r="AO406" i="3"/>
  <c r="AO420" i="3" s="1"/>
  <c r="AP400" i="3"/>
  <c r="AP414" i="3" s="1"/>
  <c r="AO403" i="3"/>
  <c r="AO417" i="3" s="1"/>
  <c r="AO405" i="3"/>
  <c r="AO419" i="3" s="1"/>
  <c r="AJ403" i="3"/>
  <c r="AO407" i="3"/>
  <c r="AO421" i="3" s="1"/>
  <c r="AP408" i="3"/>
  <c r="AP422" i="3" s="1"/>
  <c r="AB399" i="3"/>
  <c r="AB409" i="3"/>
  <c r="AB401" i="3"/>
  <c r="AB408" i="3"/>
  <c r="AB400" i="3"/>
  <c r="AB407" i="3"/>
  <c r="AB406" i="3"/>
  <c r="AB405" i="3"/>
  <c r="AB403" i="3"/>
  <c r="AB404" i="3"/>
  <c r="AB402" i="3"/>
  <c r="Q421" i="3"/>
  <c r="AP372" i="3"/>
  <c r="AP386" i="3" s="1"/>
  <c r="AP374" i="3"/>
  <c r="AP388" i="3" s="1"/>
  <c r="AP380" i="3"/>
  <c r="AP394" i="3" s="1"/>
  <c r="AO378" i="3"/>
  <c r="AO392" i="3" s="1"/>
  <c r="AO376" i="3"/>
  <c r="AO390" i="3" s="1"/>
  <c r="AO371" i="3"/>
  <c r="AO385" i="3" s="1"/>
  <c r="AO373" i="3"/>
  <c r="AO387" i="3" s="1"/>
  <c r="AP376" i="3"/>
  <c r="AP390" i="3" s="1"/>
  <c r="AP371" i="3"/>
  <c r="AP385" i="3" s="1"/>
  <c r="AO379" i="3"/>
  <c r="AO393" i="3" s="1"/>
  <c r="AP373" i="3"/>
  <c r="AP387" i="3" s="1"/>
  <c r="AO381" i="3"/>
  <c r="AO395" i="3" s="1"/>
  <c r="AP378" i="3"/>
  <c r="AP392" i="3" s="1"/>
  <c r="AP381" i="3"/>
  <c r="AP395" i="3" s="1"/>
  <c r="AP375" i="3"/>
  <c r="AP389" i="3" s="1"/>
  <c r="AO375" i="3"/>
  <c r="AO389" i="3" s="1"/>
  <c r="AP377" i="3"/>
  <c r="AP391" i="3" s="1"/>
  <c r="AO372" i="3"/>
  <c r="AO386" i="3" s="1"/>
  <c r="AO377" i="3"/>
  <c r="AO391" i="3" s="1"/>
  <c r="AO380" i="3"/>
  <c r="AO394" i="3" s="1"/>
  <c r="AO374" i="3"/>
  <c r="AO388" i="3" s="1"/>
  <c r="AP379" i="3"/>
  <c r="AP393" i="3" s="1"/>
  <c r="P421" i="3"/>
  <c r="P393" i="3"/>
  <c r="Q393" i="3"/>
  <c r="AO349" i="3"/>
  <c r="AO363" i="3" s="1"/>
  <c r="AP353" i="3"/>
  <c r="AP367" i="3" s="1"/>
  <c r="AP349" i="3"/>
  <c r="AP363" i="3" s="1"/>
  <c r="Q365" i="3"/>
  <c r="AO345" i="3"/>
  <c r="AO359" i="3" s="1"/>
  <c r="AP351" i="3"/>
  <c r="AP365" i="3" s="1"/>
  <c r="AP352" i="3"/>
  <c r="AP366" i="3" s="1"/>
  <c r="AO351" i="3"/>
  <c r="AO365" i="3" s="1"/>
  <c r="AO353" i="3"/>
  <c r="AO367" i="3" s="1"/>
  <c r="AO346" i="3"/>
  <c r="AO360" i="3" s="1"/>
  <c r="AP345" i="3"/>
  <c r="AP359" i="3" s="1"/>
  <c r="AP346" i="3"/>
  <c r="AP360" i="3" s="1"/>
  <c r="AP348" i="3"/>
  <c r="AP362" i="3" s="1"/>
  <c r="AO350" i="3"/>
  <c r="AO364" i="3" s="1"/>
  <c r="AO344" i="3"/>
  <c r="AO358" i="3" s="1"/>
  <c r="AP350" i="3"/>
  <c r="AP364" i="3" s="1"/>
  <c r="AO348" i="3"/>
  <c r="AO362" i="3" s="1"/>
  <c r="AP343" i="3"/>
  <c r="AP357" i="3" s="1"/>
  <c r="AO343" i="3"/>
  <c r="AO357" i="3" s="1"/>
  <c r="AO352" i="3"/>
  <c r="AO366" i="3" s="1"/>
  <c r="AP344" i="3"/>
  <c r="AP358" i="3" s="1"/>
  <c r="AP347" i="3"/>
  <c r="AP361" i="3" s="1"/>
  <c r="AO347" i="3"/>
  <c r="AO361" i="3" s="1"/>
  <c r="P365" i="3"/>
  <c r="AH320" i="3"/>
  <c r="AH317" i="3"/>
  <c r="AH315" i="3"/>
  <c r="AH319" i="3"/>
  <c r="AH318" i="3"/>
  <c r="AH325" i="3"/>
  <c r="AH324" i="3"/>
  <c r="AH322" i="3"/>
  <c r="AH323" i="3"/>
  <c r="AH321" i="3"/>
  <c r="AH300" i="3"/>
  <c r="AP300" i="3"/>
  <c r="AI300" i="3"/>
  <c r="AQ300" i="3"/>
  <c r="AJ300" i="3"/>
  <c r="AC300" i="3"/>
  <c r="AK300" i="3"/>
  <c r="AD300" i="3"/>
  <c r="AL300" i="3"/>
  <c r="AE300" i="3"/>
  <c r="AM300" i="3"/>
  <c r="AF300" i="3"/>
  <c r="AN300" i="3"/>
  <c r="AG300" i="3"/>
  <c r="AO300" i="3"/>
  <c r="J308" i="3"/>
  <c r="AI293" i="3" s="1"/>
  <c r="AX293" i="3"/>
  <c r="AX296" i="3"/>
  <c r="AX291" i="3"/>
  <c r="AX294" i="3"/>
  <c r="AX297" i="3"/>
  <c r="AX289" i="3"/>
  <c r="AX292" i="3"/>
  <c r="AX295" i="3"/>
  <c r="AX298" i="3"/>
  <c r="AX290" i="3"/>
  <c r="AX288" i="3"/>
  <c r="R308" i="3"/>
  <c r="AQ296" i="3" s="1"/>
  <c r="AQ310" i="3" s="1"/>
  <c r="E308" i="3"/>
  <c r="AD291" i="3" s="1"/>
  <c r="M308" i="3"/>
  <c r="M310" i="3" s="1"/>
  <c r="M311" i="3" s="1"/>
  <c r="I308" i="3"/>
  <c r="I310" i="3" s="1"/>
  <c r="I311" i="3" s="1"/>
  <c r="Q308" i="3"/>
  <c r="Q310" i="3" s="1"/>
  <c r="Q311" i="3" s="1"/>
  <c r="K308" i="3"/>
  <c r="K310" i="3" s="1"/>
  <c r="K311" i="3" s="1"/>
  <c r="F308" i="3"/>
  <c r="N308" i="3"/>
  <c r="N310" i="3" s="1"/>
  <c r="N311" i="3" s="1"/>
  <c r="G308" i="3"/>
  <c r="AF297" i="3" s="1"/>
  <c r="O308" i="3"/>
  <c r="O310" i="3" s="1"/>
  <c r="O311" i="3" s="1"/>
  <c r="L308" i="3"/>
  <c r="L309" i="3" s="1"/>
  <c r="D308" i="3"/>
  <c r="AC297" i="3" s="1"/>
  <c r="H308" i="3"/>
  <c r="H310" i="3" s="1"/>
  <c r="H311" i="3" s="1"/>
  <c r="P308" i="3"/>
  <c r="P309" i="3" s="1"/>
  <c r="N280" i="3"/>
  <c r="AM268" i="3" s="1"/>
  <c r="I397" i="3"/>
  <c r="I420" i="3"/>
  <c r="S369" i="3"/>
  <c r="K369" i="3"/>
  <c r="L369" i="3"/>
  <c r="G420" i="3"/>
  <c r="O420" i="3"/>
  <c r="I369" i="3"/>
  <c r="I392" i="3"/>
  <c r="L397" i="3"/>
  <c r="M420" i="3"/>
  <c r="E397" i="3"/>
  <c r="F336" i="3"/>
  <c r="N336" i="3"/>
  <c r="I337" i="3"/>
  <c r="G336" i="3"/>
  <c r="C392" i="3"/>
  <c r="H313" i="3"/>
  <c r="K36" i="10" s="1"/>
  <c r="H336" i="3"/>
  <c r="C364" i="3"/>
  <c r="K364" i="3"/>
  <c r="I313" i="3"/>
  <c r="L36" i="10" s="1"/>
  <c r="E420" i="3"/>
  <c r="H420" i="3"/>
  <c r="G313" i="3"/>
  <c r="J36" i="10" s="1"/>
  <c r="Q369" i="3"/>
  <c r="U18" i="11" s="1"/>
  <c r="O397" i="3"/>
  <c r="S397" i="3"/>
  <c r="K397" i="3"/>
  <c r="Q313" i="3"/>
  <c r="K313" i="3"/>
  <c r="N36" i="10" s="1"/>
  <c r="O364" i="3"/>
  <c r="G369" i="3"/>
  <c r="S18" i="11" s="1"/>
  <c r="G392" i="3"/>
  <c r="O392" i="3"/>
  <c r="G397" i="3"/>
  <c r="S19" i="11" s="1"/>
  <c r="H341" i="3"/>
  <c r="K39" i="10" s="1"/>
  <c r="H364" i="3"/>
  <c r="R285" i="3"/>
  <c r="U33" i="10" s="1"/>
  <c r="L285" i="3"/>
  <c r="O33" i="10" s="1"/>
  <c r="L341" i="3"/>
  <c r="O39" i="10" s="1"/>
  <c r="E364" i="3"/>
  <c r="M364" i="3"/>
  <c r="E369" i="3"/>
  <c r="M369" i="3"/>
  <c r="E392" i="3"/>
  <c r="M392" i="3"/>
  <c r="M397" i="3"/>
  <c r="N285" i="3"/>
  <c r="Q33" i="10" s="1"/>
  <c r="O369" i="3"/>
  <c r="H285" i="3"/>
  <c r="K33" i="10" s="1"/>
  <c r="P285" i="3"/>
  <c r="S33" i="10" s="1"/>
  <c r="M285" i="3"/>
  <c r="P33" i="10" s="1"/>
  <c r="E341" i="3"/>
  <c r="H39" i="10" s="1"/>
  <c r="M341" i="3"/>
  <c r="P39" i="10" s="1"/>
  <c r="Q397" i="3"/>
  <c r="I285" i="3"/>
  <c r="L33" i="10" s="1"/>
  <c r="G341" i="3"/>
  <c r="J39" i="10" s="1"/>
  <c r="F420" i="3"/>
  <c r="N420" i="3"/>
  <c r="J285" i="3"/>
  <c r="M33" i="10" s="1"/>
  <c r="G285" i="3"/>
  <c r="J33" i="10" s="1"/>
  <c r="O285" i="3"/>
  <c r="R33" i="10" s="1"/>
  <c r="J313" i="3"/>
  <c r="M36" i="10" s="1"/>
  <c r="J336" i="3"/>
  <c r="O341" i="3"/>
  <c r="R39" i="10" s="1"/>
  <c r="G364" i="3"/>
  <c r="E280" i="3"/>
  <c r="Q285" i="3"/>
  <c r="T33" i="10" s="1"/>
  <c r="L313" i="3"/>
  <c r="O36" i="10" s="1"/>
  <c r="D336" i="3"/>
  <c r="L336" i="3"/>
  <c r="O336" i="3"/>
  <c r="P341" i="3"/>
  <c r="S39" i="10" s="1"/>
  <c r="I341" i="3"/>
  <c r="L39" i="10" s="1"/>
  <c r="I364" i="3"/>
  <c r="H392" i="3"/>
  <c r="F285" i="3"/>
  <c r="I33" i="10" s="1"/>
  <c r="Q341" i="3"/>
  <c r="T39" i="10" s="1"/>
  <c r="E285" i="3"/>
  <c r="H33" i="10" s="1"/>
  <c r="S285" i="3"/>
  <c r="K285" i="3"/>
  <c r="N33" i="10" s="1"/>
  <c r="S341" i="3"/>
  <c r="K341" i="3"/>
  <c r="N39" i="10" s="1"/>
  <c r="D364" i="3"/>
  <c r="L364" i="3"/>
  <c r="D392" i="3"/>
  <c r="L392" i="3"/>
  <c r="D420" i="3"/>
  <c r="L420" i="3"/>
  <c r="O313" i="3"/>
  <c r="R36" i="10" s="1"/>
  <c r="P313" i="3"/>
  <c r="F364" i="3"/>
  <c r="N364" i="3"/>
  <c r="F392" i="3"/>
  <c r="N392" i="3"/>
  <c r="S313" i="3"/>
  <c r="C336" i="3"/>
  <c r="K336" i="3"/>
  <c r="E313" i="3"/>
  <c r="H36" i="10" s="1"/>
  <c r="M313" i="3"/>
  <c r="P36" i="10" s="1"/>
  <c r="E336" i="3"/>
  <c r="M336" i="3"/>
  <c r="J364" i="3"/>
  <c r="J392" i="3"/>
  <c r="J420" i="3"/>
  <c r="C422" i="3"/>
  <c r="C423" i="3" s="1"/>
  <c r="C421" i="3"/>
  <c r="K422" i="3"/>
  <c r="K423" i="3" s="1"/>
  <c r="K421" i="3"/>
  <c r="F313" i="3"/>
  <c r="I36" i="10" s="1"/>
  <c r="N313" i="3"/>
  <c r="Q36" i="10" s="1"/>
  <c r="F341" i="3"/>
  <c r="I39" i="10" s="1"/>
  <c r="N341" i="3"/>
  <c r="Q39" i="10" s="1"/>
  <c r="F369" i="3"/>
  <c r="N369" i="3"/>
  <c r="F397" i="3"/>
  <c r="N397" i="3"/>
  <c r="H369" i="3"/>
  <c r="P369" i="3"/>
  <c r="H397" i="3"/>
  <c r="P397" i="3"/>
  <c r="I338" i="3"/>
  <c r="I339" i="3" s="1"/>
  <c r="J341" i="3"/>
  <c r="M39" i="10" s="1"/>
  <c r="J369" i="3"/>
  <c r="J397" i="3"/>
  <c r="M280" i="3"/>
  <c r="M281" i="3" s="1"/>
  <c r="G280" i="3"/>
  <c r="G282" i="3" s="1"/>
  <c r="G283" i="3" s="1"/>
  <c r="O280" i="3"/>
  <c r="O282" i="3" s="1"/>
  <c r="O283" i="3" s="1"/>
  <c r="I280" i="3"/>
  <c r="I282" i="3" s="1"/>
  <c r="I283" i="3" s="1"/>
  <c r="J280" i="3"/>
  <c r="J282" i="3" s="1"/>
  <c r="J283" i="3" s="1"/>
  <c r="D280" i="3"/>
  <c r="D281" i="3" s="1"/>
  <c r="F280" i="3"/>
  <c r="K280" i="3"/>
  <c r="K282" i="3" s="1"/>
  <c r="K283" i="3" s="1"/>
  <c r="L280" i="3"/>
  <c r="L281" i="3" s="1"/>
  <c r="AC258" i="3"/>
  <c r="H280" i="3"/>
  <c r="E252" i="3"/>
  <c r="I252" i="3"/>
  <c r="AH241" i="3" s="1"/>
  <c r="K252" i="3"/>
  <c r="AJ235" i="3" s="1"/>
  <c r="AC230" i="3"/>
  <c r="AK216" i="3"/>
  <c r="S201" i="3"/>
  <c r="O252" i="3"/>
  <c r="O253" i="3" s="1"/>
  <c r="G252" i="3"/>
  <c r="G253" i="3" s="1"/>
  <c r="C252" i="3"/>
  <c r="C280" i="3"/>
  <c r="I257" i="3"/>
  <c r="L30" i="10" s="1"/>
  <c r="Q257" i="3"/>
  <c r="L257" i="3"/>
  <c r="O30" i="10" s="1"/>
  <c r="E257" i="3"/>
  <c r="H30" i="10" s="1"/>
  <c r="M257" i="3"/>
  <c r="P30" i="10" s="1"/>
  <c r="N257" i="3"/>
  <c r="Q30" i="10" s="1"/>
  <c r="F257" i="3"/>
  <c r="I30" i="10" s="1"/>
  <c r="G257" i="3"/>
  <c r="J30" i="10" s="1"/>
  <c r="O257" i="3"/>
  <c r="R30" i="10" s="1"/>
  <c r="H257" i="3"/>
  <c r="K30" i="10" s="1"/>
  <c r="P257" i="3"/>
  <c r="J257" i="3"/>
  <c r="M30" i="10" s="1"/>
  <c r="R257" i="3"/>
  <c r="K257" i="3"/>
  <c r="N30" i="10" s="1"/>
  <c r="H229" i="3"/>
  <c r="K27" i="10" s="1"/>
  <c r="E229" i="3"/>
  <c r="H27" i="10" s="1"/>
  <c r="J229" i="3"/>
  <c r="M27" i="10" s="1"/>
  <c r="Q229" i="3"/>
  <c r="K229" i="3"/>
  <c r="N27" i="10" s="1"/>
  <c r="M229" i="3"/>
  <c r="P27" i="10" s="1"/>
  <c r="F229" i="3"/>
  <c r="I27" i="10" s="1"/>
  <c r="N229" i="3"/>
  <c r="Q27" i="10" s="1"/>
  <c r="G229" i="3"/>
  <c r="J27" i="10" s="1"/>
  <c r="L229" i="3"/>
  <c r="O27" i="10" s="1"/>
  <c r="I229" i="3"/>
  <c r="L27" i="10" s="1"/>
  <c r="P229" i="3"/>
  <c r="D252" i="3"/>
  <c r="D254" i="3" s="1"/>
  <c r="D255" i="3" s="1"/>
  <c r="L252" i="3"/>
  <c r="L254" i="3" s="1"/>
  <c r="L255" i="3" s="1"/>
  <c r="M252" i="3"/>
  <c r="M254" i="3" s="1"/>
  <c r="M255" i="3" s="1"/>
  <c r="H252" i="3"/>
  <c r="AG232" i="3" s="1"/>
  <c r="F252" i="3"/>
  <c r="F253" i="3" s="1"/>
  <c r="N252" i="3"/>
  <c r="N254" i="3" s="1"/>
  <c r="N255" i="3" s="1"/>
  <c r="J252" i="3"/>
  <c r="J254" i="3" s="1"/>
  <c r="J255" i="3" s="1"/>
  <c r="O229" i="3"/>
  <c r="R27" i="10" s="1"/>
  <c r="R229" i="3"/>
  <c r="E201" i="3"/>
  <c r="H24" i="10" s="1"/>
  <c r="F201" i="3"/>
  <c r="I24" i="10" s="1"/>
  <c r="N201" i="3"/>
  <c r="Q24" i="10" s="1"/>
  <c r="I224" i="3"/>
  <c r="I225" i="3" s="1"/>
  <c r="G201" i="3"/>
  <c r="J24" i="10" s="1"/>
  <c r="L224" i="3"/>
  <c r="AK213" i="3" s="1"/>
  <c r="I201" i="3"/>
  <c r="L24" i="10" s="1"/>
  <c r="J201" i="3"/>
  <c r="M24" i="10" s="1"/>
  <c r="K201" i="3"/>
  <c r="N24" i="10" s="1"/>
  <c r="K224" i="3"/>
  <c r="AJ203" i="3" s="1"/>
  <c r="H201" i="3"/>
  <c r="K24" i="10" s="1"/>
  <c r="E224" i="3"/>
  <c r="E225" i="3" s="1"/>
  <c r="M224" i="3"/>
  <c r="M226" i="3" s="1"/>
  <c r="M227" i="3" s="1"/>
  <c r="AC202" i="3"/>
  <c r="AD202" i="3"/>
  <c r="J224" i="3"/>
  <c r="J225" i="3" s="1"/>
  <c r="AE202" i="3"/>
  <c r="AM202" i="3"/>
  <c r="AF202" i="3"/>
  <c r="L201" i="3"/>
  <c r="O24" i="10" s="1"/>
  <c r="AG202" i="3"/>
  <c r="AH202" i="3"/>
  <c r="AI202" i="3"/>
  <c r="M201" i="3"/>
  <c r="P24" i="10" s="1"/>
  <c r="F224" i="3"/>
  <c r="F226" i="3" s="1"/>
  <c r="F227" i="3" s="1"/>
  <c r="N224" i="3"/>
  <c r="N225" i="3" s="1"/>
  <c r="O201" i="3"/>
  <c r="R24" i="10" s="1"/>
  <c r="G224" i="3"/>
  <c r="G225" i="3" s="1"/>
  <c r="O224" i="3"/>
  <c r="O225" i="3" s="1"/>
  <c r="P201" i="3"/>
  <c r="Q201" i="3"/>
  <c r="R201" i="3"/>
  <c r="H224" i="3"/>
  <c r="H225" i="3" s="1"/>
  <c r="D224" i="3"/>
  <c r="D226" i="3" s="1"/>
  <c r="D227" i="3" s="1"/>
  <c r="C224" i="3"/>
  <c r="AX156" i="3"/>
  <c r="AX148" i="3"/>
  <c r="AX155" i="3"/>
  <c r="AX154" i="3"/>
  <c r="AX153" i="3"/>
  <c r="AX152" i="3"/>
  <c r="AX151" i="3"/>
  <c r="AX158" i="3"/>
  <c r="AX150" i="3"/>
  <c r="AX157" i="3"/>
  <c r="AX149" i="3"/>
  <c r="I196" i="3"/>
  <c r="M196" i="3"/>
  <c r="M198" i="3" s="1"/>
  <c r="M199" i="3" s="1"/>
  <c r="K196" i="3"/>
  <c r="K198" i="3" s="1"/>
  <c r="K199" i="3" s="1"/>
  <c r="AC174" i="3"/>
  <c r="AI188" i="3"/>
  <c r="E196" i="3"/>
  <c r="J196" i="3"/>
  <c r="AI180" i="3" s="1"/>
  <c r="L196" i="3"/>
  <c r="L198" i="3" s="1"/>
  <c r="L199" i="3" s="1"/>
  <c r="D196" i="3"/>
  <c r="D198" i="3" s="1"/>
  <c r="D199" i="3" s="1"/>
  <c r="G196" i="3"/>
  <c r="O196" i="3"/>
  <c r="O198" i="3" s="1"/>
  <c r="O199" i="3" s="1"/>
  <c r="F196" i="3"/>
  <c r="N196" i="3"/>
  <c r="AM182" i="3" s="1"/>
  <c r="H196" i="3"/>
  <c r="AG181" i="3" s="1"/>
  <c r="C196" i="3"/>
  <c r="L173" i="3"/>
  <c r="O21" i="10" s="1"/>
  <c r="G173" i="3"/>
  <c r="J21" i="10" s="1"/>
  <c r="R173" i="3"/>
  <c r="K173" i="3"/>
  <c r="N21" i="10" s="1"/>
  <c r="E173" i="3"/>
  <c r="H21" i="10" s="1"/>
  <c r="M173" i="3"/>
  <c r="P21" i="10" s="1"/>
  <c r="S173" i="3"/>
  <c r="G168" i="3"/>
  <c r="AF153" i="3" s="1"/>
  <c r="F173" i="3"/>
  <c r="I21" i="10" s="1"/>
  <c r="N173" i="3"/>
  <c r="Q21" i="10" s="1"/>
  <c r="O173" i="3"/>
  <c r="R21" i="10" s="1"/>
  <c r="H173" i="3"/>
  <c r="K21" i="10" s="1"/>
  <c r="P173" i="3"/>
  <c r="I173" i="3"/>
  <c r="L21" i="10" s="1"/>
  <c r="Q173" i="3"/>
  <c r="J173" i="3"/>
  <c r="M21" i="10" s="1"/>
  <c r="E168" i="3"/>
  <c r="D168" i="3"/>
  <c r="D170" i="3" s="1"/>
  <c r="D171" i="3" s="1"/>
  <c r="K168" i="3"/>
  <c r="K169" i="3" s="1"/>
  <c r="L168" i="3"/>
  <c r="L170" i="3" s="1"/>
  <c r="L171" i="3" s="1"/>
  <c r="M168" i="3"/>
  <c r="M169" i="3" s="1"/>
  <c r="O168" i="3"/>
  <c r="O170" i="3" s="1"/>
  <c r="O171" i="3" s="1"/>
  <c r="C168" i="3"/>
  <c r="R145" i="3"/>
  <c r="U18" i="10" s="1"/>
  <c r="E145" i="3"/>
  <c r="H18" i="10" s="1"/>
  <c r="M145" i="3"/>
  <c r="P18" i="10" s="1"/>
  <c r="H145" i="3"/>
  <c r="K18" i="10" s="1"/>
  <c r="P145" i="3"/>
  <c r="S18" i="10" s="1"/>
  <c r="I145" i="3"/>
  <c r="L18" i="10" s="1"/>
  <c r="K145" i="3"/>
  <c r="N18" i="10" s="1"/>
  <c r="S145" i="3"/>
  <c r="F145" i="3"/>
  <c r="I18" i="10" s="1"/>
  <c r="Q145" i="3"/>
  <c r="T18" i="10" s="1"/>
  <c r="O145" i="3"/>
  <c r="R18" i="10" s="1"/>
  <c r="L145" i="3"/>
  <c r="O18" i="10" s="1"/>
  <c r="J145" i="3"/>
  <c r="M18" i="10" s="1"/>
  <c r="N145" i="3"/>
  <c r="Q18" i="10" s="1"/>
  <c r="G145" i="3"/>
  <c r="J18" i="10" s="1"/>
  <c r="I168" i="3"/>
  <c r="I170" i="3" s="1"/>
  <c r="I171" i="3" s="1"/>
  <c r="Q168" i="3"/>
  <c r="Q170" i="3" s="1"/>
  <c r="Q171" i="3" s="1"/>
  <c r="F168" i="3"/>
  <c r="F169" i="3" s="1"/>
  <c r="N168" i="3"/>
  <c r="N169" i="3" s="1"/>
  <c r="H168" i="3"/>
  <c r="H169" i="3" s="1"/>
  <c r="P168" i="3"/>
  <c r="P170" i="3" s="1"/>
  <c r="P171" i="3" s="1"/>
  <c r="J168" i="3"/>
  <c r="J170" i="3" s="1"/>
  <c r="J171" i="3" s="1"/>
  <c r="R168" i="3"/>
  <c r="R170" i="3" s="1"/>
  <c r="R171" i="3" s="1"/>
  <c r="Z143" i="3"/>
  <c r="AA142" i="3"/>
  <c r="Z142" i="3" s="1"/>
  <c r="Z141" i="3"/>
  <c r="Z140" i="3"/>
  <c r="Z139" i="3"/>
  <c r="Z138" i="3"/>
  <c r="Z137" i="3"/>
  <c r="Z136" i="3"/>
  <c r="Z135" i="3"/>
  <c r="Z134" i="3"/>
  <c r="Z133" i="3"/>
  <c r="Z129" i="3"/>
  <c r="AA128" i="3"/>
  <c r="Z128" i="3" s="1"/>
  <c r="Z127" i="3"/>
  <c r="Z126" i="3"/>
  <c r="Z125" i="3"/>
  <c r="Z124" i="3"/>
  <c r="Z123" i="3"/>
  <c r="Z122" i="3"/>
  <c r="Z121" i="3"/>
  <c r="Z120" i="3"/>
  <c r="Z119" i="3"/>
  <c r="AB118" i="3"/>
  <c r="AB132" i="3" s="1"/>
  <c r="Z115" i="3"/>
  <c r="AA114" i="3"/>
  <c r="Z114" i="3" s="1"/>
  <c r="Z113" i="3"/>
  <c r="Z112" i="3"/>
  <c r="Z111" i="3"/>
  <c r="Z110" i="3"/>
  <c r="Z109" i="3"/>
  <c r="Z108" i="3"/>
  <c r="Z107" i="3"/>
  <c r="Z106" i="3"/>
  <c r="Z105" i="3"/>
  <c r="Z101" i="3"/>
  <c r="AA100" i="3"/>
  <c r="Z100" i="3" s="1"/>
  <c r="Z99" i="3"/>
  <c r="Z98" i="3"/>
  <c r="Z97" i="3"/>
  <c r="Z96" i="3"/>
  <c r="Z95" i="3"/>
  <c r="Z94" i="3"/>
  <c r="Z93" i="3"/>
  <c r="Z92" i="3"/>
  <c r="Z91" i="3"/>
  <c r="AB90" i="3"/>
  <c r="AB104" i="3" s="1"/>
  <c r="Z87" i="3"/>
  <c r="AA86" i="3"/>
  <c r="Z86" i="3" s="1"/>
  <c r="Z85" i="3"/>
  <c r="Z84" i="3"/>
  <c r="Z83" i="3"/>
  <c r="Z82" i="3"/>
  <c r="Z81" i="3"/>
  <c r="Z80" i="3"/>
  <c r="Z79" i="3"/>
  <c r="Z78" i="3"/>
  <c r="Z77" i="3"/>
  <c r="Z73" i="3"/>
  <c r="AA72" i="3"/>
  <c r="Z72" i="3" s="1"/>
  <c r="Z71" i="3"/>
  <c r="Z70" i="3"/>
  <c r="Z69" i="3"/>
  <c r="Z68" i="3"/>
  <c r="Z67" i="3"/>
  <c r="Z66" i="3"/>
  <c r="Z65" i="3"/>
  <c r="Z64" i="3"/>
  <c r="Z63" i="3"/>
  <c r="AR62" i="3"/>
  <c r="AR76" i="3" s="1"/>
  <c r="AQ62" i="3"/>
  <c r="AQ76" i="3" s="1"/>
  <c r="AP62" i="3"/>
  <c r="AP76" i="3" s="1"/>
  <c r="AO62" i="3"/>
  <c r="AO76" i="3" s="1"/>
  <c r="AB62" i="3"/>
  <c r="AB76" i="3" s="1"/>
  <c r="AB34" i="3"/>
  <c r="AB48" i="3" s="1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C19" i="3"/>
  <c r="M5" i="13" s="1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Z59" i="3"/>
  <c r="AA58" i="3"/>
  <c r="Z58" i="3" s="1"/>
  <c r="Z57" i="3"/>
  <c r="Z56" i="3"/>
  <c r="Z55" i="3"/>
  <c r="Z54" i="3"/>
  <c r="Z53" i="3"/>
  <c r="Z52" i="3"/>
  <c r="Z51" i="3"/>
  <c r="Z50" i="3"/>
  <c r="Z49" i="3"/>
  <c r="Z45" i="3"/>
  <c r="AA44" i="3"/>
  <c r="Z44" i="3" s="1"/>
  <c r="Z43" i="3"/>
  <c r="Z42" i="3"/>
  <c r="Z41" i="3"/>
  <c r="Z40" i="3"/>
  <c r="Z39" i="3"/>
  <c r="Z38" i="3"/>
  <c r="Z37" i="3"/>
  <c r="Z36" i="3"/>
  <c r="Z35" i="3"/>
  <c r="AR34" i="3"/>
  <c r="AR48" i="3" s="1"/>
  <c r="AQ34" i="3"/>
  <c r="AQ48" i="3" s="1"/>
  <c r="AP34" i="3"/>
  <c r="AP48" i="3" s="1"/>
  <c r="Z31" i="3"/>
  <c r="AA30" i="3"/>
  <c r="Z30" i="3" s="1"/>
  <c r="Z29" i="3"/>
  <c r="Z28" i="3"/>
  <c r="Z27" i="3"/>
  <c r="Z26" i="3"/>
  <c r="Z25" i="3"/>
  <c r="Z24" i="3"/>
  <c r="Z23" i="3"/>
  <c r="Z22" i="3"/>
  <c r="Z21" i="3"/>
  <c r="AB6" i="3"/>
  <c r="AB20" i="3" s="1"/>
  <c r="AA16" i="3"/>
  <c r="Z16" i="3" s="1"/>
  <c r="Z8" i="3"/>
  <c r="Z7" i="3"/>
  <c r="Z17" i="3"/>
  <c r="Z15" i="3"/>
  <c r="Z14" i="3"/>
  <c r="Z13" i="3"/>
  <c r="Z12" i="3"/>
  <c r="Z11" i="3"/>
  <c r="Z10" i="3"/>
  <c r="Z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T118" i="3"/>
  <c r="AS118" i="3" s="1"/>
  <c r="S118" i="3"/>
  <c r="AR118" i="3" s="1"/>
  <c r="R118" i="3"/>
  <c r="AQ118" i="3" s="1"/>
  <c r="Q118" i="3"/>
  <c r="AP118" i="3" s="1"/>
  <c r="P118" i="3"/>
  <c r="AO118" i="3" s="1"/>
  <c r="O118" i="3"/>
  <c r="AN118" i="3" s="1"/>
  <c r="N118" i="3"/>
  <c r="AM118" i="3" s="1"/>
  <c r="M118" i="3"/>
  <c r="AL118" i="3" s="1"/>
  <c r="L118" i="3"/>
  <c r="AK118" i="3" s="1"/>
  <c r="K118" i="3"/>
  <c r="AJ118" i="3" s="1"/>
  <c r="J118" i="3"/>
  <c r="AI118" i="3" s="1"/>
  <c r="I118" i="3"/>
  <c r="AH118" i="3" s="1"/>
  <c r="H118" i="3"/>
  <c r="AG118" i="3" s="1"/>
  <c r="AF118" i="3"/>
  <c r="AF132" i="3" s="1"/>
  <c r="F118" i="3"/>
  <c r="AE118" i="3" s="1"/>
  <c r="E118" i="3"/>
  <c r="AD118" i="3" s="1"/>
  <c r="D118" i="3"/>
  <c r="AC118" i="3" s="1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T90" i="3"/>
  <c r="AS90" i="3" s="1"/>
  <c r="S90" i="3"/>
  <c r="AR90" i="3" s="1"/>
  <c r="AR104" i="3" s="1"/>
  <c r="R90" i="3"/>
  <c r="AQ90" i="3" s="1"/>
  <c r="AQ104" i="3" s="1"/>
  <c r="Q90" i="3"/>
  <c r="AP90" i="3" s="1"/>
  <c r="AP104" i="3" s="1"/>
  <c r="P90" i="3"/>
  <c r="AO90" i="3" s="1"/>
  <c r="AO104" i="3" s="1"/>
  <c r="O90" i="3"/>
  <c r="AN90" i="3" s="1"/>
  <c r="N90" i="3"/>
  <c r="AM90" i="3" s="1"/>
  <c r="AM104" i="3" s="1"/>
  <c r="M90" i="3"/>
  <c r="AL90" i="3" s="1"/>
  <c r="L90" i="3"/>
  <c r="AK90" i="3" s="1"/>
  <c r="K90" i="3"/>
  <c r="AJ90" i="3" s="1"/>
  <c r="AJ104" i="3" s="1"/>
  <c r="J90" i="3"/>
  <c r="AI90" i="3" s="1"/>
  <c r="AI104" i="3" s="1"/>
  <c r="I90" i="3"/>
  <c r="AH90" i="3" s="1"/>
  <c r="AH104" i="3" s="1"/>
  <c r="H90" i="3"/>
  <c r="AG90" i="3" s="1"/>
  <c r="AG104" i="3" s="1"/>
  <c r="G90" i="3"/>
  <c r="AF90" i="3" s="1"/>
  <c r="F90" i="3"/>
  <c r="AE90" i="3" s="1"/>
  <c r="AE104" i="3" s="1"/>
  <c r="E90" i="3"/>
  <c r="AD90" i="3" s="1"/>
  <c r="D90" i="3"/>
  <c r="O83" i="3"/>
  <c r="N83" i="3"/>
  <c r="M83" i="3"/>
  <c r="L83" i="3"/>
  <c r="K83" i="3"/>
  <c r="J83" i="3"/>
  <c r="I83" i="3"/>
  <c r="H83" i="3"/>
  <c r="G83" i="3"/>
  <c r="F83" i="3"/>
  <c r="E83" i="3"/>
  <c r="D83" i="3"/>
  <c r="O82" i="3"/>
  <c r="N82" i="3"/>
  <c r="M82" i="3"/>
  <c r="L82" i="3"/>
  <c r="K82" i="3"/>
  <c r="J82" i="3"/>
  <c r="I82" i="3"/>
  <c r="H82" i="3"/>
  <c r="G82" i="3"/>
  <c r="F82" i="3"/>
  <c r="E82" i="3"/>
  <c r="D82" i="3"/>
  <c r="O81" i="3"/>
  <c r="N81" i="3"/>
  <c r="M81" i="3"/>
  <c r="L81" i="3"/>
  <c r="K81" i="3"/>
  <c r="J81" i="3"/>
  <c r="I81" i="3"/>
  <c r="H81" i="3"/>
  <c r="G81" i="3"/>
  <c r="F81" i="3"/>
  <c r="E81" i="3"/>
  <c r="D81" i="3"/>
  <c r="O80" i="3"/>
  <c r="N80" i="3"/>
  <c r="M80" i="3"/>
  <c r="L80" i="3"/>
  <c r="K80" i="3"/>
  <c r="J80" i="3"/>
  <c r="I80" i="3"/>
  <c r="H80" i="3"/>
  <c r="G80" i="3"/>
  <c r="F80" i="3"/>
  <c r="E80" i="3"/>
  <c r="D80" i="3"/>
  <c r="O79" i="3"/>
  <c r="N79" i="3"/>
  <c r="M79" i="3"/>
  <c r="L79" i="3"/>
  <c r="K79" i="3"/>
  <c r="J79" i="3"/>
  <c r="I79" i="3"/>
  <c r="H79" i="3"/>
  <c r="G79" i="3"/>
  <c r="F79" i="3"/>
  <c r="E79" i="3"/>
  <c r="D79" i="3"/>
  <c r="O78" i="3"/>
  <c r="N78" i="3"/>
  <c r="M78" i="3"/>
  <c r="L78" i="3"/>
  <c r="K78" i="3"/>
  <c r="J78" i="3"/>
  <c r="I78" i="3"/>
  <c r="H78" i="3"/>
  <c r="G78" i="3"/>
  <c r="F78" i="3"/>
  <c r="E78" i="3"/>
  <c r="D78" i="3"/>
  <c r="O77" i="3"/>
  <c r="N77" i="3"/>
  <c r="M77" i="3"/>
  <c r="L77" i="3"/>
  <c r="K77" i="3"/>
  <c r="J77" i="3"/>
  <c r="I77" i="3"/>
  <c r="H77" i="3"/>
  <c r="G77" i="3"/>
  <c r="F77" i="3"/>
  <c r="E77" i="3"/>
  <c r="D77" i="3"/>
  <c r="O76" i="3"/>
  <c r="N76" i="3"/>
  <c r="M76" i="3"/>
  <c r="L76" i="3"/>
  <c r="K76" i="3"/>
  <c r="J76" i="3"/>
  <c r="I76" i="3"/>
  <c r="H76" i="3"/>
  <c r="G76" i="3"/>
  <c r="F76" i="3"/>
  <c r="E76" i="3"/>
  <c r="D76" i="3"/>
  <c r="O75" i="3"/>
  <c r="N75" i="3"/>
  <c r="M75" i="3"/>
  <c r="L75" i="3"/>
  <c r="K75" i="3"/>
  <c r="J75" i="3"/>
  <c r="I75" i="3"/>
  <c r="H75" i="3"/>
  <c r="G75" i="3"/>
  <c r="F75" i="3"/>
  <c r="E75" i="3"/>
  <c r="D75" i="3"/>
  <c r="O74" i="3"/>
  <c r="N74" i="3"/>
  <c r="M74" i="3"/>
  <c r="L74" i="3"/>
  <c r="K74" i="3"/>
  <c r="J74" i="3"/>
  <c r="I74" i="3"/>
  <c r="H74" i="3"/>
  <c r="G74" i="3"/>
  <c r="F74" i="3"/>
  <c r="E74" i="3"/>
  <c r="D74" i="3"/>
  <c r="O73" i="3"/>
  <c r="N73" i="3"/>
  <c r="M73" i="3"/>
  <c r="L73" i="3"/>
  <c r="K73" i="3"/>
  <c r="J73" i="3"/>
  <c r="I73" i="3"/>
  <c r="H73" i="3"/>
  <c r="G73" i="3"/>
  <c r="F73" i="3"/>
  <c r="E73" i="3"/>
  <c r="D73" i="3"/>
  <c r="O72" i="3"/>
  <c r="N72" i="3"/>
  <c r="M72" i="3"/>
  <c r="L72" i="3"/>
  <c r="K72" i="3"/>
  <c r="J72" i="3"/>
  <c r="I72" i="3"/>
  <c r="H72" i="3"/>
  <c r="G72" i="3"/>
  <c r="F72" i="3"/>
  <c r="E72" i="3"/>
  <c r="D72" i="3"/>
  <c r="O71" i="3"/>
  <c r="N71" i="3"/>
  <c r="M71" i="3"/>
  <c r="L71" i="3"/>
  <c r="K71" i="3"/>
  <c r="J71" i="3"/>
  <c r="I71" i="3"/>
  <c r="H71" i="3"/>
  <c r="G71" i="3"/>
  <c r="F71" i="3"/>
  <c r="E71" i="3"/>
  <c r="D71" i="3"/>
  <c r="O70" i="3"/>
  <c r="N70" i="3"/>
  <c r="M70" i="3"/>
  <c r="L70" i="3"/>
  <c r="K70" i="3"/>
  <c r="J70" i="3"/>
  <c r="I70" i="3"/>
  <c r="H70" i="3"/>
  <c r="G70" i="3"/>
  <c r="F70" i="3"/>
  <c r="E70" i="3"/>
  <c r="D70" i="3"/>
  <c r="O69" i="3"/>
  <c r="N69" i="3"/>
  <c r="M69" i="3"/>
  <c r="L69" i="3"/>
  <c r="K69" i="3"/>
  <c r="J69" i="3"/>
  <c r="I69" i="3"/>
  <c r="H69" i="3"/>
  <c r="G69" i="3"/>
  <c r="F69" i="3"/>
  <c r="E69" i="3"/>
  <c r="D69" i="3"/>
  <c r="O68" i="3"/>
  <c r="N68" i="3"/>
  <c r="M68" i="3"/>
  <c r="L68" i="3"/>
  <c r="K68" i="3"/>
  <c r="J68" i="3"/>
  <c r="I68" i="3"/>
  <c r="H68" i="3"/>
  <c r="G68" i="3"/>
  <c r="F68" i="3"/>
  <c r="E68" i="3"/>
  <c r="D68" i="3"/>
  <c r="O67" i="3"/>
  <c r="N67" i="3"/>
  <c r="M67" i="3"/>
  <c r="L67" i="3"/>
  <c r="K67" i="3"/>
  <c r="J67" i="3"/>
  <c r="I67" i="3"/>
  <c r="H67" i="3"/>
  <c r="G67" i="3"/>
  <c r="F67" i="3"/>
  <c r="E67" i="3"/>
  <c r="D67" i="3"/>
  <c r="O66" i="3"/>
  <c r="N66" i="3"/>
  <c r="M66" i="3"/>
  <c r="L66" i="3"/>
  <c r="K66" i="3"/>
  <c r="J66" i="3"/>
  <c r="I66" i="3"/>
  <c r="H66" i="3"/>
  <c r="G66" i="3"/>
  <c r="F66" i="3"/>
  <c r="E66" i="3"/>
  <c r="D66" i="3"/>
  <c r="O65" i="3"/>
  <c r="N65" i="3"/>
  <c r="M65" i="3"/>
  <c r="L65" i="3"/>
  <c r="K65" i="3"/>
  <c r="J65" i="3"/>
  <c r="I65" i="3"/>
  <c r="H65" i="3"/>
  <c r="G65" i="3"/>
  <c r="F65" i="3"/>
  <c r="E65" i="3"/>
  <c r="D65" i="3"/>
  <c r="O64" i="3"/>
  <c r="N64" i="3"/>
  <c r="M64" i="3"/>
  <c r="L64" i="3"/>
  <c r="K64" i="3"/>
  <c r="J64" i="3"/>
  <c r="I64" i="3"/>
  <c r="H64" i="3"/>
  <c r="G64" i="3"/>
  <c r="F64" i="3"/>
  <c r="E64" i="3"/>
  <c r="D64" i="3"/>
  <c r="O63" i="3"/>
  <c r="N63" i="3"/>
  <c r="M63" i="3"/>
  <c r="L63" i="3"/>
  <c r="K63" i="3"/>
  <c r="J63" i="3"/>
  <c r="I63" i="3"/>
  <c r="H63" i="3"/>
  <c r="G63" i="3"/>
  <c r="F63" i="3"/>
  <c r="E63" i="3"/>
  <c r="D63" i="3"/>
  <c r="O62" i="3"/>
  <c r="AN62" i="3" s="1"/>
  <c r="AN76" i="3" s="1"/>
  <c r="N62" i="3"/>
  <c r="AM62" i="3" s="1"/>
  <c r="AM76" i="3" s="1"/>
  <c r="M62" i="3"/>
  <c r="AL62" i="3" s="1"/>
  <c r="AL76" i="3" s="1"/>
  <c r="L62" i="3"/>
  <c r="AK62" i="3" s="1"/>
  <c r="AK76" i="3" s="1"/>
  <c r="K62" i="3"/>
  <c r="AJ62" i="3" s="1"/>
  <c r="AJ76" i="3" s="1"/>
  <c r="J62" i="3"/>
  <c r="AI62" i="3" s="1"/>
  <c r="AI76" i="3" s="1"/>
  <c r="H62" i="3"/>
  <c r="AG62" i="3" s="1"/>
  <c r="AG76" i="3" s="1"/>
  <c r="G62" i="3"/>
  <c r="AF62" i="3" s="1"/>
  <c r="AF76" i="3" s="1"/>
  <c r="F62" i="3"/>
  <c r="AE62" i="3" s="1"/>
  <c r="AE76" i="3" s="1"/>
  <c r="E62" i="3"/>
  <c r="D62" i="3"/>
  <c r="AC62" i="3" s="1"/>
  <c r="AC76" i="3" s="1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P11" i="10" l="1"/>
  <c r="H8" i="10"/>
  <c r="J8" i="10"/>
  <c r="R8" i="10"/>
  <c r="N11" i="10"/>
  <c r="V11" i="10"/>
  <c r="H14" i="10"/>
  <c r="P14" i="10"/>
  <c r="Q14" i="10"/>
  <c r="J14" i="10"/>
  <c r="R14" i="10"/>
  <c r="M8" i="10"/>
  <c r="I11" i="10"/>
  <c r="Q11" i="10"/>
  <c r="K14" i="10"/>
  <c r="S14" i="10"/>
  <c r="K8" i="10"/>
  <c r="G11" i="10"/>
  <c r="N8" i="10"/>
  <c r="J11" i="10"/>
  <c r="R11" i="10"/>
  <c r="L14" i="10"/>
  <c r="T14" i="10"/>
  <c r="O11" i="10"/>
  <c r="I14" i="10"/>
  <c r="F14" i="10"/>
  <c r="G8" i="10"/>
  <c r="O8" i="10"/>
  <c r="K11" i="10"/>
  <c r="S11" i="10"/>
  <c r="M14" i="10"/>
  <c r="U14" i="10"/>
  <c r="L8" i="10"/>
  <c r="L11" i="10"/>
  <c r="T11" i="10"/>
  <c r="N14" i="10"/>
  <c r="V14" i="10"/>
  <c r="H11" i="10"/>
  <c r="P8" i="10"/>
  <c r="I8" i="10"/>
  <c r="Q8" i="10"/>
  <c r="M11" i="10"/>
  <c r="U11" i="10"/>
  <c r="G14" i="10"/>
  <c r="O14" i="10"/>
  <c r="K22" i="13"/>
  <c r="Q22" i="13"/>
  <c r="P22" i="13"/>
  <c r="O22" i="13"/>
  <c r="M22" i="13"/>
  <c r="N22" i="13"/>
  <c r="L22" i="13"/>
  <c r="R22" i="13"/>
  <c r="K23" i="13"/>
  <c r="R23" i="13"/>
  <c r="Q23" i="13"/>
  <c r="P23" i="13"/>
  <c r="O23" i="13"/>
  <c r="N23" i="13"/>
  <c r="M23" i="13"/>
  <c r="L23" i="13"/>
  <c r="K24" i="13"/>
  <c r="R24" i="13"/>
  <c r="Q24" i="13"/>
  <c r="N24" i="13"/>
  <c r="P24" i="13"/>
  <c r="O24" i="13"/>
  <c r="M24" i="13"/>
  <c r="L24" i="13"/>
  <c r="K12" i="13"/>
  <c r="O12" i="13"/>
  <c r="N12" i="13"/>
  <c r="R12" i="13"/>
  <c r="M12" i="13"/>
  <c r="L12" i="13"/>
  <c r="Q12" i="13"/>
  <c r="P12" i="13"/>
  <c r="D27" i="13"/>
  <c r="E27" i="13" s="1"/>
  <c r="D25" i="13"/>
  <c r="E25" i="13" s="1"/>
  <c r="D26" i="13"/>
  <c r="E26" i="13" s="1"/>
  <c r="I5" i="11"/>
  <c r="AG5" i="11" s="1"/>
  <c r="C24" i="6"/>
  <c r="P24" i="6" s="1"/>
  <c r="G21" i="6"/>
  <c r="F21" i="6"/>
  <c r="U17" i="11"/>
  <c r="U16" i="11"/>
  <c r="U14" i="11"/>
  <c r="U15" i="11"/>
  <c r="U11" i="11"/>
  <c r="S14" i="11"/>
  <c r="U12" i="11"/>
  <c r="U13" i="11"/>
  <c r="U10" i="11"/>
  <c r="I10" i="11"/>
  <c r="I6" i="11"/>
  <c r="F10" i="11"/>
  <c r="H10" i="11"/>
  <c r="E10" i="11"/>
  <c r="G10" i="11"/>
  <c r="S43" i="10"/>
  <c r="T40" i="10"/>
  <c r="S40" i="10"/>
  <c r="C41" i="10"/>
  <c r="T38" i="10"/>
  <c r="L38" i="10"/>
  <c r="R38" i="10"/>
  <c r="M38" i="10"/>
  <c r="I38" i="10"/>
  <c r="O38" i="10"/>
  <c r="H38" i="10"/>
  <c r="Q38" i="10"/>
  <c r="P38" i="10"/>
  <c r="F38" i="10"/>
  <c r="N38" i="10"/>
  <c r="K38" i="10"/>
  <c r="G38" i="10"/>
  <c r="J38" i="10"/>
  <c r="S38" i="10"/>
  <c r="G39" i="10"/>
  <c r="F39" i="10"/>
  <c r="C42" i="10"/>
  <c r="L42" i="10" s="1"/>
  <c r="C43" i="10"/>
  <c r="T43" i="10" s="1"/>
  <c r="Q21" i="6"/>
  <c r="J21" i="6"/>
  <c r="L24" i="6"/>
  <c r="I21" i="6"/>
  <c r="O21" i="6"/>
  <c r="M24" i="6"/>
  <c r="M21" i="6"/>
  <c r="J24" i="6"/>
  <c r="L21" i="6"/>
  <c r="P21" i="6"/>
  <c r="K24" i="6"/>
  <c r="Q24" i="6"/>
  <c r="H21" i="6"/>
  <c r="R21" i="6"/>
  <c r="K21" i="6"/>
  <c r="N21" i="6"/>
  <c r="AD62" i="3"/>
  <c r="AD76" i="3" s="1"/>
  <c r="E61" i="3"/>
  <c r="AH62" i="3"/>
  <c r="AH76" i="3" s="1"/>
  <c r="I61" i="3"/>
  <c r="K8" i="6"/>
  <c r="G10" i="6"/>
  <c r="O10" i="6"/>
  <c r="G11" i="6"/>
  <c r="O11" i="6"/>
  <c r="W11" i="6"/>
  <c r="N13" i="6"/>
  <c r="V13" i="6"/>
  <c r="I14" i="6"/>
  <c r="Q14" i="6"/>
  <c r="H16" i="6"/>
  <c r="P16" i="6"/>
  <c r="R8" i="6"/>
  <c r="N11" i="6"/>
  <c r="W16" i="6"/>
  <c r="L8" i="6"/>
  <c r="H10" i="6"/>
  <c r="P10" i="6"/>
  <c r="H11" i="6"/>
  <c r="P11" i="6"/>
  <c r="G13" i="6"/>
  <c r="O13" i="6"/>
  <c r="W13" i="6"/>
  <c r="J14" i="6"/>
  <c r="R14" i="6"/>
  <c r="I16" i="6"/>
  <c r="Q16" i="6"/>
  <c r="M13" i="6"/>
  <c r="P14" i="6"/>
  <c r="M8" i="6"/>
  <c r="I10" i="6"/>
  <c r="Q10" i="6"/>
  <c r="I11" i="6"/>
  <c r="Q11" i="6"/>
  <c r="H13" i="6"/>
  <c r="P13" i="6"/>
  <c r="K14" i="6"/>
  <c r="S14" i="6"/>
  <c r="J16" i="6"/>
  <c r="R16" i="6"/>
  <c r="U13" i="6"/>
  <c r="F14" i="6"/>
  <c r="F16" i="6"/>
  <c r="N8" i="6"/>
  <c r="J10" i="6"/>
  <c r="R10" i="6"/>
  <c r="J11" i="6"/>
  <c r="R11" i="6"/>
  <c r="I13" i="6"/>
  <c r="Q13" i="6"/>
  <c r="L14" i="6"/>
  <c r="T14" i="6"/>
  <c r="K16" i="6"/>
  <c r="S16" i="6"/>
  <c r="H14" i="6"/>
  <c r="O16" i="6"/>
  <c r="K11" i="6"/>
  <c r="S11" i="6"/>
  <c r="J13" i="6"/>
  <c r="R13" i="6"/>
  <c r="M14" i="6"/>
  <c r="U14" i="6"/>
  <c r="L16" i="6"/>
  <c r="T16" i="6"/>
  <c r="N10" i="6"/>
  <c r="G16" i="6"/>
  <c r="O8" i="6"/>
  <c r="K10" i="6"/>
  <c r="H8" i="6"/>
  <c r="P8" i="6"/>
  <c r="L10" i="6"/>
  <c r="L11" i="6"/>
  <c r="T11" i="6"/>
  <c r="K13" i="6"/>
  <c r="S13" i="6"/>
  <c r="N14" i="6"/>
  <c r="V14" i="6"/>
  <c r="M16" i="6"/>
  <c r="U16" i="6"/>
  <c r="J8" i="6"/>
  <c r="V11" i="6"/>
  <c r="G8" i="6"/>
  <c r="I8" i="6"/>
  <c r="Q8" i="6"/>
  <c r="M10" i="6"/>
  <c r="M11" i="6"/>
  <c r="U11" i="6"/>
  <c r="L13" i="6"/>
  <c r="T13" i="6"/>
  <c r="G14" i="6"/>
  <c r="O14" i="6"/>
  <c r="W14" i="6"/>
  <c r="N16" i="6"/>
  <c r="V16" i="6"/>
  <c r="AN160" i="3"/>
  <c r="R18" i="6"/>
  <c r="AL160" i="3"/>
  <c r="P18" i="6"/>
  <c r="AG160" i="3"/>
  <c r="K18" i="6"/>
  <c r="AD160" i="3"/>
  <c r="H18" i="6"/>
  <c r="AE160" i="3"/>
  <c r="I18" i="6"/>
  <c r="AQ160" i="3"/>
  <c r="U18" i="6"/>
  <c r="AR160" i="3"/>
  <c r="AK160" i="3"/>
  <c r="O18" i="6"/>
  <c r="AF160" i="3"/>
  <c r="J18" i="6"/>
  <c r="AJ160" i="3"/>
  <c r="N18" i="6"/>
  <c r="AM160" i="3"/>
  <c r="Q18" i="6"/>
  <c r="AH160" i="3"/>
  <c r="L18" i="6"/>
  <c r="AP160" i="3"/>
  <c r="T18" i="6"/>
  <c r="AI160" i="3"/>
  <c r="M18" i="6"/>
  <c r="AO160" i="3"/>
  <c r="S18" i="6"/>
  <c r="AW406" i="3"/>
  <c r="AW407" i="3"/>
  <c r="AW408" i="3"/>
  <c r="AW401" i="3"/>
  <c r="AW409" i="3"/>
  <c r="AW403" i="3"/>
  <c r="AW402" i="3"/>
  <c r="AW405" i="3"/>
  <c r="AW410" i="3"/>
  <c r="AW404" i="3"/>
  <c r="G421" i="3"/>
  <c r="AF399" i="3"/>
  <c r="AF413" i="3" s="1"/>
  <c r="AF406" i="3"/>
  <c r="AF420" i="3" s="1"/>
  <c r="AF409" i="3"/>
  <c r="AF423" i="3" s="1"/>
  <c r="AF403" i="3"/>
  <c r="AF417" i="3" s="1"/>
  <c r="AF402" i="3"/>
  <c r="AF416" i="3" s="1"/>
  <c r="AF407" i="3"/>
  <c r="AF421" i="3" s="1"/>
  <c r="AF405" i="3"/>
  <c r="AF419" i="3" s="1"/>
  <c r="AF401" i="3"/>
  <c r="AF415" i="3" s="1"/>
  <c r="AF408" i="3"/>
  <c r="AF422" i="3" s="1"/>
  <c r="AF404" i="3"/>
  <c r="AF418" i="3" s="1"/>
  <c r="AF400" i="3"/>
  <c r="AF414" i="3" s="1"/>
  <c r="N421" i="3"/>
  <c r="AM401" i="3"/>
  <c r="AM415" i="3" s="1"/>
  <c r="AM402" i="3"/>
  <c r="AM416" i="3" s="1"/>
  <c r="AM407" i="3"/>
  <c r="AM421" i="3" s="1"/>
  <c r="AM400" i="3"/>
  <c r="AM414" i="3" s="1"/>
  <c r="AM403" i="3"/>
  <c r="AM417" i="3" s="1"/>
  <c r="AM399" i="3"/>
  <c r="AM413" i="3" s="1"/>
  <c r="AM408" i="3"/>
  <c r="AM422" i="3" s="1"/>
  <c r="AM406" i="3"/>
  <c r="AM420" i="3" s="1"/>
  <c r="AM409" i="3"/>
  <c r="AM423" i="3" s="1"/>
  <c r="AM404" i="3"/>
  <c r="AM418" i="3" s="1"/>
  <c r="AM405" i="3"/>
  <c r="AM419" i="3" s="1"/>
  <c r="F421" i="3"/>
  <c r="AE407" i="3"/>
  <c r="AE421" i="3" s="1"/>
  <c r="AE403" i="3"/>
  <c r="AE417" i="3" s="1"/>
  <c r="AE399" i="3"/>
  <c r="AE413" i="3" s="1"/>
  <c r="AE408" i="3"/>
  <c r="AE422" i="3" s="1"/>
  <c r="AE406" i="3"/>
  <c r="AE420" i="3" s="1"/>
  <c r="AE409" i="3"/>
  <c r="AE423" i="3" s="1"/>
  <c r="AE404" i="3"/>
  <c r="AE418" i="3" s="1"/>
  <c r="AE401" i="3"/>
  <c r="AE415" i="3" s="1"/>
  <c r="AE402" i="3"/>
  <c r="AE416" i="3" s="1"/>
  <c r="AE405" i="3"/>
  <c r="AE419" i="3" s="1"/>
  <c r="AE400" i="3"/>
  <c r="AE414" i="3" s="1"/>
  <c r="M421" i="3"/>
  <c r="AL409" i="3"/>
  <c r="AL423" i="3" s="1"/>
  <c r="AL406" i="3"/>
  <c r="AL420" i="3" s="1"/>
  <c r="AL405" i="3"/>
  <c r="AL419" i="3" s="1"/>
  <c r="AL408" i="3"/>
  <c r="AL422" i="3" s="1"/>
  <c r="AL402" i="3"/>
  <c r="AL416" i="3" s="1"/>
  <c r="AL401" i="3"/>
  <c r="AL415" i="3" s="1"/>
  <c r="AL404" i="3"/>
  <c r="AL418" i="3" s="1"/>
  <c r="AL400" i="3"/>
  <c r="AL414" i="3" s="1"/>
  <c r="AL407" i="3"/>
  <c r="AL421" i="3" s="1"/>
  <c r="AL403" i="3"/>
  <c r="AL417" i="3" s="1"/>
  <c r="AL399" i="3"/>
  <c r="AL413" i="3" s="1"/>
  <c r="J422" i="3"/>
  <c r="J423" i="3" s="1"/>
  <c r="AI408" i="3"/>
  <c r="AI422" i="3" s="1"/>
  <c r="AI406" i="3"/>
  <c r="AI420" i="3" s="1"/>
  <c r="AI404" i="3"/>
  <c r="AI418" i="3" s="1"/>
  <c r="AI407" i="3"/>
  <c r="AI421" i="3" s="1"/>
  <c r="AI402" i="3"/>
  <c r="AI416" i="3" s="1"/>
  <c r="AI400" i="3"/>
  <c r="AI414" i="3" s="1"/>
  <c r="AI403" i="3"/>
  <c r="AI417" i="3" s="1"/>
  <c r="AI399" i="3"/>
  <c r="AI413" i="3" s="1"/>
  <c r="AI409" i="3"/>
  <c r="AI423" i="3" s="1"/>
  <c r="AI405" i="3"/>
  <c r="AI419" i="3" s="1"/>
  <c r="AI401" i="3"/>
  <c r="AI415" i="3" s="1"/>
  <c r="L422" i="3"/>
  <c r="L423" i="3" s="1"/>
  <c r="AK406" i="3"/>
  <c r="AK420" i="3" s="1"/>
  <c r="AK402" i="3"/>
  <c r="AK416" i="3" s="1"/>
  <c r="AK409" i="3"/>
  <c r="AK423" i="3" s="1"/>
  <c r="AK407" i="3"/>
  <c r="AK421" i="3" s="1"/>
  <c r="AK405" i="3"/>
  <c r="AK419" i="3" s="1"/>
  <c r="AK408" i="3"/>
  <c r="AK422" i="3" s="1"/>
  <c r="AK403" i="3"/>
  <c r="AK417" i="3" s="1"/>
  <c r="AK401" i="3"/>
  <c r="AK415" i="3" s="1"/>
  <c r="AK404" i="3"/>
  <c r="AK418" i="3" s="1"/>
  <c r="AK399" i="3"/>
  <c r="AK413" i="3" s="1"/>
  <c r="AK400" i="3"/>
  <c r="AK414" i="3" s="1"/>
  <c r="I421" i="3"/>
  <c r="AH401" i="3"/>
  <c r="AH415" i="3" s="1"/>
  <c r="AH404" i="3"/>
  <c r="AH418" i="3" s="1"/>
  <c r="AH408" i="3"/>
  <c r="AH422" i="3" s="1"/>
  <c r="AH400" i="3"/>
  <c r="AH414" i="3" s="1"/>
  <c r="AH407" i="3"/>
  <c r="AH421" i="3" s="1"/>
  <c r="AH403" i="3"/>
  <c r="AH417" i="3" s="1"/>
  <c r="AH406" i="3"/>
  <c r="AH420" i="3" s="1"/>
  <c r="AH405" i="3"/>
  <c r="AH419" i="3" s="1"/>
  <c r="AH399" i="3"/>
  <c r="AH413" i="3" s="1"/>
  <c r="AH402" i="3"/>
  <c r="AH416" i="3" s="1"/>
  <c r="AH409" i="3"/>
  <c r="AH423" i="3" s="1"/>
  <c r="D421" i="3"/>
  <c r="AC402" i="3"/>
  <c r="AC416" i="3" s="1"/>
  <c r="AC409" i="3"/>
  <c r="AC423" i="3" s="1"/>
  <c r="AC407" i="3"/>
  <c r="AC421" i="3" s="1"/>
  <c r="AC405" i="3"/>
  <c r="AC419" i="3" s="1"/>
  <c r="AC408" i="3"/>
  <c r="AC422" i="3" s="1"/>
  <c r="AC403" i="3"/>
  <c r="AC417" i="3" s="1"/>
  <c r="AC401" i="3"/>
  <c r="AC415" i="3" s="1"/>
  <c r="AC404" i="3"/>
  <c r="AC418" i="3" s="1"/>
  <c r="AC399" i="3"/>
  <c r="AC413" i="3" s="1"/>
  <c r="AC400" i="3"/>
  <c r="AC414" i="3" s="1"/>
  <c r="AC406" i="3"/>
  <c r="AC420" i="3" s="1"/>
  <c r="H421" i="3"/>
  <c r="AG403" i="3"/>
  <c r="AG417" i="3" s="1"/>
  <c r="AG406" i="3"/>
  <c r="AG420" i="3" s="1"/>
  <c r="AG401" i="3"/>
  <c r="AG415" i="3" s="1"/>
  <c r="AG407" i="3"/>
  <c r="AG421" i="3" s="1"/>
  <c r="AG399" i="3"/>
  <c r="AG413" i="3" s="1"/>
  <c r="AG402" i="3"/>
  <c r="AG416" i="3" s="1"/>
  <c r="AG405" i="3"/>
  <c r="AG419" i="3" s="1"/>
  <c r="AG408" i="3"/>
  <c r="AG422" i="3" s="1"/>
  <c r="AG404" i="3"/>
  <c r="AG418" i="3" s="1"/>
  <c r="AG400" i="3"/>
  <c r="AG414" i="3" s="1"/>
  <c r="AG409" i="3"/>
  <c r="AG423" i="3" s="1"/>
  <c r="E421" i="3"/>
  <c r="AD406" i="3"/>
  <c r="AD420" i="3" s="1"/>
  <c r="AD402" i="3"/>
  <c r="AD416" i="3" s="1"/>
  <c r="AD405" i="3"/>
  <c r="AD419" i="3" s="1"/>
  <c r="AD408" i="3"/>
  <c r="AD422" i="3" s="1"/>
  <c r="AD401" i="3"/>
  <c r="AD415" i="3" s="1"/>
  <c r="AD404" i="3"/>
  <c r="AD418" i="3" s="1"/>
  <c r="AD400" i="3"/>
  <c r="AD414" i="3" s="1"/>
  <c r="AD407" i="3"/>
  <c r="AD421" i="3" s="1"/>
  <c r="AD403" i="3"/>
  <c r="AD417" i="3" s="1"/>
  <c r="AD399" i="3"/>
  <c r="AD413" i="3" s="1"/>
  <c r="AD409" i="3"/>
  <c r="AD423" i="3" s="1"/>
  <c r="O421" i="3"/>
  <c r="AN399" i="3"/>
  <c r="AN413" i="3" s="1"/>
  <c r="AN400" i="3"/>
  <c r="AN414" i="3" s="1"/>
  <c r="AN406" i="3"/>
  <c r="AN420" i="3" s="1"/>
  <c r="AN409" i="3"/>
  <c r="AN423" i="3" s="1"/>
  <c r="AN407" i="3"/>
  <c r="AN421" i="3" s="1"/>
  <c r="AN403" i="3"/>
  <c r="AN417" i="3" s="1"/>
  <c r="AN402" i="3"/>
  <c r="AN416" i="3" s="1"/>
  <c r="AN405" i="3"/>
  <c r="AN419" i="3" s="1"/>
  <c r="AN401" i="3"/>
  <c r="AN415" i="3" s="1"/>
  <c r="AN408" i="3"/>
  <c r="AN422" i="3" s="1"/>
  <c r="AN404" i="3"/>
  <c r="AN418" i="3" s="1"/>
  <c r="O393" i="3"/>
  <c r="O394" i="3"/>
  <c r="O395" i="3" s="1"/>
  <c r="AN374" i="3"/>
  <c r="AN388" i="3" s="1"/>
  <c r="AN380" i="3"/>
  <c r="AN394" i="3" s="1"/>
  <c r="AN378" i="3"/>
  <c r="AN392" i="3" s="1"/>
  <c r="AN372" i="3"/>
  <c r="AN386" i="3" s="1"/>
  <c r="AN377" i="3"/>
  <c r="AN391" i="3" s="1"/>
  <c r="AN375" i="3"/>
  <c r="AN389" i="3" s="1"/>
  <c r="AN371" i="3"/>
  <c r="AN385" i="3" s="1"/>
  <c r="AN381" i="3"/>
  <c r="AN395" i="3" s="1"/>
  <c r="AN373" i="3"/>
  <c r="AN387" i="3" s="1"/>
  <c r="AN379" i="3"/>
  <c r="AN393" i="3" s="1"/>
  <c r="AN376" i="3"/>
  <c r="AN390" i="3" s="1"/>
  <c r="AI378" i="3"/>
  <c r="AI392" i="3" s="1"/>
  <c r="AI380" i="3"/>
  <c r="AI394" i="3" s="1"/>
  <c r="AI375" i="3"/>
  <c r="AI389" i="3" s="1"/>
  <c r="AI376" i="3"/>
  <c r="AI390" i="3" s="1"/>
  <c r="AI379" i="3"/>
  <c r="AI393" i="3" s="1"/>
  <c r="AI374" i="3"/>
  <c r="AI388" i="3" s="1"/>
  <c r="AI373" i="3"/>
  <c r="AI387" i="3" s="1"/>
  <c r="AI371" i="3"/>
  <c r="AI385" i="3" s="1"/>
  <c r="AI377" i="3"/>
  <c r="AI391" i="3" s="1"/>
  <c r="AI372" i="3"/>
  <c r="AI386" i="3" s="1"/>
  <c r="AI381" i="3"/>
  <c r="AI395" i="3" s="1"/>
  <c r="G394" i="3"/>
  <c r="G395" i="3" s="1"/>
  <c r="AF377" i="3"/>
  <c r="AF391" i="3" s="1"/>
  <c r="AF380" i="3"/>
  <c r="AF394" i="3" s="1"/>
  <c r="AF378" i="3"/>
  <c r="AF392" i="3" s="1"/>
  <c r="AF374" i="3"/>
  <c r="AF388" i="3" s="1"/>
  <c r="AF372" i="3"/>
  <c r="AF386" i="3" s="1"/>
  <c r="AF375" i="3"/>
  <c r="AF389" i="3" s="1"/>
  <c r="AF381" i="3"/>
  <c r="AF395" i="3" s="1"/>
  <c r="AF373" i="3"/>
  <c r="AF387" i="3" s="1"/>
  <c r="AF379" i="3"/>
  <c r="AF393" i="3" s="1"/>
  <c r="AF376" i="3"/>
  <c r="AF390" i="3" s="1"/>
  <c r="AF371" i="3"/>
  <c r="AF385" i="3" s="1"/>
  <c r="N393" i="3"/>
  <c r="AM371" i="3"/>
  <c r="AM385" i="3" s="1"/>
  <c r="AM379" i="3"/>
  <c r="AM393" i="3" s="1"/>
  <c r="AM374" i="3"/>
  <c r="AM388" i="3" s="1"/>
  <c r="AM376" i="3"/>
  <c r="AM390" i="3" s="1"/>
  <c r="AM380" i="3"/>
  <c r="AM394" i="3" s="1"/>
  <c r="AM372" i="3"/>
  <c r="AM386" i="3" s="1"/>
  <c r="AM378" i="3"/>
  <c r="AM392" i="3" s="1"/>
  <c r="AM375" i="3"/>
  <c r="AM389" i="3" s="1"/>
  <c r="AM381" i="3"/>
  <c r="AM395" i="3" s="1"/>
  <c r="AM373" i="3"/>
  <c r="AM387" i="3" s="1"/>
  <c r="AM377" i="3"/>
  <c r="AM391" i="3" s="1"/>
  <c r="L394" i="3"/>
  <c r="L395" i="3" s="1"/>
  <c r="AK381" i="3"/>
  <c r="AK395" i="3" s="1"/>
  <c r="AK376" i="3"/>
  <c r="AK390" i="3" s="1"/>
  <c r="AK373" i="3"/>
  <c r="AK387" i="3" s="1"/>
  <c r="AK374" i="3"/>
  <c r="AK388" i="3" s="1"/>
  <c r="AK379" i="3"/>
  <c r="AK393" i="3" s="1"/>
  <c r="AK371" i="3"/>
  <c r="AK385" i="3" s="1"/>
  <c r="AK377" i="3"/>
  <c r="AK391" i="3" s="1"/>
  <c r="AK375" i="3"/>
  <c r="AK389" i="3" s="1"/>
  <c r="AK380" i="3"/>
  <c r="AK394" i="3" s="1"/>
  <c r="AK372" i="3"/>
  <c r="AK386" i="3" s="1"/>
  <c r="AK378" i="3"/>
  <c r="AK392" i="3" s="1"/>
  <c r="I393" i="3"/>
  <c r="AH371" i="3"/>
  <c r="AH385" i="3" s="1"/>
  <c r="AH375" i="3"/>
  <c r="AH389" i="3" s="1"/>
  <c r="AH381" i="3"/>
  <c r="AH395" i="3" s="1"/>
  <c r="AH378" i="3"/>
  <c r="AH392" i="3" s="1"/>
  <c r="AH373" i="3"/>
  <c r="AH387" i="3" s="1"/>
  <c r="AH376" i="3"/>
  <c r="AH390" i="3" s="1"/>
  <c r="AH379" i="3"/>
  <c r="AH393" i="3" s="1"/>
  <c r="AH380" i="3"/>
  <c r="AH394" i="3" s="1"/>
  <c r="AH374" i="3"/>
  <c r="AH388" i="3" s="1"/>
  <c r="AH372" i="3"/>
  <c r="AH386" i="3" s="1"/>
  <c r="AH377" i="3"/>
  <c r="AH391" i="3" s="1"/>
  <c r="F393" i="3"/>
  <c r="AE376" i="3"/>
  <c r="AE390" i="3" s="1"/>
  <c r="AE374" i="3"/>
  <c r="AE388" i="3" s="1"/>
  <c r="AE380" i="3"/>
  <c r="AE394" i="3" s="1"/>
  <c r="AE372" i="3"/>
  <c r="AE386" i="3" s="1"/>
  <c r="AE378" i="3"/>
  <c r="AE392" i="3" s="1"/>
  <c r="AE375" i="3"/>
  <c r="AE389" i="3" s="1"/>
  <c r="AE381" i="3"/>
  <c r="AE395" i="3" s="1"/>
  <c r="AE373" i="3"/>
  <c r="AE387" i="3" s="1"/>
  <c r="AE379" i="3"/>
  <c r="AE393" i="3" s="1"/>
  <c r="AE377" i="3"/>
  <c r="AE391" i="3" s="1"/>
  <c r="AE371" i="3"/>
  <c r="AE385" i="3" s="1"/>
  <c r="D394" i="3"/>
  <c r="D395" i="3" s="1"/>
  <c r="S23" i="13" s="1"/>
  <c r="AC374" i="3"/>
  <c r="AC388" i="3" s="1"/>
  <c r="AC373" i="3"/>
  <c r="AC387" i="3" s="1"/>
  <c r="AC379" i="3"/>
  <c r="AC393" i="3" s="1"/>
  <c r="AC371" i="3"/>
  <c r="AC385" i="3" s="1"/>
  <c r="AC376" i="3"/>
  <c r="AC390" i="3" s="1"/>
  <c r="AC377" i="3"/>
  <c r="AC391" i="3" s="1"/>
  <c r="AC375" i="3"/>
  <c r="AC389" i="3" s="1"/>
  <c r="AC381" i="3"/>
  <c r="AC395" i="3" s="1"/>
  <c r="AC380" i="3"/>
  <c r="AC394" i="3" s="1"/>
  <c r="AC372" i="3"/>
  <c r="AC386" i="3" s="1"/>
  <c r="AC378" i="3"/>
  <c r="AC392" i="3" s="1"/>
  <c r="M393" i="3"/>
  <c r="AL379" i="3"/>
  <c r="AL393" i="3" s="1"/>
  <c r="AL371" i="3"/>
  <c r="AL385" i="3" s="1"/>
  <c r="AL377" i="3"/>
  <c r="AL391" i="3" s="1"/>
  <c r="AL374" i="3"/>
  <c r="AL388" i="3" s="1"/>
  <c r="AL380" i="3"/>
  <c r="AL394" i="3" s="1"/>
  <c r="AL372" i="3"/>
  <c r="AL386" i="3" s="1"/>
  <c r="AL373" i="3"/>
  <c r="AL387" i="3" s="1"/>
  <c r="AL378" i="3"/>
  <c r="AL392" i="3" s="1"/>
  <c r="AL376" i="3"/>
  <c r="AL390" i="3" s="1"/>
  <c r="AL381" i="3"/>
  <c r="AL395" i="3" s="1"/>
  <c r="AL375" i="3"/>
  <c r="AL389" i="3" s="1"/>
  <c r="H393" i="3"/>
  <c r="AG378" i="3"/>
  <c r="AG392" i="3" s="1"/>
  <c r="AG377" i="3"/>
  <c r="AG391" i="3" s="1"/>
  <c r="AG372" i="3"/>
  <c r="AG386" i="3" s="1"/>
  <c r="AG375" i="3"/>
  <c r="AG389" i="3" s="1"/>
  <c r="AG381" i="3"/>
  <c r="AG395" i="3" s="1"/>
  <c r="AG379" i="3"/>
  <c r="AG393" i="3" s="1"/>
  <c r="AG373" i="3"/>
  <c r="AG387" i="3" s="1"/>
  <c r="AG371" i="3"/>
  <c r="AG385" i="3" s="1"/>
  <c r="AG376" i="3"/>
  <c r="AG390" i="3" s="1"/>
  <c r="AG380" i="3"/>
  <c r="AG394" i="3" s="1"/>
  <c r="AG374" i="3"/>
  <c r="AG388" i="3" s="1"/>
  <c r="E394" i="3"/>
  <c r="E395" i="3" s="1"/>
  <c r="AD375" i="3"/>
  <c r="AD389" i="3" s="1"/>
  <c r="AD379" i="3"/>
  <c r="AD393" i="3" s="1"/>
  <c r="AD371" i="3"/>
  <c r="AD385" i="3" s="1"/>
  <c r="AD377" i="3"/>
  <c r="AD391" i="3" s="1"/>
  <c r="AD374" i="3"/>
  <c r="AD388" i="3" s="1"/>
  <c r="AD380" i="3"/>
  <c r="AD394" i="3" s="1"/>
  <c r="AD372" i="3"/>
  <c r="AD386" i="3" s="1"/>
  <c r="AD378" i="3"/>
  <c r="AD392" i="3" s="1"/>
  <c r="AD376" i="3"/>
  <c r="AD390" i="3" s="1"/>
  <c r="AD381" i="3"/>
  <c r="AD395" i="3" s="1"/>
  <c r="AD373" i="3"/>
  <c r="AD387" i="3" s="1"/>
  <c r="AB381" i="3"/>
  <c r="AB373" i="3"/>
  <c r="AB380" i="3"/>
  <c r="AB372" i="3"/>
  <c r="AB379" i="3"/>
  <c r="AB378" i="3"/>
  <c r="AB377" i="3"/>
  <c r="AB374" i="3"/>
  <c r="AB376" i="3"/>
  <c r="AB375" i="3"/>
  <c r="M422" i="3"/>
  <c r="M423" i="3" s="1"/>
  <c r="C394" i="3"/>
  <c r="C395" i="3" s="1"/>
  <c r="AB371" i="3"/>
  <c r="AB343" i="3"/>
  <c r="AW344" i="3" s="1"/>
  <c r="D393" i="3"/>
  <c r="K392" i="3"/>
  <c r="J394" i="3"/>
  <c r="I365" i="3"/>
  <c r="AH343" i="3"/>
  <c r="AH357" i="3" s="1"/>
  <c r="AH353" i="3"/>
  <c r="AH367" i="3" s="1"/>
  <c r="AH350" i="3"/>
  <c r="AH364" i="3" s="1"/>
  <c r="AH349" i="3"/>
  <c r="AH363" i="3" s="1"/>
  <c r="AH346" i="3"/>
  <c r="AH360" i="3" s="1"/>
  <c r="AH345" i="3"/>
  <c r="AH359" i="3" s="1"/>
  <c r="AH344" i="3"/>
  <c r="AH358" i="3" s="1"/>
  <c r="AH348" i="3"/>
  <c r="AH362" i="3" s="1"/>
  <c r="AH352" i="3"/>
  <c r="AH366" i="3" s="1"/>
  <c r="AH351" i="3"/>
  <c r="AH365" i="3" s="1"/>
  <c r="AH347" i="3"/>
  <c r="AH361" i="3" s="1"/>
  <c r="G365" i="3"/>
  <c r="AF345" i="3"/>
  <c r="AF359" i="3" s="1"/>
  <c r="AF344" i="3"/>
  <c r="AF358" i="3" s="1"/>
  <c r="AF343" i="3"/>
  <c r="AF357" i="3" s="1"/>
  <c r="AF347" i="3"/>
  <c r="AF361" i="3" s="1"/>
  <c r="AF350" i="3"/>
  <c r="AF364" i="3" s="1"/>
  <c r="AF351" i="3"/>
  <c r="AF365" i="3" s="1"/>
  <c r="AF346" i="3"/>
  <c r="AF360" i="3" s="1"/>
  <c r="AF353" i="3"/>
  <c r="AF367" i="3" s="1"/>
  <c r="AF352" i="3"/>
  <c r="AF366" i="3" s="1"/>
  <c r="AF349" i="3"/>
  <c r="AF363" i="3" s="1"/>
  <c r="AF348" i="3"/>
  <c r="AF362" i="3" s="1"/>
  <c r="K366" i="3"/>
  <c r="K367" i="3" s="1"/>
  <c r="AJ352" i="3"/>
  <c r="AJ366" i="3" s="1"/>
  <c r="AJ348" i="3"/>
  <c r="AJ362" i="3" s="1"/>
  <c r="AJ344" i="3"/>
  <c r="AJ358" i="3" s="1"/>
  <c r="AJ345" i="3"/>
  <c r="AJ359" i="3" s="1"/>
  <c r="AJ351" i="3"/>
  <c r="AJ365" i="3" s="1"/>
  <c r="AJ350" i="3"/>
  <c r="AJ364" i="3" s="1"/>
  <c r="AJ347" i="3"/>
  <c r="AJ361" i="3" s="1"/>
  <c r="AJ346" i="3"/>
  <c r="AJ360" i="3" s="1"/>
  <c r="AJ349" i="3"/>
  <c r="AJ363" i="3" s="1"/>
  <c r="AJ343" i="3"/>
  <c r="AJ357" i="3" s="1"/>
  <c r="AJ353" i="3"/>
  <c r="AJ367" i="3" s="1"/>
  <c r="M365" i="3"/>
  <c r="AL353" i="3"/>
  <c r="AL367" i="3" s="1"/>
  <c r="AL346" i="3"/>
  <c r="AL360" i="3" s="1"/>
  <c r="AL349" i="3"/>
  <c r="AL363" i="3" s="1"/>
  <c r="AL345" i="3"/>
  <c r="AL359" i="3" s="1"/>
  <c r="AL352" i="3"/>
  <c r="AL366" i="3" s="1"/>
  <c r="AL351" i="3"/>
  <c r="AL365" i="3" s="1"/>
  <c r="AL350" i="3"/>
  <c r="AL364" i="3" s="1"/>
  <c r="AL348" i="3"/>
  <c r="AL362" i="3" s="1"/>
  <c r="AL347" i="3"/>
  <c r="AL361" i="3" s="1"/>
  <c r="AL344" i="3"/>
  <c r="AL358" i="3" s="1"/>
  <c r="AL343" i="3"/>
  <c r="AL357" i="3" s="1"/>
  <c r="E366" i="3"/>
  <c r="E367" i="3" s="1"/>
  <c r="AD353" i="3"/>
  <c r="AD367" i="3" s="1"/>
  <c r="AD349" i="3"/>
  <c r="AD363" i="3" s="1"/>
  <c r="AD345" i="3"/>
  <c r="AD359" i="3" s="1"/>
  <c r="AD346" i="3"/>
  <c r="AD360" i="3" s="1"/>
  <c r="AD352" i="3"/>
  <c r="AD366" i="3" s="1"/>
  <c r="AD351" i="3"/>
  <c r="AD365" i="3" s="1"/>
  <c r="AD348" i="3"/>
  <c r="AD362" i="3" s="1"/>
  <c r="AD347" i="3"/>
  <c r="AD361" i="3" s="1"/>
  <c r="AD350" i="3"/>
  <c r="AD364" i="3" s="1"/>
  <c r="AD344" i="3"/>
  <c r="AD358" i="3" s="1"/>
  <c r="AD343" i="3"/>
  <c r="AD357" i="3" s="1"/>
  <c r="J365" i="3"/>
  <c r="AI352" i="3"/>
  <c r="AI366" i="3" s="1"/>
  <c r="AI346" i="3"/>
  <c r="AI360" i="3" s="1"/>
  <c r="AI348" i="3"/>
  <c r="AI362" i="3" s="1"/>
  <c r="AI353" i="3"/>
  <c r="AI367" i="3" s="1"/>
  <c r="AI344" i="3"/>
  <c r="AI358" i="3" s="1"/>
  <c r="AI349" i="3"/>
  <c r="AI363" i="3" s="1"/>
  <c r="AI345" i="3"/>
  <c r="AI359" i="3" s="1"/>
  <c r="AI351" i="3"/>
  <c r="AI365" i="3" s="1"/>
  <c r="AI347" i="3"/>
  <c r="AI361" i="3" s="1"/>
  <c r="AI343" i="3"/>
  <c r="AI357" i="3" s="1"/>
  <c r="AI350" i="3"/>
  <c r="AI364" i="3" s="1"/>
  <c r="O365" i="3"/>
  <c r="AN349" i="3"/>
  <c r="AN363" i="3" s="1"/>
  <c r="AN348" i="3"/>
  <c r="AN362" i="3" s="1"/>
  <c r="AN343" i="3"/>
  <c r="AN357" i="3" s="1"/>
  <c r="AN345" i="3"/>
  <c r="AN359" i="3" s="1"/>
  <c r="AN351" i="3"/>
  <c r="AN365" i="3" s="1"/>
  <c r="AN344" i="3"/>
  <c r="AN358" i="3" s="1"/>
  <c r="AN347" i="3"/>
  <c r="AN361" i="3" s="1"/>
  <c r="AN350" i="3"/>
  <c r="AN364" i="3" s="1"/>
  <c r="AN346" i="3"/>
  <c r="AN360" i="3" s="1"/>
  <c r="AN353" i="3"/>
  <c r="AN367" i="3" s="1"/>
  <c r="AN352" i="3"/>
  <c r="AN366" i="3" s="1"/>
  <c r="N365" i="3"/>
  <c r="AM347" i="3"/>
  <c r="AM361" i="3" s="1"/>
  <c r="AM353" i="3"/>
  <c r="AM367" i="3" s="1"/>
  <c r="AM343" i="3"/>
  <c r="AM357" i="3" s="1"/>
  <c r="AM349" i="3"/>
  <c r="AM363" i="3" s="1"/>
  <c r="AM345" i="3"/>
  <c r="AM359" i="3" s="1"/>
  <c r="AM352" i="3"/>
  <c r="AM366" i="3" s="1"/>
  <c r="AM348" i="3"/>
  <c r="AM362" i="3" s="1"/>
  <c r="AM350" i="3"/>
  <c r="AM364" i="3" s="1"/>
  <c r="AM344" i="3"/>
  <c r="AM358" i="3" s="1"/>
  <c r="AM346" i="3"/>
  <c r="AM360" i="3" s="1"/>
  <c r="AM351" i="3"/>
  <c r="AM365" i="3" s="1"/>
  <c r="L366" i="3"/>
  <c r="L367" i="3" s="1"/>
  <c r="AK344" i="3"/>
  <c r="AK358" i="3" s="1"/>
  <c r="AK351" i="3"/>
  <c r="AK365" i="3" s="1"/>
  <c r="AK353" i="3"/>
  <c r="AK367" i="3" s="1"/>
  <c r="AK347" i="3"/>
  <c r="AK361" i="3" s="1"/>
  <c r="AK349" i="3"/>
  <c r="AK363" i="3" s="1"/>
  <c r="AK343" i="3"/>
  <c r="AK357" i="3" s="1"/>
  <c r="AK345" i="3"/>
  <c r="AK359" i="3" s="1"/>
  <c r="AK350" i="3"/>
  <c r="AK364" i="3" s="1"/>
  <c r="AK346" i="3"/>
  <c r="AK360" i="3" s="1"/>
  <c r="AK352" i="3"/>
  <c r="AK366" i="3" s="1"/>
  <c r="AK348" i="3"/>
  <c r="AK362" i="3" s="1"/>
  <c r="F365" i="3"/>
  <c r="AE343" i="3"/>
  <c r="AE357" i="3" s="1"/>
  <c r="AE349" i="3"/>
  <c r="AE363" i="3" s="1"/>
  <c r="AE345" i="3"/>
  <c r="AE359" i="3" s="1"/>
  <c r="AE352" i="3"/>
  <c r="AE366" i="3" s="1"/>
  <c r="AE348" i="3"/>
  <c r="AE362" i="3" s="1"/>
  <c r="AE350" i="3"/>
  <c r="AE364" i="3" s="1"/>
  <c r="AE344" i="3"/>
  <c r="AE358" i="3" s="1"/>
  <c r="AE346" i="3"/>
  <c r="AE360" i="3" s="1"/>
  <c r="AE351" i="3"/>
  <c r="AE365" i="3" s="1"/>
  <c r="AE347" i="3"/>
  <c r="AE361" i="3" s="1"/>
  <c r="AE353" i="3"/>
  <c r="AE367" i="3" s="1"/>
  <c r="D366" i="3"/>
  <c r="D367" i="3" s="1"/>
  <c r="AC351" i="3"/>
  <c r="AC365" i="3" s="1"/>
  <c r="AC353" i="3"/>
  <c r="AC367" i="3" s="1"/>
  <c r="AC347" i="3"/>
  <c r="AC361" i="3" s="1"/>
  <c r="AC349" i="3"/>
  <c r="AC363" i="3" s="1"/>
  <c r="AC343" i="3"/>
  <c r="AC357" i="3" s="1"/>
  <c r="AC345" i="3"/>
  <c r="AC359" i="3" s="1"/>
  <c r="AC350" i="3"/>
  <c r="AC364" i="3" s="1"/>
  <c r="AC346" i="3"/>
  <c r="AC360" i="3" s="1"/>
  <c r="AC352" i="3"/>
  <c r="AC366" i="3" s="1"/>
  <c r="AC348" i="3"/>
  <c r="AC362" i="3" s="1"/>
  <c r="AC344" i="3"/>
  <c r="AC358" i="3" s="1"/>
  <c r="H366" i="3"/>
  <c r="H367" i="3" s="1"/>
  <c r="AG352" i="3"/>
  <c r="AG366" i="3" s="1"/>
  <c r="AG343" i="3"/>
  <c r="AG357" i="3" s="1"/>
  <c r="AG348" i="3"/>
  <c r="AG362" i="3" s="1"/>
  <c r="AG344" i="3"/>
  <c r="AG358" i="3" s="1"/>
  <c r="AG350" i="3"/>
  <c r="AG364" i="3" s="1"/>
  <c r="AG346" i="3"/>
  <c r="AG360" i="3" s="1"/>
  <c r="AG353" i="3"/>
  <c r="AG367" i="3" s="1"/>
  <c r="AG349" i="3"/>
  <c r="AG363" i="3" s="1"/>
  <c r="AG351" i="3"/>
  <c r="AG365" i="3" s="1"/>
  <c r="AG345" i="3"/>
  <c r="AG359" i="3" s="1"/>
  <c r="AG347" i="3"/>
  <c r="AG361" i="3" s="1"/>
  <c r="AB353" i="3"/>
  <c r="AB345" i="3"/>
  <c r="AB352" i="3"/>
  <c r="AB344" i="3"/>
  <c r="AB351" i="3"/>
  <c r="AB350" i="3"/>
  <c r="AB349" i="3"/>
  <c r="AB348" i="3"/>
  <c r="AB347" i="3"/>
  <c r="AB346" i="3"/>
  <c r="C366" i="3"/>
  <c r="C367" i="3" s="1"/>
  <c r="E338" i="3"/>
  <c r="E339" i="3" s="1"/>
  <c r="AD318" i="3"/>
  <c r="AD332" i="3" s="1"/>
  <c r="AD322" i="3"/>
  <c r="AD336" i="3" s="1"/>
  <c r="AD324" i="3"/>
  <c r="AD338" i="3" s="1"/>
  <c r="AD320" i="3"/>
  <c r="AD334" i="3" s="1"/>
  <c r="AD316" i="3"/>
  <c r="AD330" i="3" s="1"/>
  <c r="AD317" i="3"/>
  <c r="AD331" i="3" s="1"/>
  <c r="AD323" i="3"/>
  <c r="AD337" i="3" s="1"/>
  <c r="AD319" i="3"/>
  <c r="AD333" i="3" s="1"/>
  <c r="AD325" i="3"/>
  <c r="AD339" i="3" s="1"/>
  <c r="AD315" i="3"/>
  <c r="AD329" i="3" s="1"/>
  <c r="AD321" i="3"/>
  <c r="AD335" i="3" s="1"/>
  <c r="G337" i="3"/>
  <c r="AF316" i="3"/>
  <c r="AF330" i="3" s="1"/>
  <c r="AF325" i="3"/>
  <c r="AF339" i="3" s="1"/>
  <c r="AF324" i="3"/>
  <c r="AF338" i="3" s="1"/>
  <c r="AF317" i="3"/>
  <c r="AF331" i="3" s="1"/>
  <c r="AF322" i="3"/>
  <c r="AF336" i="3" s="1"/>
  <c r="AF315" i="3"/>
  <c r="AF329" i="3" s="1"/>
  <c r="AF321" i="3"/>
  <c r="AF335" i="3" s="1"/>
  <c r="AF318" i="3"/>
  <c r="AF332" i="3" s="1"/>
  <c r="AF323" i="3"/>
  <c r="AF337" i="3" s="1"/>
  <c r="AF320" i="3"/>
  <c r="AF334" i="3" s="1"/>
  <c r="AF319" i="3"/>
  <c r="AF333" i="3" s="1"/>
  <c r="K338" i="3"/>
  <c r="K339" i="3" s="1"/>
  <c r="AJ321" i="3"/>
  <c r="AJ335" i="3" s="1"/>
  <c r="AJ320" i="3"/>
  <c r="AJ334" i="3" s="1"/>
  <c r="AJ317" i="3"/>
  <c r="AJ331" i="3" s="1"/>
  <c r="AJ323" i="3"/>
  <c r="AJ337" i="3" s="1"/>
  <c r="AJ316" i="3"/>
  <c r="AJ330" i="3" s="1"/>
  <c r="AJ322" i="3"/>
  <c r="AJ336" i="3" s="1"/>
  <c r="AJ319" i="3"/>
  <c r="AJ333" i="3" s="1"/>
  <c r="AJ325" i="3"/>
  <c r="AJ339" i="3" s="1"/>
  <c r="AJ318" i="3"/>
  <c r="AJ332" i="3" s="1"/>
  <c r="AJ315" i="3"/>
  <c r="AJ329" i="3" s="1"/>
  <c r="AJ324" i="3"/>
  <c r="AJ338" i="3" s="1"/>
  <c r="F337" i="3"/>
  <c r="AE324" i="3"/>
  <c r="AE338" i="3" s="1"/>
  <c r="AE317" i="3"/>
  <c r="AE331" i="3" s="1"/>
  <c r="AE323" i="3"/>
  <c r="AE337" i="3" s="1"/>
  <c r="AE320" i="3"/>
  <c r="AE334" i="3" s="1"/>
  <c r="AE316" i="3"/>
  <c r="AE330" i="3" s="1"/>
  <c r="AE319" i="3"/>
  <c r="AE333" i="3" s="1"/>
  <c r="AE325" i="3"/>
  <c r="AE339" i="3" s="1"/>
  <c r="AE322" i="3"/>
  <c r="AE336" i="3" s="1"/>
  <c r="AE315" i="3"/>
  <c r="AE329" i="3" s="1"/>
  <c r="AE321" i="3"/>
  <c r="AE335" i="3" s="1"/>
  <c r="AE318" i="3"/>
  <c r="AE332" i="3" s="1"/>
  <c r="N337" i="3"/>
  <c r="AM318" i="3"/>
  <c r="AM332" i="3" s="1"/>
  <c r="AM324" i="3"/>
  <c r="AM338" i="3" s="1"/>
  <c r="AM317" i="3"/>
  <c r="AM331" i="3" s="1"/>
  <c r="AM323" i="3"/>
  <c r="AM337" i="3" s="1"/>
  <c r="AM319" i="3"/>
  <c r="AM333" i="3" s="1"/>
  <c r="AM320" i="3"/>
  <c r="AM334" i="3" s="1"/>
  <c r="AM316" i="3"/>
  <c r="AM330" i="3" s="1"/>
  <c r="AM325" i="3"/>
  <c r="AM339" i="3" s="1"/>
  <c r="AM322" i="3"/>
  <c r="AM336" i="3" s="1"/>
  <c r="AM315" i="3"/>
  <c r="AM329" i="3" s="1"/>
  <c r="AM321" i="3"/>
  <c r="AM335" i="3" s="1"/>
  <c r="O337" i="3"/>
  <c r="AN319" i="3"/>
  <c r="AN333" i="3" s="1"/>
  <c r="AN316" i="3"/>
  <c r="AN330" i="3" s="1"/>
  <c r="AN325" i="3"/>
  <c r="AN339" i="3" s="1"/>
  <c r="AN322" i="3"/>
  <c r="AN336" i="3" s="1"/>
  <c r="AN315" i="3"/>
  <c r="AN329" i="3" s="1"/>
  <c r="AN321" i="3"/>
  <c r="AN335" i="3" s="1"/>
  <c r="AN318" i="3"/>
  <c r="AN332" i="3" s="1"/>
  <c r="AN324" i="3"/>
  <c r="AN338" i="3" s="1"/>
  <c r="AN317" i="3"/>
  <c r="AN331" i="3" s="1"/>
  <c r="AN323" i="3"/>
  <c r="AN337" i="3" s="1"/>
  <c r="AN320" i="3"/>
  <c r="AN334" i="3" s="1"/>
  <c r="J337" i="3"/>
  <c r="AI322" i="3"/>
  <c r="AI336" i="3" s="1"/>
  <c r="AI319" i="3"/>
  <c r="AI333" i="3" s="1"/>
  <c r="AI321" i="3"/>
  <c r="AI335" i="3" s="1"/>
  <c r="AI325" i="3"/>
  <c r="AI339" i="3" s="1"/>
  <c r="AI318" i="3"/>
  <c r="AI332" i="3" s="1"/>
  <c r="AI315" i="3"/>
  <c r="AI329" i="3" s="1"/>
  <c r="AI324" i="3"/>
  <c r="AI338" i="3" s="1"/>
  <c r="AI320" i="3"/>
  <c r="AI334" i="3" s="1"/>
  <c r="AI317" i="3"/>
  <c r="AI331" i="3" s="1"/>
  <c r="AI323" i="3"/>
  <c r="AI337" i="3" s="1"/>
  <c r="AI316" i="3"/>
  <c r="AI330" i="3" s="1"/>
  <c r="H337" i="3"/>
  <c r="AG324" i="3"/>
  <c r="AG338" i="3" s="1"/>
  <c r="AG321" i="3"/>
  <c r="AG335" i="3" s="1"/>
  <c r="AG319" i="3"/>
  <c r="AG333" i="3" s="1"/>
  <c r="AG316" i="3"/>
  <c r="AG330" i="3" s="1"/>
  <c r="AG325" i="3"/>
  <c r="AG339" i="3" s="1"/>
  <c r="AG320" i="3"/>
  <c r="AG334" i="3" s="1"/>
  <c r="AG317" i="3"/>
  <c r="AG331" i="3" s="1"/>
  <c r="AG323" i="3"/>
  <c r="AG337" i="3" s="1"/>
  <c r="AG322" i="3"/>
  <c r="AG336" i="3" s="1"/>
  <c r="AG315" i="3"/>
  <c r="AG329" i="3" s="1"/>
  <c r="AG318" i="3"/>
  <c r="AG332" i="3" s="1"/>
  <c r="L338" i="3"/>
  <c r="L339" i="3" s="1"/>
  <c r="AK324" i="3"/>
  <c r="AK338" i="3" s="1"/>
  <c r="AK321" i="3"/>
  <c r="AK335" i="3" s="1"/>
  <c r="AK319" i="3"/>
  <c r="AK333" i="3" s="1"/>
  <c r="AK325" i="3"/>
  <c r="AK339" i="3" s="1"/>
  <c r="AK318" i="3"/>
  <c r="AK332" i="3" s="1"/>
  <c r="AK315" i="3"/>
  <c r="AK329" i="3" s="1"/>
  <c r="AK317" i="3"/>
  <c r="AK331" i="3" s="1"/>
  <c r="AK316" i="3"/>
  <c r="AK330" i="3" s="1"/>
  <c r="AK323" i="3"/>
  <c r="AK337" i="3" s="1"/>
  <c r="AK320" i="3"/>
  <c r="AK334" i="3" s="1"/>
  <c r="AK322" i="3"/>
  <c r="AK336" i="3" s="1"/>
  <c r="M337" i="3"/>
  <c r="AL320" i="3"/>
  <c r="AL334" i="3" s="1"/>
  <c r="AL321" i="3"/>
  <c r="AL335" i="3" s="1"/>
  <c r="AL322" i="3"/>
  <c r="AL336" i="3" s="1"/>
  <c r="AL324" i="3"/>
  <c r="AL338" i="3" s="1"/>
  <c r="AL317" i="3"/>
  <c r="AL331" i="3" s="1"/>
  <c r="AL318" i="3"/>
  <c r="AL332" i="3" s="1"/>
  <c r="AL323" i="3"/>
  <c r="AL337" i="3" s="1"/>
  <c r="AL319" i="3"/>
  <c r="AL333" i="3" s="1"/>
  <c r="AL316" i="3"/>
  <c r="AL330" i="3" s="1"/>
  <c r="AL325" i="3"/>
  <c r="AL339" i="3" s="1"/>
  <c r="AL315" i="3"/>
  <c r="AL329" i="3" s="1"/>
  <c r="D338" i="3"/>
  <c r="D339" i="3" s="1"/>
  <c r="S11" i="13" s="1"/>
  <c r="AC320" i="3"/>
  <c r="AC334" i="3" s="1"/>
  <c r="AC322" i="3"/>
  <c r="AC336" i="3" s="1"/>
  <c r="AC316" i="3"/>
  <c r="AC330" i="3" s="1"/>
  <c r="AC324" i="3"/>
  <c r="AC338" i="3" s="1"/>
  <c r="AC318" i="3"/>
  <c r="AC332" i="3" s="1"/>
  <c r="AC319" i="3"/>
  <c r="AC333" i="3" s="1"/>
  <c r="AC325" i="3"/>
  <c r="AC339" i="3" s="1"/>
  <c r="AC315" i="3"/>
  <c r="AC329" i="3" s="1"/>
  <c r="AC321" i="3"/>
  <c r="AC335" i="3" s="1"/>
  <c r="AC317" i="3"/>
  <c r="AC331" i="3" s="1"/>
  <c r="AC323" i="3"/>
  <c r="AC337" i="3" s="1"/>
  <c r="AB325" i="3"/>
  <c r="AB317" i="3"/>
  <c r="AB324" i="3"/>
  <c r="AB316" i="3"/>
  <c r="AB323" i="3"/>
  <c r="AB318" i="3"/>
  <c r="AB322" i="3"/>
  <c r="AB321" i="3"/>
  <c r="AB320" i="3"/>
  <c r="AB319" i="3"/>
  <c r="G338" i="3"/>
  <c r="G339" i="3" s="1"/>
  <c r="C338" i="3"/>
  <c r="C339" i="3" s="1"/>
  <c r="AB315" i="3"/>
  <c r="AW316" i="3" s="1"/>
  <c r="AH332" i="3"/>
  <c r="AH336" i="3"/>
  <c r="AH334" i="3"/>
  <c r="AH331" i="3"/>
  <c r="AH338" i="3"/>
  <c r="AH335" i="3"/>
  <c r="AH333" i="3"/>
  <c r="AH329" i="3"/>
  <c r="L337" i="3"/>
  <c r="F338" i="3"/>
  <c r="F339" i="3" s="1"/>
  <c r="AH337" i="3"/>
  <c r="AH339" i="3"/>
  <c r="AH330" i="3"/>
  <c r="E337" i="3"/>
  <c r="AI294" i="3"/>
  <c r="AI308" i="3" s="1"/>
  <c r="AI288" i="3"/>
  <c r="AI302" i="3" s="1"/>
  <c r="AI297" i="3"/>
  <c r="AI311" i="3" s="1"/>
  <c r="J310" i="3"/>
  <c r="J311" i="3" s="1"/>
  <c r="AI291" i="3"/>
  <c r="AI305" i="3" s="1"/>
  <c r="AI296" i="3"/>
  <c r="AI310" i="3" s="1"/>
  <c r="R310" i="3"/>
  <c r="R311" i="3" s="1"/>
  <c r="AI289" i="3"/>
  <c r="AI303" i="3" s="1"/>
  <c r="AI295" i="3"/>
  <c r="AI309" i="3" s="1"/>
  <c r="J309" i="3"/>
  <c r="AI290" i="3"/>
  <c r="AI304" i="3" s="1"/>
  <c r="AI287" i="3"/>
  <c r="AI301" i="3" s="1"/>
  <c r="AI292" i="3"/>
  <c r="AI306" i="3" s="1"/>
  <c r="J338" i="3"/>
  <c r="J339" i="3" s="1"/>
  <c r="AQ297" i="3"/>
  <c r="AQ311" i="3" s="1"/>
  <c r="AQ293" i="3"/>
  <c r="AQ307" i="3" s="1"/>
  <c r="AK290" i="3"/>
  <c r="AK304" i="3" s="1"/>
  <c r="AQ291" i="3"/>
  <c r="AQ305" i="3" s="1"/>
  <c r="AQ295" i="3"/>
  <c r="AQ309" i="3" s="1"/>
  <c r="R309" i="3"/>
  <c r="AL294" i="3"/>
  <c r="AL308" i="3" s="1"/>
  <c r="M309" i="3"/>
  <c r="AH296" i="3"/>
  <c r="AH310" i="3" s="1"/>
  <c r="AH291" i="3"/>
  <c r="AH305" i="3" s="1"/>
  <c r="E310" i="3"/>
  <c r="E311" i="3" s="1"/>
  <c r="I309" i="3"/>
  <c r="AJ294" i="3"/>
  <c r="AJ308" i="3" s="1"/>
  <c r="AO295" i="3"/>
  <c r="AO309" i="3" s="1"/>
  <c r="AQ289" i="3"/>
  <c r="AQ303" i="3" s="1"/>
  <c r="AH294" i="3"/>
  <c r="AH308" i="3" s="1"/>
  <c r="AO289" i="3"/>
  <c r="AO303" i="3" s="1"/>
  <c r="AQ288" i="3"/>
  <c r="AQ302" i="3" s="1"/>
  <c r="AQ287" i="3"/>
  <c r="AQ301" i="3" s="1"/>
  <c r="AF295" i="3"/>
  <c r="AF309" i="3" s="1"/>
  <c r="AD295" i="3"/>
  <c r="AD309" i="3" s="1"/>
  <c r="AQ294" i="3"/>
  <c r="AQ308" i="3" s="1"/>
  <c r="AQ290" i="3"/>
  <c r="AQ304" i="3" s="1"/>
  <c r="AQ292" i="3"/>
  <c r="AQ306" i="3" s="1"/>
  <c r="AL292" i="3"/>
  <c r="AL306" i="3" s="1"/>
  <c r="AM294" i="3"/>
  <c r="AM308" i="3" s="1"/>
  <c r="AD294" i="3"/>
  <c r="AD308" i="3" s="1"/>
  <c r="AK294" i="3"/>
  <c r="AK308" i="3" s="1"/>
  <c r="AM290" i="3"/>
  <c r="AM304" i="3" s="1"/>
  <c r="AD290" i="3"/>
  <c r="AD304" i="3" s="1"/>
  <c r="AD292" i="3"/>
  <c r="AD306" i="3" s="1"/>
  <c r="AD293" i="3"/>
  <c r="AD307" i="3" s="1"/>
  <c r="AL289" i="3"/>
  <c r="AL303" i="3" s="1"/>
  <c r="AK289" i="3"/>
  <c r="AK303" i="3" s="1"/>
  <c r="AK291" i="3"/>
  <c r="AK305" i="3" s="1"/>
  <c r="AJ291" i="3"/>
  <c r="AJ305" i="3" s="1"/>
  <c r="AN290" i="3"/>
  <c r="AN304" i="3" s="1"/>
  <c r="AC289" i="3"/>
  <c r="AC303" i="3" s="1"/>
  <c r="AF290" i="3"/>
  <c r="AF304" i="3" s="1"/>
  <c r="AO294" i="3"/>
  <c r="AO308" i="3" s="1"/>
  <c r="AD287" i="3"/>
  <c r="AD301" i="3" s="1"/>
  <c r="AC287" i="3"/>
  <c r="AC301" i="3" s="1"/>
  <c r="AK297" i="3"/>
  <c r="AK311" i="3" s="1"/>
  <c r="AO287" i="3"/>
  <c r="AO301" i="3" s="1"/>
  <c r="AF287" i="3"/>
  <c r="AF301" i="3" s="1"/>
  <c r="AN293" i="3"/>
  <c r="AN307" i="3" s="1"/>
  <c r="AL291" i="3"/>
  <c r="AL305" i="3" s="1"/>
  <c r="E309" i="3"/>
  <c r="AD305" i="3"/>
  <c r="AN295" i="3"/>
  <c r="AN309" i="3" s="1"/>
  <c r="AL295" i="3"/>
  <c r="AL309" i="3" s="1"/>
  <c r="AK295" i="3"/>
  <c r="AK309" i="3" s="1"/>
  <c r="F310" i="3"/>
  <c r="F311" i="3" s="1"/>
  <c r="AE292" i="3"/>
  <c r="AE306" i="3" s="1"/>
  <c r="AE293" i="3"/>
  <c r="AE307" i="3" s="1"/>
  <c r="AP288" i="3"/>
  <c r="AP302" i="3" s="1"/>
  <c r="AE295" i="3"/>
  <c r="AE309" i="3" s="1"/>
  <c r="AP290" i="3"/>
  <c r="AP304" i="3" s="1"/>
  <c r="AG291" i="3"/>
  <c r="AG305" i="3" s="1"/>
  <c r="AP296" i="3"/>
  <c r="AP310" i="3" s="1"/>
  <c r="AH288" i="3"/>
  <c r="AH302" i="3" s="1"/>
  <c r="AJ297" i="3"/>
  <c r="AJ311" i="3" s="1"/>
  <c r="AH290" i="3"/>
  <c r="AH304" i="3" s="1"/>
  <c r="AG294" i="3"/>
  <c r="AG308" i="3" s="1"/>
  <c r="AO290" i="3"/>
  <c r="AO304" i="3" s="1"/>
  <c r="AH295" i="3"/>
  <c r="AH309" i="3" s="1"/>
  <c r="AC295" i="3"/>
  <c r="AC309" i="3" s="1"/>
  <c r="AP295" i="3"/>
  <c r="AP309" i="3" s="1"/>
  <c r="AE290" i="3"/>
  <c r="AE304" i="3" s="1"/>
  <c r="AH287" i="3"/>
  <c r="AH301" i="3" s="1"/>
  <c r="AO293" i="3"/>
  <c r="AO307" i="3" s="1"/>
  <c r="AE294" i="3"/>
  <c r="AE308" i="3" s="1"/>
  <c r="AP289" i="3"/>
  <c r="AP303" i="3" s="1"/>
  <c r="AO297" i="3"/>
  <c r="AO311" i="3" s="1"/>
  <c r="AK293" i="3"/>
  <c r="AK307" i="3" s="1"/>
  <c r="AG289" i="3"/>
  <c r="AG303" i="3" s="1"/>
  <c r="AM292" i="3"/>
  <c r="AM306" i="3" s="1"/>
  <c r="AC294" i="3"/>
  <c r="AC308" i="3" s="1"/>
  <c r="AN289" i="3"/>
  <c r="AN303" i="3" s="1"/>
  <c r="AP287" i="3"/>
  <c r="AP301" i="3" s="1"/>
  <c r="AM289" i="3"/>
  <c r="AM303" i="3" s="1"/>
  <c r="AL297" i="3"/>
  <c r="AL311" i="3" s="1"/>
  <c r="AH293" i="3"/>
  <c r="AH307" i="3" s="1"/>
  <c r="AD289" i="3"/>
  <c r="AD303" i="3" s="1"/>
  <c r="AN292" i="3"/>
  <c r="AN306" i="3" s="1"/>
  <c r="AJ288" i="3"/>
  <c r="AJ302" i="3" s="1"/>
  <c r="AP293" i="3"/>
  <c r="AP307" i="3" s="1"/>
  <c r="AG293" i="3"/>
  <c r="AG307" i="3" s="1"/>
  <c r="D310" i="3"/>
  <c r="D311" i="3" s="1"/>
  <c r="AC290" i="3"/>
  <c r="AC304" i="3" s="1"/>
  <c r="AG287" i="3"/>
  <c r="AG301" i="3" s="1"/>
  <c r="AG295" i="3"/>
  <c r="AG309" i="3" s="1"/>
  <c r="AC291" i="3"/>
  <c r="AC305" i="3" s="1"/>
  <c r="AP297" i="3"/>
  <c r="AP311" i="3" s="1"/>
  <c r="AL293" i="3"/>
  <c r="AL307" i="3" s="1"/>
  <c r="AH289" i="3"/>
  <c r="AH303" i="3" s="1"/>
  <c r="AG297" i="3"/>
  <c r="AG311" i="3" s="1"/>
  <c r="AC293" i="3"/>
  <c r="AC307" i="3" s="1"/>
  <c r="AN288" i="3"/>
  <c r="AN302" i="3" s="1"/>
  <c r="AN297" i="3"/>
  <c r="AN311" i="3" s="1"/>
  <c r="AJ293" i="3"/>
  <c r="AJ307" i="3" s="1"/>
  <c r="AF289" i="3"/>
  <c r="AF303" i="3" s="1"/>
  <c r="AM297" i="3"/>
  <c r="AM311" i="3" s="1"/>
  <c r="AE289" i="3"/>
  <c r="AE303" i="3" s="1"/>
  <c r="AD297" i="3"/>
  <c r="AD311" i="3" s="1"/>
  <c r="AO292" i="3"/>
  <c r="AO306" i="3" s="1"/>
  <c r="AK288" i="3"/>
  <c r="AK302" i="3" s="1"/>
  <c r="AJ296" i="3"/>
  <c r="AJ310" i="3" s="1"/>
  <c r="AF292" i="3"/>
  <c r="AF306" i="3" s="1"/>
  <c r="AN294" i="3"/>
  <c r="AN308" i="3" s="1"/>
  <c r="AJ290" i="3"/>
  <c r="AJ304" i="3" s="1"/>
  <c r="AH297" i="3"/>
  <c r="AH311" i="3" s="1"/>
  <c r="AO288" i="3"/>
  <c r="AO302" i="3" s="1"/>
  <c r="AN296" i="3"/>
  <c r="AN310" i="3" s="1"/>
  <c r="AJ292" i="3"/>
  <c r="AJ306" i="3" s="1"/>
  <c r="AF288" i="3"/>
  <c r="AF302" i="3" s="1"/>
  <c r="AM288" i="3"/>
  <c r="AM302" i="3" s="1"/>
  <c r="AE297" i="3"/>
  <c r="AE311" i="3" s="1"/>
  <c r="AP292" i="3"/>
  <c r="AP306" i="3" s="1"/>
  <c r="AL288" i="3"/>
  <c r="AL302" i="3" s="1"/>
  <c r="AK296" i="3"/>
  <c r="AK310" i="3" s="1"/>
  <c r="AG292" i="3"/>
  <c r="AG306" i="3" s="1"/>
  <c r="AC288" i="3"/>
  <c r="AC302" i="3" s="1"/>
  <c r="AM291" i="3"/>
  <c r="AM305" i="3" s="1"/>
  <c r="AG290" i="3"/>
  <c r="AG304" i="3" s="1"/>
  <c r="G310" i="3"/>
  <c r="G311" i="3" s="1"/>
  <c r="AF293" i="3"/>
  <c r="AF307" i="3" s="1"/>
  <c r="AF294" i="3"/>
  <c r="AF308" i="3" s="1"/>
  <c r="AO296" i="3"/>
  <c r="AO310" i="3" s="1"/>
  <c r="AK292" i="3"/>
  <c r="AK306" i="3" s="1"/>
  <c r="AG288" i="3"/>
  <c r="AG302" i="3" s="1"/>
  <c r="AF296" i="3"/>
  <c r="AF310" i="3" s="1"/>
  <c r="AM287" i="3"/>
  <c r="AM301" i="3" s="1"/>
  <c r="AM296" i="3"/>
  <c r="AM310" i="3" s="1"/>
  <c r="AE288" i="3"/>
  <c r="AE302" i="3" s="1"/>
  <c r="AL296" i="3"/>
  <c r="AL310" i="3" s="1"/>
  <c r="AH292" i="3"/>
  <c r="AH306" i="3" s="1"/>
  <c r="AD288" i="3"/>
  <c r="AD302" i="3" s="1"/>
  <c r="AC296" i="3"/>
  <c r="AC310" i="3" s="1"/>
  <c r="AN291" i="3"/>
  <c r="AN305" i="3" s="1"/>
  <c r="AJ287" i="3"/>
  <c r="AJ301" i="3" s="1"/>
  <c r="AE291" i="3"/>
  <c r="AE305" i="3" s="1"/>
  <c r="AM293" i="3"/>
  <c r="AM307" i="3" s="1"/>
  <c r="AG296" i="3"/>
  <c r="AG310" i="3" s="1"/>
  <c r="AC292" i="3"/>
  <c r="AC306" i="3" s="1"/>
  <c r="AN287" i="3"/>
  <c r="AN301" i="3" s="1"/>
  <c r="AM295" i="3"/>
  <c r="AM309" i="3" s="1"/>
  <c r="AE287" i="3"/>
  <c r="AE301" i="3" s="1"/>
  <c r="AE296" i="3"/>
  <c r="AE310" i="3" s="1"/>
  <c r="AP291" i="3"/>
  <c r="AP305" i="3" s="1"/>
  <c r="AL287" i="3"/>
  <c r="AL301" i="3" s="1"/>
  <c r="AD296" i="3"/>
  <c r="AD310" i="3" s="1"/>
  <c r="AO291" i="3"/>
  <c r="AO305" i="3" s="1"/>
  <c r="AK287" i="3"/>
  <c r="AK301" i="3" s="1"/>
  <c r="AJ295" i="3"/>
  <c r="AJ309" i="3" s="1"/>
  <c r="AF291" i="3"/>
  <c r="AF305" i="3" s="1"/>
  <c r="AP294" i="3"/>
  <c r="AP308" i="3" s="1"/>
  <c r="AL290" i="3"/>
  <c r="AL304" i="3" s="1"/>
  <c r="AJ289" i="3"/>
  <c r="AJ303" i="3" s="1"/>
  <c r="N309" i="3"/>
  <c r="AB287" i="3"/>
  <c r="AW288" i="3" s="1"/>
  <c r="AB288" i="3"/>
  <c r="AB296" i="3"/>
  <c r="AB289" i="3"/>
  <c r="AB297" i="3"/>
  <c r="AB290" i="3"/>
  <c r="AB291" i="3"/>
  <c r="AB292" i="3"/>
  <c r="AB293" i="3"/>
  <c r="AB294" i="3"/>
  <c r="AB295" i="3"/>
  <c r="K309" i="3"/>
  <c r="Q309" i="3"/>
  <c r="P310" i="3"/>
  <c r="P311" i="3" s="1"/>
  <c r="F309" i="3"/>
  <c r="O309" i="3"/>
  <c r="AI307" i="3"/>
  <c r="L310" i="3"/>
  <c r="L311" i="3" s="1"/>
  <c r="AF311" i="3"/>
  <c r="D309" i="3"/>
  <c r="H309" i="3"/>
  <c r="F281" i="3"/>
  <c r="AD263" i="3"/>
  <c r="AD277" i="3" s="1"/>
  <c r="AC311" i="3"/>
  <c r="G309" i="3"/>
  <c r="N282" i="3"/>
  <c r="N283" i="3" s="1"/>
  <c r="AM269" i="3"/>
  <c r="AM283" i="3" s="1"/>
  <c r="N281" i="3"/>
  <c r="AM267" i="3"/>
  <c r="AM281" i="3" s="1"/>
  <c r="AM266" i="3"/>
  <c r="AM280" i="3" s="1"/>
  <c r="AM263" i="3"/>
  <c r="AM277" i="3" s="1"/>
  <c r="AM264" i="3"/>
  <c r="AM278" i="3" s="1"/>
  <c r="AM262" i="3"/>
  <c r="AM276" i="3" s="1"/>
  <c r="AM265" i="3"/>
  <c r="AM279" i="3" s="1"/>
  <c r="AM260" i="3"/>
  <c r="AM274" i="3" s="1"/>
  <c r="O422" i="3"/>
  <c r="O423" i="3" s="1"/>
  <c r="AM261" i="3"/>
  <c r="AM275" i="3" s="1"/>
  <c r="G422" i="3"/>
  <c r="G423" i="3" s="1"/>
  <c r="AM259" i="3"/>
  <c r="AM273" i="3" s="1"/>
  <c r="I394" i="3"/>
  <c r="I395" i="3" s="1"/>
  <c r="F366" i="3"/>
  <c r="F367" i="3" s="1"/>
  <c r="O366" i="3"/>
  <c r="O367" i="3" s="1"/>
  <c r="D365" i="3"/>
  <c r="I422" i="3"/>
  <c r="I423" i="3" s="1"/>
  <c r="K365" i="3"/>
  <c r="H394" i="3"/>
  <c r="H395" i="3" s="1"/>
  <c r="M366" i="3"/>
  <c r="M367" i="3" s="1"/>
  <c r="J393" i="3"/>
  <c r="H365" i="3"/>
  <c r="M394" i="3"/>
  <c r="M395" i="3" s="1"/>
  <c r="N338" i="3"/>
  <c r="N339" i="3" s="1"/>
  <c r="C365" i="3"/>
  <c r="E393" i="3"/>
  <c r="H422" i="3"/>
  <c r="H423" i="3" s="1"/>
  <c r="C393" i="3"/>
  <c r="K337" i="3"/>
  <c r="E365" i="3"/>
  <c r="H338" i="3"/>
  <c r="H339" i="3" s="1"/>
  <c r="E422" i="3"/>
  <c r="E423" i="3" s="1"/>
  <c r="F422" i="3"/>
  <c r="F423" i="3" s="1"/>
  <c r="G393" i="3"/>
  <c r="AD261" i="3"/>
  <c r="AD275" i="3" s="1"/>
  <c r="D422" i="3"/>
  <c r="D423" i="3" s="1"/>
  <c r="I366" i="3"/>
  <c r="I367" i="3" s="1"/>
  <c r="N394" i="3"/>
  <c r="N395" i="3" s="1"/>
  <c r="L365" i="3"/>
  <c r="F394" i="3"/>
  <c r="F395" i="3" s="1"/>
  <c r="G366" i="3"/>
  <c r="G367" i="3" s="1"/>
  <c r="AD268" i="3"/>
  <c r="AD282" i="3" s="1"/>
  <c r="AN261" i="3"/>
  <c r="AN275" i="3" s="1"/>
  <c r="M338" i="3"/>
  <c r="M339" i="3" s="1"/>
  <c r="AD259" i="3"/>
  <c r="AD273" i="3" s="1"/>
  <c r="AD266" i="3"/>
  <c r="AD280" i="3" s="1"/>
  <c r="D337" i="3"/>
  <c r="L421" i="3"/>
  <c r="AK261" i="3"/>
  <c r="AK275" i="3" s="1"/>
  <c r="AD264" i="3"/>
  <c r="AD278" i="3" s="1"/>
  <c r="AD262" i="3"/>
  <c r="AD276" i="3" s="1"/>
  <c r="AD269" i="3"/>
  <c r="AD283" i="3" s="1"/>
  <c r="AD260" i="3"/>
  <c r="AD274" i="3" s="1"/>
  <c r="O338" i="3"/>
  <c r="O339" i="3" s="1"/>
  <c r="S10" i="13" s="1"/>
  <c r="N366" i="3"/>
  <c r="N367" i="3" s="1"/>
  <c r="L393" i="3"/>
  <c r="J366" i="3"/>
  <c r="J367" i="3" s="1"/>
  <c r="AD267" i="3"/>
  <c r="AD281" i="3" s="1"/>
  <c r="E281" i="3"/>
  <c r="AD265" i="3"/>
  <c r="AD279" i="3" s="1"/>
  <c r="N422" i="3"/>
  <c r="N423" i="3" s="1"/>
  <c r="E282" i="3"/>
  <c r="E283" i="3" s="1"/>
  <c r="AE263" i="3"/>
  <c r="AE277" i="3" s="1"/>
  <c r="C337" i="3"/>
  <c r="J421" i="3"/>
  <c r="AJ262" i="3"/>
  <c r="AJ276" i="3" s="1"/>
  <c r="AN269" i="3"/>
  <c r="AN283" i="3" s="1"/>
  <c r="AF261" i="3"/>
  <c r="AF275" i="3" s="1"/>
  <c r="AK269" i="3"/>
  <c r="AK283" i="3" s="1"/>
  <c r="AE266" i="3"/>
  <c r="AE280" i="3" s="1"/>
  <c r="AL260" i="3"/>
  <c r="AL274" i="3" s="1"/>
  <c r="AF269" i="3"/>
  <c r="AF283" i="3" s="1"/>
  <c r="AN267" i="3"/>
  <c r="AN281" i="3" s="1"/>
  <c r="AF266" i="3"/>
  <c r="AF280" i="3" s="1"/>
  <c r="AF259" i="3"/>
  <c r="AF273" i="3" s="1"/>
  <c r="AF267" i="3"/>
  <c r="AF281" i="3" s="1"/>
  <c r="AJ265" i="3"/>
  <c r="AJ279" i="3" s="1"/>
  <c r="AF265" i="3"/>
  <c r="AF279" i="3" s="1"/>
  <c r="AL263" i="3"/>
  <c r="AL277" i="3" s="1"/>
  <c r="AN260" i="3"/>
  <c r="AN274" i="3" s="1"/>
  <c r="AE260" i="3"/>
  <c r="AE274" i="3" s="1"/>
  <c r="AF263" i="3"/>
  <c r="AF277" i="3" s="1"/>
  <c r="AF260" i="3"/>
  <c r="AF274" i="3" s="1"/>
  <c r="H281" i="3"/>
  <c r="AG269" i="3"/>
  <c r="AG283" i="3" s="1"/>
  <c r="AG267" i="3"/>
  <c r="AG281" i="3" s="1"/>
  <c r="AG265" i="3"/>
  <c r="AG279" i="3" s="1"/>
  <c r="AG263" i="3"/>
  <c r="AG277" i="3" s="1"/>
  <c r="AG261" i="3"/>
  <c r="AG275" i="3" s="1"/>
  <c r="AG259" i="3"/>
  <c r="AG273" i="3" s="1"/>
  <c r="AI268" i="3"/>
  <c r="AI282" i="3" s="1"/>
  <c r="AC269" i="3"/>
  <c r="AC283" i="3" s="1"/>
  <c r="AC267" i="3"/>
  <c r="AC281" i="3" s="1"/>
  <c r="AC265" i="3"/>
  <c r="AC279" i="3" s="1"/>
  <c r="AC263" i="3"/>
  <c r="AC277" i="3" s="1"/>
  <c r="AC261" i="3"/>
  <c r="AC275" i="3" s="1"/>
  <c r="AC259" i="3"/>
  <c r="AC273" i="3" s="1"/>
  <c r="AC268" i="3"/>
  <c r="AC282" i="3" s="1"/>
  <c r="AC266" i="3"/>
  <c r="AC280" i="3" s="1"/>
  <c r="AC264" i="3"/>
  <c r="AC278" i="3" s="1"/>
  <c r="AC262" i="3"/>
  <c r="AC276" i="3" s="1"/>
  <c r="AC260" i="3"/>
  <c r="AC274" i="3" s="1"/>
  <c r="AI262" i="3"/>
  <c r="AI276" i="3" s="1"/>
  <c r="AH268" i="3"/>
  <c r="AH282" i="3" s="1"/>
  <c r="AG268" i="3"/>
  <c r="AG282" i="3" s="1"/>
  <c r="AG260" i="3"/>
  <c r="AG274" i="3" s="1"/>
  <c r="AI265" i="3"/>
  <c r="AI279" i="3" s="1"/>
  <c r="AH265" i="3"/>
  <c r="AH279" i="3" s="1"/>
  <c r="AJ266" i="3"/>
  <c r="AJ280" i="3" s="1"/>
  <c r="AE267" i="3"/>
  <c r="AE281" i="3" s="1"/>
  <c r="AL267" i="3"/>
  <c r="AL281" i="3" s="1"/>
  <c r="AH262" i="3"/>
  <c r="AH276" i="3" s="1"/>
  <c r="AK267" i="3"/>
  <c r="AK281" i="3" s="1"/>
  <c r="AK259" i="3"/>
  <c r="AK273" i="3" s="1"/>
  <c r="AN264" i="3"/>
  <c r="AN278" i="3" s="1"/>
  <c r="AJ259" i="3"/>
  <c r="AJ273" i="3" s="1"/>
  <c r="AI259" i="3"/>
  <c r="AI273" i="3" s="1"/>
  <c r="AL264" i="3"/>
  <c r="AL278" i="3" s="1"/>
  <c r="AH259" i="3"/>
  <c r="AH273" i="3" s="1"/>
  <c r="AN265" i="3"/>
  <c r="AN279" i="3" s="1"/>
  <c r="AJ260" i="3"/>
  <c r="AJ274" i="3" s="1"/>
  <c r="AI266" i="3"/>
  <c r="AI280" i="3" s="1"/>
  <c r="AE261" i="3"/>
  <c r="AE275" i="3" s="1"/>
  <c r="AL261" i="3"/>
  <c r="AL275" i="3" s="1"/>
  <c r="AG266" i="3"/>
  <c r="AG280" i="3" s="1"/>
  <c r="AJ269" i="3"/>
  <c r="AJ283" i="3" s="1"/>
  <c r="AF264" i="3"/>
  <c r="AF278" i="3" s="1"/>
  <c r="AI269" i="3"/>
  <c r="AI283" i="3" s="1"/>
  <c r="AE264" i="3"/>
  <c r="AE278" i="3" s="1"/>
  <c r="AH269" i="3"/>
  <c r="AH283" i="3" s="1"/>
  <c r="AK268" i="3"/>
  <c r="AK282" i="3" s="1"/>
  <c r="AN259" i="3"/>
  <c r="AN273" i="3" s="1"/>
  <c r="AI260" i="3"/>
  <c r="AI274" i="3" s="1"/>
  <c r="AH266" i="3"/>
  <c r="AH280" i="3" s="1"/>
  <c r="AK265" i="3"/>
  <c r="AK279" i="3" s="1"/>
  <c r="AN268" i="3"/>
  <c r="AN282" i="3" s="1"/>
  <c r="AJ263" i="3"/>
  <c r="AJ277" i="3" s="1"/>
  <c r="AI263" i="3"/>
  <c r="AI277" i="3" s="1"/>
  <c r="AL268" i="3"/>
  <c r="AL282" i="3" s="1"/>
  <c r="AH263" i="3"/>
  <c r="AH277" i="3" s="1"/>
  <c r="AK266" i="3"/>
  <c r="AK280" i="3" s="1"/>
  <c r="AJ264" i="3"/>
  <c r="AJ278" i="3" s="1"/>
  <c r="AE265" i="3"/>
  <c r="AE279" i="3" s="1"/>
  <c r="AL265" i="3"/>
  <c r="AL279" i="3" s="1"/>
  <c r="AH260" i="3"/>
  <c r="AH274" i="3" s="1"/>
  <c r="AG264" i="3"/>
  <c r="AG278" i="3" s="1"/>
  <c r="AF268" i="3"/>
  <c r="AF282" i="3" s="1"/>
  <c r="AN262" i="3"/>
  <c r="AN276" i="3" s="1"/>
  <c r="AE268" i="3"/>
  <c r="AE282" i="3" s="1"/>
  <c r="AL262" i="3"/>
  <c r="AL276" i="3" s="1"/>
  <c r="AK264" i="3"/>
  <c r="AK278" i="3" s="1"/>
  <c r="AN263" i="3"/>
  <c r="AN277" i="3" s="1"/>
  <c r="AI264" i="3"/>
  <c r="AI278" i="3" s="1"/>
  <c r="AE259" i="3"/>
  <c r="AE273" i="3" s="1"/>
  <c r="AL259" i="3"/>
  <c r="AL273" i="3" s="1"/>
  <c r="AK263" i="3"/>
  <c r="AK277" i="3" s="1"/>
  <c r="AJ267" i="3"/>
  <c r="AJ281" i="3" s="1"/>
  <c r="AF262" i="3"/>
  <c r="AF276" i="3" s="1"/>
  <c r="AI267" i="3"/>
  <c r="AI281" i="3" s="1"/>
  <c r="AE262" i="3"/>
  <c r="AE276" i="3" s="1"/>
  <c r="AH267" i="3"/>
  <c r="AH281" i="3" s="1"/>
  <c r="AK262" i="3"/>
  <c r="AK276" i="3" s="1"/>
  <c r="AJ268" i="3"/>
  <c r="AJ282" i="3" s="1"/>
  <c r="AE269" i="3"/>
  <c r="AE283" i="3" s="1"/>
  <c r="AL269" i="3"/>
  <c r="AL283" i="3" s="1"/>
  <c r="AH264" i="3"/>
  <c r="AH278" i="3" s="1"/>
  <c r="AG262" i="3"/>
  <c r="AG276" i="3" s="1"/>
  <c r="AN266" i="3"/>
  <c r="AN280" i="3" s="1"/>
  <c r="AJ261" i="3"/>
  <c r="AJ275" i="3" s="1"/>
  <c r="AI261" i="3"/>
  <c r="AI275" i="3" s="1"/>
  <c r="AL266" i="3"/>
  <c r="AL280" i="3" s="1"/>
  <c r="AH261" i="3"/>
  <c r="AH275" i="3" s="1"/>
  <c r="AK260" i="3"/>
  <c r="AK274" i="3" s="1"/>
  <c r="AB260" i="3"/>
  <c r="AB268" i="3"/>
  <c r="AB261" i="3"/>
  <c r="AB269" i="3"/>
  <c r="AB262" i="3"/>
  <c r="AB263" i="3"/>
  <c r="AW264" i="3" s="1"/>
  <c r="AB264" i="3"/>
  <c r="AB265" i="3"/>
  <c r="AB267" i="3"/>
  <c r="AB266" i="3"/>
  <c r="F282" i="3"/>
  <c r="F283" i="3" s="1"/>
  <c r="I281" i="3"/>
  <c r="C282" i="3"/>
  <c r="C283" i="3" s="1"/>
  <c r="AB259" i="3"/>
  <c r="O281" i="3"/>
  <c r="D282" i="3"/>
  <c r="D283" i="3" s="1"/>
  <c r="J281" i="3"/>
  <c r="M282" i="3"/>
  <c r="M283" i="3" s="1"/>
  <c r="AX262" i="3"/>
  <c r="AX270" i="3"/>
  <c r="AX267" i="3"/>
  <c r="AX265" i="3"/>
  <c r="AX264" i="3"/>
  <c r="AX261" i="3"/>
  <c r="AX269" i="3"/>
  <c r="AX266" i="3"/>
  <c r="AX263" i="3"/>
  <c r="AX268" i="3"/>
  <c r="G281" i="3"/>
  <c r="AC272" i="3"/>
  <c r="AX260" i="3"/>
  <c r="L282" i="3"/>
  <c r="L283" i="3" s="1"/>
  <c r="K281" i="3"/>
  <c r="AD236" i="3"/>
  <c r="AD250" i="3" s="1"/>
  <c r="AM282" i="3"/>
  <c r="H282" i="3"/>
  <c r="H283" i="3" s="1"/>
  <c r="I254" i="3"/>
  <c r="I255" i="3" s="1"/>
  <c r="AH236" i="3"/>
  <c r="AH250" i="3" s="1"/>
  <c r="AX232" i="3"/>
  <c r="AX234" i="3"/>
  <c r="AX242" i="3"/>
  <c r="AX239" i="3"/>
  <c r="AX236" i="3"/>
  <c r="AX237" i="3"/>
  <c r="AX233" i="3"/>
  <c r="AX241" i="3"/>
  <c r="AX238" i="3"/>
  <c r="AX235" i="3"/>
  <c r="AX240" i="3"/>
  <c r="AH240" i="3"/>
  <c r="AH254" i="3" s="1"/>
  <c r="K253" i="3"/>
  <c r="AJ240" i="3"/>
  <c r="AJ254" i="3" s="1"/>
  <c r="AF237" i="3"/>
  <c r="AF251" i="3" s="1"/>
  <c r="AF240" i="3"/>
  <c r="AF254" i="3" s="1"/>
  <c r="AF235" i="3"/>
  <c r="AF249" i="3" s="1"/>
  <c r="AF236" i="3"/>
  <c r="AF250" i="3" s="1"/>
  <c r="AI240" i="3"/>
  <c r="AI254" i="3" s="1"/>
  <c r="AN234" i="3"/>
  <c r="AN248" i="3" s="1"/>
  <c r="AI238" i="3"/>
  <c r="AI252" i="3" s="1"/>
  <c r="AI235" i="3"/>
  <c r="AI249" i="3" s="1"/>
  <c r="AI234" i="3"/>
  <c r="AI248" i="3" s="1"/>
  <c r="AI231" i="3"/>
  <c r="AI245" i="3" s="1"/>
  <c r="E254" i="3"/>
  <c r="E255" i="3" s="1"/>
  <c r="AM239" i="3"/>
  <c r="AM253" i="3" s="1"/>
  <c r="AH232" i="3"/>
  <c r="AH246" i="3" s="1"/>
  <c r="AK240" i="3"/>
  <c r="AK254" i="3" s="1"/>
  <c r="AD231" i="3"/>
  <c r="AD245" i="3" s="1"/>
  <c r="AM240" i="3"/>
  <c r="AM254" i="3" s="1"/>
  <c r="AM237" i="3"/>
  <c r="AM251" i="3" s="1"/>
  <c r="AK232" i="3"/>
  <c r="AK246" i="3" s="1"/>
  <c r="AI239" i="3"/>
  <c r="AI253" i="3" s="1"/>
  <c r="AF239" i="3"/>
  <c r="AF253" i="3" s="1"/>
  <c r="AM235" i="3"/>
  <c r="AM249" i="3" s="1"/>
  <c r="AG238" i="3"/>
  <c r="AG252" i="3" s="1"/>
  <c r="AM236" i="3"/>
  <c r="AM250" i="3" s="1"/>
  <c r="AG236" i="3"/>
  <c r="AG250" i="3" s="1"/>
  <c r="AN233" i="3"/>
  <c r="AN247" i="3" s="1"/>
  <c r="AH235" i="3"/>
  <c r="AH249" i="3" s="1"/>
  <c r="I253" i="3"/>
  <c r="C281" i="3"/>
  <c r="AC244" i="3"/>
  <c r="AC241" i="3"/>
  <c r="AC255" i="3" s="1"/>
  <c r="AC239" i="3"/>
  <c r="AC253" i="3" s="1"/>
  <c r="AC237" i="3"/>
  <c r="AC251" i="3" s="1"/>
  <c r="AC235" i="3"/>
  <c r="AC249" i="3" s="1"/>
  <c r="AC233" i="3"/>
  <c r="AC247" i="3" s="1"/>
  <c r="AC231" i="3"/>
  <c r="AC245" i="3" s="1"/>
  <c r="AC238" i="3"/>
  <c r="AC252" i="3" s="1"/>
  <c r="AC232" i="3"/>
  <c r="AC246" i="3" s="1"/>
  <c r="AC240" i="3"/>
  <c r="AC254" i="3" s="1"/>
  <c r="AC236" i="3"/>
  <c r="AC250" i="3" s="1"/>
  <c r="AC234" i="3"/>
  <c r="AC248" i="3" s="1"/>
  <c r="AJ238" i="3"/>
  <c r="AJ252" i="3" s="1"/>
  <c r="AF233" i="3"/>
  <c r="AF247" i="3" s="1"/>
  <c r="AE239" i="3"/>
  <c r="AE253" i="3" s="1"/>
  <c r="AM233" i="3"/>
  <c r="AM247" i="3" s="1"/>
  <c r="AD241" i="3"/>
  <c r="AD255" i="3" s="1"/>
  <c r="AL235" i="3"/>
  <c r="AL249" i="3" s="1"/>
  <c r="AK234" i="3"/>
  <c r="AK248" i="3" s="1"/>
  <c r="AK235" i="3"/>
  <c r="AK249" i="3" s="1"/>
  <c r="AJ239" i="3"/>
  <c r="AJ253" i="3" s="1"/>
  <c r="AF234" i="3"/>
  <c r="AF248" i="3" s="1"/>
  <c r="AE240" i="3"/>
  <c r="AE254" i="3" s="1"/>
  <c r="AM234" i="3"/>
  <c r="AM248" i="3" s="1"/>
  <c r="AD240" i="3"/>
  <c r="AD254" i="3" s="1"/>
  <c r="AL234" i="3"/>
  <c r="AL248" i="3" s="1"/>
  <c r="AL241" i="3"/>
  <c r="AL255" i="3" s="1"/>
  <c r="AN237" i="3"/>
  <c r="AN251" i="3" s="1"/>
  <c r="AJ232" i="3"/>
  <c r="AJ246" i="3" s="1"/>
  <c r="AE233" i="3"/>
  <c r="AE247" i="3" s="1"/>
  <c r="AD235" i="3"/>
  <c r="AD249" i="3" s="1"/>
  <c r="AG234" i="3"/>
  <c r="AG248" i="3" s="1"/>
  <c r="AN238" i="3"/>
  <c r="AN252" i="3" s="1"/>
  <c r="AJ233" i="3"/>
  <c r="AJ247" i="3" s="1"/>
  <c r="AE234" i="3"/>
  <c r="AE248" i="3" s="1"/>
  <c r="AH239" i="3"/>
  <c r="AH253" i="3" s="1"/>
  <c r="AD234" i="3"/>
  <c r="AD248" i="3" s="1"/>
  <c r="K254" i="3"/>
  <c r="K255" i="3" s="1"/>
  <c r="AN231" i="3"/>
  <c r="AN245" i="3" s="1"/>
  <c r="AI232" i="3"/>
  <c r="AI246" i="3" s="1"/>
  <c r="AL239" i="3"/>
  <c r="AL253" i="3" s="1"/>
  <c r="AH234" i="3"/>
  <c r="AH248" i="3" s="1"/>
  <c r="AK241" i="3"/>
  <c r="AK255" i="3" s="1"/>
  <c r="AK233" i="3"/>
  <c r="AK247" i="3" s="1"/>
  <c r="AF238" i="3"/>
  <c r="AF252" i="3" s="1"/>
  <c r="AN232" i="3"/>
  <c r="AN246" i="3" s="1"/>
  <c r="AM238" i="3"/>
  <c r="AM252" i="3" s="1"/>
  <c r="AI233" i="3"/>
  <c r="AI247" i="3" s="1"/>
  <c r="AL238" i="3"/>
  <c r="AL252" i="3" s="1"/>
  <c r="AH233" i="3"/>
  <c r="AH247" i="3" s="1"/>
  <c r="AN241" i="3"/>
  <c r="AN255" i="3" s="1"/>
  <c r="AJ236" i="3"/>
  <c r="AJ250" i="3" s="1"/>
  <c r="AF231" i="3"/>
  <c r="AF245" i="3" s="1"/>
  <c r="AE237" i="3"/>
  <c r="AE251" i="3" s="1"/>
  <c r="AM231" i="3"/>
  <c r="AM245" i="3" s="1"/>
  <c r="AD239" i="3"/>
  <c r="AD253" i="3" s="1"/>
  <c r="AL233" i="3"/>
  <c r="AL247" i="3" s="1"/>
  <c r="AG240" i="3"/>
  <c r="AG254" i="3" s="1"/>
  <c r="AJ237" i="3"/>
  <c r="AJ251" i="3" s="1"/>
  <c r="AF232" i="3"/>
  <c r="AF246" i="3" s="1"/>
  <c r="AE238" i="3"/>
  <c r="AE252" i="3" s="1"/>
  <c r="AM232" i="3"/>
  <c r="AM246" i="3" s="1"/>
  <c r="AD238" i="3"/>
  <c r="AD252" i="3" s="1"/>
  <c r="AL232" i="3"/>
  <c r="AL246" i="3" s="1"/>
  <c r="AL240" i="3"/>
  <c r="AL254" i="3" s="1"/>
  <c r="AF241" i="3"/>
  <c r="AF255" i="3" s="1"/>
  <c r="AN235" i="3"/>
  <c r="AN249" i="3" s="1"/>
  <c r="AM241" i="3"/>
  <c r="AM255" i="3" s="1"/>
  <c r="AI236" i="3"/>
  <c r="AI250" i="3" s="1"/>
  <c r="AE231" i="3"/>
  <c r="AE245" i="3" s="1"/>
  <c r="AH238" i="3"/>
  <c r="AH252" i="3" s="1"/>
  <c r="AD233" i="3"/>
  <c r="AD247" i="3" s="1"/>
  <c r="AK239" i="3"/>
  <c r="AK253" i="3" s="1"/>
  <c r="AK231" i="3"/>
  <c r="AK245" i="3" s="1"/>
  <c r="AN236" i="3"/>
  <c r="AN250" i="3" s="1"/>
  <c r="AJ231" i="3"/>
  <c r="AJ245" i="3" s="1"/>
  <c r="AI237" i="3"/>
  <c r="AI251" i="3" s="1"/>
  <c r="AE232" i="3"/>
  <c r="AE246" i="3" s="1"/>
  <c r="AH237" i="3"/>
  <c r="AH251" i="3" s="1"/>
  <c r="AD232" i="3"/>
  <c r="AD246" i="3" s="1"/>
  <c r="AE241" i="3"/>
  <c r="AE255" i="3" s="1"/>
  <c r="AL237" i="3"/>
  <c r="AL251" i="3" s="1"/>
  <c r="AJ241" i="3"/>
  <c r="AJ255" i="3" s="1"/>
  <c r="AL236" i="3"/>
  <c r="AL250" i="3" s="1"/>
  <c r="AH231" i="3"/>
  <c r="AH245" i="3" s="1"/>
  <c r="E253" i="3"/>
  <c r="H254" i="3"/>
  <c r="H255" i="3" s="1"/>
  <c r="AG239" i="3"/>
  <c r="AG253" i="3" s="1"/>
  <c r="AG231" i="3"/>
  <c r="AG245" i="3" s="1"/>
  <c r="AG241" i="3"/>
  <c r="AG255" i="3" s="1"/>
  <c r="AG237" i="3"/>
  <c r="AG251" i="3" s="1"/>
  <c r="AG235" i="3"/>
  <c r="AG249" i="3" s="1"/>
  <c r="AG233" i="3"/>
  <c r="AG247" i="3" s="1"/>
  <c r="AN239" i="3"/>
  <c r="AN253" i="3" s="1"/>
  <c r="AJ234" i="3"/>
  <c r="AJ248" i="3" s="1"/>
  <c r="AE235" i="3"/>
  <c r="AE249" i="3" s="1"/>
  <c r="AK238" i="3"/>
  <c r="AK252" i="3" s="1"/>
  <c r="AD237" i="3"/>
  <c r="AD251" i="3" s="1"/>
  <c r="AL231" i="3"/>
  <c r="AL245" i="3" s="1"/>
  <c r="AK237" i="3"/>
  <c r="AK251" i="3" s="1"/>
  <c r="AN240" i="3"/>
  <c r="AN254" i="3" s="1"/>
  <c r="AI241" i="3"/>
  <c r="AI255" i="3" s="1"/>
  <c r="AE236" i="3"/>
  <c r="AE250" i="3" s="1"/>
  <c r="AK236" i="3"/>
  <c r="AK250" i="3" s="1"/>
  <c r="J253" i="3"/>
  <c r="AB232" i="3"/>
  <c r="AB240" i="3"/>
  <c r="AB233" i="3"/>
  <c r="AB241" i="3"/>
  <c r="AB234" i="3"/>
  <c r="AB235" i="3"/>
  <c r="AB236" i="3"/>
  <c r="AB237" i="3"/>
  <c r="AB238" i="3"/>
  <c r="AB239" i="3"/>
  <c r="O254" i="3"/>
  <c r="O255" i="3" s="1"/>
  <c r="H253" i="3"/>
  <c r="G254" i="3"/>
  <c r="G255" i="3" s="1"/>
  <c r="C254" i="3"/>
  <c r="C255" i="3" s="1"/>
  <c r="AB231" i="3"/>
  <c r="AH255" i="3"/>
  <c r="F254" i="3"/>
  <c r="F255" i="3" s="1"/>
  <c r="AG246" i="3"/>
  <c r="C253" i="3"/>
  <c r="AJ249" i="3"/>
  <c r="N253" i="3"/>
  <c r="M225" i="3"/>
  <c r="M253" i="3"/>
  <c r="D253" i="3"/>
  <c r="L253" i="3"/>
  <c r="I226" i="3"/>
  <c r="I227" i="3" s="1"/>
  <c r="AX204" i="3"/>
  <c r="AX206" i="3"/>
  <c r="AX214" i="3"/>
  <c r="AX211" i="3"/>
  <c r="AX208" i="3"/>
  <c r="AX205" i="3"/>
  <c r="AX213" i="3"/>
  <c r="AX210" i="3"/>
  <c r="AX209" i="3"/>
  <c r="AX207" i="3"/>
  <c r="AX212" i="3"/>
  <c r="AL207" i="3"/>
  <c r="AL221" i="3" s="1"/>
  <c r="J226" i="3"/>
  <c r="J227" i="3" s="1"/>
  <c r="K225" i="3"/>
  <c r="AN207" i="3"/>
  <c r="AN221" i="3" s="1"/>
  <c r="AL209" i="3"/>
  <c r="AL223" i="3" s="1"/>
  <c r="L225" i="3"/>
  <c r="AJ209" i="3"/>
  <c r="AJ223" i="3" s="1"/>
  <c r="L226" i="3"/>
  <c r="L227" i="3" s="1"/>
  <c r="AL213" i="3"/>
  <c r="AL227" i="3" s="1"/>
  <c r="AK205" i="3"/>
  <c r="AK219" i="3" s="1"/>
  <c r="AL211" i="3"/>
  <c r="AL225" i="3" s="1"/>
  <c r="AN210" i="3"/>
  <c r="AN224" i="3" s="1"/>
  <c r="AJ207" i="3"/>
  <c r="AJ221" i="3" s="1"/>
  <c r="K226" i="3"/>
  <c r="K227" i="3" s="1"/>
  <c r="AL205" i="3"/>
  <c r="AL219" i="3" s="1"/>
  <c r="AK210" i="3"/>
  <c r="AK224" i="3" s="1"/>
  <c r="AJ210" i="3"/>
  <c r="AJ224" i="3" s="1"/>
  <c r="AK211" i="3"/>
  <c r="AK225" i="3" s="1"/>
  <c r="AK208" i="3"/>
  <c r="AK222" i="3" s="1"/>
  <c r="AN209" i="3"/>
  <c r="AN223" i="3" s="1"/>
  <c r="AK209" i="3"/>
  <c r="AK223" i="3" s="1"/>
  <c r="AL212" i="3"/>
  <c r="AL226" i="3" s="1"/>
  <c r="AK207" i="3"/>
  <c r="AK221" i="3" s="1"/>
  <c r="AK206" i="3"/>
  <c r="AK220" i="3" s="1"/>
  <c r="AM216" i="3"/>
  <c r="AM213" i="3"/>
  <c r="AM227" i="3" s="1"/>
  <c r="AM211" i="3"/>
  <c r="AM225" i="3" s="1"/>
  <c r="AM209" i="3"/>
  <c r="AM223" i="3" s="1"/>
  <c r="AM207" i="3"/>
  <c r="AM221" i="3" s="1"/>
  <c r="AM205" i="3"/>
  <c r="AM219" i="3" s="1"/>
  <c r="AM203" i="3"/>
  <c r="AM217" i="3" s="1"/>
  <c r="AM212" i="3"/>
  <c r="AM226" i="3" s="1"/>
  <c r="AM210" i="3"/>
  <c r="AM224" i="3" s="1"/>
  <c r="AM208" i="3"/>
  <c r="AM222" i="3" s="1"/>
  <c r="AM206" i="3"/>
  <c r="AM220" i="3" s="1"/>
  <c r="AM204" i="3"/>
  <c r="AM218" i="3" s="1"/>
  <c r="AJ208" i="3"/>
  <c r="AJ222" i="3" s="1"/>
  <c r="AN208" i="3"/>
  <c r="AN222" i="3" s="1"/>
  <c r="AK204" i="3"/>
  <c r="AK218" i="3" s="1"/>
  <c r="AF216" i="3"/>
  <c r="AF213" i="3"/>
  <c r="AF227" i="3" s="1"/>
  <c r="AF211" i="3"/>
  <c r="AF225" i="3" s="1"/>
  <c r="AF209" i="3"/>
  <c r="AF223" i="3" s="1"/>
  <c r="AF207" i="3"/>
  <c r="AF221" i="3" s="1"/>
  <c r="AF205" i="3"/>
  <c r="AF219" i="3" s="1"/>
  <c r="AF203" i="3"/>
  <c r="AF217" i="3" s="1"/>
  <c r="AF212" i="3"/>
  <c r="AF226" i="3" s="1"/>
  <c r="AF210" i="3"/>
  <c r="AF224" i="3" s="1"/>
  <c r="AF208" i="3"/>
  <c r="AF222" i="3" s="1"/>
  <c r="AF206" i="3"/>
  <c r="AF220" i="3" s="1"/>
  <c r="AF204" i="3"/>
  <c r="AF218" i="3" s="1"/>
  <c r="AE216" i="3"/>
  <c r="AE213" i="3"/>
  <c r="AE227" i="3" s="1"/>
  <c r="AE211" i="3"/>
  <c r="AE225" i="3" s="1"/>
  <c r="AE209" i="3"/>
  <c r="AE223" i="3" s="1"/>
  <c r="AE207" i="3"/>
  <c r="AE221" i="3" s="1"/>
  <c r="AE205" i="3"/>
  <c r="AE219" i="3" s="1"/>
  <c r="AE203" i="3"/>
  <c r="AE217" i="3" s="1"/>
  <c r="AE212" i="3"/>
  <c r="AE226" i="3" s="1"/>
  <c r="AE210" i="3"/>
  <c r="AE224" i="3" s="1"/>
  <c r="AE208" i="3"/>
  <c r="AE222" i="3" s="1"/>
  <c r="AE206" i="3"/>
  <c r="AE220" i="3" s="1"/>
  <c r="AE204" i="3"/>
  <c r="AE218" i="3" s="1"/>
  <c r="F225" i="3"/>
  <c r="AJ206" i="3"/>
  <c r="AJ220" i="3" s="1"/>
  <c r="AK203" i="3"/>
  <c r="AK217" i="3" s="1"/>
  <c r="AN206" i="3"/>
  <c r="AN220" i="3" s="1"/>
  <c r="AL210" i="3"/>
  <c r="AL224" i="3" s="1"/>
  <c r="AI216" i="3"/>
  <c r="AI212" i="3"/>
  <c r="AI226" i="3" s="1"/>
  <c r="AI210" i="3"/>
  <c r="AI224" i="3" s="1"/>
  <c r="AI208" i="3"/>
  <c r="AI222" i="3" s="1"/>
  <c r="AI206" i="3"/>
  <c r="AI220" i="3" s="1"/>
  <c r="AI204" i="3"/>
  <c r="AI218" i="3" s="1"/>
  <c r="AI213" i="3"/>
  <c r="AI227" i="3" s="1"/>
  <c r="AI211" i="3"/>
  <c r="AI225" i="3" s="1"/>
  <c r="AI209" i="3"/>
  <c r="AI223" i="3" s="1"/>
  <c r="AI207" i="3"/>
  <c r="AI221" i="3" s="1"/>
  <c r="AI205" i="3"/>
  <c r="AI219" i="3" s="1"/>
  <c r="AI203" i="3"/>
  <c r="AI217" i="3" s="1"/>
  <c r="AD216" i="3"/>
  <c r="AD213" i="3"/>
  <c r="AD227" i="3" s="1"/>
  <c r="AD211" i="3"/>
  <c r="AD225" i="3" s="1"/>
  <c r="AD209" i="3"/>
  <c r="AD223" i="3" s="1"/>
  <c r="AD207" i="3"/>
  <c r="AD221" i="3" s="1"/>
  <c r="AD205" i="3"/>
  <c r="AD219" i="3" s="1"/>
  <c r="AD203" i="3"/>
  <c r="AD217" i="3" s="1"/>
  <c r="AD212" i="3"/>
  <c r="AD226" i="3" s="1"/>
  <c r="AD210" i="3"/>
  <c r="AD224" i="3" s="1"/>
  <c r="AD208" i="3"/>
  <c r="AD222" i="3" s="1"/>
  <c r="AD206" i="3"/>
  <c r="AD220" i="3" s="1"/>
  <c r="AD204" i="3"/>
  <c r="AD218" i="3" s="1"/>
  <c r="AN213" i="3"/>
  <c r="AN227" i="3" s="1"/>
  <c r="AN205" i="3"/>
  <c r="AN219" i="3" s="1"/>
  <c r="AL203" i="3"/>
  <c r="AL217" i="3" s="1"/>
  <c r="AJ213" i="3"/>
  <c r="AJ227" i="3" s="1"/>
  <c r="AJ205" i="3"/>
  <c r="AJ219" i="3" s="1"/>
  <c r="AL208" i="3"/>
  <c r="AL222" i="3" s="1"/>
  <c r="AH216" i="3"/>
  <c r="AH212" i="3"/>
  <c r="AH226" i="3" s="1"/>
  <c r="AH210" i="3"/>
  <c r="AH224" i="3" s="1"/>
  <c r="AH208" i="3"/>
  <c r="AH222" i="3" s="1"/>
  <c r="AH206" i="3"/>
  <c r="AH220" i="3" s="1"/>
  <c r="AH204" i="3"/>
  <c r="AH218" i="3" s="1"/>
  <c r="AH213" i="3"/>
  <c r="AH227" i="3" s="1"/>
  <c r="AH211" i="3"/>
  <c r="AH225" i="3" s="1"/>
  <c r="AH209" i="3"/>
  <c r="AH223" i="3" s="1"/>
  <c r="AH207" i="3"/>
  <c r="AH221" i="3" s="1"/>
  <c r="AH205" i="3"/>
  <c r="AH219" i="3" s="1"/>
  <c r="AH203" i="3"/>
  <c r="AH217" i="3" s="1"/>
  <c r="AC216" i="3"/>
  <c r="AC208" i="3"/>
  <c r="AC222" i="3" s="1"/>
  <c r="AC204" i="3"/>
  <c r="AC218" i="3" s="1"/>
  <c r="AC213" i="3"/>
  <c r="AC227" i="3" s="1"/>
  <c r="AC211" i="3"/>
  <c r="AC225" i="3" s="1"/>
  <c r="AC209" i="3"/>
  <c r="AC223" i="3" s="1"/>
  <c r="AC207" i="3"/>
  <c r="AC221" i="3" s="1"/>
  <c r="AC205" i="3"/>
  <c r="AC219" i="3" s="1"/>
  <c r="AC203" i="3"/>
  <c r="AC217" i="3" s="1"/>
  <c r="AC212" i="3"/>
  <c r="AC226" i="3" s="1"/>
  <c r="AC210" i="3"/>
  <c r="AC224" i="3" s="1"/>
  <c r="AC206" i="3"/>
  <c r="AC220" i="3" s="1"/>
  <c r="AJ212" i="3"/>
  <c r="AJ226" i="3" s="1"/>
  <c r="AJ204" i="3"/>
  <c r="AJ218" i="3" s="1"/>
  <c r="AK212" i="3"/>
  <c r="AK226" i="3" s="1"/>
  <c r="AN212" i="3"/>
  <c r="AN226" i="3" s="1"/>
  <c r="AN204" i="3"/>
  <c r="AN218" i="3" s="1"/>
  <c r="AL206" i="3"/>
  <c r="AL220" i="3" s="1"/>
  <c r="AG216" i="3"/>
  <c r="AG211" i="3"/>
  <c r="AG225" i="3" s="1"/>
  <c r="AG207" i="3"/>
  <c r="AG221" i="3" s="1"/>
  <c r="AG203" i="3"/>
  <c r="AG217" i="3" s="1"/>
  <c r="AG212" i="3"/>
  <c r="AG226" i="3" s="1"/>
  <c r="AG210" i="3"/>
  <c r="AG224" i="3" s="1"/>
  <c r="AG208" i="3"/>
  <c r="AG222" i="3" s="1"/>
  <c r="AG206" i="3"/>
  <c r="AG220" i="3" s="1"/>
  <c r="AG204" i="3"/>
  <c r="AG218" i="3" s="1"/>
  <c r="AG213" i="3"/>
  <c r="AG227" i="3" s="1"/>
  <c r="AG209" i="3"/>
  <c r="AG223" i="3" s="1"/>
  <c r="AG205" i="3"/>
  <c r="AG219" i="3" s="1"/>
  <c r="AN211" i="3"/>
  <c r="AN225" i="3" s="1"/>
  <c r="AN203" i="3"/>
  <c r="AN217" i="3" s="1"/>
  <c r="AJ211" i="3"/>
  <c r="AJ225" i="3" s="1"/>
  <c r="AL204" i="3"/>
  <c r="AL218" i="3" s="1"/>
  <c r="AE177" i="3"/>
  <c r="AE191" i="3" s="1"/>
  <c r="AJ217" i="3"/>
  <c r="AB213" i="3"/>
  <c r="AB205" i="3"/>
  <c r="AB212" i="3"/>
  <c r="AB204" i="3"/>
  <c r="AB211" i="3"/>
  <c r="AB210" i="3"/>
  <c r="AB209" i="3"/>
  <c r="AB208" i="3"/>
  <c r="AB207" i="3"/>
  <c r="AB206" i="3"/>
  <c r="N226" i="3"/>
  <c r="N227" i="3" s="1"/>
  <c r="O226" i="3"/>
  <c r="O227" i="3" s="1"/>
  <c r="G226" i="3"/>
  <c r="G227" i="3" s="1"/>
  <c r="AK227" i="3"/>
  <c r="D225" i="3"/>
  <c r="C225" i="3"/>
  <c r="AB203" i="3"/>
  <c r="AX176" i="3"/>
  <c r="G198" i="3"/>
  <c r="G199" i="3" s="1"/>
  <c r="I198" i="3"/>
  <c r="I199" i="3" s="1"/>
  <c r="E226" i="3"/>
  <c r="E227" i="3" s="1"/>
  <c r="E197" i="3"/>
  <c r="H226" i="3"/>
  <c r="H227" i="3" s="1"/>
  <c r="C226" i="3"/>
  <c r="C227" i="3" s="1"/>
  <c r="AF177" i="3"/>
  <c r="AF191" i="3" s="1"/>
  <c r="AX177" i="3"/>
  <c r="AX185" i="3"/>
  <c r="AX182" i="3"/>
  <c r="AX178" i="3"/>
  <c r="AX186" i="3"/>
  <c r="AX179" i="3"/>
  <c r="AX181" i="3"/>
  <c r="AX180" i="3"/>
  <c r="AX183" i="3"/>
  <c r="AX184" i="3"/>
  <c r="AK180" i="3"/>
  <c r="AK194" i="3" s="1"/>
  <c r="AM181" i="3"/>
  <c r="AM195" i="3" s="1"/>
  <c r="AD183" i="3"/>
  <c r="AD197" i="3" s="1"/>
  <c r="AK177" i="3"/>
  <c r="AK191" i="3" s="1"/>
  <c r="AE185" i="3"/>
  <c r="AE199" i="3" s="1"/>
  <c r="AE175" i="3"/>
  <c r="AE189" i="3" s="1"/>
  <c r="AF182" i="3"/>
  <c r="AF196" i="3" s="1"/>
  <c r="AI182" i="3"/>
  <c r="AI196" i="3" s="1"/>
  <c r="AL183" i="3"/>
  <c r="AL197" i="3" s="1"/>
  <c r="AN180" i="3"/>
  <c r="AN194" i="3" s="1"/>
  <c r="AJ175" i="3"/>
  <c r="AJ189" i="3" s="1"/>
  <c r="AE181" i="3"/>
  <c r="AE195" i="3" s="1"/>
  <c r="AD177" i="3"/>
  <c r="AD191" i="3" s="1"/>
  <c r="AD182" i="3"/>
  <c r="AD196" i="3" s="1"/>
  <c r="AE179" i="3"/>
  <c r="AE193" i="3" s="1"/>
  <c r="AK185" i="3"/>
  <c r="AK199" i="3" s="1"/>
  <c r="AL180" i="3"/>
  <c r="AL194" i="3" s="1"/>
  <c r="O197" i="3"/>
  <c r="AF181" i="3"/>
  <c r="AF195" i="3" s="1"/>
  <c r="AK183" i="3"/>
  <c r="AK197" i="3" s="1"/>
  <c r="AL176" i="3"/>
  <c r="AL190" i="3" s="1"/>
  <c r="AI176" i="3"/>
  <c r="AI190" i="3" s="1"/>
  <c r="AN175" i="3"/>
  <c r="AN189" i="3" s="1"/>
  <c r="AM175" i="3"/>
  <c r="AM189" i="3" s="1"/>
  <c r="AK175" i="3"/>
  <c r="AK189" i="3" s="1"/>
  <c r="AK178" i="3"/>
  <c r="AK192" i="3" s="1"/>
  <c r="AJ182" i="3"/>
  <c r="AJ196" i="3" s="1"/>
  <c r="AH178" i="3"/>
  <c r="AH192" i="3" s="1"/>
  <c r="AN176" i="3"/>
  <c r="AN190" i="3" s="1"/>
  <c r="AN181" i="3"/>
  <c r="AN195" i="3" s="1"/>
  <c r="AJ176" i="3"/>
  <c r="AJ190" i="3" s="1"/>
  <c r="AL177" i="3"/>
  <c r="AL191" i="3" s="1"/>
  <c r="AG184" i="3"/>
  <c r="AG198" i="3" s="1"/>
  <c r="AG176" i="3"/>
  <c r="AG190" i="3" s="1"/>
  <c r="AJ181" i="3"/>
  <c r="AJ195" i="3" s="1"/>
  <c r="AF176" i="3"/>
  <c r="AF190" i="3" s="1"/>
  <c r="AH181" i="3"/>
  <c r="AH195" i="3" s="1"/>
  <c r="AD176" i="3"/>
  <c r="AD190" i="3" s="1"/>
  <c r="AG179" i="3"/>
  <c r="AG193" i="3" s="1"/>
  <c r="K197" i="3"/>
  <c r="AN185" i="3"/>
  <c r="AN199" i="3" s="1"/>
  <c r="AJ180" i="3"/>
  <c r="AJ194" i="3" s="1"/>
  <c r="AF175" i="3"/>
  <c r="AF189" i="3" s="1"/>
  <c r="AL181" i="3"/>
  <c r="AL195" i="3" s="1"/>
  <c r="AH176" i="3"/>
  <c r="AH190" i="3" s="1"/>
  <c r="AG182" i="3"/>
  <c r="AG196" i="3" s="1"/>
  <c r="AJ185" i="3"/>
  <c r="AJ199" i="3" s="1"/>
  <c r="AF180" i="3"/>
  <c r="AF194" i="3" s="1"/>
  <c r="AH185" i="3"/>
  <c r="AH199" i="3" s="1"/>
  <c r="AD180" i="3"/>
  <c r="AD194" i="3" s="1"/>
  <c r="AG185" i="3"/>
  <c r="AG199" i="3" s="1"/>
  <c r="AG177" i="3"/>
  <c r="AG191" i="3" s="1"/>
  <c r="J198" i="3"/>
  <c r="J199" i="3" s="1"/>
  <c r="AI185" i="3"/>
  <c r="AI199" i="3" s="1"/>
  <c r="AI177" i="3"/>
  <c r="AI191" i="3" s="1"/>
  <c r="AI179" i="3"/>
  <c r="AI193" i="3" s="1"/>
  <c r="AI175" i="3"/>
  <c r="AI189" i="3" s="1"/>
  <c r="AI181" i="3"/>
  <c r="AI195" i="3" s="1"/>
  <c r="AI183" i="3"/>
  <c r="AI197" i="3" s="1"/>
  <c r="AF185" i="3"/>
  <c r="AF199" i="3" s="1"/>
  <c r="AN179" i="3"/>
  <c r="AN193" i="3" s="1"/>
  <c r="AM185" i="3"/>
  <c r="AM199" i="3" s="1"/>
  <c r="AM179" i="3"/>
  <c r="AM193" i="3" s="1"/>
  <c r="AD181" i="3"/>
  <c r="AD195" i="3" s="1"/>
  <c r="AL175" i="3"/>
  <c r="AL189" i="3" s="1"/>
  <c r="AK181" i="3"/>
  <c r="AK195" i="3" s="1"/>
  <c r="AN184" i="3"/>
  <c r="AN198" i="3" s="1"/>
  <c r="AJ179" i="3"/>
  <c r="AJ193" i="3" s="1"/>
  <c r="AL184" i="3"/>
  <c r="AL198" i="3" s="1"/>
  <c r="AH179" i="3"/>
  <c r="AH193" i="3" s="1"/>
  <c r="AK184" i="3"/>
  <c r="AK198" i="3" s="1"/>
  <c r="AK176" i="3"/>
  <c r="AK190" i="3" s="1"/>
  <c r="AH182" i="3"/>
  <c r="AH196" i="3" s="1"/>
  <c r="AH175" i="3"/>
  <c r="AH189" i="3" s="1"/>
  <c r="AJ184" i="3"/>
  <c r="AJ198" i="3" s="1"/>
  <c r="AF179" i="3"/>
  <c r="AF193" i="3" s="1"/>
  <c r="AL185" i="3"/>
  <c r="AL199" i="3" s="1"/>
  <c r="AH180" i="3"/>
  <c r="AH194" i="3" s="1"/>
  <c r="AD175" i="3"/>
  <c r="AD189" i="3" s="1"/>
  <c r="AG180" i="3"/>
  <c r="AG194" i="3" s="1"/>
  <c r="AF184" i="3"/>
  <c r="AF198" i="3" s="1"/>
  <c r="AN178" i="3"/>
  <c r="AN192" i="3" s="1"/>
  <c r="AD184" i="3"/>
  <c r="AD198" i="3" s="1"/>
  <c r="AL178" i="3"/>
  <c r="AL192" i="3" s="1"/>
  <c r="AG183" i="3"/>
  <c r="AG197" i="3" s="1"/>
  <c r="AG175" i="3"/>
  <c r="AG189" i="3" s="1"/>
  <c r="N198" i="3"/>
  <c r="N199" i="3" s="1"/>
  <c r="AM176" i="3"/>
  <c r="AM190" i="3" s="1"/>
  <c r="AN183" i="3"/>
  <c r="AN197" i="3" s="1"/>
  <c r="AJ178" i="3"/>
  <c r="AJ192" i="3" s="1"/>
  <c r="AM183" i="3"/>
  <c r="AM197" i="3" s="1"/>
  <c r="AI178" i="3"/>
  <c r="AI192" i="3" s="1"/>
  <c r="AD185" i="3"/>
  <c r="AD199" i="3" s="1"/>
  <c r="AL179" i="3"/>
  <c r="AL193" i="3" s="1"/>
  <c r="AM184" i="3"/>
  <c r="AM198" i="3" s="1"/>
  <c r="AK179" i="3"/>
  <c r="AK193" i="3" s="1"/>
  <c r="AJ183" i="3"/>
  <c r="AJ197" i="3" s="1"/>
  <c r="AF178" i="3"/>
  <c r="AF192" i="3" s="1"/>
  <c r="AH183" i="3"/>
  <c r="AH197" i="3" s="1"/>
  <c r="AD178" i="3"/>
  <c r="AD192" i="3" s="1"/>
  <c r="AK182" i="3"/>
  <c r="AK196" i="3" s="1"/>
  <c r="AM178" i="3"/>
  <c r="AM192" i="3" s="1"/>
  <c r="F198" i="3"/>
  <c r="F199" i="3" s="1"/>
  <c r="AE178" i="3"/>
  <c r="AE192" i="3" s="1"/>
  <c r="AE176" i="3"/>
  <c r="AE190" i="3" s="1"/>
  <c r="AE184" i="3"/>
  <c r="AE198" i="3" s="1"/>
  <c r="AE182" i="3"/>
  <c r="AE196" i="3" s="1"/>
  <c r="AE180" i="3"/>
  <c r="AE194" i="3" s="1"/>
  <c r="AC188" i="3"/>
  <c r="AC185" i="3"/>
  <c r="AC199" i="3" s="1"/>
  <c r="AC183" i="3"/>
  <c r="AC197" i="3" s="1"/>
  <c r="AC181" i="3"/>
  <c r="AC195" i="3" s="1"/>
  <c r="AC179" i="3"/>
  <c r="AC193" i="3" s="1"/>
  <c r="AC177" i="3"/>
  <c r="AC191" i="3" s="1"/>
  <c r="AC175" i="3"/>
  <c r="AC189" i="3" s="1"/>
  <c r="AC184" i="3"/>
  <c r="AC198" i="3" s="1"/>
  <c r="AC182" i="3"/>
  <c r="AC196" i="3" s="1"/>
  <c r="AC180" i="3"/>
  <c r="AC194" i="3" s="1"/>
  <c r="AC178" i="3"/>
  <c r="AC192" i="3" s="1"/>
  <c r="AC176" i="3"/>
  <c r="AC190" i="3" s="1"/>
  <c r="AF183" i="3"/>
  <c r="AF197" i="3" s="1"/>
  <c r="AN177" i="3"/>
  <c r="AN191" i="3" s="1"/>
  <c r="AE183" i="3"/>
  <c r="AE197" i="3" s="1"/>
  <c r="AM177" i="3"/>
  <c r="AM191" i="3" s="1"/>
  <c r="AH184" i="3"/>
  <c r="AH198" i="3" s="1"/>
  <c r="AD179" i="3"/>
  <c r="AD193" i="3" s="1"/>
  <c r="AM180" i="3"/>
  <c r="AM194" i="3" s="1"/>
  <c r="AG178" i="3"/>
  <c r="AG192" i="3" s="1"/>
  <c r="AN182" i="3"/>
  <c r="AN196" i="3" s="1"/>
  <c r="AJ177" i="3"/>
  <c r="AJ191" i="3" s="1"/>
  <c r="AL182" i="3"/>
  <c r="AL196" i="3" s="1"/>
  <c r="AH177" i="3"/>
  <c r="AH191" i="3" s="1"/>
  <c r="AI184" i="3"/>
  <c r="AI198" i="3" s="1"/>
  <c r="G197" i="3"/>
  <c r="AB175" i="3"/>
  <c r="AW176" i="3" s="1"/>
  <c r="AB176" i="3"/>
  <c r="AW177" i="3" s="1"/>
  <c r="AB184" i="3"/>
  <c r="AW185" i="3" s="1"/>
  <c r="AB177" i="3"/>
  <c r="AW178" i="3" s="1"/>
  <c r="AB185" i="3"/>
  <c r="AW186" i="3" s="1"/>
  <c r="AB178" i="3"/>
  <c r="AW179" i="3" s="1"/>
  <c r="AB179" i="3"/>
  <c r="AW180" i="3" s="1"/>
  <c r="AB180" i="3"/>
  <c r="AW181" i="3" s="1"/>
  <c r="AB181" i="3"/>
  <c r="AW182" i="3" s="1"/>
  <c r="AB182" i="3"/>
  <c r="AW183" i="3" s="1"/>
  <c r="AB183" i="3"/>
  <c r="AW184" i="3" s="1"/>
  <c r="I197" i="3"/>
  <c r="E198" i="3"/>
  <c r="E199" i="3" s="1"/>
  <c r="M197" i="3"/>
  <c r="L197" i="3"/>
  <c r="D197" i="3"/>
  <c r="AG195" i="3"/>
  <c r="AM196" i="3"/>
  <c r="J197" i="3"/>
  <c r="AI194" i="3"/>
  <c r="H197" i="3"/>
  <c r="AF154" i="3"/>
  <c r="C198" i="3"/>
  <c r="C199" i="3" s="1"/>
  <c r="F197" i="3"/>
  <c r="AD152" i="3"/>
  <c r="H198" i="3"/>
  <c r="H199" i="3" s="1"/>
  <c r="N197" i="3"/>
  <c r="G169" i="3"/>
  <c r="AF152" i="3"/>
  <c r="AF157" i="3"/>
  <c r="AF155" i="3"/>
  <c r="AF147" i="3"/>
  <c r="AF149" i="3"/>
  <c r="AF151" i="3"/>
  <c r="C197" i="3"/>
  <c r="AD147" i="3"/>
  <c r="AD151" i="3"/>
  <c r="E170" i="3"/>
  <c r="E171" i="3" s="1"/>
  <c r="AD153" i="3"/>
  <c r="AD156" i="3"/>
  <c r="E169" i="3"/>
  <c r="AD154" i="3"/>
  <c r="AD150" i="3"/>
  <c r="AD155" i="3"/>
  <c r="G170" i="3"/>
  <c r="G171" i="3" s="1"/>
  <c r="AF156" i="3"/>
  <c r="AF148" i="3"/>
  <c r="AF150" i="3"/>
  <c r="AD157" i="3"/>
  <c r="AD149" i="3"/>
  <c r="AD148" i="3"/>
  <c r="AK157" i="3"/>
  <c r="AJ152" i="3"/>
  <c r="AH148" i="3"/>
  <c r="AN148" i="3"/>
  <c r="AM153" i="3"/>
  <c r="AG154" i="3"/>
  <c r="AK154" i="3"/>
  <c r="AK156" i="3"/>
  <c r="AG148" i="3"/>
  <c r="AE156" i="3"/>
  <c r="AN153" i="3"/>
  <c r="AC148" i="3"/>
  <c r="AH155" i="3"/>
  <c r="AP148" i="3"/>
  <c r="AP150" i="3"/>
  <c r="AL156" i="3"/>
  <c r="AJ147" i="3"/>
  <c r="AK150" i="3"/>
  <c r="AH157" i="3"/>
  <c r="AG157" i="3"/>
  <c r="AP151" i="3"/>
  <c r="AJ154" i="3"/>
  <c r="AC156" i="3"/>
  <c r="AP154" i="3"/>
  <c r="AN154" i="3"/>
  <c r="AN156" i="3"/>
  <c r="AJ157" i="3"/>
  <c r="AG150" i="3"/>
  <c r="AH152" i="3"/>
  <c r="AG152" i="3"/>
  <c r="AG153" i="3"/>
  <c r="AK151" i="3"/>
  <c r="AN151" i="3"/>
  <c r="AK152" i="3"/>
  <c r="AE148" i="3"/>
  <c r="AE151" i="3"/>
  <c r="AO148" i="3"/>
  <c r="AC153" i="3"/>
  <c r="AM156" i="3"/>
  <c r="AK147" i="3"/>
  <c r="AI155" i="3"/>
  <c r="AL147" i="3"/>
  <c r="AO147" i="3"/>
  <c r="AG156" i="3"/>
  <c r="AC152" i="3"/>
  <c r="AN147" i="3"/>
  <c r="AQ151" i="3"/>
  <c r="AM147" i="3"/>
  <c r="AL155" i="3"/>
  <c r="AH151" i="3"/>
  <c r="AK155" i="3"/>
  <c r="AG151" i="3"/>
  <c r="AC147" i="3"/>
  <c r="AJ155" i="3"/>
  <c r="AQ156" i="3"/>
  <c r="AH154" i="3"/>
  <c r="AC150" i="3"/>
  <c r="AQ157" i="3"/>
  <c r="AO156" i="3"/>
  <c r="AG147" i="3"/>
  <c r="AN155" i="3"/>
  <c r="AJ151" i="3"/>
  <c r="AM155" i="3"/>
  <c r="AI151" i="3"/>
  <c r="AE147" i="3"/>
  <c r="AO150" i="3"/>
  <c r="AI156" i="3"/>
  <c r="AC155" i="3"/>
  <c r="AN150" i="3"/>
  <c r="AP155" i="3"/>
  <c r="AQ154" i="3"/>
  <c r="AM150" i="3"/>
  <c r="AE152" i="3"/>
  <c r="AO153" i="3"/>
  <c r="AK149" i="3"/>
  <c r="AJ149" i="3"/>
  <c r="AI157" i="3"/>
  <c r="AI152" i="3"/>
  <c r="AO151" i="3"/>
  <c r="AL150" i="3"/>
  <c r="AO154" i="3"/>
  <c r="AQ150" i="3"/>
  <c r="AE155" i="3"/>
  <c r="AI154" i="3"/>
  <c r="AE150" i="3"/>
  <c r="AC149" i="3"/>
  <c r="AO155" i="3"/>
  <c r="D169" i="3"/>
  <c r="AC151" i="3"/>
  <c r="AL151" i="3"/>
  <c r="AM154" i="3"/>
  <c r="AI150" i="3"/>
  <c r="AM152" i="3"/>
  <c r="AL154" i="3"/>
  <c r="AH150" i="3"/>
  <c r="AC154" i="3"/>
  <c r="AN149" i="3"/>
  <c r="AP147" i="3"/>
  <c r="AQ153" i="3"/>
  <c r="AM149" i="3"/>
  <c r="AI148" i="3"/>
  <c r="AP153" i="3"/>
  <c r="AL149" i="3"/>
  <c r="AC157" i="3"/>
  <c r="AN152" i="3"/>
  <c r="AJ148" i="3"/>
  <c r="AE153" i="3"/>
  <c r="AP156" i="3"/>
  <c r="AQ149" i="3"/>
  <c r="AH147" i="3"/>
  <c r="AE154" i="3"/>
  <c r="AP149" i="3"/>
  <c r="AQ148" i="3"/>
  <c r="AO149" i="3"/>
  <c r="AN157" i="3"/>
  <c r="AJ153" i="3"/>
  <c r="AM157" i="3"/>
  <c r="AI153" i="3"/>
  <c r="AE149" i="3"/>
  <c r="AL157" i="3"/>
  <c r="AH153" i="3"/>
  <c r="AJ156" i="3"/>
  <c r="AQ147" i="3"/>
  <c r="AL152" i="3"/>
  <c r="AH156" i="3"/>
  <c r="AI149" i="3"/>
  <c r="AP157" i="3"/>
  <c r="AL153" i="3"/>
  <c r="AH149" i="3"/>
  <c r="AO157" i="3"/>
  <c r="AK153" i="3"/>
  <c r="AG149" i="3"/>
  <c r="AQ152" i="3"/>
  <c r="AM148" i="3"/>
  <c r="AE157" i="3"/>
  <c r="AP152" i="3"/>
  <c r="AL148" i="3"/>
  <c r="AO152" i="3"/>
  <c r="AK148" i="3"/>
  <c r="AQ155" i="3"/>
  <c r="AM151" i="3"/>
  <c r="AI147" i="3"/>
  <c r="AJ150" i="3"/>
  <c r="AG155" i="3"/>
  <c r="AB157" i="3"/>
  <c r="AW158" i="3" s="1"/>
  <c r="AB149" i="3"/>
  <c r="AW150" i="3" s="1"/>
  <c r="AB150" i="3"/>
  <c r="AW151" i="3" s="1"/>
  <c r="AB156" i="3"/>
  <c r="AW157" i="3" s="1"/>
  <c r="AB148" i="3"/>
  <c r="AW149" i="3" s="1"/>
  <c r="AB155" i="3"/>
  <c r="AW156" i="3" s="1"/>
  <c r="AB154" i="3"/>
  <c r="AW155" i="3" s="1"/>
  <c r="AB153" i="3"/>
  <c r="AW154" i="3" s="1"/>
  <c r="AB152" i="3"/>
  <c r="AW153" i="3" s="1"/>
  <c r="AB151" i="3"/>
  <c r="AW152" i="3" s="1"/>
  <c r="C170" i="3"/>
  <c r="C171" i="3" s="1"/>
  <c r="AB147" i="3"/>
  <c r="AW148" i="3" s="1"/>
  <c r="K170" i="3"/>
  <c r="K171" i="3" s="1"/>
  <c r="M170" i="3"/>
  <c r="M171" i="3" s="1"/>
  <c r="L169" i="3"/>
  <c r="AE132" i="3"/>
  <c r="AM132" i="3"/>
  <c r="AG132" i="3"/>
  <c r="AO132" i="3"/>
  <c r="AH132" i="3"/>
  <c r="AP132" i="3"/>
  <c r="AN132" i="3"/>
  <c r="AI132" i="3"/>
  <c r="AQ132" i="3"/>
  <c r="O169" i="3"/>
  <c r="AL132" i="3"/>
  <c r="AJ132" i="3"/>
  <c r="AR132" i="3"/>
  <c r="AD132" i="3"/>
  <c r="AC132" i="3"/>
  <c r="AK132" i="3"/>
  <c r="AS132" i="3"/>
  <c r="H170" i="3"/>
  <c r="H171" i="3" s="1"/>
  <c r="P169" i="3"/>
  <c r="C169" i="3"/>
  <c r="N170" i="3"/>
  <c r="N171" i="3" s="1"/>
  <c r="I169" i="3"/>
  <c r="Q169" i="3"/>
  <c r="F170" i="3"/>
  <c r="F171" i="3" s="1"/>
  <c r="R169" i="3"/>
  <c r="J169" i="3"/>
  <c r="AX65" i="3"/>
  <c r="AX67" i="3"/>
  <c r="AX69" i="3"/>
  <c r="AX71" i="3"/>
  <c r="AX73" i="3"/>
  <c r="AX66" i="3"/>
  <c r="AX68" i="3"/>
  <c r="AX70" i="3"/>
  <c r="AX72" i="3"/>
  <c r="AX74" i="3"/>
  <c r="AX64" i="3"/>
  <c r="AL104" i="3"/>
  <c r="AS104" i="3"/>
  <c r="AF104" i="3"/>
  <c r="AN104" i="3"/>
  <c r="AD104" i="3"/>
  <c r="AK104" i="3"/>
  <c r="AC90" i="3"/>
  <c r="O28" i="3"/>
  <c r="O29" i="3" s="1"/>
  <c r="G28" i="3"/>
  <c r="G30" i="3" s="1"/>
  <c r="G31" i="3" s="1"/>
  <c r="H28" i="3"/>
  <c r="H29" i="3" s="1"/>
  <c r="I28" i="3"/>
  <c r="I29" i="3" s="1"/>
  <c r="J28" i="3"/>
  <c r="J29" i="3" s="1"/>
  <c r="R28" i="3"/>
  <c r="R29" i="3" s="1"/>
  <c r="P28" i="3"/>
  <c r="P29" i="3" s="1"/>
  <c r="Q28" i="3"/>
  <c r="Q30" i="3" s="1"/>
  <c r="Q31" i="3" s="1"/>
  <c r="S28" i="3"/>
  <c r="S29" i="3" s="1"/>
  <c r="K28" i="3"/>
  <c r="K29" i="3" s="1"/>
  <c r="C28" i="3"/>
  <c r="N28" i="3"/>
  <c r="N29" i="3" s="1"/>
  <c r="F28" i="3"/>
  <c r="F30" i="3" s="1"/>
  <c r="F31" i="3" s="1"/>
  <c r="L28" i="3"/>
  <c r="L30" i="3" s="1"/>
  <c r="L31" i="3" s="1"/>
  <c r="D28" i="3"/>
  <c r="D30" i="3" s="1"/>
  <c r="D31" i="3" s="1"/>
  <c r="M28" i="3"/>
  <c r="M30" i="3" s="1"/>
  <c r="M31" i="3" s="1"/>
  <c r="E28" i="3"/>
  <c r="E30" i="3" s="1"/>
  <c r="E31" i="3" s="1"/>
  <c r="E140" i="3"/>
  <c r="AD123" i="3" s="1"/>
  <c r="M140" i="3"/>
  <c r="M142" i="3" s="1"/>
  <c r="M143" i="3" s="1"/>
  <c r="J140" i="3"/>
  <c r="J142" i="3" s="1"/>
  <c r="J143" i="3" s="1"/>
  <c r="R140" i="3"/>
  <c r="R141" i="3" s="1"/>
  <c r="O140" i="3"/>
  <c r="O141" i="3" s="1"/>
  <c r="L140" i="3"/>
  <c r="L141" i="3" s="1"/>
  <c r="G140" i="3"/>
  <c r="AF122" i="3" s="1"/>
  <c r="F140" i="3"/>
  <c r="AE125" i="3" s="1"/>
  <c r="N140" i="3"/>
  <c r="N142" i="3" s="1"/>
  <c r="N143" i="3" s="1"/>
  <c r="S117" i="3"/>
  <c r="D140" i="3"/>
  <c r="AC119" i="3" s="1"/>
  <c r="K140" i="3"/>
  <c r="K141" i="3" s="1"/>
  <c r="H140" i="3"/>
  <c r="AG119" i="3" s="1"/>
  <c r="P140" i="3"/>
  <c r="P142" i="3" s="1"/>
  <c r="P143" i="3" s="1"/>
  <c r="S140" i="3"/>
  <c r="S141" i="3" s="1"/>
  <c r="T140" i="3"/>
  <c r="T141" i="3" s="1"/>
  <c r="I140" i="3"/>
  <c r="I142" i="3" s="1"/>
  <c r="I143" i="3" s="1"/>
  <c r="Q140" i="3"/>
  <c r="Q142" i="3" s="1"/>
  <c r="Q143" i="3" s="1"/>
  <c r="T117" i="3"/>
  <c r="R112" i="3"/>
  <c r="R113" i="3" s="1"/>
  <c r="Q112" i="3"/>
  <c r="Q114" i="3" s="1"/>
  <c r="Q115" i="3" s="1"/>
  <c r="S112" i="3"/>
  <c r="S113" i="3" s="1"/>
  <c r="T112" i="3"/>
  <c r="T113" i="3" s="1"/>
  <c r="T89" i="3"/>
  <c r="O117" i="3"/>
  <c r="L117" i="3"/>
  <c r="M117" i="3"/>
  <c r="C140" i="3"/>
  <c r="N117" i="3"/>
  <c r="P117" i="3"/>
  <c r="I117" i="3"/>
  <c r="Q117" i="3"/>
  <c r="R117" i="3"/>
  <c r="J117" i="3"/>
  <c r="K117" i="3"/>
  <c r="Q15" i="10" l="1"/>
  <c r="N15" i="10"/>
  <c r="S15" i="10"/>
  <c r="M15" i="10"/>
  <c r="O15" i="10"/>
  <c r="V15" i="10"/>
  <c r="R15" i="10"/>
  <c r="L9" i="10"/>
  <c r="U15" i="10"/>
  <c r="T15" i="10"/>
  <c r="P15" i="10"/>
  <c r="L15" i="10"/>
  <c r="H9" i="10"/>
  <c r="T28" i="13"/>
  <c r="T10" i="13"/>
  <c r="T11" i="13"/>
  <c r="T12" i="13"/>
  <c r="T16" i="13"/>
  <c r="T17" i="13"/>
  <c r="T18" i="13"/>
  <c r="T30" i="13"/>
  <c r="T29" i="13"/>
  <c r="S26" i="13"/>
  <c r="S17" i="13"/>
  <c r="S18" i="13"/>
  <c r="S24" i="13"/>
  <c r="S30" i="13"/>
  <c r="S29" i="13"/>
  <c r="S12" i="13"/>
  <c r="O27" i="13"/>
  <c r="K26" i="13"/>
  <c r="M26" i="13"/>
  <c r="L26" i="13"/>
  <c r="P26" i="13"/>
  <c r="R26" i="13"/>
  <c r="Q26" i="13"/>
  <c r="O26" i="13"/>
  <c r="N26" i="13"/>
  <c r="K25" i="13"/>
  <c r="L25" i="13"/>
  <c r="P25" i="13"/>
  <c r="Q25" i="13"/>
  <c r="R25" i="13" s="1"/>
  <c r="O25" i="13"/>
  <c r="N25" i="13"/>
  <c r="M25" i="13"/>
  <c r="K27" i="13"/>
  <c r="N27" i="13"/>
  <c r="M27" i="13"/>
  <c r="L27" i="13"/>
  <c r="R27" i="13"/>
  <c r="Q27" i="13"/>
  <c r="P27" i="13"/>
  <c r="H24" i="6"/>
  <c r="R24" i="6"/>
  <c r="N24" i="6"/>
  <c r="I24" i="6"/>
  <c r="O24" i="6"/>
  <c r="N42" i="10"/>
  <c r="C27" i="6"/>
  <c r="G24" i="6"/>
  <c r="F24" i="6"/>
  <c r="Q9" i="11"/>
  <c r="T9" i="11"/>
  <c r="R9" i="11"/>
  <c r="U9" i="11"/>
  <c r="K34" i="10"/>
  <c r="K31" i="10"/>
  <c r="K43" i="10"/>
  <c r="J40" i="10"/>
  <c r="K46" i="10"/>
  <c r="R43" i="10"/>
  <c r="P40" i="10"/>
  <c r="I28" i="10"/>
  <c r="J31" i="10"/>
  <c r="O43" i="10"/>
  <c r="G46" i="10"/>
  <c r="Q22" i="10"/>
  <c r="M31" i="10"/>
  <c r="H31" i="10"/>
  <c r="P46" i="10"/>
  <c r="H43" i="10"/>
  <c r="H46" i="10"/>
  <c r="P37" i="10"/>
  <c r="J43" i="10"/>
  <c r="U34" i="10"/>
  <c r="P43" i="10"/>
  <c r="G43" i="10"/>
  <c r="L43" i="10"/>
  <c r="M43" i="10"/>
  <c r="I43" i="10"/>
  <c r="Q43" i="10"/>
  <c r="I37" i="10"/>
  <c r="G40" i="10"/>
  <c r="I40" i="10"/>
  <c r="N40" i="10"/>
  <c r="Q31" i="10"/>
  <c r="H40" i="10"/>
  <c r="O40" i="10"/>
  <c r="M40" i="10"/>
  <c r="L37" i="10"/>
  <c r="K40" i="10"/>
  <c r="L40" i="10"/>
  <c r="G37" i="10"/>
  <c r="R40" i="10"/>
  <c r="Q40" i="10"/>
  <c r="J34" i="10"/>
  <c r="M34" i="10"/>
  <c r="O37" i="10"/>
  <c r="K37" i="10"/>
  <c r="G34" i="10"/>
  <c r="Q37" i="10"/>
  <c r="R37" i="10"/>
  <c r="N37" i="10"/>
  <c r="J37" i="10"/>
  <c r="H37" i="10"/>
  <c r="P34" i="10"/>
  <c r="M37" i="10"/>
  <c r="N34" i="10"/>
  <c r="I22" i="10"/>
  <c r="I25" i="10"/>
  <c r="O25" i="10"/>
  <c r="Q34" i="10"/>
  <c r="L34" i="10"/>
  <c r="K28" i="10"/>
  <c r="O34" i="10"/>
  <c r="R34" i="10"/>
  <c r="N25" i="10"/>
  <c r="P31" i="10"/>
  <c r="H34" i="10"/>
  <c r="G31" i="10"/>
  <c r="S34" i="10"/>
  <c r="T34" i="10"/>
  <c r="I34" i="10"/>
  <c r="G22" i="10"/>
  <c r="J28" i="10"/>
  <c r="L31" i="10"/>
  <c r="N31" i="10"/>
  <c r="I31" i="10"/>
  <c r="R31" i="10"/>
  <c r="H28" i="10"/>
  <c r="O31" i="10"/>
  <c r="R25" i="10"/>
  <c r="N28" i="10"/>
  <c r="N22" i="10"/>
  <c r="J25" i="10"/>
  <c r="G28" i="10"/>
  <c r="L28" i="10"/>
  <c r="M25" i="10"/>
  <c r="P28" i="10"/>
  <c r="M28" i="10"/>
  <c r="L25" i="10"/>
  <c r="Q28" i="10"/>
  <c r="R28" i="10"/>
  <c r="O28" i="10"/>
  <c r="H22" i="10"/>
  <c r="H25" i="10"/>
  <c r="Q25" i="10"/>
  <c r="K25" i="10"/>
  <c r="G25" i="10"/>
  <c r="P25" i="10"/>
  <c r="O22" i="10"/>
  <c r="M22" i="10"/>
  <c r="L22" i="10"/>
  <c r="R22" i="10"/>
  <c r="P22" i="10"/>
  <c r="J22" i="10"/>
  <c r="K22" i="10"/>
  <c r="C44" i="10"/>
  <c r="P41" i="10"/>
  <c r="Q41" i="10"/>
  <c r="R41" i="10"/>
  <c r="T41" i="10"/>
  <c r="G41" i="10"/>
  <c r="O41" i="10"/>
  <c r="J41" i="10"/>
  <c r="L41" i="10"/>
  <c r="M41" i="10"/>
  <c r="F41" i="10"/>
  <c r="S41" i="10"/>
  <c r="H41" i="10"/>
  <c r="I41" i="10"/>
  <c r="K41" i="10"/>
  <c r="N41" i="10"/>
  <c r="H42" i="10"/>
  <c r="I42" i="10"/>
  <c r="Q42" i="10"/>
  <c r="K42" i="10"/>
  <c r="T42" i="10"/>
  <c r="O42" i="10"/>
  <c r="C46" i="10"/>
  <c r="J46" i="10" s="1"/>
  <c r="R42" i="10"/>
  <c r="G42" i="10"/>
  <c r="F42" i="10"/>
  <c r="C45" i="10"/>
  <c r="P42" i="10"/>
  <c r="J42" i="10"/>
  <c r="M42" i="10"/>
  <c r="S42" i="10"/>
  <c r="M15" i="6"/>
  <c r="O15" i="6"/>
  <c r="V15" i="6"/>
  <c r="U15" i="6"/>
  <c r="R15" i="6"/>
  <c r="W15" i="6"/>
  <c r="N15" i="6"/>
  <c r="L15" i="6"/>
  <c r="Q15" i="6"/>
  <c r="P15" i="6"/>
  <c r="T15" i="6"/>
  <c r="W12" i="6"/>
  <c r="S15" i="6"/>
  <c r="AU405" i="3"/>
  <c r="AV405" i="3" s="1"/>
  <c r="AU401" i="3"/>
  <c r="AV401" i="3" s="1"/>
  <c r="AU402" i="3"/>
  <c r="AV402" i="3" s="1"/>
  <c r="AU408" i="3"/>
  <c r="AV408" i="3" s="1"/>
  <c r="AU404" i="3"/>
  <c r="AV404" i="3" s="1"/>
  <c r="AU407" i="3"/>
  <c r="AV407" i="3" s="1"/>
  <c r="AU403" i="3"/>
  <c r="AV403" i="3" s="1"/>
  <c r="AU410" i="3"/>
  <c r="AV410" i="3" s="1"/>
  <c r="AU409" i="3"/>
  <c r="AV409" i="3" s="1"/>
  <c r="AU406" i="3"/>
  <c r="AV406" i="3" s="1"/>
  <c r="AW380" i="3"/>
  <c r="AW373" i="3"/>
  <c r="AW381" i="3"/>
  <c r="AW376" i="3"/>
  <c r="AW374" i="3"/>
  <c r="AW377" i="3"/>
  <c r="AW382" i="3"/>
  <c r="AW375" i="3"/>
  <c r="AW378" i="3"/>
  <c r="AW379" i="3"/>
  <c r="AU400" i="3"/>
  <c r="AV400" i="3" s="1"/>
  <c r="AJ415" i="3"/>
  <c r="AJ422" i="3"/>
  <c r="AJ413" i="3"/>
  <c r="AJ416" i="3"/>
  <c r="AB416" i="3"/>
  <c r="AB418" i="3"/>
  <c r="AB421" i="3"/>
  <c r="AB420" i="3"/>
  <c r="AB417" i="3"/>
  <c r="AB423" i="3"/>
  <c r="AB419" i="3"/>
  <c r="AB413" i="3"/>
  <c r="AW400" i="3"/>
  <c r="AB415" i="3"/>
  <c r="AB414" i="3"/>
  <c r="AJ414" i="3"/>
  <c r="AJ421" i="3"/>
  <c r="AJ419" i="3"/>
  <c r="AJ423" i="3"/>
  <c r="AJ417" i="3"/>
  <c r="AJ420" i="3"/>
  <c r="AJ418" i="3"/>
  <c r="AB422" i="3"/>
  <c r="K394" i="3"/>
  <c r="AJ373" i="3"/>
  <c r="AJ387" i="3" s="1"/>
  <c r="AJ376" i="3"/>
  <c r="AJ390" i="3" s="1"/>
  <c r="AJ374" i="3"/>
  <c r="AJ388" i="3" s="1"/>
  <c r="AJ379" i="3"/>
  <c r="AJ393" i="3" s="1"/>
  <c r="AJ371" i="3"/>
  <c r="AJ385" i="3" s="1"/>
  <c r="AJ377" i="3"/>
  <c r="AJ391" i="3" s="1"/>
  <c r="AJ372" i="3"/>
  <c r="AJ386" i="3" s="1"/>
  <c r="AJ378" i="3"/>
  <c r="AJ392" i="3" s="1"/>
  <c r="AJ380" i="3"/>
  <c r="AJ394" i="3" s="1"/>
  <c r="AJ381" i="3"/>
  <c r="AJ395" i="3" s="1"/>
  <c r="AJ375" i="3"/>
  <c r="AJ389" i="3" s="1"/>
  <c r="AW372" i="3"/>
  <c r="AB385" i="3"/>
  <c r="AB393" i="3"/>
  <c r="AB386" i="3"/>
  <c r="AB394" i="3"/>
  <c r="AB387" i="3"/>
  <c r="AB395" i="3"/>
  <c r="AB390" i="3"/>
  <c r="AB391" i="3"/>
  <c r="AB388" i="3"/>
  <c r="AB392" i="3"/>
  <c r="AB389" i="3"/>
  <c r="K393" i="3"/>
  <c r="J395" i="3"/>
  <c r="K395" i="3" s="1"/>
  <c r="AW349" i="3"/>
  <c r="AU349" i="3"/>
  <c r="AV349" i="3" s="1"/>
  <c r="AU350" i="3"/>
  <c r="AV350" i="3" s="1"/>
  <c r="AW350" i="3"/>
  <c r="AW351" i="3"/>
  <c r="AU351" i="3"/>
  <c r="AV351" i="3" s="1"/>
  <c r="AU352" i="3"/>
  <c r="AV352" i="3" s="1"/>
  <c r="AW352" i="3"/>
  <c r="AU345" i="3"/>
  <c r="AV345" i="3" s="1"/>
  <c r="AW345" i="3"/>
  <c r="AU353" i="3"/>
  <c r="AV353" i="3" s="1"/>
  <c r="AW353" i="3"/>
  <c r="AU347" i="3"/>
  <c r="AV347" i="3" s="1"/>
  <c r="AW347" i="3"/>
  <c r="AU346" i="3"/>
  <c r="AV346" i="3" s="1"/>
  <c r="AW346" i="3"/>
  <c r="AW348" i="3"/>
  <c r="AU348" i="3"/>
  <c r="AV348" i="3" s="1"/>
  <c r="AU354" i="3"/>
  <c r="AV354" i="3" s="1"/>
  <c r="AW354" i="3"/>
  <c r="AU344" i="3"/>
  <c r="AV344" i="3" s="1"/>
  <c r="AB361" i="3"/>
  <c r="AB360" i="3"/>
  <c r="AB364" i="3"/>
  <c r="AB357" i="3"/>
  <c r="AB363" i="3"/>
  <c r="AB358" i="3"/>
  <c r="K20" i="11" s="1"/>
  <c r="V17" i="11" s="1"/>
  <c r="AB359" i="3"/>
  <c r="AB365" i="3"/>
  <c r="AB362" i="3"/>
  <c r="AB366" i="3"/>
  <c r="AB367" i="3"/>
  <c r="AU317" i="3"/>
  <c r="AV317" i="3" s="1"/>
  <c r="AW317" i="3"/>
  <c r="AU325" i="3"/>
  <c r="AV325" i="3" s="1"/>
  <c r="AW325" i="3"/>
  <c r="AW320" i="3"/>
  <c r="AU320" i="3"/>
  <c r="AV320" i="3" s="1"/>
  <c r="AU318" i="3"/>
  <c r="AV318" i="3" s="1"/>
  <c r="AW318" i="3"/>
  <c r="AU321" i="3"/>
  <c r="AV321" i="3" s="1"/>
  <c r="AW321" i="3"/>
  <c r="AU326" i="3"/>
  <c r="AV326" i="3" s="1"/>
  <c r="AW326" i="3"/>
  <c r="AU322" i="3"/>
  <c r="AV322" i="3" s="1"/>
  <c r="AW322" i="3"/>
  <c r="AW323" i="3"/>
  <c r="AU323" i="3"/>
  <c r="AV323" i="3" s="1"/>
  <c r="AU319" i="3"/>
  <c r="AV319" i="3" s="1"/>
  <c r="AW319" i="3"/>
  <c r="AU324" i="3"/>
  <c r="AV324" i="3" s="1"/>
  <c r="AW324" i="3"/>
  <c r="AU316" i="3"/>
  <c r="AV316" i="3" s="1"/>
  <c r="AB338" i="3"/>
  <c r="AU338" i="3" s="1"/>
  <c r="AB334" i="3"/>
  <c r="AU334" i="3" s="1"/>
  <c r="AB332" i="3"/>
  <c r="AU332" i="3" s="1"/>
  <c r="AB333" i="3"/>
  <c r="AU333" i="3" s="1"/>
  <c r="AB336" i="3"/>
  <c r="AU336" i="3" s="1"/>
  <c r="AB339" i="3"/>
  <c r="AU339" i="3" s="1"/>
  <c r="AB335" i="3"/>
  <c r="AU335" i="3" s="1"/>
  <c r="AB329" i="3"/>
  <c r="AB330" i="3"/>
  <c r="AU330" i="3" s="1"/>
  <c r="AB337" i="3"/>
  <c r="AU337" i="3" s="1"/>
  <c r="AB331" i="3"/>
  <c r="AU331" i="3" s="1"/>
  <c r="AU291" i="3"/>
  <c r="AV291" i="3" s="1"/>
  <c r="AW291" i="3"/>
  <c r="AU298" i="3"/>
  <c r="AV298" i="3" s="1"/>
  <c r="AW298" i="3"/>
  <c r="AU290" i="3"/>
  <c r="AV290" i="3" s="1"/>
  <c r="AW290" i="3"/>
  <c r="AU296" i="3"/>
  <c r="AV296" i="3" s="1"/>
  <c r="AW296" i="3"/>
  <c r="AU297" i="3"/>
  <c r="AV297" i="3" s="1"/>
  <c r="AW297" i="3"/>
  <c r="AW295" i="3"/>
  <c r="AU295" i="3"/>
  <c r="AV295" i="3" s="1"/>
  <c r="AU289" i="3"/>
  <c r="AV289" i="3" s="1"/>
  <c r="AW289" i="3"/>
  <c r="AW292" i="3"/>
  <c r="AU292" i="3"/>
  <c r="AV292" i="3" s="1"/>
  <c r="AU294" i="3"/>
  <c r="AV294" i="3" s="1"/>
  <c r="AW294" i="3"/>
  <c r="AU293" i="3"/>
  <c r="AV293" i="3" s="1"/>
  <c r="AW293" i="3"/>
  <c r="AU288" i="3"/>
  <c r="AV288" i="3" s="1"/>
  <c r="AB304" i="3"/>
  <c r="AB308" i="3"/>
  <c r="AB305" i="3"/>
  <c r="AB303" i="3"/>
  <c r="AB309" i="3"/>
  <c r="AB306" i="3"/>
  <c r="L18" i="11" s="1"/>
  <c r="W15" i="11" s="1"/>
  <c r="AB302" i="3"/>
  <c r="K18" i="11" s="1"/>
  <c r="V15" i="11" s="1"/>
  <c r="AB310" i="3"/>
  <c r="AB311" i="3"/>
  <c r="AB307" i="3"/>
  <c r="AB277" i="3"/>
  <c r="AU260" i="3"/>
  <c r="AV260" i="3" s="1"/>
  <c r="AU263" i="3"/>
  <c r="AV263" i="3" s="1"/>
  <c r="AU268" i="3"/>
  <c r="AV268" i="3" s="1"/>
  <c r="AU261" i="3"/>
  <c r="AV261" i="3" s="1"/>
  <c r="AU265" i="3"/>
  <c r="AV265" i="3" s="1"/>
  <c r="AU270" i="3"/>
  <c r="AV270" i="3" s="1"/>
  <c r="AU262" i="3"/>
  <c r="AV262" i="3" s="1"/>
  <c r="AU266" i="3"/>
  <c r="AV266" i="3" s="1"/>
  <c r="AU269" i="3"/>
  <c r="AV269" i="3" s="1"/>
  <c r="AU267" i="3"/>
  <c r="AV267" i="3" s="1"/>
  <c r="AU264" i="3"/>
  <c r="AV264" i="3" s="1"/>
  <c r="AW267" i="3"/>
  <c r="AW263" i="3"/>
  <c r="AW269" i="3"/>
  <c r="AW268" i="3"/>
  <c r="AW266" i="3"/>
  <c r="AW261" i="3"/>
  <c r="AW265" i="3"/>
  <c r="AW270" i="3"/>
  <c r="AW262" i="3"/>
  <c r="AB278" i="3"/>
  <c r="AB283" i="3"/>
  <c r="AB275" i="3"/>
  <c r="AB279" i="3"/>
  <c r="AB282" i="3"/>
  <c r="AB274" i="3"/>
  <c r="AB280" i="3"/>
  <c r="AB276" i="3"/>
  <c r="AB273" i="3"/>
  <c r="AW260" i="3"/>
  <c r="AB281" i="3"/>
  <c r="AU237" i="3"/>
  <c r="AV237" i="3" s="1"/>
  <c r="AW237" i="3"/>
  <c r="AW236" i="3"/>
  <c r="AU236" i="3"/>
  <c r="AV236" i="3" s="1"/>
  <c r="AU235" i="3"/>
  <c r="AV235" i="3" s="1"/>
  <c r="AW235" i="3"/>
  <c r="AW242" i="3"/>
  <c r="AU242" i="3"/>
  <c r="AV242" i="3" s="1"/>
  <c r="AU234" i="3"/>
  <c r="AV234" i="3" s="1"/>
  <c r="AW234" i="3"/>
  <c r="AU240" i="3"/>
  <c r="AV240" i="3" s="1"/>
  <c r="AW240" i="3"/>
  <c r="AU241" i="3"/>
  <c r="AV241" i="3" s="1"/>
  <c r="AW241" i="3"/>
  <c r="AW239" i="3"/>
  <c r="AU239" i="3"/>
  <c r="AV239" i="3" s="1"/>
  <c r="AB246" i="3"/>
  <c r="K15" i="11" s="1"/>
  <c r="V13" i="11" s="1"/>
  <c r="AU233" i="3"/>
  <c r="AV233" i="3" s="1"/>
  <c r="AW233" i="3"/>
  <c r="AU238" i="3"/>
  <c r="AV238" i="3" s="1"/>
  <c r="AW238" i="3"/>
  <c r="AB254" i="3"/>
  <c r="M15" i="11" s="1"/>
  <c r="X13" i="11" s="1"/>
  <c r="AB252" i="3"/>
  <c r="AB249" i="3"/>
  <c r="AB250" i="3"/>
  <c r="L15" i="11" s="1"/>
  <c r="W13" i="11" s="1"/>
  <c r="AB253" i="3"/>
  <c r="AB245" i="3"/>
  <c r="AU232" i="3"/>
  <c r="AV232" i="3" s="1"/>
  <c r="AW232" i="3"/>
  <c r="AB247" i="3"/>
  <c r="AB251" i="3"/>
  <c r="AB255" i="3"/>
  <c r="AB248" i="3"/>
  <c r="AU207" i="3"/>
  <c r="AV207" i="3" s="1"/>
  <c r="AW207" i="3"/>
  <c r="AU206" i="3"/>
  <c r="AV206" i="3" s="1"/>
  <c r="AW206" i="3"/>
  <c r="AB226" i="3"/>
  <c r="M14" i="11" s="1"/>
  <c r="X12" i="11" s="1"/>
  <c r="AU213" i="3"/>
  <c r="AV213" i="3" s="1"/>
  <c r="AW213" i="3"/>
  <c r="AW208" i="3"/>
  <c r="AU208" i="3"/>
  <c r="AV208" i="3" s="1"/>
  <c r="AU214" i="3"/>
  <c r="AV214" i="3" s="1"/>
  <c r="AW214" i="3"/>
  <c r="AU209" i="3"/>
  <c r="AV209" i="3" s="1"/>
  <c r="AW209" i="3"/>
  <c r="AU210" i="3"/>
  <c r="AV210" i="3" s="1"/>
  <c r="AW210" i="3"/>
  <c r="AW211" i="3"/>
  <c r="AU211" i="3"/>
  <c r="AV211" i="3" s="1"/>
  <c r="AU212" i="3"/>
  <c r="AV212" i="3" s="1"/>
  <c r="AW212" i="3"/>
  <c r="AU205" i="3"/>
  <c r="AV205" i="3" s="1"/>
  <c r="AW205" i="3"/>
  <c r="AB220" i="3"/>
  <c r="AB222" i="3"/>
  <c r="L14" i="11" s="1"/>
  <c r="W12" i="11" s="1"/>
  <c r="AB219" i="3"/>
  <c r="AB223" i="3"/>
  <c r="AB221" i="3"/>
  <c r="AB224" i="3"/>
  <c r="AB227" i="3"/>
  <c r="AB225" i="3"/>
  <c r="AB217" i="3"/>
  <c r="AW204" i="3"/>
  <c r="AU204" i="3"/>
  <c r="AV204" i="3" s="1"/>
  <c r="AB218" i="3"/>
  <c r="K14" i="11" s="1"/>
  <c r="V12" i="11" s="1"/>
  <c r="AU184" i="3"/>
  <c r="AV184" i="3" s="1"/>
  <c r="AU185" i="3"/>
  <c r="AV185" i="3" s="1"/>
  <c r="AU183" i="3"/>
  <c r="AV183" i="3" s="1"/>
  <c r="AU181" i="3"/>
  <c r="AV181" i="3" s="1"/>
  <c r="AU180" i="3"/>
  <c r="AV180" i="3" s="1"/>
  <c r="AU179" i="3"/>
  <c r="AV179" i="3" s="1"/>
  <c r="AU182" i="3"/>
  <c r="AV182" i="3" s="1"/>
  <c r="AU186" i="3"/>
  <c r="AV186" i="3" s="1"/>
  <c r="AU178" i="3"/>
  <c r="AV178" i="3" s="1"/>
  <c r="AB190" i="3"/>
  <c r="K13" i="11" s="1"/>
  <c r="V11" i="11" s="1"/>
  <c r="AU177" i="3"/>
  <c r="AV177" i="3" s="1"/>
  <c r="AU176" i="3"/>
  <c r="AV176" i="3" s="1"/>
  <c r="AB195" i="3"/>
  <c r="AB191" i="3"/>
  <c r="AB198" i="3"/>
  <c r="M13" i="11" s="1"/>
  <c r="X11" i="11" s="1"/>
  <c r="AB192" i="3"/>
  <c r="AB194" i="3"/>
  <c r="L13" i="11" s="1"/>
  <c r="W11" i="11" s="1"/>
  <c r="AB199" i="3"/>
  <c r="AB193" i="3"/>
  <c r="AB196" i="3"/>
  <c r="AX128" i="3"/>
  <c r="AB189" i="3"/>
  <c r="AB197" i="3"/>
  <c r="AU154" i="3"/>
  <c r="AV154" i="3" s="1"/>
  <c r="AU153" i="3"/>
  <c r="AV153" i="3" s="1"/>
  <c r="AU155" i="3"/>
  <c r="AV155" i="3" s="1"/>
  <c r="AU156" i="3"/>
  <c r="AV156" i="3" s="1"/>
  <c r="AU157" i="3"/>
  <c r="AV157" i="3" s="1"/>
  <c r="AU149" i="3"/>
  <c r="AV149" i="3" s="1"/>
  <c r="AU151" i="3"/>
  <c r="AV151" i="3" s="1"/>
  <c r="AU152" i="3"/>
  <c r="AV152" i="3" s="1"/>
  <c r="AU150" i="3"/>
  <c r="AV150" i="3" s="1"/>
  <c r="AU158" i="3"/>
  <c r="AV158" i="3" s="1"/>
  <c r="AB161" i="3"/>
  <c r="AU148" i="3"/>
  <c r="AV148" i="3" s="1"/>
  <c r="AH170" i="3"/>
  <c r="AX123" i="3"/>
  <c r="AX124" i="3"/>
  <c r="AX127" i="3"/>
  <c r="AX126" i="3"/>
  <c r="AX125" i="3"/>
  <c r="AX121" i="3"/>
  <c r="AX122" i="3"/>
  <c r="AX130" i="3"/>
  <c r="AD163" i="3"/>
  <c r="AM170" i="3"/>
  <c r="AD168" i="3"/>
  <c r="AM161" i="3"/>
  <c r="AD170" i="3"/>
  <c r="AX129" i="3"/>
  <c r="AD162" i="3"/>
  <c r="AL161" i="3"/>
  <c r="AH162" i="3"/>
  <c r="AM162" i="3"/>
  <c r="AN162" i="3"/>
  <c r="AH168" i="3"/>
  <c r="AM164" i="3"/>
  <c r="AQ162" i="3"/>
  <c r="AF161" i="3"/>
  <c r="AD171" i="3"/>
  <c r="AQ170" i="3"/>
  <c r="AJ163" i="3"/>
  <c r="AC166" i="3"/>
  <c r="AL162" i="3"/>
  <c r="AP164" i="3"/>
  <c r="AG166" i="3"/>
  <c r="AE166" i="3"/>
  <c r="AL164" i="3"/>
  <c r="AI166" i="3"/>
  <c r="AP166" i="3"/>
  <c r="AG168" i="3"/>
  <c r="AE168" i="3"/>
  <c r="AN164" i="3"/>
  <c r="AN170" i="3"/>
  <c r="AL170" i="3"/>
  <c r="AI168" i="3"/>
  <c r="AO162" i="3"/>
  <c r="AO170" i="3"/>
  <c r="AK169" i="3"/>
  <c r="AX120" i="3"/>
  <c r="AD169" i="3"/>
  <c r="AJ164" i="3"/>
  <c r="AL163" i="3"/>
  <c r="AL171" i="3"/>
  <c r="AQ163" i="3"/>
  <c r="AQ171" i="3"/>
  <c r="AI167" i="3"/>
  <c r="AN163" i="3"/>
  <c r="AN171" i="3"/>
  <c r="AP165" i="3"/>
  <c r="AH161" i="3"/>
  <c r="AH169" i="3"/>
  <c r="AO163" i="3"/>
  <c r="AO171" i="3"/>
  <c r="AG167" i="3"/>
  <c r="AM163" i="3"/>
  <c r="AM171" i="3"/>
  <c r="AE167" i="3"/>
  <c r="AJ165" i="3"/>
  <c r="AJ166" i="3"/>
  <c r="AL165" i="3"/>
  <c r="AQ165" i="3"/>
  <c r="AI161" i="3"/>
  <c r="AI169" i="3"/>
  <c r="AN165" i="3"/>
  <c r="AF168" i="3"/>
  <c r="AP167" i="3"/>
  <c r="AH163" i="3"/>
  <c r="AH171" i="3"/>
  <c r="AO165" i="3"/>
  <c r="AG161" i="3"/>
  <c r="AG169" i="3"/>
  <c r="AM165" i="3"/>
  <c r="AE169" i="3"/>
  <c r="AO164" i="3"/>
  <c r="AF165" i="3"/>
  <c r="AK164" i="3"/>
  <c r="AK161" i="3"/>
  <c r="AD164" i="3"/>
  <c r="AD161" i="3"/>
  <c r="AJ170" i="3"/>
  <c r="AJ167" i="3"/>
  <c r="AL166" i="3"/>
  <c r="AF171" i="3"/>
  <c r="AQ166" i="3"/>
  <c r="AI162" i="3"/>
  <c r="AI170" i="3"/>
  <c r="AN166" i="3"/>
  <c r="AF167" i="3"/>
  <c r="AP168" i="3"/>
  <c r="AH164" i="3"/>
  <c r="AO166" i="3"/>
  <c r="AG162" i="3"/>
  <c r="AG170" i="3"/>
  <c r="AM166" i="3"/>
  <c r="AE162" i="3"/>
  <c r="AE170" i="3"/>
  <c r="AK170" i="3"/>
  <c r="AQ164" i="3"/>
  <c r="AK163" i="3"/>
  <c r="AK165" i="3"/>
  <c r="AD165" i="3"/>
  <c r="AJ171" i="3"/>
  <c r="AJ168" i="3"/>
  <c r="AL167" i="3"/>
  <c r="AF162" i="3"/>
  <c r="AQ167" i="3"/>
  <c r="AI163" i="3"/>
  <c r="AI171" i="3"/>
  <c r="AN167" i="3"/>
  <c r="AP161" i="3"/>
  <c r="AP169" i="3"/>
  <c r="AH165" i="3"/>
  <c r="AF164" i="3"/>
  <c r="AO167" i="3"/>
  <c r="AG163" i="3"/>
  <c r="AG171" i="3"/>
  <c r="AM167" i="3"/>
  <c r="AE163" i="3"/>
  <c r="AE171" i="3"/>
  <c r="AK168" i="3"/>
  <c r="AK171" i="3"/>
  <c r="AK166" i="3"/>
  <c r="AD166" i="3"/>
  <c r="AF169" i="3"/>
  <c r="AJ161" i="3"/>
  <c r="AJ169" i="3"/>
  <c r="AL168" i="3"/>
  <c r="AQ168" i="3"/>
  <c r="AI164" i="3"/>
  <c r="AN168" i="3"/>
  <c r="AP162" i="3"/>
  <c r="AP170" i="3"/>
  <c r="AH166" i="3"/>
  <c r="AF163" i="3"/>
  <c r="AO168" i="3"/>
  <c r="AG164" i="3"/>
  <c r="AM168" i="3"/>
  <c r="AE164" i="3"/>
  <c r="AE161" i="3"/>
  <c r="AK162" i="3"/>
  <c r="AK167" i="3"/>
  <c r="AD167" i="3"/>
  <c r="AF166" i="3"/>
  <c r="AJ162" i="3"/>
  <c r="AL169" i="3"/>
  <c r="AQ161" i="3"/>
  <c r="AQ169" i="3"/>
  <c r="AI165" i="3"/>
  <c r="AN161" i="3"/>
  <c r="AN169" i="3"/>
  <c r="AP163" i="3"/>
  <c r="AP171" i="3"/>
  <c r="AH167" i="3"/>
  <c r="AO161" i="3"/>
  <c r="AO169" i="3"/>
  <c r="AG165" i="3"/>
  <c r="AF170" i="3"/>
  <c r="AM169" i="3"/>
  <c r="AE165" i="3"/>
  <c r="J141" i="3"/>
  <c r="AX92" i="3"/>
  <c r="AX93" i="3"/>
  <c r="AX101" i="3"/>
  <c r="AX94" i="3"/>
  <c r="AX102" i="3"/>
  <c r="AX95" i="3"/>
  <c r="AX96" i="3"/>
  <c r="AX97" i="3"/>
  <c r="AX98" i="3"/>
  <c r="AX99" i="3"/>
  <c r="AX100" i="3"/>
  <c r="AI120" i="3"/>
  <c r="AL120" i="3"/>
  <c r="AJ123" i="3"/>
  <c r="AK124" i="3"/>
  <c r="AR122" i="3"/>
  <c r="AR136" i="3" s="1"/>
  <c r="AJ121" i="3"/>
  <c r="AR127" i="3"/>
  <c r="AR141" i="3" s="1"/>
  <c r="AH120" i="3"/>
  <c r="AC121" i="3"/>
  <c r="AS120" i="3"/>
  <c r="AS134" i="3" s="1"/>
  <c r="AE124" i="3"/>
  <c r="AP127" i="3"/>
  <c r="AP141" i="3" s="1"/>
  <c r="AE119" i="3"/>
  <c r="AC127" i="3"/>
  <c r="AR119" i="3"/>
  <c r="AR133" i="3" s="1"/>
  <c r="AC124" i="3"/>
  <c r="AL128" i="3"/>
  <c r="AS128" i="3"/>
  <c r="AS142" i="3" s="1"/>
  <c r="AL126" i="3"/>
  <c r="AH128" i="3"/>
  <c r="AO120" i="3"/>
  <c r="AD128" i="3"/>
  <c r="AK128" i="3"/>
  <c r="AP122" i="3"/>
  <c r="AP136" i="3" s="1"/>
  <c r="AL124" i="3"/>
  <c r="AF128" i="3"/>
  <c r="AP124" i="3"/>
  <c r="AP138" i="3" s="1"/>
  <c r="AF125" i="3"/>
  <c r="AK119" i="3"/>
  <c r="AD124" i="3"/>
  <c r="AR124" i="3"/>
  <c r="AR138" i="3" s="1"/>
  <c r="AH124" i="3"/>
  <c r="AO124" i="3"/>
  <c r="AP120" i="3"/>
  <c r="AP134" i="3" s="1"/>
  <c r="AE121" i="3"/>
  <c r="AG123" i="3"/>
  <c r="AJ127" i="3"/>
  <c r="AN120" i="3"/>
  <c r="D141" i="3"/>
  <c r="AC122" i="3"/>
  <c r="AM127" i="3"/>
  <c r="AQ123" i="3"/>
  <c r="AQ137" i="3" s="1"/>
  <c r="AD120" i="3"/>
  <c r="AC128" i="3"/>
  <c r="AG124" i="3"/>
  <c r="AK120" i="3"/>
  <c r="AQ129" i="3"/>
  <c r="AQ143" i="3" s="1"/>
  <c r="AD126" i="3"/>
  <c r="AH122" i="3"/>
  <c r="AN127" i="3"/>
  <c r="AS126" i="3"/>
  <c r="AS140" i="3" s="1"/>
  <c r="AF123" i="3"/>
  <c r="AJ119" i="3"/>
  <c r="AI127" i="3"/>
  <c r="AM123" i="3"/>
  <c r="AQ119" i="3"/>
  <c r="AQ133" i="3" s="1"/>
  <c r="AH127" i="3"/>
  <c r="AL123" i="3"/>
  <c r="AP119" i="3"/>
  <c r="AP133" i="3" s="1"/>
  <c r="AO127" i="3"/>
  <c r="AS123" i="3"/>
  <c r="AS137" i="3" s="1"/>
  <c r="AF120" i="3"/>
  <c r="AN119" i="3"/>
  <c r="AN123" i="3"/>
  <c r="AJ124" i="3"/>
  <c r="AE127" i="3"/>
  <c r="AI123" i="3"/>
  <c r="AM119" i="3"/>
  <c r="AL127" i="3"/>
  <c r="AP123" i="3"/>
  <c r="AP137" i="3" s="1"/>
  <c r="AC120" i="3"/>
  <c r="AI129" i="3"/>
  <c r="AM125" i="3"/>
  <c r="AQ121" i="3"/>
  <c r="AQ135" i="3" s="1"/>
  <c r="AK122" i="3"/>
  <c r="AK126" i="3"/>
  <c r="AO122" i="3"/>
  <c r="AI124" i="3"/>
  <c r="AR126" i="3"/>
  <c r="AR140" i="3" s="1"/>
  <c r="AE123" i="3"/>
  <c r="AI119" i="3"/>
  <c r="AQ126" i="3"/>
  <c r="AQ140" i="3" s="1"/>
  <c r="AH119" i="3"/>
  <c r="AG127" i="3"/>
  <c r="AK123" i="3"/>
  <c r="AO119" i="3"/>
  <c r="AN128" i="3"/>
  <c r="AG120" i="3"/>
  <c r="E142" i="3"/>
  <c r="E143" i="3" s="1"/>
  <c r="AD129" i="3"/>
  <c r="AD121" i="3"/>
  <c r="AN126" i="3"/>
  <c r="AD127" i="3"/>
  <c r="AH123" i="3"/>
  <c r="AL119" i="3"/>
  <c r="AR128" i="3"/>
  <c r="AR142" i="3" s="1"/>
  <c r="AI121" i="3"/>
  <c r="AP129" i="3"/>
  <c r="AP143" i="3" s="1"/>
  <c r="AC126" i="3"/>
  <c r="AG122" i="3"/>
  <c r="AL121" i="3"/>
  <c r="AJ126" i="3"/>
  <c r="AN122" i="3"/>
  <c r="AO126" i="3"/>
  <c r="AI126" i="3"/>
  <c r="AM122" i="3"/>
  <c r="AR123" i="3"/>
  <c r="AR137" i="3" s="1"/>
  <c r="AP126" i="3"/>
  <c r="AP140" i="3" s="1"/>
  <c r="AC123" i="3"/>
  <c r="H142" i="3"/>
  <c r="H143" i="3" s="1"/>
  <c r="AG126" i="3"/>
  <c r="AG128" i="3"/>
  <c r="F142" i="3"/>
  <c r="F143" i="3" s="1"/>
  <c r="AE128" i="3"/>
  <c r="AE120" i="3"/>
  <c r="AS129" i="3"/>
  <c r="AS143" i="3" s="1"/>
  <c r="AF126" i="3"/>
  <c r="AJ122" i="3"/>
  <c r="AQ124" i="3"/>
  <c r="AQ138" i="3" s="1"/>
  <c r="AM126" i="3"/>
  <c r="AQ122" i="3"/>
  <c r="AQ136" i="3" s="1"/>
  <c r="AD119" i="3"/>
  <c r="AJ128" i="3"/>
  <c r="AN124" i="3"/>
  <c r="AR120" i="3"/>
  <c r="AR134" i="3" s="1"/>
  <c r="AH129" i="3"/>
  <c r="AL125" i="3"/>
  <c r="AP121" i="3"/>
  <c r="AP135" i="3" s="1"/>
  <c r="AO129" i="3"/>
  <c r="AS125" i="3"/>
  <c r="AS139" i="3" s="1"/>
  <c r="AN129" i="3"/>
  <c r="AR125" i="3"/>
  <c r="AR139" i="3" s="1"/>
  <c r="AE122" i="3"/>
  <c r="AM120" i="3"/>
  <c r="AH126" i="3"/>
  <c r="AL122" i="3"/>
  <c r="AM128" i="3"/>
  <c r="G141" i="3"/>
  <c r="AF119" i="3"/>
  <c r="AF127" i="3"/>
  <c r="AK129" i="3"/>
  <c r="AO125" i="3"/>
  <c r="AS121" i="3"/>
  <c r="AS135" i="3" s="1"/>
  <c r="AR129" i="3"/>
  <c r="AR143" i="3" s="1"/>
  <c r="AE126" i="3"/>
  <c r="AI122" i="3"/>
  <c r="AL129" i="3"/>
  <c r="AS127" i="3"/>
  <c r="AS141" i="3" s="1"/>
  <c r="AF124" i="3"/>
  <c r="AJ120" i="3"/>
  <c r="AQ128" i="3"/>
  <c r="AQ142" i="3" s="1"/>
  <c r="AD125" i="3"/>
  <c r="AH121" i="3"/>
  <c r="AG129" i="3"/>
  <c r="AK125" i="3"/>
  <c r="AO121" i="3"/>
  <c r="AF129" i="3"/>
  <c r="AJ125" i="3"/>
  <c r="AN121" i="3"/>
  <c r="AM129" i="3"/>
  <c r="AQ125" i="3"/>
  <c r="AQ139" i="3" s="1"/>
  <c r="AD122" i="3"/>
  <c r="AH125" i="3"/>
  <c r="AQ127" i="3"/>
  <c r="AQ141" i="3" s="1"/>
  <c r="AC129" i="3"/>
  <c r="AG125" i="3"/>
  <c r="AK121" i="3"/>
  <c r="AJ129" i="3"/>
  <c r="AN125" i="3"/>
  <c r="AR121" i="3"/>
  <c r="AR135" i="3" s="1"/>
  <c r="AP125" i="3"/>
  <c r="AP139" i="3" s="1"/>
  <c r="AK127" i="3"/>
  <c r="AO123" i="3"/>
  <c r="AS119" i="3"/>
  <c r="AS133" i="3" s="1"/>
  <c r="AI128" i="3"/>
  <c r="AM124" i="3"/>
  <c r="AQ120" i="3"/>
  <c r="AQ134" i="3" s="1"/>
  <c r="AP128" i="3"/>
  <c r="AP142" i="3" s="1"/>
  <c r="AC125" i="3"/>
  <c r="AG121" i="3"/>
  <c r="AO128" i="3"/>
  <c r="AS124" i="3"/>
  <c r="AS138" i="3" s="1"/>
  <c r="AF121" i="3"/>
  <c r="AE129" i="3"/>
  <c r="AI125" i="3"/>
  <c r="AM121" i="3"/>
  <c r="AS122" i="3"/>
  <c r="AS136" i="3" s="1"/>
  <c r="AB129" i="3"/>
  <c r="AW130" i="3" s="1"/>
  <c r="AB121" i="3"/>
  <c r="AW122" i="3" s="1"/>
  <c r="AB128" i="3"/>
  <c r="AW129" i="3" s="1"/>
  <c r="AB120" i="3"/>
  <c r="AW121" i="3" s="1"/>
  <c r="AB127" i="3"/>
  <c r="AW128" i="3" s="1"/>
  <c r="AB126" i="3"/>
  <c r="AW127" i="3" s="1"/>
  <c r="AB125" i="3"/>
  <c r="AW126" i="3" s="1"/>
  <c r="AB124" i="3"/>
  <c r="AW125" i="3" s="1"/>
  <c r="AB122" i="3"/>
  <c r="AW123" i="3" s="1"/>
  <c r="AB123" i="3"/>
  <c r="AW124" i="3" s="1"/>
  <c r="C141" i="3"/>
  <c r="AB119" i="3"/>
  <c r="AW120" i="3" s="1"/>
  <c r="AQ101" i="3"/>
  <c r="AQ115" i="3" s="1"/>
  <c r="AC104" i="3"/>
  <c r="AR99" i="3"/>
  <c r="AR113" i="3" s="1"/>
  <c r="AP94" i="3"/>
  <c r="AP108" i="3" s="1"/>
  <c r="AQ92" i="3"/>
  <c r="AQ106" i="3" s="1"/>
  <c r="AS101" i="3"/>
  <c r="AS115" i="3" s="1"/>
  <c r="AQ99" i="3"/>
  <c r="AQ113" i="3" s="1"/>
  <c r="AQ95" i="3"/>
  <c r="AQ109" i="3" s="1"/>
  <c r="AP92" i="3"/>
  <c r="AP106" i="3" s="1"/>
  <c r="AS100" i="3"/>
  <c r="AS114" i="3" s="1"/>
  <c r="AS96" i="3"/>
  <c r="AS110" i="3" s="1"/>
  <c r="AS92" i="3"/>
  <c r="AS106" i="3" s="1"/>
  <c r="AR96" i="3"/>
  <c r="AR110" i="3" s="1"/>
  <c r="AQ93" i="3"/>
  <c r="AQ107" i="3" s="1"/>
  <c r="AR91" i="3"/>
  <c r="AR105" i="3" s="1"/>
  <c r="AQ91" i="3"/>
  <c r="AQ105" i="3" s="1"/>
  <c r="AP99" i="3"/>
  <c r="AP113" i="3" s="1"/>
  <c r="AR94" i="3"/>
  <c r="AR108" i="3" s="1"/>
  <c r="AP95" i="3"/>
  <c r="AP109" i="3" s="1"/>
  <c r="AR100" i="3"/>
  <c r="AR114" i="3" s="1"/>
  <c r="AP97" i="3"/>
  <c r="AP111" i="3" s="1"/>
  <c r="AS98" i="3"/>
  <c r="AS112" i="3" s="1"/>
  <c r="AR98" i="3"/>
  <c r="AR112" i="3" s="1"/>
  <c r="AP91" i="3"/>
  <c r="AP105" i="3" s="1"/>
  <c r="AS95" i="3"/>
  <c r="AS109" i="3" s="1"/>
  <c r="AR92" i="3"/>
  <c r="AR106" i="3" s="1"/>
  <c r="AQ98" i="3"/>
  <c r="AQ112" i="3" s="1"/>
  <c r="AS93" i="3"/>
  <c r="AS107" i="3" s="1"/>
  <c r="AR95" i="3"/>
  <c r="AR109" i="3" s="1"/>
  <c r="AQ94" i="3"/>
  <c r="AQ108" i="3" s="1"/>
  <c r="AS99" i="3"/>
  <c r="AS113" i="3" s="1"/>
  <c r="AP101" i="3"/>
  <c r="AP115" i="3" s="1"/>
  <c r="AS97" i="3"/>
  <c r="AS111" i="3" s="1"/>
  <c r="AS94" i="3"/>
  <c r="AS108" i="3" s="1"/>
  <c r="AP98" i="3"/>
  <c r="AP112" i="3" s="1"/>
  <c r="AR101" i="3"/>
  <c r="AR115" i="3" s="1"/>
  <c r="AS91" i="3"/>
  <c r="AS105" i="3" s="1"/>
  <c r="AP93" i="3"/>
  <c r="AP107" i="3" s="1"/>
  <c r="AR97" i="3"/>
  <c r="AR111" i="3" s="1"/>
  <c r="AP96" i="3"/>
  <c r="AP110" i="3" s="1"/>
  <c r="AR93" i="3"/>
  <c r="AR107" i="3" s="1"/>
  <c r="AQ96" i="3"/>
  <c r="AQ110" i="3" s="1"/>
  <c r="AQ100" i="3"/>
  <c r="AQ114" i="3" s="1"/>
  <c r="AP100" i="3"/>
  <c r="AP114" i="3" s="1"/>
  <c r="AQ97" i="3"/>
  <c r="AQ111" i="3" s="1"/>
  <c r="H30" i="3"/>
  <c r="H31" i="3" s="1"/>
  <c r="N30" i="3"/>
  <c r="N31" i="3" s="1"/>
  <c r="E29" i="3"/>
  <c r="J30" i="3"/>
  <c r="J31" i="3" s="1"/>
  <c r="G29" i="3"/>
  <c r="O30" i="3"/>
  <c r="O31" i="3" s="1"/>
  <c r="I30" i="3"/>
  <c r="I31" i="3" s="1"/>
  <c r="Q29" i="3"/>
  <c r="AB17" i="3"/>
  <c r="AW18" i="3" s="1"/>
  <c r="AB9" i="3"/>
  <c r="AW10" i="3" s="1"/>
  <c r="AB16" i="3"/>
  <c r="AW17" i="3" s="1"/>
  <c r="AB8" i="3"/>
  <c r="AW9" i="3" s="1"/>
  <c r="AB15" i="3"/>
  <c r="AW16" i="3" s="1"/>
  <c r="AB14" i="3"/>
  <c r="AW15" i="3" s="1"/>
  <c r="AB12" i="3"/>
  <c r="AW13" i="3" s="1"/>
  <c r="AB13" i="3"/>
  <c r="AW14" i="3" s="1"/>
  <c r="AB11" i="3"/>
  <c r="AW12" i="3" s="1"/>
  <c r="AB10" i="3"/>
  <c r="AW11" i="3" s="1"/>
  <c r="P30" i="3"/>
  <c r="P31" i="3" s="1"/>
  <c r="C30" i="3"/>
  <c r="C31" i="3" s="1"/>
  <c r="AB7" i="3"/>
  <c r="AW8" i="3" s="1"/>
  <c r="S30" i="3"/>
  <c r="S31" i="3" s="1"/>
  <c r="K30" i="3"/>
  <c r="K31" i="3" s="1"/>
  <c r="R30" i="3"/>
  <c r="R31" i="3" s="1"/>
  <c r="M29" i="3"/>
  <c r="C29" i="3"/>
  <c r="D29" i="3"/>
  <c r="L29" i="3"/>
  <c r="F29" i="3"/>
  <c r="E141" i="3"/>
  <c r="M141" i="3"/>
  <c r="O142" i="3"/>
  <c r="O143" i="3" s="1"/>
  <c r="N141" i="3"/>
  <c r="R142" i="3"/>
  <c r="R143" i="3" s="1"/>
  <c r="L142" i="3"/>
  <c r="L143" i="3" s="1"/>
  <c r="F141" i="3"/>
  <c r="Q141" i="3"/>
  <c r="G142" i="3"/>
  <c r="G143" i="3" s="1"/>
  <c r="H141" i="3"/>
  <c r="P141" i="3"/>
  <c r="K142" i="3"/>
  <c r="K143" i="3" s="1"/>
  <c r="S27" i="13" s="1"/>
  <c r="D142" i="3"/>
  <c r="D143" i="3" s="1"/>
  <c r="I141" i="3"/>
  <c r="T142" i="3"/>
  <c r="T143" i="3" s="1"/>
  <c r="S25" i="13" s="1"/>
  <c r="S142" i="3"/>
  <c r="S143" i="3" s="1"/>
  <c r="R114" i="3"/>
  <c r="R115" i="3" s="1"/>
  <c r="Q113" i="3"/>
  <c r="T114" i="3"/>
  <c r="T115" i="3" s="1"/>
  <c r="S114" i="3"/>
  <c r="S115" i="3" s="1"/>
  <c r="C142" i="3"/>
  <c r="C143" i="3" s="1"/>
  <c r="AU415" i="3" l="1"/>
  <c r="AU416" i="3"/>
  <c r="AU422" i="3"/>
  <c r="AU414" i="3"/>
  <c r="AU420" i="3"/>
  <c r="AU421" i="3"/>
  <c r="AU418" i="3"/>
  <c r="AU419" i="3"/>
  <c r="AU423" i="3"/>
  <c r="AU417" i="3"/>
  <c r="AU387" i="3"/>
  <c r="AU395" i="3"/>
  <c r="AU388" i="3"/>
  <c r="AU390" i="3"/>
  <c r="AU389" i="3"/>
  <c r="AU391" i="3"/>
  <c r="AU394" i="3"/>
  <c r="AU392" i="3"/>
  <c r="AU393" i="3"/>
  <c r="AU386" i="3"/>
  <c r="AU385" i="3"/>
  <c r="AU329" i="3"/>
  <c r="K19" i="11"/>
  <c r="V16" i="11" s="1"/>
  <c r="Y30" i="13"/>
  <c r="V12" i="13"/>
  <c r="V10" i="13"/>
  <c r="V11" i="13"/>
  <c r="V16" i="13"/>
  <c r="V17" i="13"/>
  <c r="V18" i="13"/>
  <c r="M20" i="11"/>
  <c r="X17" i="11" s="1"/>
  <c r="W16" i="13"/>
  <c r="W17" i="13"/>
  <c r="W18" i="13"/>
  <c r="W24" i="13"/>
  <c r="W22" i="13"/>
  <c r="W23" i="13"/>
  <c r="V28" i="13"/>
  <c r="V29" i="13"/>
  <c r="V30" i="13"/>
  <c r="M19" i="11"/>
  <c r="X16" i="11" s="1"/>
  <c r="W12" i="13"/>
  <c r="W10" i="13"/>
  <c r="W11" i="13"/>
  <c r="W28" i="13"/>
  <c r="W29" i="13"/>
  <c r="W30" i="13"/>
  <c r="V24" i="13"/>
  <c r="V22" i="13"/>
  <c r="V23" i="13"/>
  <c r="U24" i="13"/>
  <c r="U22" i="13"/>
  <c r="U23" i="13"/>
  <c r="U10" i="13"/>
  <c r="U11" i="13"/>
  <c r="U12" i="13"/>
  <c r="U16" i="13"/>
  <c r="U17" i="13"/>
  <c r="U18" i="13"/>
  <c r="U28" i="13"/>
  <c r="U29" i="13"/>
  <c r="U30" i="13"/>
  <c r="L19" i="11"/>
  <c r="W16" i="11" s="1"/>
  <c r="T22" i="13"/>
  <c r="T25" i="13"/>
  <c r="T26" i="13"/>
  <c r="T27" i="13"/>
  <c r="Y27" i="13" s="1"/>
  <c r="T24" i="13"/>
  <c r="T23" i="13"/>
  <c r="Y23" i="13" s="1"/>
  <c r="S5" i="13"/>
  <c r="M46" i="10"/>
  <c r="Q46" i="10"/>
  <c r="I46" i="10"/>
  <c r="C30" i="6"/>
  <c r="G27" i="6"/>
  <c r="F27" i="6"/>
  <c r="L27" i="6"/>
  <c r="P27" i="6"/>
  <c r="R27" i="6"/>
  <c r="M27" i="6"/>
  <c r="O27" i="6"/>
  <c r="Q27" i="6"/>
  <c r="N27" i="6"/>
  <c r="H27" i="6"/>
  <c r="J27" i="6"/>
  <c r="K27" i="6"/>
  <c r="I27" i="6"/>
  <c r="R46" i="10"/>
  <c r="O46" i="10"/>
  <c r="T46" i="10"/>
  <c r="U46" i="10"/>
  <c r="S46" i="10"/>
  <c r="L46" i="10"/>
  <c r="L20" i="11"/>
  <c r="W17" i="11" s="1"/>
  <c r="M18" i="11"/>
  <c r="X15" i="11" s="1"/>
  <c r="M16" i="11"/>
  <c r="X14" i="11" s="1"/>
  <c r="M17" i="11"/>
  <c r="L16" i="11"/>
  <c r="W14" i="11" s="1"/>
  <c r="L17" i="11"/>
  <c r="K16" i="11"/>
  <c r="V14" i="11" s="1"/>
  <c r="K17" i="11"/>
  <c r="K21" i="11"/>
  <c r="V18" i="11" s="1"/>
  <c r="M21" i="11"/>
  <c r="X18" i="11" s="1"/>
  <c r="M22" i="11"/>
  <c r="K22" i="11"/>
  <c r="L22" i="11"/>
  <c r="L21" i="11"/>
  <c r="W18" i="11" s="1"/>
  <c r="N46" i="10"/>
  <c r="N43" i="10"/>
  <c r="M19" i="10"/>
  <c r="H19" i="10"/>
  <c r="K19" i="10"/>
  <c r="T19" i="10"/>
  <c r="N19" i="10"/>
  <c r="V13" i="10"/>
  <c r="U16" i="10"/>
  <c r="O19" i="10"/>
  <c r="S19" i="10"/>
  <c r="L19" i="10"/>
  <c r="J19" i="10"/>
  <c r="U19" i="10"/>
  <c r="V16" i="10"/>
  <c r="I19" i="10"/>
  <c r="P19" i="10"/>
  <c r="U13" i="10"/>
  <c r="R19" i="10"/>
  <c r="Q19" i="10"/>
  <c r="T16" i="10"/>
  <c r="T13" i="10"/>
  <c r="F22" i="10"/>
  <c r="F46" i="10"/>
  <c r="F43" i="10"/>
  <c r="F40" i="10"/>
  <c r="F37" i="10"/>
  <c r="F31" i="10"/>
  <c r="F28" i="10"/>
  <c r="F25" i="10"/>
  <c r="O44" i="10"/>
  <c r="R44" i="10"/>
  <c r="G44" i="10"/>
  <c r="F44" i="10"/>
  <c r="H44" i="10"/>
  <c r="K44" i="10"/>
  <c r="L44" i="10"/>
  <c r="M44" i="10"/>
  <c r="P44" i="10"/>
  <c r="S44" i="10"/>
  <c r="T44" i="10"/>
  <c r="U44" i="10"/>
  <c r="J44" i="10"/>
  <c r="I44" i="10"/>
  <c r="Q44" i="10"/>
  <c r="N44" i="10"/>
  <c r="G45" i="10"/>
  <c r="F45" i="10"/>
  <c r="U45" i="10"/>
  <c r="O45" i="10"/>
  <c r="J45" i="10"/>
  <c r="K45" i="10"/>
  <c r="T45" i="10"/>
  <c r="I45" i="10"/>
  <c r="H45" i="10"/>
  <c r="P45" i="10"/>
  <c r="Q45" i="10"/>
  <c r="L45" i="10"/>
  <c r="N45" i="10"/>
  <c r="S45" i="10"/>
  <c r="M45" i="10"/>
  <c r="R45" i="10"/>
  <c r="AY404" i="3"/>
  <c r="AY410" i="3"/>
  <c r="AY402" i="3"/>
  <c r="AY405" i="3"/>
  <c r="AY409" i="3"/>
  <c r="AY407" i="3"/>
  <c r="AY408" i="3"/>
  <c r="AU375" i="3"/>
  <c r="AV375" i="3" s="1"/>
  <c r="AY403" i="3"/>
  <c r="AY401" i="3"/>
  <c r="AU376" i="3"/>
  <c r="AV376" i="3" s="1"/>
  <c r="AY406" i="3"/>
  <c r="AU382" i="3"/>
  <c r="AV382" i="3" s="1"/>
  <c r="AU381" i="3"/>
  <c r="AV381" i="3" s="1"/>
  <c r="AU379" i="3"/>
  <c r="AV379" i="3" s="1"/>
  <c r="AU377" i="3"/>
  <c r="AV377" i="3" s="1"/>
  <c r="AU373" i="3"/>
  <c r="AV373" i="3" s="1"/>
  <c r="AU378" i="3"/>
  <c r="AV378" i="3" s="1"/>
  <c r="AU374" i="3"/>
  <c r="AV374" i="3" s="1"/>
  <c r="AU380" i="3"/>
  <c r="AV380" i="3" s="1"/>
  <c r="AU372" i="3"/>
  <c r="AV372" i="3" s="1"/>
  <c r="AY351" i="3"/>
  <c r="AY348" i="3"/>
  <c r="AY349" i="3"/>
  <c r="AY346" i="3"/>
  <c r="AY352" i="3"/>
  <c r="AY347" i="3"/>
  <c r="AY354" i="3"/>
  <c r="AY353" i="3"/>
  <c r="AY350" i="3"/>
  <c r="AY345" i="3"/>
  <c r="AY344" i="3"/>
  <c r="AY322" i="3"/>
  <c r="AY325" i="3"/>
  <c r="AY318" i="3"/>
  <c r="AY323" i="3"/>
  <c r="AY320" i="3"/>
  <c r="AY324" i="3"/>
  <c r="AY326" i="3"/>
  <c r="AY319" i="3"/>
  <c r="AY321" i="3"/>
  <c r="AY317" i="3"/>
  <c r="AY316" i="3"/>
  <c r="AY295" i="3"/>
  <c r="AY296" i="3"/>
  <c r="AY291" i="3"/>
  <c r="AY292" i="3"/>
  <c r="AY289" i="3"/>
  <c r="AY290" i="3"/>
  <c r="AY293" i="3"/>
  <c r="AY298" i="3"/>
  <c r="AY294" i="3"/>
  <c r="AY297" i="3"/>
  <c r="AY270" i="3"/>
  <c r="AY269" i="3"/>
  <c r="AY266" i="3"/>
  <c r="AY263" i="3"/>
  <c r="AY265" i="3"/>
  <c r="AY261" i="3"/>
  <c r="AY262" i="3"/>
  <c r="AY267" i="3"/>
  <c r="AY268" i="3"/>
  <c r="AY264" i="3"/>
  <c r="AY260" i="3"/>
  <c r="AY233" i="3"/>
  <c r="AY240" i="3"/>
  <c r="AY235" i="3"/>
  <c r="AY237" i="3"/>
  <c r="AY241" i="3"/>
  <c r="AY239" i="3"/>
  <c r="AY242" i="3"/>
  <c r="AY238" i="3"/>
  <c r="AY236" i="3"/>
  <c r="AY234" i="3"/>
  <c r="AY232" i="3"/>
  <c r="AY209" i="3"/>
  <c r="AY211" i="3"/>
  <c r="AY208" i="3"/>
  <c r="AY212" i="3"/>
  <c r="AY214" i="3"/>
  <c r="AY210" i="3"/>
  <c r="AY213" i="3"/>
  <c r="AY205" i="3"/>
  <c r="AY206" i="3"/>
  <c r="AY207" i="3"/>
  <c r="AY204" i="3"/>
  <c r="AY148" i="3"/>
  <c r="AY177" i="3"/>
  <c r="AY180" i="3"/>
  <c r="AY184" i="3"/>
  <c r="AY185" i="3"/>
  <c r="AY176" i="3"/>
  <c r="AY183" i="3"/>
  <c r="AY181" i="3"/>
  <c r="AY178" i="3"/>
  <c r="AY182" i="3"/>
  <c r="AY179" i="3"/>
  <c r="AY186" i="3"/>
  <c r="AY151" i="3"/>
  <c r="AY153" i="3"/>
  <c r="AC164" i="3"/>
  <c r="AC161" i="3"/>
  <c r="AY156" i="3"/>
  <c r="AC169" i="3"/>
  <c r="AB169" i="3"/>
  <c r="AB162" i="3"/>
  <c r="K11" i="11" s="1"/>
  <c r="AB164" i="3"/>
  <c r="AC165" i="3"/>
  <c r="AY152" i="3"/>
  <c r="AB165" i="3"/>
  <c r="AC171" i="3"/>
  <c r="AY158" i="3"/>
  <c r="AC170" i="3"/>
  <c r="AY157" i="3"/>
  <c r="AB166" i="3"/>
  <c r="AB163" i="3"/>
  <c r="AC163" i="3"/>
  <c r="AY150" i="3"/>
  <c r="AC162" i="3"/>
  <c r="AY149" i="3"/>
  <c r="AB170" i="3"/>
  <c r="AB167" i="3"/>
  <c r="AB171" i="3"/>
  <c r="AB168" i="3"/>
  <c r="AC168" i="3"/>
  <c r="AY155" i="3"/>
  <c r="AY154" i="3"/>
  <c r="AC167" i="3"/>
  <c r="AU126" i="3"/>
  <c r="AV126" i="3" s="1"/>
  <c r="AU127" i="3"/>
  <c r="AV127" i="3" s="1"/>
  <c r="AU128" i="3"/>
  <c r="AV128" i="3" s="1"/>
  <c r="AU121" i="3"/>
  <c r="AV121" i="3" s="1"/>
  <c r="AU129" i="3"/>
  <c r="AV129" i="3" s="1"/>
  <c r="AU124" i="3"/>
  <c r="AV124" i="3" s="1"/>
  <c r="AU122" i="3"/>
  <c r="AV122" i="3" s="1"/>
  <c r="AU123" i="3"/>
  <c r="AV123" i="3" s="1"/>
  <c r="AU130" i="3"/>
  <c r="AV130" i="3" s="1"/>
  <c r="AU125" i="3"/>
  <c r="AV125" i="3" s="1"/>
  <c r="AU120" i="3"/>
  <c r="C33" i="6" l="1"/>
  <c r="G30" i="6"/>
  <c r="F30" i="6"/>
  <c r="P30" i="6"/>
  <c r="M30" i="6"/>
  <c r="K30" i="6"/>
  <c r="R30" i="6"/>
  <c r="H30" i="6"/>
  <c r="L30" i="6"/>
  <c r="N30" i="6"/>
  <c r="J30" i="6"/>
  <c r="Q30" i="6"/>
  <c r="O30" i="6"/>
  <c r="I30" i="6"/>
  <c r="W19" i="11"/>
  <c r="V19" i="11"/>
  <c r="X19" i="11"/>
  <c r="L12" i="11"/>
  <c r="W10" i="11" s="1"/>
  <c r="L11" i="11"/>
  <c r="M12" i="11"/>
  <c r="X10" i="11" s="1"/>
  <c r="M11" i="11"/>
  <c r="K12" i="11"/>
  <c r="V10" i="11" s="1"/>
  <c r="G19" i="10"/>
  <c r="F19" i="10"/>
  <c r="AY377" i="3"/>
  <c r="AY376" i="3"/>
  <c r="AY374" i="3"/>
  <c r="AY375" i="3"/>
  <c r="AY379" i="3"/>
  <c r="AY373" i="3"/>
  <c r="AY380" i="3"/>
  <c r="AY378" i="3"/>
  <c r="AY381" i="3"/>
  <c r="AY382" i="3"/>
  <c r="AY400" i="3"/>
  <c r="AY372" i="3"/>
  <c r="AY123" i="3"/>
  <c r="AY124" i="3"/>
  <c r="AY128" i="3"/>
  <c r="AY126" i="3"/>
  <c r="AY130" i="3"/>
  <c r="AY121" i="3"/>
  <c r="AV120" i="3"/>
  <c r="AY120" i="3"/>
  <c r="AY122" i="3"/>
  <c r="AY125" i="3"/>
  <c r="AY129" i="3"/>
  <c r="AY127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H9" i="11" s="1"/>
  <c r="C97" i="3"/>
  <c r="C96" i="3"/>
  <c r="C95" i="3"/>
  <c r="C94" i="3"/>
  <c r="C93" i="3"/>
  <c r="C92" i="3"/>
  <c r="E9" i="11" s="1"/>
  <c r="C91" i="3"/>
  <c r="C83" i="3"/>
  <c r="C82" i="3"/>
  <c r="C81" i="3"/>
  <c r="C80" i="3"/>
  <c r="C79" i="3"/>
  <c r="O84" i="3"/>
  <c r="M84" i="3"/>
  <c r="L84" i="3"/>
  <c r="K84" i="3"/>
  <c r="I84" i="3"/>
  <c r="H84" i="3"/>
  <c r="G84" i="3"/>
  <c r="E84" i="3"/>
  <c r="D84" i="3"/>
  <c r="C78" i="3"/>
  <c r="C77" i="3"/>
  <c r="C76" i="3"/>
  <c r="C75" i="3"/>
  <c r="C74" i="3"/>
  <c r="C73" i="3"/>
  <c r="C72" i="3"/>
  <c r="C71" i="3"/>
  <c r="C70" i="3"/>
  <c r="H8" i="11" s="1"/>
  <c r="T7" i="11" s="1"/>
  <c r="C69" i="3"/>
  <c r="C68" i="3"/>
  <c r="C67" i="3"/>
  <c r="C66" i="3"/>
  <c r="C65" i="3"/>
  <c r="C64" i="3"/>
  <c r="E8" i="11" s="1"/>
  <c r="Q7" i="11" s="1"/>
  <c r="C63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P34" i="3"/>
  <c r="AO34" i="3" s="1"/>
  <c r="O34" i="3"/>
  <c r="AN34" i="3" s="1"/>
  <c r="N34" i="3"/>
  <c r="AM34" i="3" s="1"/>
  <c r="M34" i="3"/>
  <c r="AL34" i="3" s="1"/>
  <c r="L34" i="3"/>
  <c r="AK34" i="3" s="1"/>
  <c r="K34" i="3"/>
  <c r="AJ34" i="3" s="1"/>
  <c r="J34" i="3"/>
  <c r="AI34" i="3" s="1"/>
  <c r="I34" i="3"/>
  <c r="AH34" i="3" s="1"/>
  <c r="D34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H87" i="2"/>
  <c r="E34" i="3" s="1"/>
  <c r="AD34" i="3" s="1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P5" i="13" s="1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R5" i="13" s="1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O5" i="13" s="1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Q5" i="13" s="1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N5" i="13" s="1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S10" i="3"/>
  <c r="V2" i="10" s="1"/>
  <c r="R10" i="3"/>
  <c r="U2" i="10" s="1"/>
  <c r="Q10" i="3"/>
  <c r="T2" i="10" s="1"/>
  <c r="P10" i="3"/>
  <c r="S2" i="10" s="1"/>
  <c r="O10" i="3"/>
  <c r="R2" i="10" s="1"/>
  <c r="N10" i="3"/>
  <c r="Q2" i="10" s="1"/>
  <c r="M10" i="3"/>
  <c r="P2" i="10" s="1"/>
  <c r="L10" i="3"/>
  <c r="O2" i="10" s="1"/>
  <c r="K10" i="3"/>
  <c r="N2" i="10" s="1"/>
  <c r="J10" i="3"/>
  <c r="M2" i="10" s="1"/>
  <c r="I10" i="3"/>
  <c r="L2" i="10" s="1"/>
  <c r="H10" i="3"/>
  <c r="K2" i="10" s="1"/>
  <c r="G10" i="3"/>
  <c r="J2" i="10" s="1"/>
  <c r="F10" i="3"/>
  <c r="I2" i="10" s="1"/>
  <c r="E10" i="3"/>
  <c r="H2" i="10" s="1"/>
  <c r="D10" i="3"/>
  <c r="G2" i="10" s="1"/>
  <c r="C10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K5" i="13" s="1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D6" i="3"/>
  <c r="S6" i="3"/>
  <c r="AR6" i="3" s="1"/>
  <c r="AR20" i="3" s="1"/>
  <c r="R6" i="3"/>
  <c r="AQ6" i="3" s="1"/>
  <c r="AQ20" i="3" s="1"/>
  <c r="E6" i="3"/>
  <c r="AD6" i="3" s="1"/>
  <c r="N3" i="2"/>
  <c r="F6" i="3" s="1"/>
  <c r="AE6" i="3" s="1"/>
  <c r="AE20" i="3" s="1"/>
  <c r="I5" i="10" l="1"/>
  <c r="Q5" i="10"/>
  <c r="J5" i="10"/>
  <c r="R5" i="10"/>
  <c r="F11" i="10"/>
  <c r="K5" i="10"/>
  <c r="S5" i="10"/>
  <c r="L5" i="10"/>
  <c r="F8" i="10"/>
  <c r="F5" i="10"/>
  <c r="M5" i="10"/>
  <c r="N5" i="10"/>
  <c r="G5" i="10"/>
  <c r="O5" i="10"/>
  <c r="H5" i="10"/>
  <c r="P5" i="10"/>
  <c r="I9" i="11"/>
  <c r="U8" i="11" s="1"/>
  <c r="D19" i="13"/>
  <c r="E19" i="13" s="1"/>
  <c r="S19" i="13" s="1"/>
  <c r="F9" i="11"/>
  <c r="D20" i="13"/>
  <c r="E20" i="13" s="1"/>
  <c r="G9" i="11"/>
  <c r="D21" i="13"/>
  <c r="E21" i="13" s="1"/>
  <c r="I8" i="11"/>
  <c r="D13" i="13"/>
  <c r="E13" i="13" s="1"/>
  <c r="F8" i="11"/>
  <c r="D14" i="13"/>
  <c r="E14" i="13" s="1"/>
  <c r="G8" i="11"/>
  <c r="S7" i="11" s="1"/>
  <c r="D15" i="13"/>
  <c r="E15" i="13" s="1"/>
  <c r="D9" i="13"/>
  <c r="E9" i="13" s="1"/>
  <c r="D8" i="13"/>
  <c r="E8" i="13" s="1"/>
  <c r="F2" i="10"/>
  <c r="L5" i="13"/>
  <c r="E6" i="11"/>
  <c r="D7" i="13"/>
  <c r="E7" i="13" s="1"/>
  <c r="G5" i="11"/>
  <c r="AE5" i="11" s="1"/>
  <c r="F5" i="11"/>
  <c r="AD5" i="11" s="1"/>
  <c r="C36" i="6"/>
  <c r="G33" i="6"/>
  <c r="F33" i="6"/>
  <c r="P33" i="6"/>
  <c r="S33" i="6"/>
  <c r="K33" i="6"/>
  <c r="Q33" i="6"/>
  <c r="U33" i="6"/>
  <c r="N33" i="6"/>
  <c r="I33" i="6"/>
  <c r="H33" i="6"/>
  <c r="J33" i="6"/>
  <c r="T33" i="6"/>
  <c r="R33" i="6"/>
  <c r="M33" i="6"/>
  <c r="L33" i="6"/>
  <c r="O33" i="6"/>
  <c r="E5" i="11"/>
  <c r="AC5" i="11" s="1"/>
  <c r="H7" i="11"/>
  <c r="H5" i="11"/>
  <c r="AF5" i="11" s="1"/>
  <c r="H6" i="11"/>
  <c r="AC6" i="3"/>
  <c r="AX9" i="3" s="1"/>
  <c r="I7" i="11"/>
  <c r="AG6" i="11" s="1"/>
  <c r="F7" i="11"/>
  <c r="F6" i="11"/>
  <c r="E7" i="11"/>
  <c r="G7" i="11"/>
  <c r="G6" i="11"/>
  <c r="O4" i="6"/>
  <c r="U4" i="6"/>
  <c r="M4" i="6"/>
  <c r="N4" i="6"/>
  <c r="V4" i="6"/>
  <c r="H4" i="6"/>
  <c r="P4" i="6"/>
  <c r="L4" i="6"/>
  <c r="T4" i="6"/>
  <c r="I4" i="6"/>
  <c r="Q4" i="6"/>
  <c r="K4" i="6"/>
  <c r="S4" i="6"/>
  <c r="J4" i="6"/>
  <c r="R4" i="6"/>
  <c r="I5" i="6"/>
  <c r="Q5" i="6"/>
  <c r="L7" i="6"/>
  <c r="J5" i="6"/>
  <c r="R5" i="6"/>
  <c r="M7" i="6"/>
  <c r="F11" i="6"/>
  <c r="P5" i="6"/>
  <c r="K7" i="6"/>
  <c r="K5" i="6"/>
  <c r="S5" i="6"/>
  <c r="N7" i="6"/>
  <c r="F13" i="6"/>
  <c r="H5" i="6"/>
  <c r="L5" i="6"/>
  <c r="G7" i="6"/>
  <c r="O7" i="6"/>
  <c r="F8" i="6"/>
  <c r="S7" i="6"/>
  <c r="F5" i="6"/>
  <c r="M5" i="6"/>
  <c r="H7" i="6"/>
  <c r="P7" i="6"/>
  <c r="F10" i="6"/>
  <c r="F7" i="6"/>
  <c r="N5" i="6"/>
  <c r="I7" i="6"/>
  <c r="Q7" i="6"/>
  <c r="G5" i="6"/>
  <c r="O5" i="6"/>
  <c r="J7" i="6"/>
  <c r="R7" i="6"/>
  <c r="J2" i="6"/>
  <c r="R2" i="6"/>
  <c r="S2" i="6"/>
  <c r="L2" i="6"/>
  <c r="T2" i="6"/>
  <c r="M2" i="6"/>
  <c r="U2" i="6"/>
  <c r="K2" i="6"/>
  <c r="N2" i="6"/>
  <c r="V2" i="6"/>
  <c r="Q2" i="6"/>
  <c r="O2" i="6"/>
  <c r="I2" i="6"/>
  <c r="H2" i="6"/>
  <c r="P2" i="6"/>
  <c r="G4" i="6"/>
  <c r="F4" i="6"/>
  <c r="F2" i="6"/>
  <c r="G2" i="6"/>
  <c r="AD20" i="3"/>
  <c r="AJ138" i="3"/>
  <c r="AJ136" i="3"/>
  <c r="AJ134" i="3"/>
  <c r="AJ142" i="3"/>
  <c r="AJ135" i="3"/>
  <c r="AJ139" i="3"/>
  <c r="AJ143" i="3"/>
  <c r="AJ137" i="3"/>
  <c r="AJ141" i="3"/>
  <c r="AJ140" i="3"/>
  <c r="AJ133" i="3"/>
  <c r="AC143" i="3"/>
  <c r="AC135" i="3"/>
  <c r="AC138" i="3"/>
  <c r="AC134" i="3"/>
  <c r="AC137" i="3"/>
  <c r="AC139" i="3"/>
  <c r="AC140" i="3"/>
  <c r="AC136" i="3"/>
  <c r="AC142" i="3"/>
  <c r="AC141" i="3"/>
  <c r="AC133" i="3"/>
  <c r="AK140" i="3"/>
  <c r="AK138" i="3"/>
  <c r="AK136" i="3"/>
  <c r="AK134" i="3"/>
  <c r="AK137" i="3"/>
  <c r="AK143" i="3"/>
  <c r="AK135" i="3"/>
  <c r="AK133" i="3"/>
  <c r="AK141" i="3"/>
  <c r="AK139" i="3"/>
  <c r="AK142" i="3"/>
  <c r="AD143" i="3"/>
  <c r="AD134" i="3"/>
  <c r="AD137" i="3"/>
  <c r="AD135" i="3"/>
  <c r="AD133" i="3"/>
  <c r="AD141" i="3"/>
  <c r="AD139" i="3"/>
  <c r="AD142" i="3"/>
  <c r="AD140" i="3"/>
  <c r="AD138" i="3"/>
  <c r="AD136" i="3"/>
  <c r="AL134" i="3"/>
  <c r="AL138" i="3"/>
  <c r="AL143" i="3"/>
  <c r="AL136" i="3"/>
  <c r="AL137" i="3"/>
  <c r="AL135" i="3"/>
  <c r="AL133" i="3"/>
  <c r="AL141" i="3"/>
  <c r="AL140" i="3"/>
  <c r="AL139" i="3"/>
  <c r="AL142" i="3"/>
  <c r="AE137" i="3"/>
  <c r="AE135" i="3"/>
  <c r="AE133" i="3"/>
  <c r="AE141" i="3"/>
  <c r="AE142" i="3"/>
  <c r="AE136" i="3"/>
  <c r="AE134" i="3"/>
  <c r="AE139" i="3"/>
  <c r="AE140" i="3"/>
  <c r="AE138" i="3"/>
  <c r="AE143" i="3"/>
  <c r="AM143" i="3"/>
  <c r="AM137" i="3"/>
  <c r="AM135" i="3"/>
  <c r="AM133" i="3"/>
  <c r="AM141" i="3"/>
  <c r="AM142" i="3"/>
  <c r="AM136" i="3"/>
  <c r="AM134" i="3"/>
  <c r="AM139" i="3"/>
  <c r="AM140" i="3"/>
  <c r="AM138" i="3"/>
  <c r="AF142" i="3"/>
  <c r="AF141" i="3"/>
  <c r="AF136" i="3"/>
  <c r="AF134" i="3"/>
  <c r="AF140" i="3"/>
  <c r="AF138" i="3"/>
  <c r="AF143" i="3"/>
  <c r="AF137" i="3"/>
  <c r="AF135" i="3"/>
  <c r="AF139" i="3"/>
  <c r="AF133" i="3"/>
  <c r="AN142" i="3"/>
  <c r="AN137" i="3"/>
  <c r="AN141" i="3"/>
  <c r="AN136" i="3"/>
  <c r="AN134" i="3"/>
  <c r="AN140" i="3"/>
  <c r="AN138" i="3"/>
  <c r="AN143" i="3"/>
  <c r="AN135" i="3"/>
  <c r="AN139" i="3"/>
  <c r="AN133" i="3"/>
  <c r="AG136" i="3"/>
  <c r="AG133" i="3"/>
  <c r="AG134" i="3"/>
  <c r="AG140" i="3"/>
  <c r="AG138" i="3"/>
  <c r="AG141" i="3"/>
  <c r="AG139" i="3"/>
  <c r="AG137" i="3"/>
  <c r="AG135" i="3"/>
  <c r="AG143" i="3"/>
  <c r="AG142" i="3"/>
  <c r="AO136" i="3"/>
  <c r="AO134" i="3"/>
  <c r="AO140" i="3"/>
  <c r="AO142" i="3"/>
  <c r="AO138" i="3"/>
  <c r="AO139" i="3"/>
  <c r="AO137" i="3"/>
  <c r="AO135" i="3"/>
  <c r="AO143" i="3"/>
  <c r="AO133" i="3"/>
  <c r="AO141" i="3"/>
  <c r="AH143" i="3"/>
  <c r="AH135" i="3"/>
  <c r="AH133" i="3"/>
  <c r="AH141" i="3"/>
  <c r="AH139" i="3"/>
  <c r="AH137" i="3"/>
  <c r="AH138" i="3"/>
  <c r="AH142" i="3"/>
  <c r="AH134" i="3"/>
  <c r="AH140" i="3"/>
  <c r="AH136" i="3"/>
  <c r="AI135" i="3"/>
  <c r="AI133" i="3"/>
  <c r="AI141" i="3"/>
  <c r="AI139" i="3"/>
  <c r="AI137" i="3"/>
  <c r="AI140" i="3"/>
  <c r="AI142" i="3"/>
  <c r="AI138" i="3"/>
  <c r="AI136" i="3"/>
  <c r="AI134" i="3"/>
  <c r="AI143" i="3"/>
  <c r="K113" i="3"/>
  <c r="AJ97" i="3"/>
  <c r="AJ111" i="3" s="1"/>
  <c r="AJ101" i="3"/>
  <c r="AJ115" i="3" s="1"/>
  <c r="AJ92" i="3"/>
  <c r="AJ106" i="3" s="1"/>
  <c r="AJ98" i="3"/>
  <c r="AJ112" i="3" s="1"/>
  <c r="AJ95" i="3"/>
  <c r="AJ109" i="3" s="1"/>
  <c r="AJ100" i="3"/>
  <c r="AJ114" i="3" s="1"/>
  <c r="AJ94" i="3"/>
  <c r="AJ108" i="3" s="1"/>
  <c r="AJ93" i="3"/>
  <c r="AJ107" i="3" s="1"/>
  <c r="AJ91" i="3"/>
  <c r="AJ105" i="3" s="1"/>
  <c r="AJ96" i="3"/>
  <c r="AJ110" i="3" s="1"/>
  <c r="AJ99" i="3"/>
  <c r="AJ113" i="3" s="1"/>
  <c r="D113" i="3"/>
  <c r="AC94" i="3"/>
  <c r="AC97" i="3"/>
  <c r="AC99" i="3"/>
  <c r="AC93" i="3"/>
  <c r="AC101" i="3"/>
  <c r="AC95" i="3"/>
  <c r="AC98" i="3"/>
  <c r="AC92" i="3"/>
  <c r="AC96" i="3"/>
  <c r="AC100" i="3"/>
  <c r="AC91" i="3"/>
  <c r="L113" i="3"/>
  <c r="AK94" i="3"/>
  <c r="AK108" i="3" s="1"/>
  <c r="AK91" i="3"/>
  <c r="AK105" i="3" s="1"/>
  <c r="AK100" i="3"/>
  <c r="AK114" i="3" s="1"/>
  <c r="AK97" i="3"/>
  <c r="AK111" i="3" s="1"/>
  <c r="AK99" i="3"/>
  <c r="AK113" i="3" s="1"/>
  <c r="AK93" i="3"/>
  <c r="AK107" i="3" s="1"/>
  <c r="AK101" i="3"/>
  <c r="AK115" i="3" s="1"/>
  <c r="AK95" i="3"/>
  <c r="AK109" i="3" s="1"/>
  <c r="AK98" i="3"/>
  <c r="AK112" i="3" s="1"/>
  <c r="AK96" i="3"/>
  <c r="AK110" i="3" s="1"/>
  <c r="AK92" i="3"/>
  <c r="AK106" i="3" s="1"/>
  <c r="E114" i="3"/>
  <c r="E115" i="3" s="1"/>
  <c r="AD93" i="3"/>
  <c r="AD107" i="3" s="1"/>
  <c r="AD101" i="3"/>
  <c r="AD115" i="3" s="1"/>
  <c r="AD94" i="3"/>
  <c r="AD108" i="3" s="1"/>
  <c r="AD97" i="3"/>
  <c r="AD111" i="3" s="1"/>
  <c r="AD98" i="3"/>
  <c r="AD112" i="3" s="1"/>
  <c r="AD91" i="3"/>
  <c r="AD105" i="3" s="1"/>
  <c r="AD96" i="3"/>
  <c r="AD110" i="3" s="1"/>
  <c r="AD95" i="3"/>
  <c r="AD109" i="3" s="1"/>
  <c r="AD99" i="3"/>
  <c r="AD113" i="3" s="1"/>
  <c r="AD92" i="3"/>
  <c r="AD106" i="3" s="1"/>
  <c r="AD100" i="3"/>
  <c r="AD114" i="3" s="1"/>
  <c r="M114" i="3"/>
  <c r="M115" i="3" s="1"/>
  <c r="AL100" i="3"/>
  <c r="AL114" i="3" s="1"/>
  <c r="AL94" i="3"/>
  <c r="AL108" i="3" s="1"/>
  <c r="AL97" i="3"/>
  <c r="AL111" i="3" s="1"/>
  <c r="AL92" i="3"/>
  <c r="AL106" i="3" s="1"/>
  <c r="AL91" i="3"/>
  <c r="AL105" i="3" s="1"/>
  <c r="AL101" i="3"/>
  <c r="AL115" i="3" s="1"/>
  <c r="AL96" i="3"/>
  <c r="AL110" i="3" s="1"/>
  <c r="AL95" i="3"/>
  <c r="AL109" i="3" s="1"/>
  <c r="AL99" i="3"/>
  <c r="AL113" i="3" s="1"/>
  <c r="AL98" i="3"/>
  <c r="AL112" i="3" s="1"/>
  <c r="AL93" i="3"/>
  <c r="AL107" i="3" s="1"/>
  <c r="F114" i="3"/>
  <c r="F115" i="3" s="1"/>
  <c r="AE92" i="3"/>
  <c r="AE100" i="3"/>
  <c r="AE96" i="3"/>
  <c r="AE94" i="3"/>
  <c r="AE98" i="3"/>
  <c r="AE95" i="3"/>
  <c r="AE97" i="3"/>
  <c r="AE91" i="3"/>
  <c r="AE101" i="3"/>
  <c r="AE99" i="3"/>
  <c r="AE93" i="3"/>
  <c r="N114" i="3"/>
  <c r="N115" i="3" s="1"/>
  <c r="AM101" i="3"/>
  <c r="AM92" i="3"/>
  <c r="AM94" i="3"/>
  <c r="AM98" i="3"/>
  <c r="AM93" i="3"/>
  <c r="AM96" i="3"/>
  <c r="AM100" i="3"/>
  <c r="AM99" i="3"/>
  <c r="AM95" i="3"/>
  <c r="AM97" i="3"/>
  <c r="AM91" i="3"/>
  <c r="G113" i="3"/>
  <c r="AF99" i="3"/>
  <c r="AF113" i="3" s="1"/>
  <c r="AF91" i="3"/>
  <c r="AF105" i="3" s="1"/>
  <c r="AF101" i="3"/>
  <c r="AF115" i="3" s="1"/>
  <c r="AF94" i="3"/>
  <c r="AF108" i="3" s="1"/>
  <c r="AF96" i="3"/>
  <c r="AF110" i="3" s="1"/>
  <c r="AF98" i="3"/>
  <c r="AF112" i="3" s="1"/>
  <c r="AF92" i="3"/>
  <c r="AF106" i="3" s="1"/>
  <c r="AF95" i="3"/>
  <c r="AF109" i="3" s="1"/>
  <c r="AF100" i="3"/>
  <c r="AF114" i="3" s="1"/>
  <c r="AF93" i="3"/>
  <c r="AF107" i="3" s="1"/>
  <c r="AF97" i="3"/>
  <c r="AF111" i="3" s="1"/>
  <c r="O113" i="3"/>
  <c r="AN93" i="3"/>
  <c r="AN107" i="3" s="1"/>
  <c r="AN97" i="3"/>
  <c r="AN111" i="3" s="1"/>
  <c r="AN101" i="3"/>
  <c r="AN115" i="3" s="1"/>
  <c r="AN99" i="3"/>
  <c r="AN113" i="3" s="1"/>
  <c r="AN100" i="3"/>
  <c r="AN114" i="3" s="1"/>
  <c r="AN94" i="3"/>
  <c r="AN108" i="3" s="1"/>
  <c r="AN91" i="3"/>
  <c r="AN105" i="3" s="1"/>
  <c r="AN96" i="3"/>
  <c r="AN110" i="3" s="1"/>
  <c r="AN98" i="3"/>
  <c r="AN112" i="3" s="1"/>
  <c r="AN92" i="3"/>
  <c r="AN106" i="3" s="1"/>
  <c r="AN95" i="3"/>
  <c r="AN109" i="3" s="1"/>
  <c r="H113" i="3"/>
  <c r="AG93" i="3"/>
  <c r="AG107" i="3" s="1"/>
  <c r="AG95" i="3"/>
  <c r="AG109" i="3" s="1"/>
  <c r="AG100" i="3"/>
  <c r="AG114" i="3" s="1"/>
  <c r="AG101" i="3"/>
  <c r="AG115" i="3" s="1"/>
  <c r="AG97" i="3"/>
  <c r="AG111" i="3" s="1"/>
  <c r="AG91" i="3"/>
  <c r="AG105" i="3" s="1"/>
  <c r="AG94" i="3"/>
  <c r="AG108" i="3" s="1"/>
  <c r="AG99" i="3"/>
  <c r="AG113" i="3" s="1"/>
  <c r="AG92" i="3"/>
  <c r="AG106" i="3" s="1"/>
  <c r="AG98" i="3"/>
  <c r="AG112" i="3" s="1"/>
  <c r="AG96" i="3"/>
  <c r="AG110" i="3" s="1"/>
  <c r="P113" i="3"/>
  <c r="AO93" i="3"/>
  <c r="AO107" i="3" s="1"/>
  <c r="AO95" i="3"/>
  <c r="AO109" i="3" s="1"/>
  <c r="AO101" i="3"/>
  <c r="AO115" i="3" s="1"/>
  <c r="AO97" i="3"/>
  <c r="AO111" i="3" s="1"/>
  <c r="AO91" i="3"/>
  <c r="AO105" i="3" s="1"/>
  <c r="AO94" i="3"/>
  <c r="AO108" i="3" s="1"/>
  <c r="AO99" i="3"/>
  <c r="AO113" i="3" s="1"/>
  <c r="AO96" i="3"/>
  <c r="AO110" i="3" s="1"/>
  <c r="AO100" i="3"/>
  <c r="AO114" i="3" s="1"/>
  <c r="AO92" i="3"/>
  <c r="AO106" i="3" s="1"/>
  <c r="AO98" i="3"/>
  <c r="AO112" i="3" s="1"/>
  <c r="I113" i="3"/>
  <c r="AH93" i="3"/>
  <c r="AH107" i="3" s="1"/>
  <c r="AH98" i="3"/>
  <c r="AH112" i="3" s="1"/>
  <c r="AH101" i="3"/>
  <c r="AH115" i="3" s="1"/>
  <c r="AH100" i="3"/>
  <c r="AH114" i="3" s="1"/>
  <c r="AH97" i="3"/>
  <c r="AH111" i="3" s="1"/>
  <c r="AH96" i="3"/>
  <c r="AH110" i="3" s="1"/>
  <c r="AH91" i="3"/>
  <c r="AH105" i="3" s="1"/>
  <c r="AH95" i="3"/>
  <c r="AH109" i="3" s="1"/>
  <c r="AH99" i="3"/>
  <c r="AH113" i="3" s="1"/>
  <c r="AH94" i="3"/>
  <c r="AH108" i="3" s="1"/>
  <c r="AH92" i="3"/>
  <c r="AH106" i="3" s="1"/>
  <c r="J113" i="3"/>
  <c r="AI96" i="3"/>
  <c r="AI94" i="3"/>
  <c r="AI98" i="3"/>
  <c r="AI97" i="3"/>
  <c r="AI100" i="3"/>
  <c r="AI91" i="3"/>
  <c r="AI93" i="3"/>
  <c r="AI99" i="3"/>
  <c r="AI101" i="3"/>
  <c r="AI95" i="3"/>
  <c r="AI92" i="3"/>
  <c r="AH67" i="3"/>
  <c r="AH64" i="3"/>
  <c r="AH71" i="3"/>
  <c r="AH72" i="3"/>
  <c r="AH73" i="3"/>
  <c r="AH68" i="3"/>
  <c r="AH69" i="3"/>
  <c r="AH66" i="3"/>
  <c r="AH63" i="3"/>
  <c r="AH65" i="3"/>
  <c r="AH70" i="3"/>
  <c r="AF67" i="3"/>
  <c r="AF64" i="3"/>
  <c r="AF70" i="3"/>
  <c r="AF63" i="3"/>
  <c r="AF72" i="3"/>
  <c r="AF66" i="3"/>
  <c r="AF73" i="3"/>
  <c r="AF71" i="3"/>
  <c r="AF68" i="3"/>
  <c r="AF65" i="3"/>
  <c r="AF69" i="3"/>
  <c r="AG69" i="3"/>
  <c r="AG67" i="3"/>
  <c r="AG73" i="3"/>
  <c r="AG71" i="3"/>
  <c r="AG68" i="3"/>
  <c r="AG70" i="3"/>
  <c r="AG72" i="3"/>
  <c r="AG64" i="3"/>
  <c r="AG66" i="3"/>
  <c r="AG63" i="3"/>
  <c r="AG65" i="3"/>
  <c r="K85" i="3"/>
  <c r="AJ67" i="3"/>
  <c r="AJ64" i="3"/>
  <c r="AJ65" i="3"/>
  <c r="AJ73" i="3"/>
  <c r="AJ63" i="3"/>
  <c r="AJ70" i="3"/>
  <c r="AJ72" i="3"/>
  <c r="AJ69" i="3"/>
  <c r="AJ68" i="3"/>
  <c r="AJ71" i="3"/>
  <c r="AJ66" i="3"/>
  <c r="AK70" i="3"/>
  <c r="AK71" i="3"/>
  <c r="AK65" i="3"/>
  <c r="AK72" i="3"/>
  <c r="AK63" i="3"/>
  <c r="AK69" i="3"/>
  <c r="AK68" i="3"/>
  <c r="AK64" i="3"/>
  <c r="AK66" i="3"/>
  <c r="AK73" i="3"/>
  <c r="AK67" i="3"/>
  <c r="AL63" i="3"/>
  <c r="AL66" i="3"/>
  <c r="AL72" i="3"/>
  <c r="AL73" i="3"/>
  <c r="AL70" i="3"/>
  <c r="AL71" i="3"/>
  <c r="AL67" i="3"/>
  <c r="AL65" i="3"/>
  <c r="AL69" i="3"/>
  <c r="AL64" i="3"/>
  <c r="AL68" i="3"/>
  <c r="AC68" i="3"/>
  <c r="AC71" i="3"/>
  <c r="AC65" i="3"/>
  <c r="AC72" i="3"/>
  <c r="AC63" i="3"/>
  <c r="AC69" i="3"/>
  <c r="AC70" i="3"/>
  <c r="AC67" i="3"/>
  <c r="AC64" i="3"/>
  <c r="AC66" i="3"/>
  <c r="AC73" i="3"/>
  <c r="AN69" i="3"/>
  <c r="AN67" i="3"/>
  <c r="AN63" i="3"/>
  <c r="AN72" i="3"/>
  <c r="AN66" i="3"/>
  <c r="AN73" i="3"/>
  <c r="AN64" i="3"/>
  <c r="AN70" i="3"/>
  <c r="AN71" i="3"/>
  <c r="AN68" i="3"/>
  <c r="AN65" i="3"/>
  <c r="AD63" i="3"/>
  <c r="AD71" i="3"/>
  <c r="AD66" i="3"/>
  <c r="AD72" i="3"/>
  <c r="AD73" i="3"/>
  <c r="AD70" i="3"/>
  <c r="AD67" i="3"/>
  <c r="AD69" i="3"/>
  <c r="AD64" i="3"/>
  <c r="AD65" i="3"/>
  <c r="AD68" i="3"/>
  <c r="AN48" i="3"/>
  <c r="AO48" i="3"/>
  <c r="AH48" i="3"/>
  <c r="AI48" i="3"/>
  <c r="AJ48" i="3"/>
  <c r="AK48" i="3"/>
  <c r="AD48" i="3"/>
  <c r="AL48" i="3"/>
  <c r="AM48" i="3"/>
  <c r="AC34" i="3"/>
  <c r="AE17" i="3"/>
  <c r="AE16" i="3"/>
  <c r="AE15" i="3"/>
  <c r="AE14" i="3"/>
  <c r="AE13" i="3"/>
  <c r="AE12" i="3"/>
  <c r="AE11" i="3"/>
  <c r="AE10" i="3"/>
  <c r="AE9" i="3"/>
  <c r="AE8" i="3"/>
  <c r="AE7" i="3"/>
  <c r="AD17" i="3"/>
  <c r="AD16" i="3"/>
  <c r="AD15" i="3"/>
  <c r="AD14" i="3"/>
  <c r="AD13" i="3"/>
  <c r="AD12" i="3"/>
  <c r="AD11" i="3"/>
  <c r="AD10" i="3"/>
  <c r="AD9" i="3"/>
  <c r="AD8" i="3"/>
  <c r="AD7" i="3"/>
  <c r="H114" i="3"/>
  <c r="H115" i="3" s="1"/>
  <c r="G114" i="3"/>
  <c r="G115" i="3" s="1"/>
  <c r="E113" i="3"/>
  <c r="I114" i="3"/>
  <c r="I115" i="3" s="1"/>
  <c r="F113" i="3"/>
  <c r="O114" i="3"/>
  <c r="O115" i="3" s="1"/>
  <c r="P114" i="3"/>
  <c r="P115" i="3" s="1"/>
  <c r="M113" i="3"/>
  <c r="N113" i="3"/>
  <c r="L89" i="3"/>
  <c r="N87" i="2"/>
  <c r="E117" i="3"/>
  <c r="E89" i="3"/>
  <c r="O89" i="3"/>
  <c r="M89" i="3"/>
  <c r="N89" i="3"/>
  <c r="C112" i="3"/>
  <c r="P89" i="3"/>
  <c r="K61" i="3"/>
  <c r="I89" i="3"/>
  <c r="Q89" i="3"/>
  <c r="J114" i="3"/>
  <c r="J115" i="3" s="1"/>
  <c r="J89" i="3"/>
  <c r="R89" i="3"/>
  <c r="K114" i="3"/>
  <c r="K115" i="3" s="1"/>
  <c r="K89" i="3"/>
  <c r="S89" i="3"/>
  <c r="D114" i="3"/>
  <c r="D115" i="3" s="1"/>
  <c r="L114" i="3"/>
  <c r="L115" i="3" s="1"/>
  <c r="P61" i="3"/>
  <c r="C84" i="3"/>
  <c r="L9" i="6"/>
  <c r="N61" i="3"/>
  <c r="L61" i="3"/>
  <c r="M61" i="3"/>
  <c r="R61" i="3"/>
  <c r="J84" i="3"/>
  <c r="H61" i="3"/>
  <c r="S61" i="3"/>
  <c r="J61" i="3"/>
  <c r="F84" i="3"/>
  <c r="N84" i="3"/>
  <c r="G61" i="3"/>
  <c r="O61" i="3"/>
  <c r="O85" i="3"/>
  <c r="O86" i="3"/>
  <c r="O87" i="3" s="1"/>
  <c r="I85" i="3"/>
  <c r="I86" i="3"/>
  <c r="I87" i="3" s="1"/>
  <c r="G85" i="3"/>
  <c r="G86" i="3"/>
  <c r="G87" i="3" s="1"/>
  <c r="H85" i="3"/>
  <c r="H86" i="3"/>
  <c r="H87" i="3" s="1"/>
  <c r="D85" i="3"/>
  <c r="D86" i="3"/>
  <c r="D87" i="3" s="1"/>
  <c r="E86" i="3"/>
  <c r="E87" i="3" s="1"/>
  <c r="E85" i="3"/>
  <c r="M86" i="3"/>
  <c r="M87" i="3" s="1"/>
  <c r="M85" i="3"/>
  <c r="L85" i="3"/>
  <c r="L86" i="3"/>
  <c r="L87" i="3" s="1"/>
  <c r="Q61" i="3"/>
  <c r="K86" i="3"/>
  <c r="K87" i="3" s="1"/>
  <c r="F61" i="3"/>
  <c r="G56" i="3"/>
  <c r="G57" i="3" s="1"/>
  <c r="O56" i="3"/>
  <c r="O58" i="3" s="1"/>
  <c r="O59" i="3" s="1"/>
  <c r="I56" i="3"/>
  <c r="I57" i="3" s="1"/>
  <c r="K56" i="3"/>
  <c r="K57" i="3" s="1"/>
  <c r="E56" i="3"/>
  <c r="E58" i="3" s="1"/>
  <c r="E59" i="3" s="1"/>
  <c r="M56" i="3"/>
  <c r="M57" i="3" s="1"/>
  <c r="D56" i="3"/>
  <c r="D57" i="3" s="1"/>
  <c r="L56" i="3"/>
  <c r="L58" i="3" s="1"/>
  <c r="F56" i="3"/>
  <c r="F58" i="3" s="1"/>
  <c r="N56" i="3"/>
  <c r="N58" i="3" s="1"/>
  <c r="N59" i="3" s="1"/>
  <c r="H56" i="3"/>
  <c r="H58" i="3" s="1"/>
  <c r="H59" i="3" s="1"/>
  <c r="P56" i="3"/>
  <c r="P58" i="3" s="1"/>
  <c r="P59" i="3" s="1"/>
  <c r="J56" i="3"/>
  <c r="J57" i="3" s="1"/>
  <c r="C56" i="3"/>
  <c r="E33" i="3"/>
  <c r="S33" i="3"/>
  <c r="R33" i="3"/>
  <c r="T3" i="2"/>
  <c r="S5" i="3"/>
  <c r="U5" i="11" s="1"/>
  <c r="R5" i="3"/>
  <c r="E5" i="3"/>
  <c r="H3" i="10" s="1"/>
  <c r="F5" i="3"/>
  <c r="I3" i="10" s="1"/>
  <c r="T12" i="10" l="1"/>
  <c r="H6" i="10"/>
  <c r="K9" i="10"/>
  <c r="R12" i="10"/>
  <c r="H12" i="10"/>
  <c r="L12" i="10"/>
  <c r="H15" i="10"/>
  <c r="R9" i="10"/>
  <c r="P9" i="10"/>
  <c r="N9" i="10"/>
  <c r="J9" i="10"/>
  <c r="V12" i="10"/>
  <c r="O9" i="10"/>
  <c r="O12" i="10"/>
  <c r="N12" i="10"/>
  <c r="S12" i="10"/>
  <c r="Q9" i="10"/>
  <c r="M9" i="10"/>
  <c r="U12" i="10"/>
  <c r="Q12" i="10"/>
  <c r="I9" i="10"/>
  <c r="M12" i="10"/>
  <c r="P12" i="10"/>
  <c r="S20" i="13"/>
  <c r="S13" i="13"/>
  <c r="S21" i="13"/>
  <c r="S9" i="13"/>
  <c r="S15" i="13"/>
  <c r="S14" i="13"/>
  <c r="S7" i="13"/>
  <c r="Q7" i="13"/>
  <c r="R7" i="13" s="1"/>
  <c r="K13" i="13"/>
  <c r="P13" i="13"/>
  <c r="O13" i="13"/>
  <c r="N13" i="13"/>
  <c r="L13" i="13"/>
  <c r="M13" i="13"/>
  <c r="Q13" i="13"/>
  <c r="R13" i="13" s="1"/>
  <c r="K8" i="13"/>
  <c r="Q8" i="13"/>
  <c r="R8" i="13" s="1"/>
  <c r="O8" i="13"/>
  <c r="P8" i="13"/>
  <c r="N8" i="13"/>
  <c r="M8" i="13"/>
  <c r="L8" i="13"/>
  <c r="K21" i="13"/>
  <c r="P21" i="13"/>
  <c r="O21" i="13"/>
  <c r="N21" i="13"/>
  <c r="M21" i="13"/>
  <c r="L21" i="13"/>
  <c r="R21" i="13"/>
  <c r="Q21" i="13"/>
  <c r="K9" i="13"/>
  <c r="L9" i="13"/>
  <c r="R9" i="13"/>
  <c r="O9" i="13"/>
  <c r="Q9" i="13"/>
  <c r="P9" i="13"/>
  <c r="N9" i="13"/>
  <c r="M9" i="13"/>
  <c r="K15" i="13"/>
  <c r="R15" i="13"/>
  <c r="Q15" i="13"/>
  <c r="P15" i="13"/>
  <c r="M15" i="13"/>
  <c r="O15" i="13"/>
  <c r="N15" i="13"/>
  <c r="L15" i="13"/>
  <c r="K20" i="13"/>
  <c r="O20" i="13"/>
  <c r="N20" i="13"/>
  <c r="M20" i="13"/>
  <c r="R20" i="13"/>
  <c r="L20" i="13"/>
  <c r="Q20" i="13"/>
  <c r="P20" i="13"/>
  <c r="K7" i="13"/>
  <c r="M7" i="13"/>
  <c r="P7" i="13"/>
  <c r="O7" i="13"/>
  <c r="N7" i="13"/>
  <c r="L7" i="13"/>
  <c r="K14" i="13"/>
  <c r="Q14" i="13"/>
  <c r="P14" i="13"/>
  <c r="O14" i="13"/>
  <c r="N14" i="13"/>
  <c r="M14" i="13"/>
  <c r="R14" i="13"/>
  <c r="L14" i="13"/>
  <c r="K19" i="13"/>
  <c r="N19" i="13"/>
  <c r="M19" i="13"/>
  <c r="L19" i="13"/>
  <c r="Q19" i="13"/>
  <c r="R19" i="13" s="1"/>
  <c r="P19" i="13"/>
  <c r="O19" i="13"/>
  <c r="C39" i="6"/>
  <c r="G36" i="6"/>
  <c r="F36" i="6"/>
  <c r="K36" i="6"/>
  <c r="N36" i="6"/>
  <c r="Q36" i="6"/>
  <c r="O36" i="6"/>
  <c r="J36" i="6"/>
  <c r="L36" i="6"/>
  <c r="M36" i="6"/>
  <c r="I36" i="6"/>
  <c r="P36" i="6"/>
  <c r="H36" i="6"/>
  <c r="R36" i="6"/>
  <c r="AC13" i="3"/>
  <c r="AC6" i="11"/>
  <c r="AF6" i="11"/>
  <c r="AE6" i="11"/>
  <c r="AD6" i="11"/>
  <c r="S6" i="11"/>
  <c r="T6" i="11"/>
  <c r="Q6" i="11"/>
  <c r="T8" i="11"/>
  <c r="R7" i="11"/>
  <c r="U7" i="11"/>
  <c r="R8" i="11"/>
  <c r="Q8" i="11"/>
  <c r="R5" i="11"/>
  <c r="T5" i="11"/>
  <c r="S5" i="11"/>
  <c r="Q5" i="11"/>
  <c r="U3" i="10"/>
  <c r="AC14" i="3"/>
  <c r="AC17" i="3"/>
  <c r="AC16" i="3"/>
  <c r="AC7" i="3"/>
  <c r="AC15" i="3"/>
  <c r="AC8" i="3"/>
  <c r="AC10" i="3"/>
  <c r="V3" i="10"/>
  <c r="AX15" i="3"/>
  <c r="AX14" i="3"/>
  <c r="AX8" i="3"/>
  <c r="AX12" i="3"/>
  <c r="AC9" i="3"/>
  <c r="AC12" i="3"/>
  <c r="AX17" i="3"/>
  <c r="AC11" i="3"/>
  <c r="AC20" i="3"/>
  <c r="AX10" i="3"/>
  <c r="AX13" i="3"/>
  <c r="AX11" i="3"/>
  <c r="AX18" i="3"/>
  <c r="AX16" i="3"/>
  <c r="M16" i="10"/>
  <c r="H13" i="10"/>
  <c r="I16" i="10"/>
  <c r="O13" i="10"/>
  <c r="R16" i="10"/>
  <c r="P16" i="10"/>
  <c r="J16" i="10"/>
  <c r="K16" i="10"/>
  <c r="S16" i="10"/>
  <c r="G16" i="10"/>
  <c r="H16" i="10"/>
  <c r="N16" i="10"/>
  <c r="S13" i="10"/>
  <c r="R13" i="10"/>
  <c r="L16" i="10"/>
  <c r="Q16" i="10"/>
  <c r="O16" i="10"/>
  <c r="L13" i="10"/>
  <c r="K13" i="10"/>
  <c r="P13" i="10"/>
  <c r="J13" i="10"/>
  <c r="N13" i="10"/>
  <c r="Q9" i="6"/>
  <c r="S12" i="6"/>
  <c r="U12" i="6"/>
  <c r="O9" i="6"/>
  <c r="N9" i="6"/>
  <c r="O12" i="6"/>
  <c r="M9" i="6"/>
  <c r="I9" i="6"/>
  <c r="M12" i="6"/>
  <c r="Q12" i="6"/>
  <c r="K9" i="6"/>
  <c r="H9" i="6"/>
  <c r="P12" i="6"/>
  <c r="R12" i="6"/>
  <c r="R9" i="6"/>
  <c r="T12" i="6"/>
  <c r="H12" i="6"/>
  <c r="N12" i="6"/>
  <c r="H6" i="6"/>
  <c r="J9" i="6"/>
  <c r="P9" i="6"/>
  <c r="V12" i="6"/>
  <c r="L12" i="6"/>
  <c r="H15" i="6"/>
  <c r="I3" i="6"/>
  <c r="H3" i="6"/>
  <c r="U3" i="6"/>
  <c r="V3" i="6"/>
  <c r="AX38" i="3"/>
  <c r="AX46" i="3"/>
  <c r="AX41" i="3"/>
  <c r="AX43" i="3"/>
  <c r="AX40" i="3"/>
  <c r="AX37" i="3"/>
  <c r="AX45" i="3"/>
  <c r="AX42" i="3"/>
  <c r="AX39" i="3"/>
  <c r="AX44" i="3"/>
  <c r="AX36" i="3"/>
  <c r="AC109" i="3"/>
  <c r="AC115" i="3"/>
  <c r="AC107" i="3"/>
  <c r="AC105" i="3"/>
  <c r="AC113" i="3"/>
  <c r="AC114" i="3"/>
  <c r="AC111" i="3"/>
  <c r="AC110" i="3"/>
  <c r="AC108" i="3"/>
  <c r="AC106" i="3"/>
  <c r="AC112" i="3"/>
  <c r="AB134" i="3"/>
  <c r="K10" i="11" s="1"/>
  <c r="V9" i="11" s="1"/>
  <c r="AB136" i="3"/>
  <c r="AB143" i="3"/>
  <c r="AB138" i="3"/>
  <c r="AB140" i="3"/>
  <c r="AB139" i="3"/>
  <c r="AB141" i="3"/>
  <c r="AB142" i="3"/>
  <c r="AB137" i="3"/>
  <c r="AB133" i="3"/>
  <c r="AB135" i="3"/>
  <c r="AB101" i="3"/>
  <c r="AW102" i="3" s="1"/>
  <c r="AB93" i="3"/>
  <c r="AW94" i="3" s="1"/>
  <c r="AB100" i="3"/>
  <c r="AW101" i="3" s="1"/>
  <c r="AB92" i="3"/>
  <c r="AW93" i="3" s="1"/>
  <c r="AB99" i="3"/>
  <c r="AW100" i="3" s="1"/>
  <c r="AB98" i="3"/>
  <c r="AW99" i="3" s="1"/>
  <c r="AB97" i="3"/>
  <c r="AW98" i="3" s="1"/>
  <c r="AB96" i="3"/>
  <c r="AW97" i="3" s="1"/>
  <c r="AB95" i="3"/>
  <c r="AW96" i="3" s="1"/>
  <c r="AB94" i="3"/>
  <c r="AW95" i="3" s="1"/>
  <c r="C113" i="3"/>
  <c r="AB91" i="3"/>
  <c r="AI112" i="3"/>
  <c r="AI107" i="3"/>
  <c r="AI106" i="3"/>
  <c r="AI114" i="3"/>
  <c r="AI113" i="3"/>
  <c r="AI108" i="3"/>
  <c r="AI109" i="3"/>
  <c r="AI105" i="3"/>
  <c r="AI111" i="3"/>
  <c r="AI115" i="3"/>
  <c r="AI110" i="3"/>
  <c r="AM111" i="3"/>
  <c r="AM106" i="3"/>
  <c r="AM114" i="3"/>
  <c r="AM107" i="3"/>
  <c r="AM115" i="3"/>
  <c r="AM113" i="3"/>
  <c r="AM112" i="3"/>
  <c r="AM109" i="3"/>
  <c r="AM108" i="3"/>
  <c r="AM110" i="3"/>
  <c r="AM105" i="3"/>
  <c r="AE114" i="3"/>
  <c r="AE107" i="3"/>
  <c r="AE115" i="3"/>
  <c r="AE113" i="3"/>
  <c r="AE112" i="3"/>
  <c r="AE105" i="3"/>
  <c r="AE109" i="3"/>
  <c r="AE108" i="3"/>
  <c r="AE110" i="3"/>
  <c r="AE111" i="3"/>
  <c r="AE106" i="3"/>
  <c r="J85" i="3"/>
  <c r="AI72" i="3"/>
  <c r="AI69" i="3"/>
  <c r="AI66" i="3"/>
  <c r="AI68" i="3"/>
  <c r="AI63" i="3"/>
  <c r="AI64" i="3"/>
  <c r="AI73" i="3"/>
  <c r="AI67" i="3"/>
  <c r="AI65" i="3"/>
  <c r="AI71" i="3"/>
  <c r="AI70" i="3"/>
  <c r="N85" i="3"/>
  <c r="AM72" i="3"/>
  <c r="AM66" i="3"/>
  <c r="AM67" i="3"/>
  <c r="AM68" i="3"/>
  <c r="AM65" i="3"/>
  <c r="AM64" i="3"/>
  <c r="AM71" i="3"/>
  <c r="AM69" i="3"/>
  <c r="AM63" i="3"/>
  <c r="AM73" i="3"/>
  <c r="AM70" i="3"/>
  <c r="F86" i="3"/>
  <c r="F87" i="3" s="1"/>
  <c r="AE72" i="3"/>
  <c r="AE67" i="3"/>
  <c r="AE68" i="3"/>
  <c r="AE65" i="3"/>
  <c r="AE69" i="3"/>
  <c r="AE64" i="3"/>
  <c r="AE71" i="3"/>
  <c r="AE66" i="3"/>
  <c r="AE63" i="3"/>
  <c r="AE73" i="3"/>
  <c r="AE70" i="3"/>
  <c r="AC87" i="3"/>
  <c r="AC84" i="3"/>
  <c r="AD85" i="3"/>
  <c r="AD86" i="3"/>
  <c r="AB73" i="3"/>
  <c r="AB65" i="3"/>
  <c r="AB72" i="3"/>
  <c r="AB64" i="3"/>
  <c r="AB66" i="3"/>
  <c r="AB71" i="3"/>
  <c r="AB70" i="3"/>
  <c r="AB69" i="3"/>
  <c r="AB68" i="3"/>
  <c r="AB67" i="3"/>
  <c r="C85" i="3"/>
  <c r="AB63" i="3"/>
  <c r="AW64" i="3" s="1"/>
  <c r="AD81" i="3"/>
  <c r="AD84" i="3"/>
  <c r="AD83" i="3"/>
  <c r="AD79" i="3"/>
  <c r="AD78" i="3"/>
  <c r="AD87" i="3"/>
  <c r="AC48" i="3"/>
  <c r="AC83" i="3"/>
  <c r="AC86" i="3"/>
  <c r="AC85" i="3"/>
  <c r="AC77" i="3"/>
  <c r="AC78" i="3"/>
  <c r="AC79" i="3"/>
  <c r="AC80" i="3"/>
  <c r="AC81" i="3"/>
  <c r="AC82" i="3"/>
  <c r="AD77" i="3"/>
  <c r="AD82" i="3"/>
  <c r="AD80" i="3"/>
  <c r="AD38" i="3"/>
  <c r="AD52" i="3" s="1"/>
  <c r="AD41" i="3"/>
  <c r="AD55" i="3" s="1"/>
  <c r="AD42" i="3"/>
  <c r="AD56" i="3" s="1"/>
  <c r="AD35" i="3"/>
  <c r="AD49" i="3" s="1"/>
  <c r="AD43" i="3"/>
  <c r="AD57" i="3" s="1"/>
  <c r="AD36" i="3"/>
  <c r="AD50" i="3" s="1"/>
  <c r="AD44" i="3"/>
  <c r="AD58" i="3" s="1"/>
  <c r="AD37" i="3"/>
  <c r="AD51" i="3" s="1"/>
  <c r="AD45" i="3"/>
  <c r="AD59" i="3" s="1"/>
  <c r="AC45" i="3"/>
  <c r="AC44" i="3"/>
  <c r="AC42" i="3"/>
  <c r="AC41" i="3"/>
  <c r="AC39" i="3"/>
  <c r="AC38" i="3"/>
  <c r="AC43" i="3"/>
  <c r="AC40" i="3"/>
  <c r="AC37" i="3"/>
  <c r="AC36" i="3"/>
  <c r="AC35" i="3"/>
  <c r="AD39" i="3"/>
  <c r="AD53" i="3" s="1"/>
  <c r="AD40" i="3"/>
  <c r="AD54" i="3" s="1"/>
  <c r="AB45" i="3"/>
  <c r="AB37" i="3"/>
  <c r="AB44" i="3"/>
  <c r="AB36" i="3"/>
  <c r="AB43" i="3"/>
  <c r="AB42" i="3"/>
  <c r="AB41" i="3"/>
  <c r="AB38" i="3"/>
  <c r="AB40" i="3"/>
  <c r="AB39" i="3"/>
  <c r="C58" i="3"/>
  <c r="C59" i="3" s="1"/>
  <c r="AB35" i="3"/>
  <c r="AW36" i="3" s="1"/>
  <c r="T87" i="2"/>
  <c r="F117" i="3"/>
  <c r="F34" i="3"/>
  <c r="F89" i="3"/>
  <c r="F85" i="3"/>
  <c r="N86" i="3"/>
  <c r="N87" i="3" s="1"/>
  <c r="J86" i="3"/>
  <c r="J87" i="3" s="1"/>
  <c r="C114" i="3"/>
  <c r="C115" i="3" s="1"/>
  <c r="C86" i="3"/>
  <c r="C87" i="3" s="1"/>
  <c r="G58" i="3"/>
  <c r="G59" i="3" s="1"/>
  <c r="O57" i="3"/>
  <c r="L57" i="3"/>
  <c r="M58" i="3"/>
  <c r="M59" i="3" s="1"/>
  <c r="I58" i="3"/>
  <c r="I59" i="3" s="1"/>
  <c r="F57" i="3"/>
  <c r="E57" i="3"/>
  <c r="D58" i="3"/>
  <c r="N57" i="3"/>
  <c r="K58" i="3"/>
  <c r="K59" i="3" s="1"/>
  <c r="S8" i="13" s="1"/>
  <c r="H57" i="3"/>
  <c r="J58" i="3"/>
  <c r="J59" i="3" s="1"/>
  <c r="P57" i="3"/>
  <c r="C57" i="3"/>
  <c r="L59" i="3"/>
  <c r="F59" i="3"/>
  <c r="G6" i="3"/>
  <c r="Z3" i="2"/>
  <c r="S8" i="11" l="1"/>
  <c r="I15" i="10"/>
  <c r="V25" i="13"/>
  <c r="V26" i="13"/>
  <c r="V27" i="13"/>
  <c r="M10" i="11"/>
  <c r="X9" i="11" s="1"/>
  <c r="W25" i="13"/>
  <c r="W26" i="13"/>
  <c r="W27" i="13"/>
  <c r="U25" i="13"/>
  <c r="U26" i="13"/>
  <c r="U27" i="13"/>
  <c r="L10" i="11"/>
  <c r="W9" i="11" s="1"/>
  <c r="T19" i="13"/>
  <c r="T21" i="13"/>
  <c r="T20" i="13"/>
  <c r="T13" i="13"/>
  <c r="T14" i="13"/>
  <c r="T15" i="13"/>
  <c r="M4" i="13"/>
  <c r="N4" i="13"/>
  <c r="K4" i="13"/>
  <c r="O4" i="13"/>
  <c r="Q4" i="13"/>
  <c r="P4" i="13"/>
  <c r="R4" i="13"/>
  <c r="L4" i="13"/>
  <c r="C42" i="6"/>
  <c r="G39" i="6"/>
  <c r="F39" i="6"/>
  <c r="Q39" i="6"/>
  <c r="O39" i="6"/>
  <c r="K39" i="6"/>
  <c r="S39" i="6"/>
  <c r="M39" i="6"/>
  <c r="R39" i="6"/>
  <c r="J39" i="6"/>
  <c r="T39" i="6"/>
  <c r="I39" i="6"/>
  <c r="N39" i="6"/>
  <c r="H39" i="6"/>
  <c r="L39" i="6"/>
  <c r="P39" i="6"/>
  <c r="I12" i="10"/>
  <c r="I13" i="10"/>
  <c r="Q13" i="10"/>
  <c r="F16" i="10"/>
  <c r="M13" i="10"/>
  <c r="G13" i="10"/>
  <c r="H7" i="10"/>
  <c r="H10" i="10"/>
  <c r="G10" i="10"/>
  <c r="I12" i="6"/>
  <c r="I15" i="6"/>
  <c r="AW43" i="3"/>
  <c r="AW44" i="3"/>
  <c r="AW37" i="3"/>
  <c r="AW45" i="3"/>
  <c r="AW40" i="3"/>
  <c r="AW38" i="3"/>
  <c r="AW41" i="3"/>
  <c r="AW46" i="3"/>
  <c r="AW39" i="3"/>
  <c r="AW42" i="3"/>
  <c r="AU92" i="3"/>
  <c r="AV92" i="3" s="1"/>
  <c r="AW92" i="3"/>
  <c r="AB113" i="3"/>
  <c r="AU113" i="3" s="1"/>
  <c r="AU100" i="3"/>
  <c r="AB106" i="3"/>
  <c r="AU106" i="3" s="1"/>
  <c r="AU93" i="3"/>
  <c r="AB114" i="3"/>
  <c r="AU114" i="3" s="1"/>
  <c r="AU101" i="3"/>
  <c r="AB108" i="3"/>
  <c r="AU108" i="3" s="1"/>
  <c r="AU95" i="3"/>
  <c r="AB107" i="3"/>
  <c r="AU107" i="3" s="1"/>
  <c r="AU94" i="3"/>
  <c r="AB109" i="3"/>
  <c r="AU109" i="3" s="1"/>
  <c r="AU96" i="3"/>
  <c r="AB115" i="3"/>
  <c r="AU115" i="3" s="1"/>
  <c r="AU102" i="3"/>
  <c r="AB110" i="3"/>
  <c r="AU110" i="3" s="1"/>
  <c r="AU97" i="3"/>
  <c r="AB111" i="3"/>
  <c r="AU111" i="3" s="1"/>
  <c r="AU98" i="3"/>
  <c r="AB112" i="3"/>
  <c r="AU112" i="3" s="1"/>
  <c r="AU99" i="3"/>
  <c r="AW67" i="3"/>
  <c r="AU67" i="3"/>
  <c r="AV67" i="3" s="1"/>
  <c r="AW65" i="3"/>
  <c r="AU65" i="3"/>
  <c r="AV65" i="3" s="1"/>
  <c r="AW73" i="3"/>
  <c r="AU73" i="3"/>
  <c r="AV73" i="3" s="1"/>
  <c r="AW68" i="3"/>
  <c r="AU68" i="3"/>
  <c r="AV68" i="3" s="1"/>
  <c r="AW66" i="3"/>
  <c r="AU66" i="3"/>
  <c r="AV66" i="3" s="1"/>
  <c r="AW69" i="3"/>
  <c r="AU69" i="3"/>
  <c r="AV69" i="3" s="1"/>
  <c r="AW74" i="3"/>
  <c r="AU74" i="3"/>
  <c r="AV74" i="3" s="1"/>
  <c r="AW70" i="3"/>
  <c r="AU70" i="3"/>
  <c r="AV70" i="3" s="1"/>
  <c r="AW71" i="3"/>
  <c r="AU71" i="3"/>
  <c r="AV71" i="3" s="1"/>
  <c r="AW72" i="3"/>
  <c r="AU72" i="3"/>
  <c r="AV72" i="3" s="1"/>
  <c r="AU64" i="3"/>
  <c r="AV64" i="3" s="1"/>
  <c r="AB105" i="3"/>
  <c r="AB84" i="3"/>
  <c r="AB83" i="3"/>
  <c r="AB85" i="3"/>
  <c r="AB80" i="3"/>
  <c r="AB78" i="3"/>
  <c r="AB86" i="3"/>
  <c r="AB77" i="3"/>
  <c r="AB81" i="3"/>
  <c r="AB79" i="3"/>
  <c r="AB82" i="3"/>
  <c r="AB87" i="3"/>
  <c r="AB49" i="3"/>
  <c r="AC49" i="3"/>
  <c r="AB26" i="3"/>
  <c r="L5" i="11" s="1"/>
  <c r="AI5" i="11" s="1"/>
  <c r="AE29" i="3"/>
  <c r="AE27" i="3"/>
  <c r="AE26" i="3"/>
  <c r="AE24" i="3"/>
  <c r="AE21" i="3"/>
  <c r="AE31" i="3"/>
  <c r="AE22" i="3"/>
  <c r="AD31" i="3"/>
  <c r="AD23" i="3"/>
  <c r="AD30" i="3"/>
  <c r="AD22" i="3"/>
  <c r="AD28" i="3"/>
  <c r="AD21" i="3"/>
  <c r="AD27" i="3"/>
  <c r="AD25" i="3"/>
  <c r="AD26" i="3"/>
  <c r="AD24" i="3"/>
  <c r="AE28" i="3"/>
  <c r="AC31" i="3"/>
  <c r="AC23" i="3"/>
  <c r="AC30" i="3"/>
  <c r="AC22" i="3"/>
  <c r="AC29" i="3"/>
  <c r="AC21" i="3"/>
  <c r="AC28" i="3"/>
  <c r="AC27" i="3"/>
  <c r="AC26" i="3"/>
  <c r="AC25" i="3"/>
  <c r="AC24" i="3"/>
  <c r="AE25" i="3"/>
  <c r="AE23" i="3"/>
  <c r="AE30" i="3"/>
  <c r="D59" i="3"/>
  <c r="T7" i="13" s="1"/>
  <c r="AC55" i="3"/>
  <c r="AC51" i="3"/>
  <c r="AC56" i="3"/>
  <c r="AC54" i="3"/>
  <c r="AC58" i="3"/>
  <c r="AC53" i="3"/>
  <c r="AC50" i="3"/>
  <c r="AC52" i="3"/>
  <c r="AC57" i="3"/>
  <c r="AC59" i="3"/>
  <c r="F33" i="3"/>
  <c r="AE34" i="3"/>
  <c r="AF6" i="3"/>
  <c r="AF20" i="3" s="1"/>
  <c r="G5" i="3"/>
  <c r="J3" i="10" s="1"/>
  <c r="Z87" i="2"/>
  <c r="G117" i="3"/>
  <c r="G34" i="3"/>
  <c r="G89" i="3"/>
  <c r="H6" i="3"/>
  <c r="AF3" i="2"/>
  <c r="I33" i="3" s="1"/>
  <c r="AU105" i="3" l="1"/>
  <c r="K9" i="11"/>
  <c r="I6" i="10"/>
  <c r="J12" i="10"/>
  <c r="J15" i="10"/>
  <c r="L6" i="10"/>
  <c r="M9" i="11"/>
  <c r="X8" i="11" s="1"/>
  <c r="W20" i="13"/>
  <c r="W21" i="13"/>
  <c r="W19" i="13"/>
  <c r="V20" i="13"/>
  <c r="V21" i="13"/>
  <c r="V19" i="13"/>
  <c r="U19" i="13"/>
  <c r="U20" i="13"/>
  <c r="U21" i="13"/>
  <c r="L9" i="11"/>
  <c r="W8" i="11" s="1"/>
  <c r="T9" i="13"/>
  <c r="T8" i="13"/>
  <c r="C45" i="6"/>
  <c r="F42" i="6"/>
  <c r="G42" i="6"/>
  <c r="L42" i="6"/>
  <c r="P42" i="6"/>
  <c r="H42" i="6"/>
  <c r="S42" i="6"/>
  <c r="J42" i="6"/>
  <c r="M42" i="6"/>
  <c r="K42" i="6"/>
  <c r="O42" i="6"/>
  <c r="N42" i="6"/>
  <c r="Q42" i="6"/>
  <c r="I42" i="6"/>
  <c r="R42" i="6"/>
  <c r="T42" i="6"/>
  <c r="G7" i="10"/>
  <c r="I4" i="10"/>
  <c r="G4" i="10"/>
  <c r="F13" i="10"/>
  <c r="F10" i="10"/>
  <c r="L6" i="6"/>
  <c r="I6" i="6"/>
  <c r="J12" i="6"/>
  <c r="J15" i="6"/>
  <c r="J3" i="6"/>
  <c r="AY92" i="3"/>
  <c r="AY64" i="3"/>
  <c r="AV97" i="3"/>
  <c r="AY97" i="3"/>
  <c r="AV95" i="3"/>
  <c r="AY95" i="3"/>
  <c r="AV102" i="3"/>
  <c r="AY102" i="3"/>
  <c r="AV101" i="3"/>
  <c r="AY101" i="3"/>
  <c r="AV99" i="3"/>
  <c r="AY99" i="3"/>
  <c r="AY70" i="3"/>
  <c r="AY68" i="3"/>
  <c r="AV93" i="3"/>
  <c r="AY93" i="3"/>
  <c r="AV98" i="3"/>
  <c r="AY98" i="3"/>
  <c r="AV94" i="3"/>
  <c r="AY94" i="3"/>
  <c r="AV100" i="3"/>
  <c r="AY100" i="3"/>
  <c r="AV96" i="3"/>
  <c r="AY96" i="3"/>
  <c r="AY69" i="3"/>
  <c r="AY71" i="3"/>
  <c r="AY66" i="3"/>
  <c r="AY67" i="3"/>
  <c r="AY72" i="3"/>
  <c r="AY65" i="3"/>
  <c r="AY74" i="3"/>
  <c r="AY73" i="3"/>
  <c r="AE82" i="3"/>
  <c r="AE48" i="3"/>
  <c r="AE86" i="3"/>
  <c r="AE85" i="3"/>
  <c r="AE77" i="3"/>
  <c r="AE87" i="3"/>
  <c r="AE78" i="3"/>
  <c r="AE79" i="3"/>
  <c r="AE84" i="3"/>
  <c r="AE80" i="3"/>
  <c r="AE81" i="3"/>
  <c r="AE83" i="3"/>
  <c r="AE45" i="3"/>
  <c r="AE44" i="3"/>
  <c r="AE43" i="3"/>
  <c r="AE42" i="3"/>
  <c r="AE41" i="3"/>
  <c r="AE40" i="3"/>
  <c r="AE39" i="3"/>
  <c r="AE38" i="3"/>
  <c r="AE37" i="3"/>
  <c r="AE36" i="3"/>
  <c r="AE35" i="3"/>
  <c r="AF17" i="3"/>
  <c r="AF16" i="3"/>
  <c r="AF15" i="3"/>
  <c r="AF14" i="3"/>
  <c r="AF13" i="3"/>
  <c r="AF12" i="3"/>
  <c r="AF11" i="3"/>
  <c r="AF10" i="3"/>
  <c r="AF9" i="3"/>
  <c r="AF8" i="3"/>
  <c r="AF7" i="3"/>
  <c r="AD29" i="3"/>
  <c r="H4" i="10" s="1"/>
  <c r="AB21" i="3"/>
  <c r="AB27" i="3"/>
  <c r="AB31" i="3"/>
  <c r="AB24" i="3"/>
  <c r="AB28" i="3"/>
  <c r="AB23" i="3"/>
  <c r="AB25" i="3"/>
  <c r="AB29" i="3"/>
  <c r="AB30" i="3"/>
  <c r="AB22" i="3"/>
  <c r="K5" i="11" s="1"/>
  <c r="G33" i="3"/>
  <c r="AF34" i="3"/>
  <c r="H5" i="3"/>
  <c r="AG6" i="3"/>
  <c r="H117" i="3"/>
  <c r="H89" i="3"/>
  <c r="H34" i="3"/>
  <c r="AL3" i="2"/>
  <c r="J33" i="3" s="1"/>
  <c r="I6" i="3"/>
  <c r="J6" i="10" l="1"/>
  <c r="M6" i="10"/>
  <c r="K12" i="10"/>
  <c r="S9" i="11"/>
  <c r="T4" i="13"/>
  <c r="F45" i="6"/>
  <c r="G45" i="6"/>
  <c r="U45" i="6"/>
  <c r="S45" i="6"/>
  <c r="R45" i="6"/>
  <c r="O45" i="6"/>
  <c r="J45" i="6"/>
  <c r="M45" i="6"/>
  <c r="N45" i="6"/>
  <c r="H45" i="6"/>
  <c r="Q45" i="6"/>
  <c r="I45" i="6"/>
  <c r="L45" i="6"/>
  <c r="K45" i="6"/>
  <c r="T45" i="6"/>
  <c r="P45" i="6"/>
  <c r="M5" i="11"/>
  <c r="AJ5" i="11" s="1"/>
  <c r="AH5" i="11"/>
  <c r="V8" i="11"/>
  <c r="K15" i="10"/>
  <c r="K3" i="10"/>
  <c r="I10" i="10"/>
  <c r="F4" i="10"/>
  <c r="K15" i="6"/>
  <c r="J6" i="6"/>
  <c r="M6" i="6"/>
  <c r="K12" i="6"/>
  <c r="K3" i="6"/>
  <c r="AG20" i="3"/>
  <c r="AE56" i="3"/>
  <c r="AE49" i="3"/>
  <c r="AE57" i="3"/>
  <c r="AE58" i="3"/>
  <c r="AE51" i="3"/>
  <c r="AE59" i="3"/>
  <c r="AE52" i="3"/>
  <c r="AE50" i="3"/>
  <c r="AE53" i="3"/>
  <c r="AE54" i="3"/>
  <c r="AE55" i="3"/>
  <c r="AF23" i="3"/>
  <c r="AF31" i="3"/>
  <c r="AF24" i="3"/>
  <c r="AF22" i="3"/>
  <c r="AF26" i="3"/>
  <c r="AF29" i="3"/>
  <c r="AF30" i="3"/>
  <c r="AF25" i="3"/>
  <c r="AF27" i="3"/>
  <c r="AF28" i="3"/>
  <c r="AF21" i="3"/>
  <c r="AN85" i="3"/>
  <c r="AF80" i="3"/>
  <c r="AI79" i="3"/>
  <c r="AJ81" i="3"/>
  <c r="AH78" i="3"/>
  <c r="AK79" i="3"/>
  <c r="AM84" i="3"/>
  <c r="AL83" i="3"/>
  <c r="AJ83" i="3"/>
  <c r="AM86" i="3"/>
  <c r="AH87" i="3"/>
  <c r="AN84" i="3"/>
  <c r="AN82" i="3"/>
  <c r="AK77" i="3"/>
  <c r="AL85" i="3"/>
  <c r="AK80" i="3"/>
  <c r="AM81" i="3"/>
  <c r="AH77" i="3"/>
  <c r="AN79" i="3"/>
  <c r="AH79" i="3"/>
  <c r="AN80" i="3"/>
  <c r="AJ86" i="3"/>
  <c r="AL86" i="3"/>
  <c r="AI85" i="3"/>
  <c r="AI80" i="3"/>
  <c r="AI81" i="3"/>
  <c r="AJ87" i="3"/>
  <c r="AJ85" i="3"/>
  <c r="AK36" i="3"/>
  <c r="AL87" i="3"/>
  <c r="AM77" i="3"/>
  <c r="AI78" i="3"/>
  <c r="AK82" i="3"/>
  <c r="AJ82" i="3"/>
  <c r="AM82" i="3"/>
  <c r="AH81" i="3"/>
  <c r="AK84" i="3"/>
  <c r="AL81" i="3"/>
  <c r="AI83" i="3"/>
  <c r="AJ84" i="3"/>
  <c r="AI87" i="3"/>
  <c r="AL82" i="3"/>
  <c r="AL77" i="3"/>
  <c r="AI86" i="3"/>
  <c r="AI77" i="3"/>
  <c r="AK83" i="3"/>
  <c r="AM79" i="3"/>
  <c r="AM80" i="3"/>
  <c r="AN78" i="3"/>
  <c r="AH82" i="3"/>
  <c r="AN77" i="3"/>
  <c r="AJ80" i="3"/>
  <c r="AH83" i="3"/>
  <c r="AH86" i="3"/>
  <c r="AN87" i="3"/>
  <c r="AL79" i="3"/>
  <c r="AL84" i="3"/>
  <c r="AJ77" i="3"/>
  <c r="AH85" i="3"/>
  <c r="AH80" i="3"/>
  <c r="AM83" i="3"/>
  <c r="AN81" i="3"/>
  <c r="AM78" i="3"/>
  <c r="AK86" i="3"/>
  <c r="AJ78" i="3"/>
  <c r="AK87" i="3"/>
  <c r="AH84" i="3"/>
  <c r="AL80" i="3"/>
  <c r="AL78" i="3"/>
  <c r="AI84" i="3"/>
  <c r="AK81" i="3"/>
  <c r="AM85" i="3"/>
  <c r="AK85" i="3"/>
  <c r="AN86" i="3"/>
  <c r="AF48" i="3"/>
  <c r="AF87" i="3"/>
  <c r="AF78" i="3"/>
  <c r="AF79" i="3"/>
  <c r="AF86" i="3"/>
  <c r="AF77" i="3"/>
  <c r="AF81" i="3"/>
  <c r="AF82" i="3"/>
  <c r="AF83" i="3"/>
  <c r="AF84" i="3"/>
  <c r="AF85" i="3"/>
  <c r="AN83" i="3"/>
  <c r="AI82" i="3"/>
  <c r="AM87" i="3"/>
  <c r="AK78" i="3"/>
  <c r="AJ79" i="3"/>
  <c r="AN37" i="3"/>
  <c r="AN39" i="3"/>
  <c r="AK45" i="3"/>
  <c r="AH37" i="3"/>
  <c r="AL36" i="3"/>
  <c r="AI41" i="3"/>
  <c r="AM41" i="3"/>
  <c r="AM40" i="3"/>
  <c r="AO43" i="3"/>
  <c r="AL43" i="3"/>
  <c r="AL42" i="3"/>
  <c r="AJ45" i="3"/>
  <c r="AH35" i="3"/>
  <c r="AL35" i="3"/>
  <c r="AH42" i="3"/>
  <c r="AI40" i="3"/>
  <c r="AJ40" i="3"/>
  <c r="AM44" i="3"/>
  <c r="AK41" i="3"/>
  <c r="AM36" i="3"/>
  <c r="AN40" i="3"/>
  <c r="AL41" i="3"/>
  <c r="AM37" i="3"/>
  <c r="AI36" i="3"/>
  <c r="AM45" i="3"/>
  <c r="AO45" i="3"/>
  <c r="AH45" i="3"/>
  <c r="AL37" i="3"/>
  <c r="AO39" i="3"/>
  <c r="AH43" i="3"/>
  <c r="AI42" i="3"/>
  <c r="AI45" i="3"/>
  <c r="AO41" i="3"/>
  <c r="AI43" i="3"/>
  <c r="AN36" i="3"/>
  <c r="AK40" i="3"/>
  <c r="AI37" i="3"/>
  <c r="AJ43" i="3"/>
  <c r="AF45" i="3"/>
  <c r="AF59" i="3" s="1"/>
  <c r="AF44" i="3"/>
  <c r="AF58" i="3" s="1"/>
  <c r="AF43" i="3"/>
  <c r="AF57" i="3" s="1"/>
  <c r="AF42" i="3"/>
  <c r="AF56" i="3" s="1"/>
  <c r="AF41" i="3"/>
  <c r="AF55" i="3" s="1"/>
  <c r="AF40" i="3"/>
  <c r="AF54" i="3" s="1"/>
  <c r="AF39" i="3"/>
  <c r="AF53" i="3" s="1"/>
  <c r="AF38" i="3"/>
  <c r="AF52" i="3" s="1"/>
  <c r="AF37" i="3"/>
  <c r="AF51" i="3" s="1"/>
  <c r="AF36" i="3"/>
  <c r="AF50" i="3" s="1"/>
  <c r="AF35" i="3"/>
  <c r="AF49" i="3" s="1"/>
  <c r="AN44" i="3"/>
  <c r="AI39" i="3"/>
  <c r="AK35" i="3"/>
  <c r="AM43" i="3"/>
  <c r="AJ41" i="3"/>
  <c r="AK37" i="3"/>
  <c r="AH36" i="3"/>
  <c r="AJ38" i="3"/>
  <c r="AK42" i="3"/>
  <c r="AJ42" i="3"/>
  <c r="AL39" i="3"/>
  <c r="AJ35" i="3"/>
  <c r="AL40" i="3"/>
  <c r="AO37" i="3"/>
  <c r="AL44" i="3"/>
  <c r="AJ39" i="3"/>
  <c r="AJ36" i="3"/>
  <c r="AN38" i="3"/>
  <c r="AL45" i="3"/>
  <c r="AK39" i="3"/>
  <c r="AO36" i="3"/>
  <c r="AN42" i="3"/>
  <c r="AM35" i="3"/>
  <c r="AJ37" i="3"/>
  <c r="AK38" i="3"/>
  <c r="AH40" i="3"/>
  <c r="AJ44" i="3"/>
  <c r="AI44" i="3"/>
  <c r="AN35" i="3"/>
  <c r="AO35" i="3"/>
  <c r="AI38" i="3"/>
  <c r="AO38" i="3"/>
  <c r="AM39" i="3"/>
  <c r="AH44" i="3"/>
  <c r="AM38" i="3"/>
  <c r="AK43" i="3"/>
  <c r="AN41" i="3"/>
  <c r="AI35" i="3"/>
  <c r="AL38" i="3"/>
  <c r="AO44" i="3"/>
  <c r="AO40" i="3"/>
  <c r="AH39" i="3"/>
  <c r="AK44" i="3"/>
  <c r="AM42" i="3"/>
  <c r="AN43" i="3"/>
  <c r="AH38" i="3"/>
  <c r="AO42" i="3"/>
  <c r="AH41" i="3"/>
  <c r="AN45" i="3"/>
  <c r="AG17" i="3"/>
  <c r="AG31" i="3" s="1"/>
  <c r="AG16" i="3"/>
  <c r="AG30" i="3" s="1"/>
  <c r="AG15" i="3"/>
  <c r="AG29" i="3" s="1"/>
  <c r="AG14" i="3"/>
  <c r="AG28" i="3" s="1"/>
  <c r="AG13" i="3"/>
  <c r="AG27" i="3" s="1"/>
  <c r="AG12" i="3"/>
  <c r="AG26" i="3" s="1"/>
  <c r="AG11" i="3"/>
  <c r="AG25" i="3" s="1"/>
  <c r="AG10" i="3"/>
  <c r="AG24" i="3" s="1"/>
  <c r="AG9" i="3"/>
  <c r="AG23" i="3" s="1"/>
  <c r="AG8" i="3"/>
  <c r="AG22" i="3" s="1"/>
  <c r="AG7" i="3"/>
  <c r="AG21" i="3" s="1"/>
  <c r="H33" i="3"/>
  <c r="AG34" i="3"/>
  <c r="AH6" i="3"/>
  <c r="AH20" i="3" s="1"/>
  <c r="I5" i="3"/>
  <c r="AR3" i="2"/>
  <c r="K33" i="3" s="1"/>
  <c r="J6" i="3"/>
  <c r="K6" i="10" l="1"/>
  <c r="R6" i="11"/>
  <c r="AC13" i="11" s="1"/>
  <c r="N6" i="10"/>
  <c r="L3" i="10"/>
  <c r="Q10" i="10"/>
  <c r="O10" i="10"/>
  <c r="I7" i="10"/>
  <c r="M10" i="10"/>
  <c r="N10" i="10"/>
  <c r="R10" i="10"/>
  <c r="J4" i="10"/>
  <c r="J10" i="10"/>
  <c r="P10" i="10"/>
  <c r="L10" i="10"/>
  <c r="J7" i="10"/>
  <c r="K4" i="10"/>
  <c r="K6" i="6"/>
  <c r="N6" i="6"/>
  <c r="L3" i="6"/>
  <c r="AG83" i="3"/>
  <c r="AG82" i="3"/>
  <c r="L8" i="11" s="1"/>
  <c r="W7" i="11" s="1"/>
  <c r="AG48" i="3"/>
  <c r="AG79" i="3"/>
  <c r="AG80" i="3"/>
  <c r="AG81" i="3"/>
  <c r="AG87" i="3"/>
  <c r="AG84" i="3"/>
  <c r="V14" i="13" s="1"/>
  <c r="AG86" i="3"/>
  <c r="M8" i="11" s="1"/>
  <c r="X7" i="11" s="1"/>
  <c r="AG85" i="3"/>
  <c r="AG77" i="3"/>
  <c r="AG78" i="3"/>
  <c r="K8" i="11" s="1"/>
  <c r="V7" i="11" s="1"/>
  <c r="AG45" i="3"/>
  <c r="AU46" i="3" s="1"/>
  <c r="AG44" i="3"/>
  <c r="AU45" i="3" s="1"/>
  <c r="AG43" i="3"/>
  <c r="AG57" i="3" s="1"/>
  <c r="AG42" i="3"/>
  <c r="AG56" i="3" s="1"/>
  <c r="AG41" i="3"/>
  <c r="AU42" i="3" s="1"/>
  <c r="AG40" i="3"/>
  <c r="AG54" i="3" s="1"/>
  <c r="AG39" i="3"/>
  <c r="AG53" i="3" s="1"/>
  <c r="AG38" i="3"/>
  <c r="AG52" i="3" s="1"/>
  <c r="AG37" i="3"/>
  <c r="AU38" i="3" s="1"/>
  <c r="AG36" i="3"/>
  <c r="AU37" i="3" s="1"/>
  <c r="AG35" i="3"/>
  <c r="AG49" i="3" s="1"/>
  <c r="AH17" i="3"/>
  <c r="AH31" i="3" s="1"/>
  <c r="AH16" i="3"/>
  <c r="AH30" i="3" s="1"/>
  <c r="AH15" i="3"/>
  <c r="AH29" i="3" s="1"/>
  <c r="AH14" i="3"/>
  <c r="AH28" i="3" s="1"/>
  <c r="AH13" i="3"/>
  <c r="AH27" i="3" s="1"/>
  <c r="AH12" i="3"/>
  <c r="AH26" i="3" s="1"/>
  <c r="AH11" i="3"/>
  <c r="AH25" i="3" s="1"/>
  <c r="AH10" i="3"/>
  <c r="AH24" i="3" s="1"/>
  <c r="AH9" i="3"/>
  <c r="AH23" i="3" s="1"/>
  <c r="AH8" i="3"/>
  <c r="AH22" i="3" s="1"/>
  <c r="AH7" i="3"/>
  <c r="AH21" i="3" s="1"/>
  <c r="AH49" i="3"/>
  <c r="AH57" i="3"/>
  <c r="AH56" i="3"/>
  <c r="AH53" i="3"/>
  <c r="AH55" i="3"/>
  <c r="AH52" i="3"/>
  <c r="AH54" i="3"/>
  <c r="AH50" i="3"/>
  <c r="AH59" i="3"/>
  <c r="AH58" i="3"/>
  <c r="AH51" i="3"/>
  <c r="AI6" i="3"/>
  <c r="J5" i="3"/>
  <c r="M3" i="10" s="1"/>
  <c r="AX3" i="2"/>
  <c r="L33" i="3" s="1"/>
  <c r="K6" i="3"/>
  <c r="O6" i="10" l="1"/>
  <c r="V13" i="13"/>
  <c r="W15" i="13"/>
  <c r="V15" i="13"/>
  <c r="W13" i="13"/>
  <c r="W14" i="13"/>
  <c r="U13" i="13"/>
  <c r="U14" i="13"/>
  <c r="U15" i="13"/>
  <c r="AG7" i="11"/>
  <c r="AE7" i="11"/>
  <c r="AF7" i="11"/>
  <c r="AD7" i="11"/>
  <c r="AC7" i="11"/>
  <c r="K10" i="10"/>
  <c r="L7" i="10"/>
  <c r="L4" i="10"/>
  <c r="O6" i="6"/>
  <c r="M3" i="6"/>
  <c r="AU44" i="3"/>
  <c r="AV44" i="3" s="1"/>
  <c r="AU40" i="3"/>
  <c r="AY40" i="3" s="1"/>
  <c r="AV38" i="3"/>
  <c r="AY38" i="3"/>
  <c r="AV46" i="3"/>
  <c r="AY46" i="3"/>
  <c r="AV42" i="3"/>
  <c r="AY42" i="3"/>
  <c r="AV37" i="3"/>
  <c r="AY37" i="3"/>
  <c r="AU43" i="3"/>
  <c r="AU41" i="3"/>
  <c r="AV45" i="3"/>
  <c r="AY45" i="3"/>
  <c r="AU39" i="3"/>
  <c r="AG59" i="3"/>
  <c r="AG51" i="3"/>
  <c r="AG55" i="3"/>
  <c r="AI20" i="3"/>
  <c r="AG50" i="3"/>
  <c r="AG58" i="3"/>
  <c r="AU36" i="3"/>
  <c r="AI17" i="3"/>
  <c r="AI31" i="3" s="1"/>
  <c r="AI16" i="3"/>
  <c r="AI30" i="3" s="1"/>
  <c r="AI15" i="3"/>
  <c r="AI29" i="3" s="1"/>
  <c r="AI14" i="3"/>
  <c r="AI28" i="3" s="1"/>
  <c r="AI13" i="3"/>
  <c r="AI27" i="3" s="1"/>
  <c r="AI12" i="3"/>
  <c r="AI26" i="3" s="1"/>
  <c r="AI11" i="3"/>
  <c r="AI10" i="3"/>
  <c r="AI24" i="3" s="1"/>
  <c r="AI9" i="3"/>
  <c r="AI23" i="3" s="1"/>
  <c r="AI8" i="3"/>
  <c r="AI22" i="3" s="1"/>
  <c r="AI7" i="3"/>
  <c r="AI21" i="3" s="1"/>
  <c r="AI49" i="3"/>
  <c r="AI52" i="3"/>
  <c r="AI55" i="3"/>
  <c r="AI59" i="3"/>
  <c r="AI54" i="3"/>
  <c r="AI51" i="3"/>
  <c r="AI58" i="3"/>
  <c r="AI53" i="3"/>
  <c r="AI50" i="3"/>
  <c r="AI57" i="3"/>
  <c r="AI56" i="3"/>
  <c r="AJ6" i="3"/>
  <c r="K5" i="3"/>
  <c r="BD3" i="2"/>
  <c r="M33" i="3" s="1"/>
  <c r="L6" i="3"/>
  <c r="P6" i="10" l="1"/>
  <c r="N3" i="10"/>
  <c r="K7" i="10"/>
  <c r="M7" i="10"/>
  <c r="P6" i="6"/>
  <c r="N3" i="6"/>
  <c r="AV40" i="3"/>
  <c r="AY44" i="3"/>
  <c r="AV39" i="3"/>
  <c r="AY39" i="3"/>
  <c r="AV41" i="3"/>
  <c r="AY41" i="3"/>
  <c r="AV43" i="3"/>
  <c r="AY43" i="3"/>
  <c r="AV36" i="3"/>
  <c r="AY36" i="3"/>
  <c r="AJ20" i="3"/>
  <c r="AJ17" i="3"/>
  <c r="AJ16" i="3"/>
  <c r="AJ30" i="3" s="1"/>
  <c r="AJ15" i="3"/>
  <c r="AJ14" i="3"/>
  <c r="AJ28" i="3" s="1"/>
  <c r="AJ13" i="3"/>
  <c r="AJ12" i="3"/>
  <c r="AJ26" i="3" s="1"/>
  <c r="AJ11" i="3"/>
  <c r="AJ25" i="3" s="1"/>
  <c r="AJ10" i="3"/>
  <c r="AJ24" i="3" s="1"/>
  <c r="AJ9" i="3"/>
  <c r="AJ8" i="3"/>
  <c r="AJ22" i="3" s="1"/>
  <c r="AJ7" i="3"/>
  <c r="AK6" i="3"/>
  <c r="AJ49" i="3"/>
  <c r="AJ55" i="3"/>
  <c r="AJ52" i="3"/>
  <c r="AJ56" i="3"/>
  <c r="AJ59" i="3"/>
  <c r="AJ54" i="3"/>
  <c r="AJ51" i="3"/>
  <c r="AJ53" i="3"/>
  <c r="AJ58" i="3"/>
  <c r="AJ50" i="3"/>
  <c r="AJ57" i="3"/>
  <c r="AK56" i="3"/>
  <c r="L5" i="3"/>
  <c r="O3" i="10" s="1"/>
  <c r="BJ3" i="2"/>
  <c r="N33" i="3" s="1"/>
  <c r="M6" i="3"/>
  <c r="AL6" i="3" s="1"/>
  <c r="Q6" i="10" l="1"/>
  <c r="N7" i="10"/>
  <c r="Q6" i="6"/>
  <c r="O3" i="6"/>
  <c r="AL20" i="3"/>
  <c r="AK20" i="3"/>
  <c r="AK14" i="3"/>
  <c r="AK10" i="3"/>
  <c r="AK7" i="3"/>
  <c r="AK13" i="3"/>
  <c r="AK8" i="3"/>
  <c r="AK22" i="3" s="1"/>
  <c r="AK15" i="3"/>
  <c r="AK16" i="3"/>
  <c r="AK12" i="3"/>
  <c r="AK11" i="3"/>
  <c r="AK17" i="3"/>
  <c r="AK9" i="3"/>
  <c r="AL17" i="3"/>
  <c r="AL16" i="3"/>
  <c r="AL15" i="3"/>
  <c r="AL14" i="3"/>
  <c r="AL13" i="3"/>
  <c r="AL12" i="3"/>
  <c r="AL11" i="3"/>
  <c r="AL10" i="3"/>
  <c r="AL9" i="3"/>
  <c r="AL8" i="3"/>
  <c r="AL7" i="3"/>
  <c r="AK59" i="3"/>
  <c r="AJ7" i="11" s="1"/>
  <c r="AK57" i="3"/>
  <c r="AK54" i="3"/>
  <c r="AK53" i="3"/>
  <c r="AK49" i="3"/>
  <c r="AK51" i="3"/>
  <c r="AH7" i="11" s="1"/>
  <c r="AK50" i="3"/>
  <c r="AK55" i="3"/>
  <c r="AI7" i="11" s="1"/>
  <c r="AK52" i="3"/>
  <c r="AK58" i="3"/>
  <c r="AL49" i="3"/>
  <c r="AL57" i="3"/>
  <c r="AL59" i="3"/>
  <c r="AL56" i="3"/>
  <c r="AL51" i="3"/>
  <c r="AL50" i="3"/>
  <c r="AL55" i="3"/>
  <c r="AL54" i="3"/>
  <c r="AL58" i="3"/>
  <c r="AL52" i="3"/>
  <c r="AL53" i="3"/>
  <c r="M5" i="3"/>
  <c r="N6" i="3"/>
  <c r="AM6" i="3" s="1"/>
  <c r="AM20" i="3" s="1"/>
  <c r="BP3" i="2"/>
  <c r="O33" i="3" s="1"/>
  <c r="R6" i="10" l="1"/>
  <c r="P3" i="10"/>
  <c r="P7" i="10"/>
  <c r="O7" i="10"/>
  <c r="R6" i="6"/>
  <c r="P3" i="6"/>
  <c r="AM17" i="3"/>
  <c r="AM16" i="3"/>
  <c r="AM15" i="3"/>
  <c r="AM14" i="3"/>
  <c r="AM13" i="3"/>
  <c r="AM12" i="3"/>
  <c r="AM11" i="3"/>
  <c r="AM10" i="3"/>
  <c r="AM9" i="3"/>
  <c r="AM8" i="3"/>
  <c r="AM7" i="3"/>
  <c r="AM49" i="3"/>
  <c r="AM54" i="3"/>
  <c r="AM55" i="3"/>
  <c r="AM53" i="3"/>
  <c r="AM56" i="3"/>
  <c r="AM52" i="3"/>
  <c r="AM59" i="3"/>
  <c r="AM51" i="3"/>
  <c r="AM50" i="3"/>
  <c r="AM57" i="3"/>
  <c r="AM58" i="3"/>
  <c r="N5" i="3"/>
  <c r="O6" i="3"/>
  <c r="AN6" i="3" s="1"/>
  <c r="AN20" i="3" s="1"/>
  <c r="BV3" i="2"/>
  <c r="P33" i="3" s="1"/>
  <c r="U6" i="11" l="1"/>
  <c r="S6" i="10"/>
  <c r="Q3" i="10"/>
  <c r="Q7" i="10"/>
  <c r="S6" i="6"/>
  <c r="Q3" i="6"/>
  <c r="AN17" i="3"/>
  <c r="AN16" i="3"/>
  <c r="AN15" i="3"/>
  <c r="AN14" i="3"/>
  <c r="AN13" i="3"/>
  <c r="AN12" i="3"/>
  <c r="AN11" i="3"/>
  <c r="AN10" i="3"/>
  <c r="AN9" i="3"/>
  <c r="AN8" i="3"/>
  <c r="AN7" i="3"/>
  <c r="AN49" i="3"/>
  <c r="AN53" i="3"/>
  <c r="AN52" i="3"/>
  <c r="AN59" i="3"/>
  <c r="AN50" i="3"/>
  <c r="AN57" i="3"/>
  <c r="AN51" i="3"/>
  <c r="AN56" i="3"/>
  <c r="AN58" i="3"/>
  <c r="AN55" i="3"/>
  <c r="AN54" i="3"/>
  <c r="O5" i="3"/>
  <c r="P6" i="3"/>
  <c r="CB3" i="2"/>
  <c r="R3" i="10" l="1"/>
  <c r="R7" i="10"/>
  <c r="R3" i="6"/>
  <c r="P5" i="3"/>
  <c r="AO6" i="3"/>
  <c r="AO20" i="3" s="1"/>
  <c r="Q6" i="3"/>
  <c r="Q33" i="3"/>
  <c r="S3" i="10" l="1"/>
  <c r="S3" i="6"/>
  <c r="AQ14" i="3"/>
  <c r="AQ28" i="3" s="1"/>
  <c r="AR17" i="3"/>
  <c r="AQ11" i="3"/>
  <c r="AQ25" i="3" s="1"/>
  <c r="AR7" i="3"/>
  <c r="AQ16" i="3"/>
  <c r="AQ30" i="3" s="1"/>
  <c r="AQ9" i="3"/>
  <c r="AQ23" i="3" s="1"/>
  <c r="AR16" i="3"/>
  <c r="AQ15" i="3"/>
  <c r="AQ29" i="3" s="1"/>
  <c r="AR10" i="3"/>
  <c r="AR15" i="3"/>
  <c r="AQ7" i="3"/>
  <c r="AQ21" i="3" s="1"/>
  <c r="AQ13" i="3"/>
  <c r="AQ27" i="3" s="1"/>
  <c r="AR14" i="3"/>
  <c r="AR11" i="3"/>
  <c r="AR13" i="3"/>
  <c r="AQ10" i="3"/>
  <c r="AQ24" i="3" s="1"/>
  <c r="AR8" i="3"/>
  <c r="AR12" i="3"/>
  <c r="AQ17" i="3"/>
  <c r="AQ31" i="3" s="1"/>
  <c r="AR9" i="3"/>
  <c r="AQ8" i="3"/>
  <c r="AQ22" i="3" s="1"/>
  <c r="AQ12" i="3"/>
  <c r="AQ26" i="3" s="1"/>
  <c r="AO17" i="3"/>
  <c r="AO31" i="3" s="1"/>
  <c r="AO16" i="3"/>
  <c r="AO30" i="3" s="1"/>
  <c r="AO15" i="3"/>
  <c r="AO29" i="3" s="1"/>
  <c r="AO14" i="3"/>
  <c r="AO28" i="3" s="1"/>
  <c r="AO13" i="3"/>
  <c r="AO27" i="3" s="1"/>
  <c r="AO12" i="3"/>
  <c r="AO26" i="3" s="1"/>
  <c r="AO11" i="3"/>
  <c r="AO25" i="3" s="1"/>
  <c r="AO10" i="3"/>
  <c r="AO24" i="3" s="1"/>
  <c r="AO9" i="3"/>
  <c r="AO23" i="3" s="1"/>
  <c r="AO8" i="3"/>
  <c r="AO22" i="3" s="1"/>
  <c r="AO7" i="3"/>
  <c r="AO21" i="3" s="1"/>
  <c r="AO49" i="3"/>
  <c r="AO59" i="3"/>
  <c r="AO51" i="3"/>
  <c r="AO52" i="3"/>
  <c r="AO58" i="3"/>
  <c r="AO50" i="3"/>
  <c r="AO54" i="3"/>
  <c r="AO57" i="3"/>
  <c r="AO55" i="3"/>
  <c r="AO53" i="3"/>
  <c r="AO56" i="3"/>
  <c r="AP6" i="3"/>
  <c r="AP20" i="3" s="1"/>
  <c r="AI25" i="3"/>
  <c r="M4" i="10" s="1"/>
  <c r="AN31" i="3"/>
  <c r="AN27" i="3"/>
  <c r="AN24" i="3"/>
  <c r="AK23" i="3"/>
  <c r="AN23" i="3"/>
  <c r="AJ31" i="3"/>
  <c r="AK25" i="3"/>
  <c r="AM31" i="3"/>
  <c r="AJ29" i="3"/>
  <c r="AN29" i="3"/>
  <c r="AN28" i="3"/>
  <c r="AL30" i="3"/>
  <c r="AJ23" i="3"/>
  <c r="AJ27" i="3"/>
  <c r="AM25" i="3"/>
  <c r="AN26" i="3"/>
  <c r="AL27" i="3"/>
  <c r="AM22" i="3"/>
  <c r="AK29" i="3"/>
  <c r="AM30" i="3"/>
  <c r="AM26" i="3"/>
  <c r="AL23" i="3"/>
  <c r="AK24" i="3"/>
  <c r="AK28" i="3"/>
  <c r="AL29" i="3"/>
  <c r="AN25" i="3"/>
  <c r="AK31" i="3"/>
  <c r="AL25" i="3"/>
  <c r="AL28" i="3"/>
  <c r="AN30" i="3"/>
  <c r="AL22" i="3"/>
  <c r="AM23" i="3"/>
  <c r="AL26" i="3"/>
  <c r="AK27" i="3"/>
  <c r="AM28" i="3"/>
  <c r="AK30" i="3"/>
  <c r="AK26" i="3"/>
  <c r="AM27" i="3"/>
  <c r="AN22" i="3"/>
  <c r="AM29" i="3"/>
  <c r="AM24" i="3"/>
  <c r="AL24" i="3"/>
  <c r="AL31" i="3"/>
  <c r="AM21" i="3"/>
  <c r="AJ21" i="3"/>
  <c r="AK21" i="3"/>
  <c r="AN21" i="3"/>
  <c r="AL21" i="3"/>
  <c r="Q5" i="3"/>
  <c r="T3" i="10" s="1"/>
  <c r="AU49" i="3" l="1"/>
  <c r="N4" i="10"/>
  <c r="S7" i="10"/>
  <c r="O4" i="10"/>
  <c r="U4" i="10"/>
  <c r="R4" i="10"/>
  <c r="Q4" i="10"/>
  <c r="S4" i="10"/>
  <c r="P4" i="10"/>
  <c r="T3" i="6"/>
  <c r="AR29" i="3"/>
  <c r="AR27" i="3"/>
  <c r="AR30" i="3"/>
  <c r="AR28" i="3"/>
  <c r="AR25" i="3"/>
  <c r="AR23" i="3"/>
  <c r="AR26" i="3"/>
  <c r="AR31" i="3"/>
  <c r="AR22" i="3"/>
  <c r="AR24" i="3"/>
  <c r="AR21" i="3"/>
  <c r="AP17" i="3"/>
  <c r="AP31" i="3" s="1"/>
  <c r="AP16" i="3"/>
  <c r="AP30" i="3" s="1"/>
  <c r="AP15" i="3"/>
  <c r="AP29" i="3" s="1"/>
  <c r="AP14" i="3"/>
  <c r="AP28" i="3" s="1"/>
  <c r="AP13" i="3"/>
  <c r="AP27" i="3" s="1"/>
  <c r="AP12" i="3"/>
  <c r="AP26" i="3" s="1"/>
  <c r="AP11" i="3"/>
  <c r="AP25" i="3" s="1"/>
  <c r="AP10" i="3"/>
  <c r="AP24" i="3" s="1"/>
  <c r="AP9" i="3"/>
  <c r="AP23" i="3" s="1"/>
  <c r="AP8" i="3"/>
  <c r="AP22" i="3" s="1"/>
  <c r="AP7" i="3"/>
  <c r="AP21" i="3" s="1"/>
  <c r="M6" i="11" l="1"/>
  <c r="X5" i="11" s="1"/>
  <c r="L6" i="11"/>
  <c r="W5" i="11" s="1"/>
  <c r="K6" i="11"/>
  <c r="V5" i="11" s="1"/>
  <c r="T4" i="10"/>
  <c r="V4" i="10"/>
  <c r="AU15" i="3"/>
  <c r="AU18" i="3"/>
  <c r="AU13" i="3"/>
  <c r="AU17" i="3"/>
  <c r="AU11" i="3"/>
  <c r="AU10" i="3"/>
  <c r="AU14" i="3"/>
  <c r="AU9" i="3"/>
  <c r="AU16" i="3"/>
  <c r="AU12" i="3"/>
  <c r="AU8" i="3"/>
  <c r="AB50" i="3"/>
  <c r="AU50" i="3" s="1"/>
  <c r="AB58" i="3"/>
  <c r="AU58" i="3" s="1"/>
  <c r="AB51" i="3"/>
  <c r="AU51" i="3" s="1"/>
  <c r="AB57" i="3"/>
  <c r="AU57" i="3" s="1"/>
  <c r="AB53" i="3"/>
  <c r="AU53" i="3" s="1"/>
  <c r="AB54" i="3"/>
  <c r="AU54" i="3" s="1"/>
  <c r="AB52" i="3"/>
  <c r="AU52" i="3" s="1"/>
  <c r="AB56" i="3"/>
  <c r="AU56" i="3" s="1"/>
  <c r="AB55" i="3"/>
  <c r="AU55" i="3" s="1"/>
  <c r="AB59" i="3"/>
  <c r="AU59" i="3" s="1"/>
  <c r="L7" i="11" l="1"/>
  <c r="W6" i="11" s="1"/>
  <c r="V7" i="13"/>
  <c r="V8" i="13"/>
  <c r="V9" i="13"/>
  <c r="W8" i="13"/>
  <c r="W9" i="13"/>
  <c r="M7" i="11"/>
  <c r="X6" i="11" s="1"/>
  <c r="W7" i="13"/>
  <c r="U7" i="13"/>
  <c r="U8" i="13"/>
  <c r="U9" i="13"/>
  <c r="K7" i="11"/>
  <c r="V6" i="11" s="1"/>
  <c r="F7" i="10"/>
  <c r="AV14" i="3"/>
  <c r="AY14" i="3"/>
  <c r="AV9" i="3"/>
  <c r="AY9" i="3"/>
  <c r="AV11" i="3"/>
  <c r="AY11" i="3"/>
  <c r="AV17" i="3"/>
  <c r="AY17" i="3"/>
  <c r="AV10" i="3"/>
  <c r="AY10" i="3"/>
  <c r="AV13" i="3"/>
  <c r="AY13" i="3"/>
  <c r="AV12" i="3"/>
  <c r="AY12" i="3"/>
  <c r="AV18" i="3"/>
  <c r="AY18" i="3"/>
  <c r="AV16" i="3"/>
  <c r="AY16" i="3"/>
  <c r="AV15" i="3"/>
  <c r="AY15" i="3"/>
  <c r="AV8" i="3"/>
  <c r="AY8" i="3"/>
  <c r="AB301" i="3"/>
  <c r="F34" i="10" s="1"/>
  <c r="AJ6" i="11" l="1"/>
  <c r="AI6" i="11"/>
  <c r="AH6" i="11"/>
  <c r="AY28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tc={1091F794-C1FB-4FB3-AD68-741948E087D0}</author>
  </authors>
  <commentList>
    <comment ref="K370" authorId="0" shapeId="0" xr:uid="{1091F794-C1FB-4FB3-AD68-741948E087D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Dati interpolati. Erano vuoti, Gio2 se ne era dimenticato (probabilmente)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Francesco Zammori</author>
  </authors>
  <commentList>
    <comment ref="E3" authorId="0" shapeId="0" xr:uid="{1BAC8F24-AC1A-46C9-AFC9-28BB7666F169}">
      <text>
        <r>
          <rPr>
            <b/>
            <sz val="9"/>
            <color indexed="81"/>
            <rFont val="Tahoma"/>
            <family val="2"/>
          </rPr>
          <t>Francesco Zammori:</t>
        </r>
        <r>
          <rPr>
            <sz val="9"/>
            <color indexed="81"/>
            <rFont val="Tahoma"/>
            <family val="2"/>
          </rPr>
          <t xml:space="preserve">
Modifica per evitare che il migliore coincida con il push</t>
        </r>
      </text>
    </comment>
  </commentList>
</comments>
</file>

<file path=xl/sharedStrings.xml><?xml version="1.0" encoding="utf-8"?>
<sst xmlns="http://schemas.openxmlformats.org/spreadsheetml/2006/main" count="26107" uniqueCount="308">
  <si>
    <t>Average</t>
  </si>
  <si>
    <t>Number of Jobs</t>
  </si>
  <si>
    <t>Total Time i.e., From Cradle to Grave</t>
  </si>
  <si>
    <t>Mean</t>
  </si>
  <si>
    <t>Standard Dev</t>
  </si>
  <si>
    <t>Time Spent in PSP</t>
  </si>
  <si>
    <t>Time Spent in the Shop</t>
  </si>
  <si>
    <t>Processing Time</t>
  </si>
  <si>
    <t>Time Spent in Queues</t>
  </si>
  <si>
    <t>% Of Jobs Delivered In Time</t>
  </si>
  <si>
    <t>Tardiness</t>
  </si>
  <si>
    <t>Lateness</t>
  </si>
  <si>
    <t>Max Lateness</t>
  </si>
  <si>
    <t>Anticipation</t>
  </si>
  <si>
    <t>Time  in Warehouse (All)</t>
  </si>
  <si>
    <t>Time in Warehouse (On Time Jobs)</t>
  </si>
  <si>
    <t>Time in Warehouse (Late Jobs)</t>
  </si>
  <si>
    <t>Total Cost</t>
  </si>
  <si>
    <t>Direct Cost</t>
  </si>
  <si>
    <t>WIP Stock Holding Cost</t>
  </si>
  <si>
    <t>FP Stock Holding Cost (All)</t>
  </si>
  <si>
    <t>FP Stock Holding Cost (On Time Jobs)</t>
  </si>
  <si>
    <t>FP Stock Holding Cost (Late Jobs)</t>
  </si>
  <si>
    <t>Penalty Cost (All)</t>
  </si>
  <si>
    <t>Penalty Cost (Late)</t>
  </si>
  <si>
    <t>Sale Price</t>
  </si>
  <si>
    <t>Revenue</t>
  </si>
  <si>
    <t>Max Revenue</t>
  </si>
  <si>
    <t>Min Revenue</t>
  </si>
  <si>
    <t>Total Revenue</t>
  </si>
  <si>
    <t>System WIP as #Jobs</t>
  </si>
  <si>
    <t>System Max #Jobs</t>
  </si>
  <si>
    <t>System Min #Jobs</t>
  </si>
  <si>
    <t>System WIP as Work Load</t>
  </si>
  <si>
    <t>System Max Work Load</t>
  </si>
  <si>
    <t>System Min Work Laod</t>
  </si>
  <si>
    <t>System Norm</t>
  </si>
  <si>
    <t>PSP WIP as #Jobs</t>
  </si>
  <si>
    <t>PSP Max #Jobs</t>
  </si>
  <si>
    <t>PSP  Min #Jobs</t>
  </si>
  <si>
    <t>PSP  WIP as Work Load</t>
  </si>
  <si>
    <t>PSP  Max Work Load</t>
  </si>
  <si>
    <t>PSP  Min Work Laod</t>
  </si>
  <si>
    <t>Machine Queue as #Jobs</t>
  </si>
  <si>
    <t>Machine Queue as Work Load</t>
  </si>
  <si>
    <t>Saturation WC1</t>
  </si>
  <si>
    <t>Saturation WC2</t>
  </si>
  <si>
    <t>Saturation WC3</t>
  </si>
  <si>
    <t>Saturation WC4</t>
  </si>
  <si>
    <t>Saturation WC5</t>
  </si>
  <si>
    <t>Saturation WC6</t>
  </si>
  <si>
    <t>Cost depending on Policy</t>
  </si>
  <si>
    <t>Tot_Sh - At - In_Out - FIFO</t>
  </si>
  <si>
    <t>PUSH - FIFO</t>
  </si>
  <si>
    <t>Push</t>
  </si>
  <si>
    <t>Stock Holding</t>
  </si>
  <si>
    <t>SH / Pen</t>
  </si>
  <si>
    <t>Cost Dep on Policy</t>
  </si>
  <si>
    <t>Avg Revenue</t>
  </si>
  <si>
    <t>WLC FIFO Tot_Sh - At - In_Out</t>
  </si>
  <si>
    <t>Avg D_C</t>
  </si>
  <si>
    <t>Avg_Pr</t>
  </si>
  <si>
    <t>Scarti</t>
  </si>
  <si>
    <t>Tot_Sh - At - Cont - FIFO</t>
  </si>
  <si>
    <t>WL = 75</t>
  </si>
  <si>
    <t>WLC FIFO Tot_Sh - At - Cont</t>
  </si>
  <si>
    <t>ND</t>
  </si>
  <si>
    <t>WLC FIFO Tot_Sh - Pr - Cont</t>
  </si>
  <si>
    <t>WLC FIFO BtNk - At - Cont</t>
  </si>
  <si>
    <t>WLC FIFO BtNk - At - Pr</t>
  </si>
  <si>
    <t xml:space="preserve">C_Lav. [17.75 per UT],    C_Mat. U[10 - 30],     Kpos 0.12%,     Kpen 0.36%,   InterT_Cons. 5 UT,   Prog_Routing 50% </t>
  </si>
  <si>
    <t>Kpos</t>
  </si>
  <si>
    <t>Kpen</t>
  </si>
  <si>
    <t>Cost DoP per Unit</t>
  </si>
  <si>
    <t>Ratio</t>
  </si>
  <si>
    <t>Rev Per Unit</t>
  </si>
  <si>
    <t>OPT_LEV</t>
  </si>
  <si>
    <t>Cost WLC</t>
  </si>
  <si>
    <t>Norm WLC</t>
  </si>
  <si>
    <t>Cost Push</t>
  </si>
  <si>
    <t>Norm Push</t>
  </si>
  <si>
    <t>Tot_Sh - At - In_Out - DD</t>
  </si>
  <si>
    <t>%</t>
  </si>
  <si>
    <t>PUSH - DD</t>
  </si>
  <si>
    <t>WLC DD Tot_Sh - At - In_Out</t>
  </si>
  <si>
    <t>Tot_Sh - At - Cont - DD</t>
  </si>
  <si>
    <t>WLC DD Tot_Sh - Pr - Cont</t>
  </si>
  <si>
    <t>WLC DD BtNk - At - Cont</t>
  </si>
  <si>
    <t>WLC DD BtNk - Prob - Cont</t>
  </si>
  <si>
    <t>BtNk - Pr - Cont - FIFO</t>
  </si>
  <si>
    <t>BtNk - At - Cont - FIFO</t>
  </si>
  <si>
    <t>Tot_Sh - PR - Cont - FIFO</t>
  </si>
  <si>
    <t>Tot_Sh - Prob - Cont - DD</t>
  </si>
  <si>
    <t>BtNk - At - Cont - DD</t>
  </si>
  <si>
    <t>BtNk - Pr - Cont - DD</t>
  </si>
  <si>
    <t>WLC PST Tot_Sh - At - In_Out</t>
  </si>
  <si>
    <t>WLC PST Tot_Sh - Pr - Cont</t>
  </si>
  <si>
    <t>WLC PST BtNk - At - Cont</t>
  </si>
  <si>
    <t>WLC PST BtNk - Prob - Cont</t>
  </si>
  <si>
    <t>PUSH PST</t>
  </si>
  <si>
    <t>Tot_Sh - At - In_Out - PST</t>
  </si>
  <si>
    <t>Tot_Sh - At - Cont - PST</t>
  </si>
  <si>
    <t>WLC PST Tot_Sh - At - Cont</t>
  </si>
  <si>
    <t>Tot_Sh - PR - Cont - PST</t>
  </si>
  <si>
    <t>BtNk - At - Cont - PST</t>
  </si>
  <si>
    <t>BtNk - Pr - Cont - PSTDD</t>
  </si>
  <si>
    <t>RATIO</t>
  </si>
  <si>
    <t>TSh-At-IO</t>
  </si>
  <si>
    <t>TSh-At-Cnt</t>
  </si>
  <si>
    <t>TSh-Pr-Cnt</t>
  </si>
  <si>
    <t xml:space="preserve"> BnK-At-Cnt</t>
  </si>
  <si>
    <t>BnK-Pr-Cnt</t>
  </si>
  <si>
    <t>FIFO</t>
  </si>
  <si>
    <t xml:space="preserve"> TSh-At-IO</t>
  </si>
  <si>
    <t>BnK-At-Cnt</t>
  </si>
  <si>
    <t>Sh-At-IO</t>
  </si>
  <si>
    <t xml:space="preserve"> TSh-Pr-Cnt</t>
  </si>
  <si>
    <t>Percentage</t>
  </si>
  <si>
    <t>X0</t>
  </si>
  <si>
    <t>X1</t>
  </si>
  <si>
    <t>Y</t>
  </si>
  <si>
    <t>BtN-At-Cnt</t>
  </si>
  <si>
    <t>BtN-Pr-Cnt</t>
  </si>
  <si>
    <t>Due Date</t>
  </si>
  <si>
    <t>TSP</t>
  </si>
  <si>
    <t>KPI</t>
  </si>
  <si>
    <t>Policy</t>
  </si>
  <si>
    <t>LT</t>
  </si>
  <si>
    <t>% In Time</t>
  </si>
  <si>
    <t>Rev R3</t>
  </si>
  <si>
    <t>Rev R7</t>
  </si>
  <si>
    <t>Rev R1/3</t>
  </si>
  <si>
    <t>FIFO - TSh-At-IO</t>
  </si>
  <si>
    <t>Push FIFO</t>
  </si>
  <si>
    <t>FIFO TSh-At-Cnt</t>
  </si>
  <si>
    <t>FIFO TSh-Pr-Cnt</t>
  </si>
  <si>
    <t>FIFO BtN-At-Cnt</t>
  </si>
  <si>
    <t>FIFO BtN-Pr-Cnt</t>
  </si>
  <si>
    <t>DD TSh-At-IO</t>
  </si>
  <si>
    <t>TSP TSh-At-IO</t>
  </si>
  <si>
    <t>TSP TSh-At-Cnt</t>
  </si>
  <si>
    <t>TSP TSh-Pr-Cnt</t>
  </si>
  <si>
    <t>TSP BtN-At-Cnt</t>
  </si>
  <si>
    <t>TSP BtN-Pr-Cnt</t>
  </si>
  <si>
    <t>DD Push</t>
  </si>
  <si>
    <t>DD TSh-At-Cnt</t>
  </si>
  <si>
    <t>DD TSh-Pr-Cnt</t>
  </si>
  <si>
    <t>DD BtN-At-Cnt</t>
  </si>
  <si>
    <t>DD BtN-Pr-Cnt</t>
  </si>
  <si>
    <t xml:space="preserve">Optimal </t>
  </si>
  <si>
    <t>Norms</t>
  </si>
  <si>
    <t>Ott-Val</t>
  </si>
  <si>
    <t>TSP Push</t>
  </si>
  <si>
    <t>Colonna</t>
  </si>
  <si>
    <t>Riga</t>
  </si>
  <si>
    <t>Scelto</t>
  </si>
  <si>
    <t>WIP</t>
  </si>
  <si>
    <t>SFTT</t>
  </si>
  <si>
    <t>PPC</t>
  </si>
  <si>
    <t>PUSH</t>
  </si>
  <si>
    <t>WLC</t>
  </si>
  <si>
    <t>[-]</t>
  </si>
  <si>
    <t>PST</t>
  </si>
  <si>
    <t>WL</t>
  </si>
  <si>
    <t>SL</t>
  </si>
  <si>
    <t>AGG</t>
  </si>
  <si>
    <t>CAGG</t>
  </si>
  <si>
    <t>BN</t>
  </si>
  <si>
    <t>NORM</t>
  </si>
  <si>
    <t>DISP.</t>
  </si>
  <si>
    <t>OPT.</t>
  </si>
  <si>
    <t>Avg. Tar.</t>
  </si>
  <si>
    <t>% IN TIME</t>
  </si>
  <si>
    <t>AVG. LAT.</t>
  </si>
  <si>
    <t>AVG. EAR.</t>
  </si>
  <si>
    <t>AVG. TAR.</t>
  </si>
  <si>
    <t>MAX TAR.</t>
  </si>
  <si>
    <t>Row</t>
  </si>
  <si>
    <t>Col</t>
  </si>
  <si>
    <t>dRow</t>
  </si>
  <si>
    <t>-</t>
  </si>
  <si>
    <t>GTT</t>
  </si>
  <si>
    <t>AVG REV</t>
  </si>
  <si>
    <t>alfa</t>
  </si>
  <si>
    <t>beta</t>
  </si>
  <si>
    <t>teta</t>
  </si>
  <si>
    <t>media</t>
  </si>
  <si>
    <t>var</t>
  </si>
  <si>
    <t>CV</t>
  </si>
  <si>
    <t>TS-Agg-IO</t>
  </si>
  <si>
    <t>TS-Agg*</t>
  </si>
  <si>
    <t>TS-Cagg*</t>
  </si>
  <si>
    <t>Bt-Agg*</t>
  </si>
  <si>
    <t>Bt-Cagg*</t>
  </si>
  <si>
    <t>E[GTT]</t>
  </si>
  <si>
    <t>E[SFTT]</t>
  </si>
  <si>
    <t>E[WIP]</t>
  </si>
  <si>
    <t>E[% IN TIME]</t>
  </si>
  <si>
    <t>E[TAR]</t>
  </si>
  <si>
    <t>E[EAR]</t>
  </si>
  <si>
    <t>E[T|T&gt;0]</t>
  </si>
  <si>
    <t>MAX[TAR]</t>
  </si>
  <si>
    <t>Push - Conf. 2</t>
  </si>
  <si>
    <t>WLC - Conf. 13</t>
  </si>
  <si>
    <t>WLC - Conf. 15</t>
  </si>
  <si>
    <t>WLC - Conf. 17</t>
  </si>
  <si>
    <t>WLC - Conf. 19</t>
  </si>
  <si>
    <t>WLC - Conf. 25</t>
  </si>
  <si>
    <t>FIFO - Total Shop Load - Aggregated</t>
  </si>
  <si>
    <t>FIFO - Total Shop Load - Corr. Aggregated</t>
  </si>
  <si>
    <t>FIFO - Load at Each Machine - Corr. Aggregated</t>
  </si>
  <si>
    <t>FIFO - Load at Each Machine - Aggregated</t>
  </si>
  <si>
    <t>PST - PUSH</t>
  </si>
  <si>
    <t>NL</t>
  </si>
  <si>
    <t>Cost</t>
  </si>
  <si>
    <t>gdl</t>
  </si>
  <si>
    <t>F</t>
  </si>
  <si>
    <t>Residual</t>
  </si>
  <si>
    <t>Source of Variance</t>
  </si>
  <si>
    <t>Sum Of Squares</t>
  </si>
  <si>
    <t>Deg. Of. Freed.</t>
  </si>
  <si>
    <t>F-Ratio</t>
  </si>
  <si>
    <t>p-value</t>
  </si>
  <si>
    <t xml:space="preserve">WorkLoad Acc. </t>
  </si>
  <si>
    <t xml:space="preserve">Intercept </t>
  </si>
  <si>
    <t xml:space="preserve">Norm Level </t>
  </si>
  <si>
    <t xml:space="preserve">Release Strat. </t>
  </si>
  <si>
    <t xml:space="preserve">Dispatching </t>
  </si>
  <si>
    <r>
      <t xml:space="preserve">Release </t>
    </r>
    <r>
      <rPr>
        <sz val="11"/>
        <color theme="1"/>
        <rFont val="Calibri"/>
        <family val="2"/>
      </rPr>
      <t>× Workload</t>
    </r>
  </si>
  <si>
    <t>Release × Dispatching</t>
  </si>
  <si>
    <t>Workload × Dispatching</t>
  </si>
  <si>
    <t>Release × Workload × Dispatching</t>
  </si>
  <si>
    <t>REV</t>
  </si>
  <si>
    <t>REL</t>
  </si>
  <si>
    <t>WKL</t>
  </si>
  <si>
    <t>DIS</t>
  </si>
  <si>
    <t>VH</t>
  </si>
  <si>
    <t>TSL</t>
  </si>
  <si>
    <t>LEM</t>
  </si>
  <si>
    <t>H</t>
  </si>
  <si>
    <t>MH</t>
  </si>
  <si>
    <t>ML</t>
  </si>
  <si>
    <t>L</t>
  </si>
  <si>
    <t>VL</t>
  </si>
  <si>
    <t>REVENUE</t>
  </si>
  <si>
    <t>SYSTEM</t>
  </si>
  <si>
    <t>FIFO-PUSH</t>
  </si>
  <si>
    <t xml:space="preserve">FIFO - TSL </t>
  </si>
  <si>
    <t>FIFO - LEM</t>
  </si>
  <si>
    <t>PST - LEM</t>
  </si>
  <si>
    <t>PST - TSL</t>
  </si>
  <si>
    <t>Analisi varianza: ad un fattore</t>
  </si>
  <si>
    <t>RIEPILOGO</t>
  </si>
  <si>
    <t>ANALISI VARIANZA</t>
  </si>
  <si>
    <t>Origine della variazione</t>
  </si>
  <si>
    <t>SQ</t>
  </si>
  <si>
    <t>MQ</t>
  </si>
  <si>
    <t>Valore di significatività</t>
  </si>
  <si>
    <t>F crit</t>
  </si>
  <si>
    <t>Tra gruppi</t>
  </si>
  <si>
    <t>In gruppi</t>
  </si>
  <si>
    <t>Totale</t>
  </si>
  <si>
    <t xml:space="preserve"> </t>
  </si>
  <si>
    <t>5 - 1</t>
  </si>
  <si>
    <t>5 - 2</t>
  </si>
  <si>
    <t>5 - 3</t>
  </si>
  <si>
    <t>5 - 4</t>
  </si>
  <si>
    <t>5 - 6</t>
  </si>
  <si>
    <t>Tuckle Test</t>
  </si>
  <si>
    <t>D MEAN</t>
  </si>
  <si>
    <t>Crit Val = Q * RadQ(Spooled^2 /n)</t>
  </si>
  <si>
    <t>n =</t>
  </si>
  <si>
    <t>Q =</t>
  </si>
  <si>
    <t xml:space="preserve">k = </t>
  </si>
  <si>
    <t>total observation</t>
  </si>
  <si>
    <t>total groups</t>
  </si>
  <si>
    <t xml:space="preserve">df = </t>
  </si>
  <si>
    <t>3.778 df = 48</t>
  </si>
  <si>
    <t>3.755 df = 60</t>
  </si>
  <si>
    <t>Standardize Range Q Table</t>
  </si>
  <si>
    <t>S_Pooled^2</t>
  </si>
  <si>
    <t>Crit Val</t>
  </si>
  <si>
    <t>Crit Value</t>
  </si>
  <si>
    <t>Ott _ cost</t>
  </si>
  <si>
    <t>Test t</t>
  </si>
  <si>
    <t>Groups</t>
  </si>
  <si>
    <t>PUSH - PST</t>
  </si>
  <si>
    <t>WLC - FIFO - LEM</t>
  </si>
  <si>
    <t>WLC - FIFO - TSL</t>
  </si>
  <si>
    <t xml:space="preserve">PUSH - FIFO </t>
  </si>
  <si>
    <t xml:space="preserve">PUSH - PST </t>
  </si>
  <si>
    <t>WLC - PST - LEM</t>
  </si>
  <si>
    <t>WLC- PST - TSL</t>
  </si>
  <si>
    <t>Count</t>
  </si>
  <si>
    <t>Sum</t>
  </si>
  <si>
    <t>Variance</t>
  </si>
  <si>
    <t>Significant</t>
  </si>
  <si>
    <t>Norm</t>
  </si>
  <si>
    <t>WLC FIFO - AGG - TSL</t>
  </si>
  <si>
    <t>PUSH FIFO</t>
  </si>
  <si>
    <t>WLC - TSL/AGG/PST</t>
  </si>
  <si>
    <t>WLC - LEM/AGG/PST</t>
  </si>
  <si>
    <t>WLC - LEM/AGG/FIFO</t>
  </si>
  <si>
    <t>PST - Total Shop Load - Aggregated</t>
  </si>
  <si>
    <t>PST - Total Shop Load - Corr. Aggregated</t>
  </si>
  <si>
    <t>PST - Load at Each Machine - Aggregated</t>
  </si>
  <si>
    <t>PST - Load at Each Machine - Corr. Aggregated</t>
  </si>
  <si>
    <t>WLC - LEM/CAGG/PST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</si>
</sst>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_€_-;\-* #,##0.00\ _€_-;_-* &quot;-&quot;??\ _€_-;_-@_-"/>
    <numFmt numFmtId="165" formatCode="0.0%"/>
    <numFmt numFmtId="166" formatCode="_-* #,##0\ [$€-410]_-;\-* #,##0\ [$€-410]_-;_-* &quot;-&quot;??\ [$€-410]_-;_-@_-"/>
    <numFmt numFmtId="167" formatCode="0.0000"/>
    <numFmt numFmtId="168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2" tint="-0.749992370372631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9"/>
      <name val="Calibri"/>
      <family val="2"/>
      <scheme val="minor"/>
    </font>
    <font>
      <b/>
      <i/>
      <sz val="9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9"/>
      <color theme="5" tint="-0.249977111117893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i/>
      <sz val="9"/>
      <color theme="0" tint="-0.249977111117893"/>
      <name val="Calibri"/>
      <family val="2"/>
      <scheme val="minor"/>
    </font>
    <font>
      <b/>
      <sz val="9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2" tint="-0.499984740745262"/>
      <name val="Calibri"/>
      <family val="2"/>
      <scheme val="minor"/>
    </font>
    <font>
      <sz val="11"/>
      <color theme="1"/>
      <name val="Calibri"/>
      <family val="2"/>
    </font>
    <font>
      <b/>
      <sz val="10"/>
      <color theme="2" tint="-0.499984740745262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7">
    <xf numFmtId="0" fontId="0" fillId="0" borderId="0" xfId="0"/>
    <xf numFmtId="0" fontId="2" fillId="0" borderId="0" xfId="0" applyFont="1"/>
    <xf numFmtId="0" fontId="2" fillId="0" borderId="3" xfId="0" applyFont="1" applyBorder="1"/>
    <xf numFmtId="0" fontId="5" fillId="0" borderId="0" xfId="0" applyFont="1"/>
    <xf numFmtId="0" fontId="6" fillId="0" borderId="0" xfId="0" applyFont="1" applyAlignment="1">
      <alignment horizontal="left"/>
    </xf>
    <xf numFmtId="0" fontId="7" fillId="6" borderId="0" xfId="0" applyFont="1" applyFill="1" applyAlignment="1">
      <alignment horizontal="left"/>
    </xf>
    <xf numFmtId="0" fontId="8" fillId="7" borderId="0" xfId="0" applyFont="1" applyFill="1" applyAlignment="1">
      <alignment horizontal="center"/>
    </xf>
    <xf numFmtId="10" fontId="9" fillId="0" borderId="0" xfId="0" applyNumberFormat="1" applyFont="1" applyAlignment="1">
      <alignment horizontal="center"/>
    </xf>
    <xf numFmtId="0" fontId="6" fillId="6" borderId="1" xfId="0" applyFont="1" applyFill="1" applyBorder="1"/>
    <xf numFmtId="0" fontId="10" fillId="7" borderId="1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0" fillId="0" borderId="1" xfId="0" applyFont="1" applyBorder="1"/>
    <xf numFmtId="2" fontId="5" fillId="0" borderId="1" xfId="0" applyNumberFormat="1" applyFont="1" applyBorder="1"/>
    <xf numFmtId="0" fontId="10" fillId="0" borderId="0" xfId="0" applyFont="1"/>
    <xf numFmtId="0" fontId="5" fillId="0" borderId="1" xfId="0" applyFont="1" applyBorder="1" applyAlignment="1">
      <alignment horizontal="center"/>
    </xf>
    <xf numFmtId="164" fontId="5" fillId="0" borderId="1" xfId="0" applyNumberFormat="1" applyFont="1" applyBorder="1"/>
    <xf numFmtId="0" fontId="10" fillId="2" borderId="1" xfId="0" applyFont="1" applyFill="1" applyBorder="1"/>
    <xf numFmtId="2" fontId="5" fillId="2" borderId="1" xfId="0" applyNumberFormat="1" applyFont="1" applyFill="1" applyBorder="1"/>
    <xf numFmtId="165" fontId="5" fillId="2" borderId="1" xfId="2" applyNumberFormat="1" applyFont="1" applyFill="1" applyBorder="1"/>
    <xf numFmtId="12" fontId="5" fillId="0" borderId="1" xfId="0" applyNumberFormat="1" applyFont="1" applyBorder="1" applyAlignment="1">
      <alignment horizontal="center"/>
    </xf>
    <xf numFmtId="166" fontId="5" fillId="2" borderId="1" xfId="0" applyNumberFormat="1" applyFont="1" applyFill="1" applyBorder="1"/>
    <xf numFmtId="0" fontId="10" fillId="8" borderId="1" xfId="0" applyFont="1" applyFill="1" applyBorder="1"/>
    <xf numFmtId="0" fontId="5" fillId="8" borderId="1" xfId="0" applyFont="1" applyFill="1" applyBorder="1"/>
    <xf numFmtId="10" fontId="5" fillId="8" borderId="1" xfId="2" applyNumberFormat="1" applyFont="1" applyFill="1" applyBorder="1"/>
    <xf numFmtId="164" fontId="5" fillId="8" borderId="1" xfId="1" applyFont="1" applyFill="1" applyBorder="1"/>
    <xf numFmtId="0" fontId="10" fillId="9" borderId="1" xfId="0" applyFont="1" applyFill="1" applyBorder="1"/>
    <xf numFmtId="164" fontId="5" fillId="9" borderId="1" xfId="0" applyNumberFormat="1" applyFont="1" applyFill="1" applyBorder="1"/>
    <xf numFmtId="0" fontId="5" fillId="9" borderId="1" xfId="0" applyFont="1" applyFill="1" applyBorder="1"/>
    <xf numFmtId="0" fontId="13" fillId="11" borderId="1" xfId="0" applyFont="1" applyFill="1" applyBorder="1" applyAlignment="1">
      <alignment horizontal="center"/>
    </xf>
    <xf numFmtId="2" fontId="10" fillId="7" borderId="1" xfId="0" applyNumberFormat="1" applyFont="1" applyFill="1" applyBorder="1" applyAlignment="1">
      <alignment horizontal="center"/>
    </xf>
    <xf numFmtId="2" fontId="5" fillId="0" borderId="1" xfId="0" applyNumberFormat="1" applyFont="1" applyFill="1" applyBorder="1"/>
    <xf numFmtId="0" fontId="6" fillId="0" borderId="0" xfId="0" applyFont="1"/>
    <xf numFmtId="164" fontId="5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0" fontId="5" fillId="0" borderId="1" xfId="2" applyNumberFormat="1" applyFont="1" applyBorder="1" applyAlignment="1">
      <alignment horizontal="center"/>
    </xf>
    <xf numFmtId="0" fontId="14" fillId="10" borderId="0" xfId="0" applyFont="1" applyFill="1"/>
    <xf numFmtId="0" fontId="15" fillId="10" borderId="0" xfId="0" applyFont="1" applyFill="1"/>
    <xf numFmtId="0" fontId="14" fillId="0" borderId="0" xfId="0" applyFont="1" applyFill="1"/>
    <xf numFmtId="0" fontId="15" fillId="0" borderId="0" xfId="0" applyFont="1" applyFill="1"/>
    <xf numFmtId="0" fontId="6" fillId="4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5" fillId="0" borderId="2" xfId="0" applyFont="1" applyBorder="1"/>
    <xf numFmtId="9" fontId="6" fillId="0" borderId="2" xfId="0" applyNumberFormat="1" applyFont="1" applyBorder="1" applyAlignment="1">
      <alignment horizontal="center"/>
    </xf>
    <xf numFmtId="0" fontId="6" fillId="0" borderId="2" xfId="0" applyFont="1" applyBorder="1" applyAlignment="1">
      <alignment horizontal="right"/>
    </xf>
    <xf numFmtId="0" fontId="10" fillId="0" borderId="3" xfId="0" applyFont="1" applyBorder="1"/>
    <xf numFmtId="0" fontId="5" fillId="0" borderId="3" xfId="0" applyFont="1" applyBorder="1"/>
    <xf numFmtId="0" fontId="13" fillId="0" borderId="3" xfId="0" applyFont="1" applyFill="1" applyBorder="1" applyAlignment="1">
      <alignment horizontal="right"/>
    </xf>
    <xf numFmtId="0" fontId="5" fillId="5" borderId="3" xfId="0" applyFont="1" applyFill="1" applyBorder="1"/>
    <xf numFmtId="0" fontId="9" fillId="0" borderId="0" xfId="0" applyFont="1"/>
    <xf numFmtId="0" fontId="13" fillId="0" borderId="0" xfId="0" applyFont="1" applyFill="1" applyAlignment="1">
      <alignment horizontal="right"/>
    </xf>
    <xf numFmtId="0" fontId="9" fillId="0" borderId="3" xfId="0" applyFont="1" applyBorder="1"/>
    <xf numFmtId="0" fontId="6" fillId="0" borderId="3" xfId="0" applyFont="1" applyFill="1" applyBorder="1" applyAlignment="1">
      <alignment horizontal="right"/>
    </xf>
    <xf numFmtId="3" fontId="6" fillId="0" borderId="3" xfId="0" applyNumberFormat="1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10" fontId="13" fillId="0" borderId="3" xfId="2" applyNumberFormat="1" applyFont="1" applyFill="1" applyBorder="1" applyAlignment="1">
      <alignment horizontal="right"/>
    </xf>
    <xf numFmtId="0" fontId="10" fillId="0" borderId="2" xfId="0" applyFont="1" applyBorder="1"/>
    <xf numFmtId="0" fontId="6" fillId="0" borderId="2" xfId="0" applyFont="1" applyFill="1" applyBorder="1" applyAlignment="1">
      <alignment horizontal="right"/>
    </xf>
    <xf numFmtId="0" fontId="6" fillId="0" borderId="0" xfId="0" applyFont="1" applyAlignment="1">
      <alignment horizontal="right"/>
    </xf>
    <xf numFmtId="0" fontId="6" fillId="0" borderId="3" xfId="0" applyFont="1" applyBorder="1" applyAlignment="1">
      <alignment horizontal="right"/>
    </xf>
    <xf numFmtId="0" fontId="5" fillId="0" borderId="0" xfId="0" applyFont="1" applyBorder="1"/>
    <xf numFmtId="0" fontId="9" fillId="0" borderId="0" xfId="0" applyFont="1" applyBorder="1"/>
    <xf numFmtId="0" fontId="6" fillId="0" borderId="0" xfId="0" applyFont="1" applyBorder="1" applyAlignment="1">
      <alignment horizontal="right"/>
    </xf>
    <xf numFmtId="0" fontId="16" fillId="10" borderId="0" xfId="0" applyFont="1" applyFill="1"/>
    <xf numFmtId="0" fontId="16" fillId="0" borderId="0" xfId="0" applyFont="1" applyFill="1"/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167" fontId="5" fillId="0" borderId="3" xfId="0" applyNumberFormat="1" applyFont="1" applyBorder="1"/>
    <xf numFmtId="167" fontId="13" fillId="0" borderId="3" xfId="0" applyNumberFormat="1" applyFont="1" applyFill="1" applyBorder="1" applyAlignment="1">
      <alignment horizontal="right"/>
    </xf>
    <xf numFmtId="167" fontId="5" fillId="0" borderId="0" xfId="0" applyNumberFormat="1" applyFont="1"/>
    <xf numFmtId="167" fontId="13" fillId="0" borderId="0" xfId="0" applyNumberFormat="1" applyFont="1" applyFill="1" applyAlignment="1">
      <alignment horizontal="right"/>
    </xf>
    <xf numFmtId="167" fontId="6" fillId="0" borderId="3" xfId="0" applyNumberFormat="1" applyFont="1" applyFill="1" applyBorder="1" applyAlignment="1">
      <alignment horizontal="right"/>
    </xf>
    <xf numFmtId="167" fontId="6" fillId="0" borderId="0" xfId="0" applyNumberFormat="1" applyFont="1" applyFill="1" applyAlignment="1">
      <alignment horizontal="right"/>
    </xf>
    <xf numFmtId="167" fontId="13" fillId="0" borderId="3" xfId="2" applyNumberFormat="1" applyFont="1" applyFill="1" applyBorder="1" applyAlignment="1">
      <alignment horizontal="right"/>
    </xf>
    <xf numFmtId="167" fontId="5" fillId="0" borderId="2" xfId="0" applyNumberFormat="1" applyFont="1" applyBorder="1"/>
    <xf numFmtId="167" fontId="6" fillId="0" borderId="2" xfId="0" applyNumberFormat="1" applyFont="1" applyFill="1" applyBorder="1" applyAlignment="1">
      <alignment horizontal="right"/>
    </xf>
    <xf numFmtId="167" fontId="6" fillId="0" borderId="0" xfId="0" applyNumberFormat="1" applyFont="1" applyAlignment="1">
      <alignment horizontal="right"/>
    </xf>
    <xf numFmtId="167" fontId="6" fillId="0" borderId="3" xfId="0" applyNumberFormat="1" applyFont="1" applyBorder="1" applyAlignment="1">
      <alignment horizontal="right"/>
    </xf>
    <xf numFmtId="167" fontId="5" fillId="5" borderId="3" xfId="0" applyNumberFormat="1" applyFont="1" applyFill="1" applyBorder="1"/>
    <xf numFmtId="0" fontId="5" fillId="0" borderId="0" xfId="0" applyFont="1" applyFill="1"/>
    <xf numFmtId="0" fontId="10" fillId="0" borderId="0" xfId="0" applyFont="1" applyFill="1" applyBorder="1"/>
    <xf numFmtId="164" fontId="5" fillId="0" borderId="0" xfId="0" applyNumberFormat="1" applyFont="1" applyFill="1" applyBorder="1"/>
    <xf numFmtId="0" fontId="5" fillId="0" borderId="0" xfId="0" applyFont="1" applyFill="1" applyBorder="1"/>
    <xf numFmtId="10" fontId="5" fillId="0" borderId="0" xfId="2" applyNumberFormat="1" applyFont="1"/>
    <xf numFmtId="0" fontId="17" fillId="3" borderId="1" xfId="0" applyFont="1" applyFill="1" applyBorder="1" applyAlignment="1">
      <alignment horizontal="center" vertical="center" wrapText="1"/>
    </xf>
    <xf numFmtId="0" fontId="4" fillId="0" borderId="0" xfId="0" applyFont="1"/>
    <xf numFmtId="0" fontId="18" fillId="1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/>
    </xf>
    <xf numFmtId="0" fontId="4" fillId="0" borderId="2" xfId="0" applyFont="1" applyBorder="1"/>
    <xf numFmtId="9" fontId="17" fillId="0" borderId="2" xfId="0" applyNumberFormat="1" applyFont="1" applyBorder="1" applyAlignment="1">
      <alignment horizontal="center"/>
    </xf>
    <xf numFmtId="0" fontId="17" fillId="0" borderId="2" xfId="0" applyFont="1" applyBorder="1" applyAlignment="1">
      <alignment horizontal="right"/>
    </xf>
    <xf numFmtId="0" fontId="3" fillId="0" borderId="3" xfId="0" applyFont="1" applyBorder="1"/>
    <xf numFmtId="0" fontId="4" fillId="0" borderId="3" xfId="0" applyFont="1" applyBorder="1"/>
    <xf numFmtId="0" fontId="19" fillId="0" borderId="3" xfId="0" applyFont="1" applyBorder="1" applyAlignment="1">
      <alignment horizontal="right"/>
    </xf>
    <xf numFmtId="0" fontId="3" fillId="0" borderId="0" xfId="0" applyFont="1"/>
    <xf numFmtId="0" fontId="19" fillId="0" borderId="0" xfId="0" applyFont="1" applyAlignment="1">
      <alignment horizontal="right"/>
    </xf>
    <xf numFmtId="0" fontId="17" fillId="0" borderId="3" xfId="0" applyFont="1" applyBorder="1" applyAlignment="1">
      <alignment horizontal="right"/>
    </xf>
    <xf numFmtId="3" fontId="17" fillId="0" borderId="3" xfId="0" applyNumberFormat="1" applyFont="1" applyBorder="1" applyAlignment="1">
      <alignment horizontal="right"/>
    </xf>
    <xf numFmtId="0" fontId="17" fillId="0" borderId="0" xfId="0" applyFont="1" applyAlignment="1">
      <alignment horizontal="right"/>
    </xf>
    <xf numFmtId="10" fontId="19" fillId="0" borderId="3" xfId="2" applyNumberFormat="1" applyFont="1" applyBorder="1" applyAlignment="1">
      <alignment horizontal="right"/>
    </xf>
    <xf numFmtId="0" fontId="19" fillId="2" borderId="0" xfId="0" applyFont="1" applyFill="1" applyAlignment="1">
      <alignment horizontal="right"/>
    </xf>
    <xf numFmtId="0" fontId="3" fillId="0" borderId="2" xfId="0" applyFont="1" applyBorder="1"/>
    <xf numFmtId="0" fontId="18" fillId="10" borderId="1" xfId="0" applyFont="1" applyFill="1" applyBorder="1" applyAlignment="1">
      <alignment horizontal="center" vertical="center" wrapText="1"/>
    </xf>
    <xf numFmtId="167" fontId="13" fillId="0" borderId="3" xfId="0" applyNumberFormat="1" applyFont="1" applyBorder="1" applyAlignment="1">
      <alignment horizontal="right"/>
    </xf>
    <xf numFmtId="167" fontId="13" fillId="0" borderId="0" xfId="0" applyNumberFormat="1" applyFont="1" applyAlignment="1">
      <alignment horizontal="right"/>
    </xf>
    <xf numFmtId="167" fontId="13" fillId="0" borderId="3" xfId="2" applyNumberFormat="1" applyFont="1" applyBorder="1" applyAlignment="1">
      <alignment horizontal="right"/>
    </xf>
    <xf numFmtId="167" fontId="6" fillId="0" borderId="2" xfId="0" applyNumberFormat="1" applyFont="1" applyBorder="1" applyAlignment="1">
      <alignment horizontal="right"/>
    </xf>
    <xf numFmtId="0" fontId="6" fillId="0" borderId="6" xfId="0" applyFont="1" applyBorder="1" applyAlignment="1">
      <alignment horizontal="center" vertical="center" wrapText="1"/>
    </xf>
    <xf numFmtId="9" fontId="6" fillId="0" borderId="0" xfId="0" applyNumberFormat="1" applyFont="1" applyAlignment="1">
      <alignment horizontal="center"/>
    </xf>
    <xf numFmtId="2" fontId="20" fillId="0" borderId="1" xfId="0" applyNumberFormat="1" applyFont="1" applyBorder="1"/>
    <xf numFmtId="2" fontId="20" fillId="2" borderId="1" xfId="0" applyNumberFormat="1" applyFont="1" applyFill="1" applyBorder="1"/>
    <xf numFmtId="165" fontId="20" fillId="2" borderId="1" xfId="2" applyNumberFormat="1" applyFont="1" applyFill="1" applyBorder="1"/>
    <xf numFmtId="0" fontId="20" fillId="8" borderId="1" xfId="0" applyFont="1" applyFill="1" applyBorder="1"/>
    <xf numFmtId="10" fontId="20" fillId="8" borderId="1" xfId="2" applyNumberFormat="1" applyFont="1" applyFill="1" applyBorder="1"/>
    <xf numFmtId="164" fontId="20" fillId="8" borderId="1" xfId="1" applyFont="1" applyFill="1" applyBorder="1"/>
    <xf numFmtId="0" fontId="20" fillId="9" borderId="1" xfId="0" applyFont="1" applyFill="1" applyBorder="1"/>
    <xf numFmtId="0" fontId="5" fillId="5" borderId="0" xfId="0" applyFont="1" applyFill="1"/>
    <xf numFmtId="0" fontId="5" fillId="6" borderId="1" xfId="0" applyFont="1" applyFill="1" applyBorder="1" applyAlignment="1">
      <alignment horizontal="center"/>
    </xf>
    <xf numFmtId="164" fontId="5" fillId="8" borderId="1" xfId="0" applyNumberFormat="1" applyFont="1" applyFill="1" applyBorder="1" applyAlignment="1">
      <alignment horizontal="center"/>
    </xf>
    <xf numFmtId="12" fontId="5" fillId="6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 applyAlignment="1"/>
    <xf numFmtId="164" fontId="5" fillId="9" borderId="1" xfId="0" applyNumberFormat="1" applyFont="1" applyFill="1" applyBorder="1" applyAlignment="1"/>
    <xf numFmtId="164" fontId="5" fillId="13" borderId="1" xfId="0" applyNumberFormat="1" applyFont="1" applyFill="1" applyBorder="1" applyAlignment="1"/>
    <xf numFmtId="2" fontId="5" fillId="8" borderId="1" xfId="0" applyNumberFormat="1" applyFont="1" applyFill="1" applyBorder="1" applyAlignment="1">
      <alignment horizontal="center"/>
    </xf>
    <xf numFmtId="0" fontId="6" fillId="14" borderId="1" xfId="0" applyFont="1" applyFill="1" applyBorder="1" applyAlignment="1">
      <alignment horizontal="center"/>
    </xf>
    <xf numFmtId="0" fontId="10" fillId="14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/>
    </xf>
    <xf numFmtId="0" fontId="21" fillId="16" borderId="1" xfId="0" applyFont="1" applyFill="1" applyBorder="1" applyAlignment="1">
      <alignment horizontal="center"/>
    </xf>
    <xf numFmtId="0" fontId="0" fillId="0" borderId="0" xfId="0" applyFill="1" applyBorder="1"/>
    <xf numFmtId="0" fontId="5" fillId="0" borderId="0" xfId="0" applyFont="1" applyFill="1" applyAlignment="1">
      <alignment horizont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9" fontId="5" fillId="0" borderId="0" xfId="0" applyNumberFormat="1" applyFont="1"/>
    <xf numFmtId="0" fontId="6" fillId="14" borderId="1" xfId="0" applyFont="1" applyFill="1" applyBorder="1" applyAlignment="1">
      <alignment horizontal="left"/>
    </xf>
    <xf numFmtId="0" fontId="14" fillId="18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5" fillId="6" borderId="1" xfId="0" applyFont="1" applyFill="1" applyBorder="1"/>
    <xf numFmtId="0" fontId="5" fillId="6" borderId="1" xfId="0" applyFont="1" applyFill="1" applyBorder="1" applyAlignment="1">
      <alignment horizontal="left"/>
    </xf>
    <xf numFmtId="2" fontId="5" fillId="22" borderId="1" xfId="0" applyNumberFormat="1" applyFont="1" applyFill="1" applyBorder="1" applyAlignment="1">
      <alignment horizontal="left"/>
    </xf>
    <xf numFmtId="2" fontId="5" fillId="4" borderId="1" xfId="0" applyNumberFormat="1" applyFont="1" applyFill="1" applyBorder="1" applyAlignment="1">
      <alignment horizontal="left"/>
    </xf>
    <xf numFmtId="2" fontId="5" fillId="17" borderId="1" xfId="0" applyNumberFormat="1" applyFont="1" applyFill="1" applyBorder="1" applyAlignment="1">
      <alignment horizontal="left"/>
    </xf>
    <xf numFmtId="2" fontId="26" fillId="23" borderId="1" xfId="0" applyNumberFormat="1" applyFont="1" applyFill="1" applyBorder="1" applyAlignment="1">
      <alignment horizontal="left"/>
    </xf>
    <xf numFmtId="0" fontId="22" fillId="13" borderId="1" xfId="0" applyFont="1" applyFill="1" applyBorder="1" applyAlignment="1">
      <alignment horizontal="left"/>
    </xf>
    <xf numFmtId="0" fontId="22" fillId="20" borderId="1" xfId="0" applyFont="1" applyFill="1" applyBorder="1" applyAlignment="1">
      <alignment horizontal="left"/>
    </xf>
    <xf numFmtId="0" fontId="6" fillId="20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left"/>
    </xf>
    <xf numFmtId="0" fontId="6" fillId="16" borderId="1" xfId="0" applyFont="1" applyFill="1" applyBorder="1" applyAlignment="1">
      <alignment horizontal="left"/>
    </xf>
    <xf numFmtId="0" fontId="14" fillId="21" borderId="1" xfId="0" applyFont="1" applyFill="1" applyBorder="1" applyAlignment="1">
      <alignment horizontal="left"/>
    </xf>
    <xf numFmtId="0" fontId="22" fillId="22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7" fillId="23" borderId="1" xfId="0" applyFont="1" applyFill="1" applyBorder="1" applyAlignment="1">
      <alignment horizontal="left"/>
    </xf>
    <xf numFmtId="0" fontId="27" fillId="23" borderId="1" xfId="0" applyFont="1" applyFill="1" applyBorder="1"/>
    <xf numFmtId="0" fontId="27" fillId="24" borderId="1" xfId="0" applyFont="1" applyFill="1" applyBorder="1"/>
    <xf numFmtId="2" fontId="26" fillId="24" borderId="1" xfId="0" applyNumberFormat="1" applyFont="1" applyFill="1" applyBorder="1" applyAlignment="1">
      <alignment horizontal="left"/>
    </xf>
    <xf numFmtId="0" fontId="28" fillId="0" borderId="0" xfId="0" applyFont="1" applyFill="1" applyBorder="1" applyAlignment="1">
      <alignment horizontal="left"/>
    </xf>
    <xf numFmtId="0" fontId="29" fillId="0" borderId="0" xfId="0" applyFont="1" applyFill="1" applyAlignment="1">
      <alignment horizontal="left"/>
    </xf>
    <xf numFmtId="0" fontId="14" fillId="25" borderId="1" xfId="0" applyFont="1" applyFill="1" applyBorder="1"/>
    <xf numFmtId="0" fontId="16" fillId="25" borderId="1" xfId="0" applyFont="1" applyFill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6" borderId="1" xfId="0" applyFont="1" applyFill="1" applyBorder="1" applyAlignment="1">
      <alignment horizontal="left"/>
    </xf>
    <xf numFmtId="0" fontId="6" fillId="27" borderId="1" xfId="0" applyFont="1" applyFill="1" applyBorder="1" applyAlignment="1">
      <alignment horizontal="left"/>
    </xf>
    <xf numFmtId="2" fontId="5" fillId="14" borderId="1" xfId="0" applyNumberFormat="1" applyFont="1" applyFill="1" applyBorder="1" applyAlignment="1">
      <alignment horizontal="left"/>
    </xf>
    <xf numFmtId="2" fontId="5" fillId="5" borderId="1" xfId="0" applyNumberFormat="1" applyFont="1" applyFill="1" applyBorder="1" applyAlignment="1">
      <alignment horizontal="left"/>
    </xf>
    <xf numFmtId="2" fontId="5" fillId="26" borderId="1" xfId="0" applyNumberFormat="1" applyFont="1" applyFill="1" applyBorder="1" applyAlignment="1">
      <alignment horizontal="left"/>
    </xf>
    <xf numFmtId="2" fontId="5" fillId="27" borderId="1" xfId="0" applyNumberFormat="1" applyFont="1" applyFill="1" applyBorder="1" applyAlignment="1">
      <alignment horizontal="left"/>
    </xf>
    <xf numFmtId="2" fontId="16" fillId="18" borderId="1" xfId="0" applyNumberFormat="1" applyFont="1" applyFill="1" applyBorder="1" applyAlignment="1">
      <alignment horizontal="left"/>
    </xf>
    <xf numFmtId="2" fontId="30" fillId="13" borderId="1" xfId="0" applyNumberFormat="1" applyFont="1" applyFill="1" applyBorder="1" applyAlignment="1">
      <alignment horizontal="left"/>
    </xf>
    <xf numFmtId="2" fontId="30" fillId="20" borderId="1" xfId="0" applyNumberFormat="1" applyFont="1" applyFill="1" applyBorder="1" applyAlignment="1">
      <alignment horizontal="left"/>
    </xf>
    <xf numFmtId="2" fontId="5" fillId="20" borderId="1" xfId="0" applyNumberFormat="1" applyFont="1" applyFill="1" applyBorder="1" applyAlignment="1">
      <alignment horizontal="left"/>
    </xf>
    <xf numFmtId="2" fontId="5" fillId="19" borderId="1" xfId="0" applyNumberFormat="1" applyFont="1" applyFill="1" applyBorder="1" applyAlignment="1">
      <alignment horizontal="left"/>
    </xf>
    <xf numFmtId="2" fontId="5" fillId="16" borderId="1" xfId="0" applyNumberFormat="1" applyFont="1" applyFill="1" applyBorder="1" applyAlignment="1">
      <alignment horizontal="left"/>
    </xf>
    <xf numFmtId="2" fontId="16" fillId="21" borderId="1" xfId="0" applyNumberFormat="1" applyFont="1" applyFill="1" applyBorder="1" applyAlignment="1">
      <alignment horizontal="left"/>
    </xf>
    <xf numFmtId="0" fontId="28" fillId="0" borderId="0" xfId="0" applyFont="1" applyFill="1" applyBorder="1" applyAlignment="1">
      <alignment horizontal="center"/>
    </xf>
    <xf numFmtId="0" fontId="25" fillId="25" borderId="1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left" indent="1"/>
    </xf>
    <xf numFmtId="165" fontId="5" fillId="2" borderId="1" xfId="2" applyNumberFormat="1" applyFont="1" applyFill="1" applyBorder="1" applyAlignment="1">
      <alignment horizontal="left" indent="1"/>
    </xf>
    <xf numFmtId="2" fontId="5" fillId="0" borderId="1" xfId="0" applyNumberFormat="1" applyFont="1" applyBorder="1" applyAlignment="1">
      <alignment horizontal="left" indent="1"/>
    </xf>
    <xf numFmtId="2" fontId="5" fillId="0" borderId="1" xfId="0" applyNumberFormat="1" applyFont="1" applyFill="1" applyBorder="1" applyAlignment="1">
      <alignment horizontal="left" indent="1"/>
    </xf>
    <xf numFmtId="166" fontId="5" fillId="2" borderId="1" xfId="0" applyNumberFormat="1" applyFont="1" applyFill="1" applyBorder="1" applyAlignment="1">
      <alignment horizontal="left" indent="1"/>
    </xf>
    <xf numFmtId="0" fontId="23" fillId="0" borderId="0" xfId="0" applyFont="1"/>
    <xf numFmtId="12" fontId="5" fillId="6" borderId="1" xfId="0" applyNumberFormat="1" applyFont="1" applyFill="1" applyBorder="1" applyAlignment="1">
      <alignment horizontal="left"/>
    </xf>
    <xf numFmtId="0" fontId="31" fillId="6" borderId="1" xfId="0" applyFont="1" applyFill="1" applyBorder="1"/>
    <xf numFmtId="12" fontId="31" fillId="6" borderId="1" xfId="0" applyNumberFormat="1" applyFont="1" applyFill="1" applyBorder="1" applyAlignment="1">
      <alignment horizontal="center"/>
    </xf>
    <xf numFmtId="2" fontId="5" fillId="0" borderId="0" xfId="0" applyNumberFormat="1" applyFont="1"/>
    <xf numFmtId="2" fontId="0" fillId="0" borderId="0" xfId="0" applyNumberFormat="1" applyAlignment="1">
      <alignment horizontal="center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12" fontId="31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32" fillId="0" borderId="0" xfId="0" applyFont="1"/>
    <xf numFmtId="165" fontId="0" fillId="0" borderId="0" xfId="2" applyNumberFormat="1" applyFont="1" applyAlignment="1">
      <alignment horizontal="center"/>
    </xf>
    <xf numFmtId="0" fontId="31" fillId="0" borderId="0" xfId="0" applyFont="1"/>
    <xf numFmtId="0" fontId="31" fillId="0" borderId="0" xfId="0" applyFont="1" applyAlignment="1">
      <alignment horizontal="right"/>
    </xf>
    <xf numFmtId="0" fontId="34" fillId="0" borderId="0" xfId="0" applyFont="1"/>
    <xf numFmtId="0" fontId="35" fillId="0" borderId="0" xfId="0" applyFont="1" applyAlignment="1">
      <alignment horizontal="left"/>
    </xf>
    <xf numFmtId="0" fontId="36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/>
    </xf>
    <xf numFmtId="0" fontId="33" fillId="0" borderId="0" xfId="0" applyFont="1" applyAlignment="1">
      <alignment horizontal="left"/>
    </xf>
    <xf numFmtId="2" fontId="4" fillId="0" borderId="0" xfId="0" applyNumberFormat="1" applyFont="1" applyAlignment="1">
      <alignment horizontal="left"/>
    </xf>
    <xf numFmtId="0" fontId="4" fillId="0" borderId="3" xfId="0" applyFont="1" applyBorder="1" applyAlignment="1">
      <alignment horizontal="left"/>
    </xf>
    <xf numFmtId="0" fontId="33" fillId="0" borderId="0" xfId="0" quotePrefix="1" applyFont="1" applyAlignment="1">
      <alignment horizontal="center"/>
    </xf>
    <xf numFmtId="2" fontId="4" fillId="0" borderId="3" xfId="0" applyNumberFormat="1" applyFont="1" applyBorder="1" applyAlignment="1">
      <alignment horizontal="left"/>
    </xf>
    <xf numFmtId="10" fontId="4" fillId="0" borderId="3" xfId="2" applyNumberFormat="1" applyFont="1" applyBorder="1" applyAlignment="1">
      <alignment horizontal="left"/>
    </xf>
    <xf numFmtId="10" fontId="4" fillId="0" borderId="0" xfId="2" applyNumberFormat="1" applyFont="1" applyAlignment="1">
      <alignment horizontal="left"/>
    </xf>
    <xf numFmtId="0" fontId="17" fillId="0" borderId="7" xfId="0" applyFont="1" applyBorder="1" applyAlignment="1">
      <alignment horizontal="left"/>
    </xf>
    <xf numFmtId="0" fontId="17" fillId="0" borderId="3" xfId="0" applyFont="1" applyBorder="1" applyAlignment="1">
      <alignment horizontal="left"/>
    </xf>
    <xf numFmtId="2" fontId="17" fillId="0" borderId="3" xfId="0" applyNumberFormat="1" applyFont="1" applyBorder="1" applyAlignment="1">
      <alignment horizontal="left"/>
    </xf>
    <xf numFmtId="10" fontId="17" fillId="0" borderId="3" xfId="0" applyNumberFormat="1" applyFont="1" applyBorder="1" applyAlignment="1">
      <alignment horizontal="left"/>
    </xf>
    <xf numFmtId="0" fontId="0" fillId="29" borderId="0" xfId="0" applyFill="1"/>
    <xf numFmtId="0" fontId="33" fillId="6" borderId="0" xfId="0" applyFont="1" applyFill="1" applyAlignment="1">
      <alignment horizontal="center"/>
    </xf>
    <xf numFmtId="0" fontId="33" fillId="6" borderId="0" xfId="0" quotePrefix="1" applyFont="1" applyFill="1" applyAlignment="1">
      <alignment horizontal="center"/>
    </xf>
    <xf numFmtId="0" fontId="4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ill="1"/>
    <xf numFmtId="2" fontId="4" fillId="0" borderId="0" xfId="0" applyNumberFormat="1" applyFont="1" applyFill="1" applyAlignment="1">
      <alignment horizontal="center"/>
    </xf>
    <xf numFmtId="10" fontId="4" fillId="0" borderId="0" xfId="2" applyNumberFormat="1" applyFont="1" applyFill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39" fillId="0" borderId="0" xfId="0" applyFont="1"/>
    <xf numFmtId="0" fontId="0" fillId="6" borderId="0" xfId="0" applyFill="1"/>
    <xf numFmtId="2" fontId="4" fillId="30" borderId="0" xfId="0" applyNumberFormat="1" applyFont="1" applyFill="1" applyAlignment="1">
      <alignment horizontal="left"/>
    </xf>
    <xf numFmtId="0" fontId="0" fillId="30" borderId="0" xfId="0" applyFill="1"/>
    <xf numFmtId="2" fontId="4" fillId="2" borderId="0" xfId="0" applyNumberFormat="1" applyFont="1" applyFill="1" applyAlignment="1">
      <alignment horizontal="left"/>
    </xf>
    <xf numFmtId="0" fontId="0" fillId="2" borderId="0" xfId="0" applyFill="1"/>
    <xf numFmtId="10" fontId="0" fillId="0" borderId="0" xfId="2" applyNumberFormat="1" applyFont="1"/>
    <xf numFmtId="9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 applyBorder="1" applyAlignment="1"/>
    <xf numFmtId="0" fontId="0" fillId="0" borderId="8" xfId="0" applyFill="1" applyBorder="1" applyAlignment="1"/>
    <xf numFmtId="0" fontId="32" fillId="0" borderId="9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1" fontId="0" fillId="0" borderId="0" xfId="0" applyNumberFormat="1"/>
    <xf numFmtId="0" fontId="0" fillId="0" borderId="0" xfId="0" applyNumberFormat="1"/>
    <xf numFmtId="0" fontId="31" fillId="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168" fontId="39" fillId="0" borderId="0" xfId="0" applyNumberFormat="1" applyFont="1"/>
    <xf numFmtId="2" fontId="39" fillId="0" borderId="0" xfId="0" applyNumberFormat="1" applyFont="1"/>
    <xf numFmtId="0" fontId="41" fillId="0" borderId="2" xfId="0" applyFont="1" applyBorder="1"/>
    <xf numFmtId="168" fontId="39" fillId="0" borderId="3" xfId="0" applyNumberFormat="1" applyFont="1" applyBorder="1"/>
    <xf numFmtId="0" fontId="0" fillId="0" borderId="0" xfId="0" quotePrefix="1"/>
    <xf numFmtId="0" fontId="32" fillId="0" borderId="0" xfId="0" applyFont="1" applyFill="1" applyBorder="1" applyAlignment="1"/>
    <xf numFmtId="0" fontId="0" fillId="0" borderId="0" xfId="0" quotePrefix="1" applyFill="1" applyBorder="1" applyAlignment="1"/>
    <xf numFmtId="2" fontId="25" fillId="47" borderId="0" xfId="0" applyNumberFormat="1" applyFont="1" applyFill="1" applyAlignment="1">
      <alignment horizontal="center"/>
    </xf>
    <xf numFmtId="0" fontId="0" fillId="0" borderId="3" xfId="0" applyFill="1" applyBorder="1" applyAlignment="1"/>
    <xf numFmtId="0" fontId="1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/>
    </xf>
  </cellXfs>
  <cellStyles count="3">
    <cellStyle name="Migliaia" xfId="1" builtinId="3"/>
    <cellStyle name="Normale" xfId="0" builtinId="0"/>
    <cellStyle name="Percentuale" xfId="2" builtinId="5"/>
  </cellStyles>
  <dxfs count="602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strike/>
        <color rgb="FF7030A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51AB09D-9BE9-47CC-BBE1-BB04F01EA746}">
      <tableStyleElement type="wholeTable" dxfId="601"/>
      <tableStyleElement type="headerRow" dxfId="600"/>
    </tableStyle>
  </tableStyles>
  <colors>
    <mruColors>
      <color rgb="FF33CCFF"/>
      <color rgb="FF006600"/>
      <color rgb="FFFF99FF"/>
      <color rgb="FF33CC33"/>
      <color rgb="FF00FFCC"/>
      <color rgb="FF99FFCC"/>
      <color rgb="FF66FFFF"/>
      <color rgb="FF663300"/>
      <color rgb="FFFF99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FIFO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 Grafici Costi Minimi'!$C$1</c:f>
              <c:strCache>
                <c:ptCount val="1"/>
                <c:pt idx="0">
                  <c:v>Push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Minimi'!$C$2:$C$12</c:f>
              <c:numCache>
                <c:formatCode>0.00</c:formatCode>
                <c:ptCount val="11"/>
                <c:pt idx="0">
                  <c:v>8.5567166666666665</c:v>
                </c:pt>
                <c:pt idx="1">
                  <c:v>7.8960033333333328</c:v>
                </c:pt>
                <c:pt idx="2">
                  <c:v>7.23529</c:v>
                </c:pt>
                <c:pt idx="3">
                  <c:v>6.5745766666666672</c:v>
                </c:pt>
                <c:pt idx="4">
                  <c:v>5.9138633333333335</c:v>
                </c:pt>
                <c:pt idx="5">
                  <c:v>5.2531499999999998</c:v>
                </c:pt>
                <c:pt idx="6">
                  <c:v>4.5924366666666661</c:v>
                </c:pt>
                <c:pt idx="7">
                  <c:v>3.9317233333333332</c:v>
                </c:pt>
                <c:pt idx="8">
                  <c:v>3.6013666666666664</c:v>
                </c:pt>
                <c:pt idx="9">
                  <c:v>3.4912477777777777</c:v>
                </c:pt>
                <c:pt idx="10">
                  <c:v>3.4361883333333334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CD-427B-BDD1-7ED2702F8377}"/>
            </c:ext>
          </c:extLst>
        </c:ser>
        <c:ser>
          <c:idx val="1"/>
          <c:order val="1"/>
          <c:tx>
            <c:strRef>
              <c:f>' Grafici Costi Minimi'!$D$1</c:f>
              <c:strCache>
                <c:ptCount val="1"/>
                <c:pt idx="0">
                  <c:v>TSh-At-IO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Minimi'!$D$2:$D$12</c:f>
              <c:numCache>
                <c:formatCode>_-* #,##0.00\ _€_-;\-* #,##0.00\ _€_-;_-* "-"??\ _€_-;_-@_-</c:formatCode>
                <c:ptCount val="11"/>
                <c:pt idx="0">
                  <c:v>8.5370799999999996</c:v>
                </c:pt>
                <c:pt idx="1">
                  <c:v>7.8698700000000006</c:v>
                </c:pt>
                <c:pt idx="2">
                  <c:v>7.2026599999999998</c:v>
                </c:pt>
                <c:pt idx="3">
                  <c:v>6.53545</c:v>
                </c:pt>
                <c:pt idx="4">
                  <c:v>5.8682400000000001</c:v>
                </c:pt>
                <c:pt idx="5">
                  <c:v>5.2010299999999994</c:v>
                </c:pt>
                <c:pt idx="6">
                  <c:v>4.5338199999999995</c:v>
                </c:pt>
                <c:pt idx="7">
                  <c:v>3.8666099999999997</c:v>
                </c:pt>
                <c:pt idx="8">
                  <c:v>3.5094383333333332</c:v>
                </c:pt>
                <c:pt idx="9">
                  <c:v>3.3689866666666668</c:v>
                </c:pt>
                <c:pt idx="10">
                  <c:v>3.26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CD-427B-BDD1-7ED2702F8377}"/>
            </c:ext>
          </c:extLst>
        </c:ser>
        <c:ser>
          <c:idx val="2"/>
          <c:order val="2"/>
          <c:tx>
            <c:strRef>
              <c:f>' Grafici Costi Minimi'!$E$1</c:f>
              <c:strCache>
                <c:ptCount val="1"/>
                <c:pt idx="0">
                  <c:v>TSh-At-Cnt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Minimi'!$E$2:$E$12</c:f>
              <c:numCache>
                <c:formatCode>_-* #,##0.00\ _€_-;\-* #,##0.00\ _€_-;_-* "-"??\ _€_-;_-@_-</c:formatCode>
                <c:ptCount val="11"/>
                <c:pt idx="0">
                  <c:v>8.5487133333333318</c:v>
                </c:pt>
                <c:pt idx="1">
                  <c:v>7.8816466666666667</c:v>
                </c:pt>
                <c:pt idx="2">
                  <c:v>7.2145799999999998</c:v>
                </c:pt>
                <c:pt idx="3">
                  <c:v>6.5475133333333329</c:v>
                </c:pt>
                <c:pt idx="4">
                  <c:v>5.8804466666666659</c:v>
                </c:pt>
                <c:pt idx="5">
                  <c:v>5.2133799999999999</c:v>
                </c:pt>
                <c:pt idx="6">
                  <c:v>4.546313333333333</c:v>
                </c:pt>
                <c:pt idx="7">
                  <c:v>3.8792466666666665</c:v>
                </c:pt>
                <c:pt idx="8">
                  <c:v>3.5121366666666667</c:v>
                </c:pt>
                <c:pt idx="9">
                  <c:v>3.3863644444444443</c:v>
                </c:pt>
                <c:pt idx="10">
                  <c:v>3.321873333333333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CD-427B-BDD1-7ED2702F8377}"/>
            </c:ext>
          </c:extLst>
        </c:ser>
        <c:ser>
          <c:idx val="3"/>
          <c:order val="3"/>
          <c:tx>
            <c:strRef>
              <c:f>' Grafici Costi Minimi'!$F$1</c:f>
              <c:strCache>
                <c:ptCount val="1"/>
                <c:pt idx="0">
                  <c:v>TSh-Pr-Cnt</c:v>
                </c:pt>
              </c:strCache>
            </c:strRef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Minimi'!$F$2:$F$12</c:f>
              <c:numCache>
                <c:formatCode>_-* #,##0.00\ _€_-;\-* #,##0.00\ _€_-;_-* "-"??\ _€_-;_-@_-</c:formatCode>
                <c:ptCount val="11"/>
                <c:pt idx="0">
                  <c:v>8.4525000000000006</c:v>
                </c:pt>
                <c:pt idx="1">
                  <c:v>7.7957099999999997</c:v>
                </c:pt>
                <c:pt idx="2">
                  <c:v>7.1389199999999997</c:v>
                </c:pt>
                <c:pt idx="3">
                  <c:v>6.4821299999999997</c:v>
                </c:pt>
                <c:pt idx="4">
                  <c:v>5.8253399999999997</c:v>
                </c:pt>
                <c:pt idx="5">
                  <c:v>5.1685499999999998</c:v>
                </c:pt>
                <c:pt idx="6">
                  <c:v>4.5117599999999998</c:v>
                </c:pt>
                <c:pt idx="7">
                  <c:v>3.8549699999999998</c:v>
                </c:pt>
                <c:pt idx="8">
                  <c:v>3.4937500000000004</c:v>
                </c:pt>
                <c:pt idx="9">
                  <c:v>3.332513333333333</c:v>
                </c:pt>
                <c:pt idx="10">
                  <c:v>3.2254358333333335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CD-427B-BDD1-7ED2702F8377}"/>
            </c:ext>
          </c:extLst>
        </c:ser>
        <c:ser>
          <c:idx val="4"/>
          <c:order val="4"/>
          <c:tx>
            <c:strRef>
              <c:f>' Grafici Costi Minimi'!$G$1</c:f>
              <c:strCache>
                <c:ptCount val="1"/>
                <c:pt idx="0">
                  <c:v> BnK-At-Cnt</c:v>
                </c:pt>
              </c:strCache>
            </c:strRef>
          </c:tx>
          <c:spPr>
            <a:ln w="158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Minimi'!$G$2:$G$12</c:f>
              <c:numCache>
                <c:formatCode>_-* #,##0.00\ _€_-;\-* #,##0.00\ _€_-;_-* "-"??\ _€_-;_-@_-</c:formatCode>
                <c:ptCount val="11"/>
                <c:pt idx="0">
                  <c:v>7.4496566666666668</c:v>
                </c:pt>
                <c:pt idx="1">
                  <c:v>6.9020533333333338</c:v>
                </c:pt>
                <c:pt idx="2">
                  <c:v>6.3544499999999999</c:v>
                </c:pt>
                <c:pt idx="3">
                  <c:v>5.8068466666666669</c:v>
                </c:pt>
                <c:pt idx="4">
                  <c:v>5.2592433333333339</c:v>
                </c:pt>
                <c:pt idx="5">
                  <c:v>4.70899</c:v>
                </c:pt>
                <c:pt idx="6">
                  <c:v>4.1504599999999998</c:v>
                </c:pt>
                <c:pt idx="7">
                  <c:v>3.5919299999999996</c:v>
                </c:pt>
                <c:pt idx="8">
                  <c:v>3.2806233333333332</c:v>
                </c:pt>
                <c:pt idx="9">
                  <c:v>3.1666444444444442</c:v>
                </c:pt>
                <c:pt idx="10">
                  <c:v>3.0843099999999994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CD-427B-BDD1-7ED2702F8377}"/>
            </c:ext>
          </c:extLst>
        </c:ser>
        <c:ser>
          <c:idx val="5"/>
          <c:order val="5"/>
          <c:tx>
            <c:strRef>
              <c:f>' Grafici Costi Minimi'!$H$1</c:f>
              <c:strCache>
                <c:ptCount val="1"/>
                <c:pt idx="0">
                  <c:v>BnK-Pr-Cnt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Minimi'!$H$2:$H$12</c:f>
              <c:numCache>
                <c:formatCode>_-* #,##0.00\ _€_-;\-* #,##0.00\ _€_-;_-* "-"??\ _€_-;_-@_-</c:formatCode>
                <c:ptCount val="11"/>
                <c:pt idx="0">
                  <c:v>7.1790633333333327</c:v>
                </c:pt>
                <c:pt idx="1">
                  <c:v>6.6573166666666665</c:v>
                </c:pt>
                <c:pt idx="2">
                  <c:v>6.1355699999999995</c:v>
                </c:pt>
                <c:pt idx="3">
                  <c:v>5.6054599999999999</c:v>
                </c:pt>
                <c:pt idx="4">
                  <c:v>5.0627233333333326</c:v>
                </c:pt>
                <c:pt idx="5">
                  <c:v>4.51905</c:v>
                </c:pt>
                <c:pt idx="6">
                  <c:v>3.9753766666666661</c:v>
                </c:pt>
                <c:pt idx="7">
                  <c:v>3.41533</c:v>
                </c:pt>
                <c:pt idx="8">
                  <c:v>3.0816216666666669</c:v>
                </c:pt>
                <c:pt idx="9">
                  <c:v>2.9088133333333337</c:v>
                </c:pt>
                <c:pt idx="10">
                  <c:v>2.7835816666666666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ACD-427B-BDD1-7ED2702F8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387448"/>
        <c:axId val="658384496"/>
      </c:lineChart>
      <c:catAx>
        <c:axId val="65838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8384496"/>
        <c:crosses val="autoZero"/>
        <c:auto val="1"/>
        <c:lblAlgn val="ctr"/>
        <c:lblOffset val="100"/>
        <c:noMultiLvlLbl val="0"/>
      </c:catAx>
      <c:valAx>
        <c:axId val="658384496"/>
        <c:scaling>
          <c:orientation val="minMax"/>
          <c:min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838744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256799996750618"/>
          <c:y val="0.1300810410794942"/>
          <c:w val="0.39088862332636887"/>
          <c:h val="0.1377068903895587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PST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 Grafici Costi Minimi'!$O$1</c:f>
              <c:strCache>
                <c:ptCount val="1"/>
                <c:pt idx="0">
                  <c:v>Push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Minimi'!$O$2:$O$12</c:f>
              <c:numCache>
                <c:formatCode>_-* #,##0.00\ _€_-;\-* #,##0.00\ _€_-;_-* "-"??\ _€_-;_-@_-</c:formatCode>
                <c:ptCount val="11"/>
                <c:pt idx="0">
                  <c:v>4.4857933333333335</c:v>
                </c:pt>
                <c:pt idx="1">
                  <c:v>4.3055466666666664</c:v>
                </c:pt>
                <c:pt idx="2">
                  <c:v>4.1253000000000002</c:v>
                </c:pt>
                <c:pt idx="3">
                  <c:v>3.9450533333333335</c:v>
                </c:pt>
                <c:pt idx="4">
                  <c:v>3.7648066666666669</c:v>
                </c:pt>
                <c:pt idx="5">
                  <c:v>3.5845600000000002</c:v>
                </c:pt>
                <c:pt idx="6">
                  <c:v>3.4043133333333335</c:v>
                </c:pt>
                <c:pt idx="7">
                  <c:v>3.2240666666666669</c:v>
                </c:pt>
                <c:pt idx="8">
                  <c:v>3.1339433333333337</c:v>
                </c:pt>
                <c:pt idx="9">
                  <c:v>3.1039022222222226</c:v>
                </c:pt>
                <c:pt idx="10">
                  <c:v>3.088881666666667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87-4608-95B1-E2754A65891F}"/>
            </c:ext>
          </c:extLst>
        </c:ser>
        <c:ser>
          <c:idx val="1"/>
          <c:order val="1"/>
          <c:tx>
            <c:strRef>
              <c:f>' Grafici Costi Minimi'!$P$1</c:f>
              <c:strCache>
                <c:ptCount val="1"/>
                <c:pt idx="0">
                  <c:v> TSh-At-IO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Minimi'!$P$2:$P$12</c:f>
              <c:numCache>
                <c:formatCode>_-* #,##0.00\ _€_-;\-* #,##0.00\ _€_-;_-* "-"??\ _€_-;_-@_-</c:formatCode>
                <c:ptCount val="11"/>
                <c:pt idx="0">
                  <c:v>4.5726766666666663</c:v>
                </c:pt>
                <c:pt idx="1">
                  <c:v>4.3784233333333331</c:v>
                </c:pt>
                <c:pt idx="2">
                  <c:v>4.1841699999999999</c:v>
                </c:pt>
                <c:pt idx="3">
                  <c:v>3.9899166666666668</c:v>
                </c:pt>
                <c:pt idx="4">
                  <c:v>3.7956633333333332</c:v>
                </c:pt>
                <c:pt idx="5">
                  <c:v>3.60141</c:v>
                </c:pt>
                <c:pt idx="6">
                  <c:v>3.3944166666666664</c:v>
                </c:pt>
                <c:pt idx="7">
                  <c:v>3.1545066666666668</c:v>
                </c:pt>
                <c:pt idx="8">
                  <c:v>2.9602600000000003</c:v>
                </c:pt>
                <c:pt idx="9">
                  <c:v>2.7607911111111116</c:v>
                </c:pt>
                <c:pt idx="10">
                  <c:v>2.66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87-4608-95B1-E2754A65891F}"/>
            </c:ext>
          </c:extLst>
        </c:ser>
        <c:ser>
          <c:idx val="2"/>
          <c:order val="2"/>
          <c:tx>
            <c:strRef>
              <c:f>' Grafici Costi Minimi'!$Q$1</c:f>
              <c:strCache>
                <c:ptCount val="1"/>
                <c:pt idx="0">
                  <c:v>TSh-At-Cnt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Minimi'!$Q$2:$Q$12</c:f>
              <c:numCache>
                <c:formatCode>_-* #,##0.00\ _€_-;\-* #,##0.00\ _€_-;_-* "-"??\ _€_-;_-@_-</c:formatCode>
                <c:ptCount val="11"/>
                <c:pt idx="0">
                  <c:v>4.4857933333333335</c:v>
                </c:pt>
                <c:pt idx="1">
                  <c:v>4.3055466666666664</c:v>
                </c:pt>
                <c:pt idx="2">
                  <c:v>4.1253000000000002</c:v>
                </c:pt>
                <c:pt idx="3">
                  <c:v>3.9450533333333335</c:v>
                </c:pt>
                <c:pt idx="4">
                  <c:v>3.7648066666666669</c:v>
                </c:pt>
                <c:pt idx="5">
                  <c:v>3.5832199999999998</c:v>
                </c:pt>
                <c:pt idx="6">
                  <c:v>3.3842999999999996</c:v>
                </c:pt>
                <c:pt idx="7">
                  <c:v>3.1410033333333334</c:v>
                </c:pt>
                <c:pt idx="8">
                  <c:v>2.9509616666666667</c:v>
                </c:pt>
                <c:pt idx="9">
                  <c:v>2.7689866666666667</c:v>
                </c:pt>
                <c:pt idx="10">
                  <c:v>2.64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87-4608-95B1-E2754A65891F}"/>
            </c:ext>
          </c:extLst>
        </c:ser>
        <c:ser>
          <c:idx val="3"/>
          <c:order val="3"/>
          <c:tx>
            <c:strRef>
              <c:f>' Grafici Costi Minimi'!$R$1</c:f>
              <c:strCache>
                <c:ptCount val="1"/>
                <c:pt idx="0">
                  <c:v>TSh-Pr-Cnt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Minimi'!$R$2:$R$12</c:f>
              <c:numCache>
                <c:formatCode>_-* #,##0.00\ _€_-;\-* #,##0.00\ _€_-;_-* "-"??\ _€_-;_-@_-</c:formatCode>
                <c:ptCount val="11"/>
                <c:pt idx="0">
                  <c:v>4.4857933333333335</c:v>
                </c:pt>
                <c:pt idx="1">
                  <c:v>4.3055466666666664</c:v>
                </c:pt>
                <c:pt idx="2">
                  <c:v>4.1253000000000002</c:v>
                </c:pt>
                <c:pt idx="3">
                  <c:v>3.9450533333333335</c:v>
                </c:pt>
                <c:pt idx="4">
                  <c:v>3.7648066666666669</c:v>
                </c:pt>
                <c:pt idx="5">
                  <c:v>3.5845600000000002</c:v>
                </c:pt>
                <c:pt idx="6">
                  <c:v>3.3912333333333331</c:v>
                </c:pt>
                <c:pt idx="7">
                  <c:v>3.1730666666666667</c:v>
                </c:pt>
                <c:pt idx="8">
                  <c:v>3.00122</c:v>
                </c:pt>
                <c:pt idx="9">
                  <c:v>2.8285477777777777</c:v>
                </c:pt>
                <c:pt idx="10">
                  <c:v>2.7049141666666663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87-4608-95B1-E2754A65891F}"/>
            </c:ext>
          </c:extLst>
        </c:ser>
        <c:ser>
          <c:idx val="4"/>
          <c:order val="4"/>
          <c:tx>
            <c:strRef>
              <c:f>' Grafici Costi Minimi'!$S$1</c:f>
              <c:strCache>
                <c:ptCount val="1"/>
                <c:pt idx="0">
                  <c:v>BnK-At-Cnt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Minimi'!$S$2:$S$12</c:f>
              <c:numCache>
                <c:formatCode>_-* #,##0.00\ _€_-;\-* #,##0.00\ _€_-;_-* "-"??\ _€_-;_-@_-</c:formatCode>
                <c:ptCount val="11"/>
                <c:pt idx="0">
                  <c:v>4.4379899999999992</c:v>
                </c:pt>
                <c:pt idx="1">
                  <c:v>4.2594500000000002</c:v>
                </c:pt>
                <c:pt idx="2">
                  <c:v>4.0809099999999994</c:v>
                </c:pt>
                <c:pt idx="3">
                  <c:v>3.8966266666666662</c:v>
                </c:pt>
                <c:pt idx="4">
                  <c:v>3.7054233333333335</c:v>
                </c:pt>
                <c:pt idx="5">
                  <c:v>3.50909</c:v>
                </c:pt>
                <c:pt idx="6">
                  <c:v>3.2767366666666664</c:v>
                </c:pt>
                <c:pt idx="7">
                  <c:v>2.9967833333333331</c:v>
                </c:pt>
                <c:pt idx="8">
                  <c:v>2.776391666666667</c:v>
                </c:pt>
                <c:pt idx="9">
                  <c:v>2.6280211111111109</c:v>
                </c:pt>
                <c:pt idx="10">
                  <c:v>2.5119675000000004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87-4608-95B1-E2754A65891F}"/>
            </c:ext>
          </c:extLst>
        </c:ser>
        <c:ser>
          <c:idx val="5"/>
          <c:order val="5"/>
          <c:tx>
            <c:strRef>
              <c:f>' Grafici Costi Minimi'!$T$1</c:f>
              <c:strCache>
                <c:ptCount val="1"/>
                <c:pt idx="0">
                  <c:v>BnK-Pr-Cnt</c:v>
                </c:pt>
              </c:strCache>
            </c:strRef>
          </c:tx>
          <c:spPr>
            <a:ln w="158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Minimi'!$T$2:$T$12</c:f>
              <c:numCache>
                <c:formatCode>_-* #,##0.00\ _€_-;\-* #,##0.00\ _€_-;_-* "-"??\ _€_-;_-@_-</c:formatCode>
                <c:ptCount val="11"/>
                <c:pt idx="0">
                  <c:v>4.4857933333333335</c:v>
                </c:pt>
                <c:pt idx="1">
                  <c:v>4.3055466666666664</c:v>
                </c:pt>
                <c:pt idx="2">
                  <c:v>4.1253000000000002</c:v>
                </c:pt>
                <c:pt idx="3">
                  <c:v>3.9450533333333335</c:v>
                </c:pt>
                <c:pt idx="4">
                  <c:v>3.7607366666666668</c:v>
                </c:pt>
                <c:pt idx="5">
                  <c:v>3.5632900000000003</c:v>
                </c:pt>
                <c:pt idx="6">
                  <c:v>3.3457066666666666</c:v>
                </c:pt>
                <c:pt idx="7">
                  <c:v>3.0324966666666668</c:v>
                </c:pt>
                <c:pt idx="8">
                  <c:v>2.8059733333333332</c:v>
                </c:pt>
                <c:pt idx="9">
                  <c:v>2.6092911111111108</c:v>
                </c:pt>
                <c:pt idx="10">
                  <c:v>2.4828058333333329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87-4608-95B1-E2754A658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387448"/>
        <c:axId val="658384496"/>
      </c:lineChart>
      <c:catAx>
        <c:axId val="65838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8384496"/>
        <c:crosses val="autoZero"/>
        <c:auto val="1"/>
        <c:lblAlgn val="ctr"/>
        <c:lblOffset val="100"/>
        <c:noMultiLvlLbl val="0"/>
      </c:catAx>
      <c:valAx>
        <c:axId val="658384496"/>
        <c:scaling>
          <c:orientation val="minMax"/>
          <c:min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838744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832495325989312"/>
          <c:y val="0.14316884618535711"/>
          <c:w val="0.514585133135123"/>
          <c:h val="0.1377068903895587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DD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 Grafici Costi Minimi'!$I$1</c:f>
              <c:strCache>
                <c:ptCount val="1"/>
                <c:pt idx="0">
                  <c:v>Push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Minimi'!$I$2:$I$12</c:f>
              <c:numCache>
                <c:formatCode>_-* #,##0.00\ _€_-;\-* #,##0.00\ _€_-;_-* "-"??\ _€_-;_-@_-</c:formatCode>
                <c:ptCount val="11"/>
                <c:pt idx="0">
                  <c:v>5.0130566666666674</c:v>
                </c:pt>
                <c:pt idx="1">
                  <c:v>4.7666433333333336</c:v>
                </c:pt>
                <c:pt idx="2">
                  <c:v>4.5202300000000006</c:v>
                </c:pt>
                <c:pt idx="3">
                  <c:v>4.2738166666666668</c:v>
                </c:pt>
                <c:pt idx="4">
                  <c:v>4.0274033333333339</c:v>
                </c:pt>
                <c:pt idx="5">
                  <c:v>3.7809900000000005</c:v>
                </c:pt>
                <c:pt idx="6">
                  <c:v>3.5345766666666671</c:v>
                </c:pt>
                <c:pt idx="7">
                  <c:v>3.2881633333333338</c:v>
                </c:pt>
                <c:pt idx="8">
                  <c:v>3.1649566666666669</c:v>
                </c:pt>
                <c:pt idx="9">
                  <c:v>3.123887777777778</c:v>
                </c:pt>
                <c:pt idx="10">
                  <c:v>3.1033533333333336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3-4721-8546-130D497F7629}"/>
            </c:ext>
          </c:extLst>
        </c:ser>
        <c:ser>
          <c:idx val="1"/>
          <c:order val="1"/>
          <c:tx>
            <c:strRef>
              <c:f>' Grafici Costi Minimi'!$J$1</c:f>
              <c:strCache>
                <c:ptCount val="1"/>
                <c:pt idx="0">
                  <c:v>Sh-At-IO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Minimi'!$J$2:$J$12</c:f>
              <c:numCache>
                <c:formatCode>_-* #,##0.00\ _€_-;\-* #,##0.00\ _€_-;_-* "-"??\ _€_-;_-@_-</c:formatCode>
                <c:ptCount val="11"/>
                <c:pt idx="0">
                  <c:v>5.0130566666666674</c:v>
                </c:pt>
                <c:pt idx="1">
                  <c:v>4.7666433333333336</c:v>
                </c:pt>
                <c:pt idx="2">
                  <c:v>4.5202300000000006</c:v>
                </c:pt>
                <c:pt idx="3">
                  <c:v>4.2738166666666668</c:v>
                </c:pt>
                <c:pt idx="4">
                  <c:v>4.0274033333333339</c:v>
                </c:pt>
                <c:pt idx="5">
                  <c:v>3.7809900000000005</c:v>
                </c:pt>
                <c:pt idx="6">
                  <c:v>3.5259433333333332</c:v>
                </c:pt>
                <c:pt idx="7">
                  <c:v>3.2380633333333333</c:v>
                </c:pt>
                <c:pt idx="8">
                  <c:v>2.9741283333333333</c:v>
                </c:pt>
                <c:pt idx="9">
                  <c:v>2.7762633333333335</c:v>
                </c:pt>
                <c:pt idx="10">
                  <c:v>2.6335774999999999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13-4721-8546-130D497F7629}"/>
            </c:ext>
          </c:extLst>
        </c:ser>
        <c:ser>
          <c:idx val="2"/>
          <c:order val="2"/>
          <c:tx>
            <c:strRef>
              <c:f>' Grafici Costi Minimi'!$K$1</c:f>
              <c:strCache>
                <c:ptCount val="1"/>
                <c:pt idx="0">
                  <c:v>TSh-At-Cnt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Minimi'!$K$2:$K$12</c:f>
              <c:numCache>
                <c:formatCode>_-* #,##0.00\ _€_-;\-* #,##0.00\ _€_-;_-* "-"??\ _€_-;_-@_-</c:formatCode>
                <c:ptCount val="11"/>
                <c:pt idx="0">
                  <c:v>5.0130566666666674</c:v>
                </c:pt>
                <c:pt idx="1">
                  <c:v>4.7666433333333336</c:v>
                </c:pt>
                <c:pt idx="2">
                  <c:v>4.5202300000000006</c:v>
                </c:pt>
                <c:pt idx="3">
                  <c:v>4.2738166666666668</c:v>
                </c:pt>
                <c:pt idx="4">
                  <c:v>4.0274033333333339</c:v>
                </c:pt>
                <c:pt idx="5">
                  <c:v>3.7809900000000005</c:v>
                </c:pt>
                <c:pt idx="6">
                  <c:v>3.5151133333333338</c:v>
                </c:pt>
                <c:pt idx="7">
                  <c:v>3.2195899999999997</c:v>
                </c:pt>
                <c:pt idx="8">
                  <c:v>2.9766416666666666</c:v>
                </c:pt>
                <c:pt idx="9">
                  <c:v>2.8083611111111111</c:v>
                </c:pt>
                <c:pt idx="10">
                  <c:v>2.6887758333333336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13-4721-8546-130D497F7629}"/>
            </c:ext>
          </c:extLst>
        </c:ser>
        <c:ser>
          <c:idx val="3"/>
          <c:order val="3"/>
          <c:tx>
            <c:strRef>
              <c:f>' Grafici Costi Minimi'!$L$1</c:f>
              <c:strCache>
                <c:ptCount val="1"/>
                <c:pt idx="0">
                  <c:v> TSh-Pr-Cnt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Minimi'!$L$2:$L$12</c:f>
              <c:numCache>
                <c:formatCode>_-* #,##0.00\ _€_-;\-* #,##0.00\ _€_-;_-* "-"??\ _€_-;_-@_-</c:formatCode>
                <c:ptCount val="11"/>
                <c:pt idx="0">
                  <c:v>5.0130566666666674</c:v>
                </c:pt>
                <c:pt idx="1">
                  <c:v>4.7666433333333336</c:v>
                </c:pt>
                <c:pt idx="2">
                  <c:v>4.5202300000000006</c:v>
                </c:pt>
                <c:pt idx="3">
                  <c:v>4.2738166666666668</c:v>
                </c:pt>
                <c:pt idx="4">
                  <c:v>4.0274033333333339</c:v>
                </c:pt>
                <c:pt idx="5">
                  <c:v>3.7793000000000001</c:v>
                </c:pt>
                <c:pt idx="6">
                  <c:v>3.5219266666666664</c:v>
                </c:pt>
                <c:pt idx="7">
                  <c:v>3.2452333333333332</c:v>
                </c:pt>
                <c:pt idx="8">
                  <c:v>3.0349999999999997</c:v>
                </c:pt>
                <c:pt idx="9">
                  <c:v>2.886157777777778</c:v>
                </c:pt>
                <c:pt idx="10">
                  <c:v>2.7018424999999997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13-4721-8546-130D497F7629}"/>
            </c:ext>
          </c:extLst>
        </c:ser>
        <c:ser>
          <c:idx val="4"/>
          <c:order val="4"/>
          <c:tx>
            <c:strRef>
              <c:f>' Grafici Costi Minimi'!$M$1</c:f>
              <c:strCache>
                <c:ptCount val="1"/>
                <c:pt idx="0">
                  <c:v>BnK-At-Cnt</c:v>
                </c:pt>
              </c:strCache>
            </c:strRef>
          </c:tx>
          <c:spPr>
            <a:ln w="158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Minimi'!$M$2:$M$12</c:f>
              <c:numCache>
                <c:formatCode>_-* #,##0.00\ _€_-;\-* #,##0.00\ _€_-;_-* "-"??\ _€_-;_-@_-</c:formatCode>
                <c:ptCount val="11"/>
                <c:pt idx="0">
                  <c:v>4.9261900000000001</c:v>
                </c:pt>
                <c:pt idx="1">
                  <c:v>4.6792699999999998</c:v>
                </c:pt>
                <c:pt idx="2">
                  <c:v>4.4323499999999996</c:v>
                </c:pt>
                <c:pt idx="3">
                  <c:v>4.1854300000000002</c:v>
                </c:pt>
                <c:pt idx="4">
                  <c:v>3.9353800000000003</c:v>
                </c:pt>
                <c:pt idx="5">
                  <c:v>3.6818300000000002</c:v>
                </c:pt>
                <c:pt idx="6">
                  <c:v>3.4274499999999999</c:v>
                </c:pt>
                <c:pt idx="7">
                  <c:v>3.0662699999999998</c:v>
                </c:pt>
                <c:pt idx="8">
                  <c:v>2.7660100000000005</c:v>
                </c:pt>
                <c:pt idx="9">
                  <c:v>2.5644377777777776</c:v>
                </c:pt>
                <c:pt idx="10">
                  <c:v>2.4604933333333334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13-4721-8546-130D497F7629}"/>
            </c:ext>
          </c:extLst>
        </c:ser>
        <c:ser>
          <c:idx val="5"/>
          <c:order val="5"/>
          <c:tx>
            <c:strRef>
              <c:f>' Grafici Costi Minimi'!$N$1</c:f>
              <c:strCache>
                <c:ptCount val="1"/>
                <c:pt idx="0">
                  <c:v>BnK-Pr-Cnt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Minimi'!$N$2:$N$12</c:f>
              <c:numCache>
                <c:formatCode>_-* #,##0.00\ _€_-;\-* #,##0.00\ _€_-;_-* "-"??\ _€_-;_-@_-</c:formatCode>
                <c:ptCount val="11"/>
                <c:pt idx="0">
                  <c:v>4.9914299999999994</c:v>
                </c:pt>
                <c:pt idx="1">
                  <c:v>4.7398899999999999</c:v>
                </c:pt>
                <c:pt idx="2">
                  <c:v>4.4883499999999996</c:v>
                </c:pt>
                <c:pt idx="3">
                  <c:v>4.2368100000000002</c:v>
                </c:pt>
                <c:pt idx="4">
                  <c:v>3.9852699999999999</c:v>
                </c:pt>
                <c:pt idx="5">
                  <c:v>3.7274900000000004</c:v>
                </c:pt>
                <c:pt idx="6">
                  <c:v>3.4576099999999999</c:v>
                </c:pt>
                <c:pt idx="7">
                  <c:v>3.1016866666666663</c:v>
                </c:pt>
                <c:pt idx="8">
                  <c:v>2.8002599999999997</c:v>
                </c:pt>
                <c:pt idx="9">
                  <c:v>2.5695533333333334</c:v>
                </c:pt>
                <c:pt idx="10">
                  <c:v>2.4403649999999999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13-4721-8546-130D497F7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387448"/>
        <c:axId val="658384496"/>
      </c:lineChart>
      <c:catAx>
        <c:axId val="65838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8384496"/>
        <c:crosses val="autoZero"/>
        <c:auto val="1"/>
        <c:lblAlgn val="ctr"/>
        <c:lblOffset val="100"/>
        <c:noMultiLvlLbl val="0"/>
      </c:catAx>
      <c:valAx>
        <c:axId val="658384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8387448"/>
        <c:crosses val="autoZero"/>
        <c:crossBetween val="between"/>
        <c:majorUnit val="0.4"/>
        <c:minorUnit val="2.0000000000000004E-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832495325989312"/>
          <c:y val="0.14316884618535711"/>
          <c:w val="0.514585133135123"/>
          <c:h val="0.1377068903895587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553149606299214E-2"/>
          <c:y val="5.0925925925925923E-2"/>
          <c:w val="0.86004330708661403"/>
          <c:h val="0.8416746864975212"/>
        </c:manualLayout>
      </c:layout>
      <c:lineChart>
        <c:grouping val="standard"/>
        <c:varyColors val="0"/>
        <c:ser>
          <c:idx val="0"/>
          <c:order val="0"/>
          <c:tx>
            <c:v>Push FIFO</c:v>
          </c:tx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 Grafici Costi Minimi'!$B$2:$B$12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Minimi'!$C$2:$C$12</c:f>
              <c:numCache>
                <c:formatCode>0.00</c:formatCode>
                <c:ptCount val="11"/>
                <c:pt idx="0">
                  <c:v>8.5567166666666665</c:v>
                </c:pt>
                <c:pt idx="1">
                  <c:v>7.8960033333333328</c:v>
                </c:pt>
                <c:pt idx="2">
                  <c:v>7.23529</c:v>
                </c:pt>
                <c:pt idx="3">
                  <c:v>6.5745766666666672</c:v>
                </c:pt>
                <c:pt idx="4">
                  <c:v>5.9138633333333335</c:v>
                </c:pt>
                <c:pt idx="5">
                  <c:v>5.2531499999999998</c:v>
                </c:pt>
                <c:pt idx="6">
                  <c:v>4.5924366666666661</c:v>
                </c:pt>
                <c:pt idx="7">
                  <c:v>3.9317233333333332</c:v>
                </c:pt>
                <c:pt idx="8">
                  <c:v>3.6013666666666664</c:v>
                </c:pt>
                <c:pt idx="9">
                  <c:v>3.4912477777777777</c:v>
                </c:pt>
                <c:pt idx="10">
                  <c:v>3.4361883333333334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FA-403E-9FC7-EE6FA94406F0}"/>
            </c:ext>
          </c:extLst>
        </c:ser>
        <c:ser>
          <c:idx val="1"/>
          <c:order val="1"/>
          <c:tx>
            <c:v>Push DD</c:v>
          </c:tx>
          <c:spPr>
            <a:ln w="15875" cap="rnd">
              <a:solidFill>
                <a:schemeClr val="accent4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 Grafici Costi Minimi'!$I$2:$I$12</c:f>
              <c:numCache>
                <c:formatCode>_-* #,##0.00\ _€_-;\-* #,##0.00\ _€_-;_-* "-"??\ _€_-;_-@_-</c:formatCode>
                <c:ptCount val="11"/>
                <c:pt idx="0">
                  <c:v>5.0130566666666674</c:v>
                </c:pt>
                <c:pt idx="1">
                  <c:v>4.7666433333333336</c:v>
                </c:pt>
                <c:pt idx="2">
                  <c:v>4.5202300000000006</c:v>
                </c:pt>
                <c:pt idx="3">
                  <c:v>4.2738166666666668</c:v>
                </c:pt>
                <c:pt idx="4">
                  <c:v>4.0274033333333339</c:v>
                </c:pt>
                <c:pt idx="5">
                  <c:v>3.7809900000000005</c:v>
                </c:pt>
                <c:pt idx="6">
                  <c:v>3.5345766666666671</c:v>
                </c:pt>
                <c:pt idx="7">
                  <c:v>3.2881633333333338</c:v>
                </c:pt>
                <c:pt idx="8">
                  <c:v>3.1649566666666669</c:v>
                </c:pt>
                <c:pt idx="9">
                  <c:v>3.123887777777778</c:v>
                </c:pt>
                <c:pt idx="10">
                  <c:v>3.1033533333333336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FA-403E-9FC7-EE6FA94406F0}"/>
            </c:ext>
          </c:extLst>
        </c:ser>
        <c:ser>
          <c:idx val="2"/>
          <c:order val="2"/>
          <c:tx>
            <c:v>PUSH PST</c:v>
          </c:tx>
          <c:spPr>
            <a:ln w="15875" cap="rnd">
              <a:solidFill>
                <a:srgbClr val="FF99FF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 Grafici Costi Minimi'!$O$2:$O$12</c:f>
              <c:numCache>
                <c:formatCode>_-* #,##0.00\ _€_-;\-* #,##0.00\ _€_-;_-* "-"??\ _€_-;_-@_-</c:formatCode>
                <c:ptCount val="11"/>
                <c:pt idx="0">
                  <c:v>4.4857933333333335</c:v>
                </c:pt>
                <c:pt idx="1">
                  <c:v>4.3055466666666664</c:v>
                </c:pt>
                <c:pt idx="2">
                  <c:v>4.1253000000000002</c:v>
                </c:pt>
                <c:pt idx="3">
                  <c:v>3.9450533333333335</c:v>
                </c:pt>
                <c:pt idx="4">
                  <c:v>3.7648066666666669</c:v>
                </c:pt>
                <c:pt idx="5">
                  <c:v>3.5845600000000002</c:v>
                </c:pt>
                <c:pt idx="6">
                  <c:v>3.4043133333333335</c:v>
                </c:pt>
                <c:pt idx="7">
                  <c:v>3.2240666666666669</c:v>
                </c:pt>
                <c:pt idx="8">
                  <c:v>3.1339433333333337</c:v>
                </c:pt>
                <c:pt idx="9">
                  <c:v>3.1039022222222226</c:v>
                </c:pt>
                <c:pt idx="10">
                  <c:v>3.088881666666667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FA-403E-9FC7-EE6FA94406F0}"/>
            </c:ext>
          </c:extLst>
        </c:ser>
        <c:ser>
          <c:idx val="3"/>
          <c:order val="3"/>
          <c:tx>
            <c:v>BtN-Pr-Cn FIFO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 Grafici Costi Minimi'!$H$2:$H$12</c:f>
              <c:numCache>
                <c:formatCode>_-* #,##0.00\ _€_-;\-* #,##0.00\ _€_-;_-* "-"??\ _€_-;_-@_-</c:formatCode>
                <c:ptCount val="11"/>
                <c:pt idx="0">
                  <c:v>7.1790633333333327</c:v>
                </c:pt>
                <c:pt idx="1">
                  <c:v>6.6573166666666665</c:v>
                </c:pt>
                <c:pt idx="2">
                  <c:v>6.1355699999999995</c:v>
                </c:pt>
                <c:pt idx="3">
                  <c:v>5.6054599999999999</c:v>
                </c:pt>
                <c:pt idx="4">
                  <c:v>5.0627233333333326</c:v>
                </c:pt>
                <c:pt idx="5">
                  <c:v>4.51905</c:v>
                </c:pt>
                <c:pt idx="6">
                  <c:v>3.9753766666666661</c:v>
                </c:pt>
                <c:pt idx="7">
                  <c:v>3.41533</c:v>
                </c:pt>
                <c:pt idx="8">
                  <c:v>3.0816216666666669</c:v>
                </c:pt>
                <c:pt idx="9">
                  <c:v>2.9088133333333337</c:v>
                </c:pt>
                <c:pt idx="10">
                  <c:v>2.7835816666666666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FA-403E-9FC7-EE6FA94406F0}"/>
            </c:ext>
          </c:extLst>
        </c:ser>
        <c:ser>
          <c:idx val="4"/>
          <c:order val="4"/>
          <c:tx>
            <c:v>BtN-Pr-Cn DD</c:v>
          </c:tx>
          <c:spPr>
            <a:ln w="158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 Grafici Costi Minimi'!$N$2:$N$12</c:f>
              <c:numCache>
                <c:formatCode>_-* #,##0.00\ _€_-;\-* #,##0.00\ _€_-;_-* "-"??\ _€_-;_-@_-</c:formatCode>
                <c:ptCount val="11"/>
                <c:pt idx="0">
                  <c:v>4.9914299999999994</c:v>
                </c:pt>
                <c:pt idx="1">
                  <c:v>4.7398899999999999</c:v>
                </c:pt>
                <c:pt idx="2">
                  <c:v>4.4883499999999996</c:v>
                </c:pt>
                <c:pt idx="3">
                  <c:v>4.2368100000000002</c:v>
                </c:pt>
                <c:pt idx="4">
                  <c:v>3.9852699999999999</c:v>
                </c:pt>
                <c:pt idx="5">
                  <c:v>3.7274900000000004</c:v>
                </c:pt>
                <c:pt idx="6">
                  <c:v>3.4576099999999999</c:v>
                </c:pt>
                <c:pt idx="7">
                  <c:v>3.1016866666666663</c:v>
                </c:pt>
                <c:pt idx="8">
                  <c:v>2.8002599999999997</c:v>
                </c:pt>
                <c:pt idx="9">
                  <c:v>2.5695533333333334</c:v>
                </c:pt>
                <c:pt idx="10">
                  <c:v>2.4403649999999999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FA-403E-9FC7-EE6FA94406F0}"/>
            </c:ext>
          </c:extLst>
        </c:ser>
        <c:ser>
          <c:idx val="5"/>
          <c:order val="5"/>
          <c:tx>
            <c:v>BtN-Pr-Cn PST</c:v>
          </c:tx>
          <c:spPr>
            <a:ln w="15875" cap="rnd">
              <a:solidFill>
                <a:srgbClr val="FF99FF"/>
              </a:solidFill>
              <a:round/>
            </a:ln>
            <a:effectLst/>
          </c:spPr>
          <c:marker>
            <c:symbol val="none"/>
          </c:marker>
          <c:val>
            <c:numRef>
              <c:f>' Grafici Costi Minimi'!$T$2:$T$12</c:f>
              <c:numCache>
                <c:formatCode>_-* #,##0.00\ _€_-;\-* #,##0.00\ _€_-;_-* "-"??\ _€_-;_-@_-</c:formatCode>
                <c:ptCount val="11"/>
                <c:pt idx="0">
                  <c:v>4.4857933333333335</c:v>
                </c:pt>
                <c:pt idx="1">
                  <c:v>4.3055466666666664</c:v>
                </c:pt>
                <c:pt idx="2">
                  <c:v>4.1253000000000002</c:v>
                </c:pt>
                <c:pt idx="3">
                  <c:v>3.9450533333333335</c:v>
                </c:pt>
                <c:pt idx="4">
                  <c:v>3.7607366666666668</c:v>
                </c:pt>
                <c:pt idx="5">
                  <c:v>3.5632900000000003</c:v>
                </c:pt>
                <c:pt idx="6">
                  <c:v>3.3457066666666666</c:v>
                </c:pt>
                <c:pt idx="7">
                  <c:v>3.0324966666666668</c:v>
                </c:pt>
                <c:pt idx="8">
                  <c:v>2.8059733333333332</c:v>
                </c:pt>
                <c:pt idx="9">
                  <c:v>2.6092911111111108</c:v>
                </c:pt>
                <c:pt idx="10">
                  <c:v>2.4828058333333329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FA-403E-9FC7-EE6FA9440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378672"/>
        <c:axId val="704381952"/>
      </c:lineChart>
      <c:catAx>
        <c:axId val="70437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4381952"/>
        <c:crosses val="autoZero"/>
        <c:auto val="1"/>
        <c:lblAlgn val="ctr"/>
        <c:lblOffset val="100"/>
        <c:noMultiLvlLbl val="0"/>
      </c:catAx>
      <c:valAx>
        <c:axId val="70438195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437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837423447069109"/>
          <c:y val="9.8956692913385824E-2"/>
          <c:w val="0.56829243219597558"/>
          <c:h val="0.292827354913969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155514312800514E-2"/>
          <c:y val="5.3333333333333337E-2"/>
          <c:w val="0.85990720545192323"/>
          <c:h val="0.83198897637795277"/>
        </c:manualLayout>
      </c:layout>
      <c:lineChart>
        <c:grouping val="standard"/>
        <c:varyColors val="0"/>
        <c:ser>
          <c:idx val="0"/>
          <c:order val="0"/>
          <c:tx>
            <c:strRef>
              <c:f>' Grafici Costi Minimi'!$Z$15</c:f>
              <c:strCache>
                <c:ptCount val="1"/>
                <c:pt idx="0">
                  <c:v>PUSH - PST</c:v>
                </c:pt>
              </c:strCache>
            </c:strRef>
          </c:tx>
          <c:spPr>
            <a:ln w="2540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 Grafici Costi Minimi'!$V$16:$V$26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Minimi'!$Z$16:$Z$26</c:f>
              <c:numCache>
                <c:formatCode>General</c:formatCode>
                <c:ptCount val="11"/>
                <c:pt idx="0">
                  <c:v>10.514206666666666</c:v>
                </c:pt>
                <c:pt idx="1">
                  <c:v>10.694453333333334</c:v>
                </c:pt>
                <c:pt idx="2">
                  <c:v>10.874700000000001</c:v>
                </c:pt>
                <c:pt idx="3">
                  <c:v>11.054946666666666</c:v>
                </c:pt>
                <c:pt idx="4">
                  <c:v>11.235193333333333</c:v>
                </c:pt>
                <c:pt idx="5">
                  <c:v>11.41544</c:v>
                </c:pt>
                <c:pt idx="6">
                  <c:v>11.595686666666666</c:v>
                </c:pt>
                <c:pt idx="7">
                  <c:v>11.775933333333333</c:v>
                </c:pt>
                <c:pt idx="8">
                  <c:v>11.866056666666665</c:v>
                </c:pt>
                <c:pt idx="9">
                  <c:v>11.896097777777777</c:v>
                </c:pt>
                <c:pt idx="10">
                  <c:v>11.911118333333333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AD-4B40-BD8A-7D419E7CB108}"/>
            </c:ext>
          </c:extLst>
        </c:ser>
        <c:ser>
          <c:idx val="1"/>
          <c:order val="1"/>
          <c:tx>
            <c:strRef>
              <c:f>' Grafici Costi Minimi'!$AB$15</c:f>
              <c:strCache>
                <c:ptCount val="1"/>
                <c:pt idx="0">
                  <c:v>WLC - LEM/AGG/PST</c:v>
                </c:pt>
              </c:strCache>
            </c:strRef>
          </c:tx>
          <c:spPr>
            <a:ln w="28575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 Grafici Costi Minimi'!$V$16:$V$26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Minimi'!$AB$16:$AB$26</c:f>
              <c:numCache>
                <c:formatCode>General</c:formatCode>
                <c:ptCount val="11"/>
                <c:pt idx="0">
                  <c:v>10.562010000000001</c:v>
                </c:pt>
                <c:pt idx="1">
                  <c:v>10.740549999999999</c:v>
                </c:pt>
                <c:pt idx="2">
                  <c:v>10.919090000000001</c:v>
                </c:pt>
                <c:pt idx="3">
                  <c:v>11.103373333333334</c:v>
                </c:pt>
                <c:pt idx="4">
                  <c:v>11.294576666666666</c:v>
                </c:pt>
                <c:pt idx="5">
                  <c:v>11.49091</c:v>
                </c:pt>
                <c:pt idx="6">
                  <c:v>11.723263333333334</c:v>
                </c:pt>
                <c:pt idx="7">
                  <c:v>12.003216666666667</c:v>
                </c:pt>
                <c:pt idx="8">
                  <c:v>12.223608333333333</c:v>
                </c:pt>
                <c:pt idx="9">
                  <c:v>12.37197888888889</c:v>
                </c:pt>
                <c:pt idx="10">
                  <c:v>12.488032499999999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AD-4B40-BD8A-7D419E7CB108}"/>
            </c:ext>
          </c:extLst>
        </c:ser>
        <c:ser>
          <c:idx val="2"/>
          <c:order val="2"/>
          <c:tx>
            <c:strRef>
              <c:f>' Grafici Costi Minimi'!$AA$15</c:f>
              <c:strCache>
                <c:ptCount val="1"/>
                <c:pt idx="0">
                  <c:v>WLC - TSL/AGG/PST</c:v>
                </c:pt>
              </c:strCache>
            </c:strRef>
          </c:tx>
          <c:spPr>
            <a:ln w="25400" cap="rnd">
              <a:solidFill>
                <a:schemeClr val="accent5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 Grafici Costi Minimi'!$V$16:$V$26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Minimi'!$AA$16:$AA$26</c:f>
              <c:numCache>
                <c:formatCode>General</c:formatCode>
                <c:ptCount val="11"/>
                <c:pt idx="0">
                  <c:v>10.514206666666666</c:v>
                </c:pt>
                <c:pt idx="1">
                  <c:v>10.694453333333334</c:v>
                </c:pt>
                <c:pt idx="2">
                  <c:v>10.874700000000001</c:v>
                </c:pt>
                <c:pt idx="3">
                  <c:v>11.054946666666666</c:v>
                </c:pt>
                <c:pt idx="4">
                  <c:v>11.235193333333333</c:v>
                </c:pt>
                <c:pt idx="5">
                  <c:v>11.416779999999999</c:v>
                </c:pt>
                <c:pt idx="6">
                  <c:v>11.6157</c:v>
                </c:pt>
                <c:pt idx="7">
                  <c:v>11.858996666666666</c:v>
                </c:pt>
                <c:pt idx="8">
                  <c:v>12.049038333333334</c:v>
                </c:pt>
                <c:pt idx="9">
                  <c:v>12.231013333333333</c:v>
                </c:pt>
                <c:pt idx="10">
                  <c:v>12.360835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1AD-4B40-BD8A-7D419E7CB108}"/>
            </c:ext>
          </c:extLst>
        </c:ser>
        <c:ser>
          <c:idx val="3"/>
          <c:order val="3"/>
          <c:tx>
            <c:strRef>
              <c:f>' Grafici Costi Minimi'!$Y$15</c:f>
              <c:strCache>
                <c:ptCount val="1"/>
                <c:pt idx="0">
                  <c:v>WLC - LEM/AGG/FIFO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 Grafici Costi Minimi'!$V$16:$V$26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 formatCode="#\ ?/?">
                  <c:v>0.5</c:v>
                </c:pt>
                <c:pt idx="9" formatCode="#\ ?/?">
                  <c:v>0.33333333333333331</c:v>
                </c:pt>
                <c:pt idx="10" formatCode="#\ ?/?">
                  <c:v>0.25</c:v>
                </c:pt>
              </c:numCache>
            </c:numRef>
          </c:cat>
          <c:val>
            <c:numRef>
              <c:f>' Grafici Costi Minimi'!$Y$16:$Y$26</c:f>
              <c:numCache>
                <c:formatCode>General</c:formatCode>
                <c:ptCount val="11"/>
                <c:pt idx="0">
                  <c:v>7.5503433333333332</c:v>
                </c:pt>
                <c:pt idx="1">
                  <c:v>8.0979466666666653</c:v>
                </c:pt>
                <c:pt idx="2">
                  <c:v>8.6455500000000001</c:v>
                </c:pt>
                <c:pt idx="3">
                  <c:v>9.1931533333333331</c:v>
                </c:pt>
                <c:pt idx="4">
                  <c:v>9.7407566666666661</c:v>
                </c:pt>
                <c:pt idx="5">
                  <c:v>10.29101</c:v>
                </c:pt>
                <c:pt idx="6">
                  <c:v>10.849540000000001</c:v>
                </c:pt>
                <c:pt idx="7">
                  <c:v>11.40807</c:v>
                </c:pt>
                <c:pt idx="8">
                  <c:v>11.789376666666699</c:v>
                </c:pt>
                <c:pt idx="9">
                  <c:v>11.98</c:v>
                </c:pt>
                <c:pt idx="10">
                  <c:v>12.02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1AD-4B40-BD8A-7D419E7CB108}"/>
            </c:ext>
          </c:extLst>
        </c:ser>
        <c:ser>
          <c:idx val="4"/>
          <c:order val="4"/>
          <c:tx>
            <c:strRef>
              <c:f>' Grafici Costi Minimi'!$AD$15</c:f>
              <c:strCache>
                <c:ptCount val="1"/>
                <c:pt idx="0">
                  <c:v>WLC - LEM/CAGG/PST</c:v>
                </c:pt>
              </c:strCache>
            </c:strRef>
          </c:tx>
          <c:spPr>
            <a:ln w="28575" cap="rnd">
              <a:solidFill>
                <a:srgbClr val="33CCFF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 Grafici Costi Minimi'!$AD$16:$AD$26</c:f>
              <c:numCache>
                <c:formatCode>_-* #,##0.00\ _€_-;\-* #,##0.00\ _€_-;_-* "-"??\ _€_-;_-@_-</c:formatCode>
                <c:ptCount val="11"/>
                <c:pt idx="0">
                  <c:v>10.514206666666666</c:v>
                </c:pt>
                <c:pt idx="1">
                  <c:v>10.694453333333334</c:v>
                </c:pt>
                <c:pt idx="2">
                  <c:v>10.874700000000001</c:v>
                </c:pt>
                <c:pt idx="3">
                  <c:v>11.054946666666666</c:v>
                </c:pt>
                <c:pt idx="4">
                  <c:v>11.239263333333334</c:v>
                </c:pt>
                <c:pt idx="5">
                  <c:v>11.43671</c:v>
                </c:pt>
                <c:pt idx="6">
                  <c:v>11.654293333333333</c:v>
                </c:pt>
                <c:pt idx="7">
                  <c:v>11.967503333333333</c:v>
                </c:pt>
                <c:pt idx="8">
                  <c:v>12.194026666666666</c:v>
                </c:pt>
                <c:pt idx="9">
                  <c:v>12.39070888888889</c:v>
                </c:pt>
                <c:pt idx="10">
                  <c:v>12.517194166666666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55-4B29-AF61-B8BD71B25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017263"/>
        <c:axId val="162015623"/>
      </c:lineChart>
      <c:catAx>
        <c:axId val="16201726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1"/>
                  <a:t>Cost ratio r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015623"/>
        <c:crosses val="autoZero"/>
        <c:auto val="1"/>
        <c:lblAlgn val="ctr"/>
        <c:lblOffset val="100"/>
        <c:noMultiLvlLbl val="0"/>
      </c:catAx>
      <c:valAx>
        <c:axId val="162015623"/>
        <c:scaling>
          <c:orientation val="minMax"/>
          <c:max val="12.6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100" b="1"/>
                  <a:t>Expected</a:t>
                </a:r>
                <a:r>
                  <a:rPr lang="it-IT" sz="1100" b="1" baseline="0"/>
                  <a:t> Revenue</a:t>
                </a:r>
                <a:endParaRPr lang="it-IT" sz="11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017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61632126913968"/>
          <c:y val="8.0829396325459324E-2"/>
          <c:w val="0.26662376800403248"/>
          <c:h val="0.3053098898106930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282679405543758"/>
          <c:y val="0.2401819231083285"/>
          <c:w val="0.37630937124197594"/>
          <c:h val="0.69118064091840992"/>
        </c:manualLayout>
      </c:layout>
      <c:radarChart>
        <c:radarStyle val="marker"/>
        <c:varyColors val="0"/>
        <c:ser>
          <c:idx val="0"/>
          <c:order val="0"/>
          <c:tx>
            <c:strRef>
              <c:f>'Valori Ottimali 2'!$AB$15</c:f>
              <c:strCache>
                <c:ptCount val="1"/>
                <c:pt idx="0">
                  <c:v>Push - Conf. 2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'Valori Ottimali 2'!$AC$14:$AJ$14</c:f>
              <c:strCache>
                <c:ptCount val="8"/>
                <c:pt idx="0">
                  <c:v>E[GTT]</c:v>
                </c:pt>
                <c:pt idx="1">
                  <c:v>E[SFTT]</c:v>
                </c:pt>
                <c:pt idx="2">
                  <c:v>E[WIP]</c:v>
                </c:pt>
                <c:pt idx="3">
                  <c:v>E[% IN TIME]</c:v>
                </c:pt>
                <c:pt idx="4">
                  <c:v>E[TAR]</c:v>
                </c:pt>
                <c:pt idx="5">
                  <c:v>E[EAR]</c:v>
                </c:pt>
                <c:pt idx="6">
                  <c:v>E[T|T&gt;0]</c:v>
                </c:pt>
                <c:pt idx="7">
                  <c:v>MAX[TAR]</c:v>
                </c:pt>
              </c:strCache>
            </c:strRef>
          </c:cat>
          <c:val>
            <c:numRef>
              <c:f>'Valori Ottimali 2'!$AC$15:$AJ$15</c:f>
              <c:numCache>
                <c:formatCode>General</c:formatCode>
                <c:ptCount val="8"/>
                <c:pt idx="0">
                  <c:v>0.94147303108378411</c:v>
                </c:pt>
                <c:pt idx="1">
                  <c:v>0.41499999999999998</c:v>
                </c:pt>
                <c:pt idx="2">
                  <c:v>0.42</c:v>
                </c:pt>
                <c:pt idx="3">
                  <c:v>0.9995161791980095</c:v>
                </c:pt>
                <c:pt idx="4">
                  <c:v>0.98398026017928819</c:v>
                </c:pt>
                <c:pt idx="5">
                  <c:v>0.99663765030418539</c:v>
                </c:pt>
                <c:pt idx="6">
                  <c:v>0.97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5A-4540-A615-831A95592952}"/>
            </c:ext>
          </c:extLst>
        </c:ser>
        <c:ser>
          <c:idx val="1"/>
          <c:order val="1"/>
          <c:tx>
            <c:strRef>
              <c:f>'Valori Ottimali 2'!$AB$16</c:f>
              <c:strCache>
                <c:ptCount val="1"/>
                <c:pt idx="0">
                  <c:v>WLC - Conf. 13</c:v>
                </c:pt>
              </c:strCache>
            </c:strRef>
          </c:tx>
          <c:spPr>
            <a:ln w="6350" cap="rnd">
              <a:solidFill>
                <a:srgbClr val="C00000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strRef>
              <c:f>'Valori Ottimali 2'!$AC$14:$AJ$14</c:f>
              <c:strCache>
                <c:ptCount val="8"/>
                <c:pt idx="0">
                  <c:v>E[GTT]</c:v>
                </c:pt>
                <c:pt idx="1">
                  <c:v>E[SFTT]</c:v>
                </c:pt>
                <c:pt idx="2">
                  <c:v>E[WIP]</c:v>
                </c:pt>
                <c:pt idx="3">
                  <c:v>E[% IN TIME]</c:v>
                </c:pt>
                <c:pt idx="4">
                  <c:v>E[TAR]</c:v>
                </c:pt>
                <c:pt idx="5">
                  <c:v>E[EAR]</c:v>
                </c:pt>
                <c:pt idx="6">
                  <c:v>E[T|T&gt;0]</c:v>
                </c:pt>
                <c:pt idx="7">
                  <c:v>MAX[TAR]</c:v>
                </c:pt>
              </c:strCache>
            </c:strRef>
          </c:cat>
          <c:val>
            <c:numRef>
              <c:f>'Valori Ottimali 2'!$AC$16:$AJ$16</c:f>
              <c:numCache>
                <c:formatCode>General</c:formatCode>
                <c:ptCount val="8"/>
                <c:pt idx="0">
                  <c:v>0.93232822700404372</c:v>
                </c:pt>
                <c:pt idx="1">
                  <c:v>0.42799855465733333</c:v>
                </c:pt>
                <c:pt idx="2">
                  <c:v>0.44030843825208971</c:v>
                </c:pt>
                <c:pt idx="3">
                  <c:v>0.99380248591735876</c:v>
                </c:pt>
                <c:pt idx="4">
                  <c:v>0.90633666256594159</c:v>
                </c:pt>
                <c:pt idx="5">
                  <c:v>1</c:v>
                </c:pt>
                <c:pt idx="6">
                  <c:v>0.96293140811056255</c:v>
                </c:pt>
                <c:pt idx="7">
                  <c:v>0.72222222222222221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5A-4540-A615-831A95592952}"/>
            </c:ext>
          </c:extLst>
        </c:ser>
        <c:ser>
          <c:idx val="2"/>
          <c:order val="2"/>
          <c:tx>
            <c:strRef>
              <c:f>'Valori Ottimali 2'!$AB$17</c:f>
              <c:strCache>
                <c:ptCount val="1"/>
                <c:pt idx="0">
                  <c:v>WLC - Conf. 15</c:v>
                </c:pt>
              </c:strCache>
            </c:strRef>
          </c:tx>
          <c:spPr>
            <a:ln w="6350" cap="rnd">
              <a:solidFill>
                <a:srgbClr val="FF99FF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rgbClr val="FF99FF"/>
              </a:solidFill>
              <a:ln w="9525">
                <a:solidFill>
                  <a:srgbClr val="FF99FF"/>
                </a:solidFill>
              </a:ln>
              <a:effectLst/>
            </c:spPr>
          </c:marker>
          <c:cat>
            <c:strRef>
              <c:f>'Valori Ottimali 2'!$AC$14:$AJ$14</c:f>
              <c:strCache>
                <c:ptCount val="8"/>
                <c:pt idx="0">
                  <c:v>E[GTT]</c:v>
                </c:pt>
                <c:pt idx="1">
                  <c:v>E[SFTT]</c:v>
                </c:pt>
                <c:pt idx="2">
                  <c:v>E[WIP]</c:v>
                </c:pt>
                <c:pt idx="3">
                  <c:v>E[% IN TIME]</c:v>
                </c:pt>
                <c:pt idx="4">
                  <c:v>E[TAR]</c:v>
                </c:pt>
                <c:pt idx="5">
                  <c:v>E[EAR]</c:v>
                </c:pt>
                <c:pt idx="6">
                  <c:v>E[T|T&gt;0]</c:v>
                </c:pt>
                <c:pt idx="7">
                  <c:v>MAX[TAR]</c:v>
                </c:pt>
              </c:strCache>
            </c:strRef>
          </c:cat>
          <c:val>
            <c:numRef>
              <c:f>'Valori Ottimali 2'!$AC$17:$AJ$17</c:f>
              <c:numCache>
                <c:formatCode>General</c:formatCode>
                <c:ptCount val="8"/>
                <c:pt idx="0">
                  <c:v>0.46435306440497842</c:v>
                </c:pt>
                <c:pt idx="1">
                  <c:v>1</c:v>
                </c:pt>
                <c:pt idx="2">
                  <c:v>1</c:v>
                </c:pt>
                <c:pt idx="3">
                  <c:v>0.82046792383278222</c:v>
                </c:pt>
                <c:pt idx="4">
                  <c:v>4.4591142707660104E-2</c:v>
                </c:pt>
                <c:pt idx="5">
                  <c:v>0.69376209113247889</c:v>
                </c:pt>
                <c:pt idx="6">
                  <c:v>9.0036301780172398E-2</c:v>
                </c:pt>
                <c:pt idx="7">
                  <c:v>3.0307532985116098E-2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5A-4540-A615-831A95592952}"/>
            </c:ext>
          </c:extLst>
        </c:ser>
        <c:ser>
          <c:idx val="3"/>
          <c:order val="3"/>
          <c:tx>
            <c:strRef>
              <c:f>'Valori Ottimali 2'!$AB$18</c:f>
              <c:strCache>
                <c:ptCount val="1"/>
                <c:pt idx="0">
                  <c:v>WLC - Conf. 17</c:v>
                </c:pt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'Valori Ottimali 2'!$AC$14:$AJ$14</c:f>
              <c:strCache>
                <c:ptCount val="8"/>
                <c:pt idx="0">
                  <c:v>E[GTT]</c:v>
                </c:pt>
                <c:pt idx="1">
                  <c:v>E[SFTT]</c:v>
                </c:pt>
                <c:pt idx="2">
                  <c:v>E[WIP]</c:v>
                </c:pt>
                <c:pt idx="3">
                  <c:v>E[% IN TIME]</c:v>
                </c:pt>
                <c:pt idx="4">
                  <c:v>E[TAR]</c:v>
                </c:pt>
                <c:pt idx="5">
                  <c:v>E[EAR]</c:v>
                </c:pt>
                <c:pt idx="6">
                  <c:v>E[T|T&gt;0]</c:v>
                </c:pt>
                <c:pt idx="7">
                  <c:v>MAX[TAR]</c:v>
                </c:pt>
              </c:strCache>
            </c:strRef>
          </c:cat>
          <c:val>
            <c:numRef>
              <c:f>'Valori Ottimali 2'!$AC$18:$AJ$18</c:f>
              <c:numCache>
                <c:formatCode>General</c:formatCode>
                <c:ptCount val="8"/>
                <c:pt idx="0">
                  <c:v>1</c:v>
                </c:pt>
                <c:pt idx="1">
                  <c:v>0.50282318517568281</c:v>
                </c:pt>
                <c:pt idx="2">
                  <c:v>0.49807820279890197</c:v>
                </c:pt>
                <c:pt idx="3">
                  <c:v>0.95498162632906725</c:v>
                </c:pt>
                <c:pt idx="4">
                  <c:v>0.44444936758475656</c:v>
                </c:pt>
                <c:pt idx="5">
                  <c:v>0.79579494495882819</c:v>
                </c:pt>
                <c:pt idx="6">
                  <c:v>0.54190851325845113</c:v>
                </c:pt>
                <c:pt idx="7">
                  <c:v>8.5950413223140495E-2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5A-4540-A615-831A95592952}"/>
            </c:ext>
          </c:extLst>
        </c:ser>
        <c:ser>
          <c:idx val="4"/>
          <c:order val="4"/>
          <c:tx>
            <c:strRef>
              <c:f>'Valori Ottimali 2'!$AB$19</c:f>
              <c:strCache>
                <c:ptCount val="1"/>
                <c:pt idx="0">
                  <c:v>WLC - Conf. 19</c:v>
                </c:pt>
              </c:strCache>
            </c:strRef>
          </c:tx>
          <c:spPr>
            <a:ln w="6350" cap="rnd">
              <a:solidFill>
                <a:srgbClr val="33CCFF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rgbClr val="00B0F0"/>
              </a:solidFill>
              <a:ln w="9525">
                <a:solidFill>
                  <a:srgbClr val="33CCFF"/>
                </a:solidFill>
              </a:ln>
              <a:effectLst/>
            </c:spPr>
          </c:marker>
          <c:cat>
            <c:strRef>
              <c:f>'Valori Ottimali 2'!$AC$14:$AJ$14</c:f>
              <c:strCache>
                <c:ptCount val="8"/>
                <c:pt idx="0">
                  <c:v>E[GTT]</c:v>
                </c:pt>
                <c:pt idx="1">
                  <c:v>E[SFTT]</c:v>
                </c:pt>
                <c:pt idx="2">
                  <c:v>E[WIP]</c:v>
                </c:pt>
                <c:pt idx="3">
                  <c:v>E[% IN TIME]</c:v>
                </c:pt>
                <c:pt idx="4">
                  <c:v>E[TAR]</c:v>
                </c:pt>
                <c:pt idx="5">
                  <c:v>E[EAR]</c:v>
                </c:pt>
                <c:pt idx="6">
                  <c:v>E[T|T&gt;0]</c:v>
                </c:pt>
                <c:pt idx="7">
                  <c:v>MAX[TAR]</c:v>
                </c:pt>
              </c:strCache>
            </c:strRef>
          </c:cat>
          <c:val>
            <c:numRef>
              <c:f>'Valori Ottimali 2'!$AC$19:$AJ$19</c:f>
              <c:numCache>
                <c:formatCode>General</c:formatCode>
                <c:ptCount val="8"/>
                <c:pt idx="0">
                  <c:v>0.94211545022647414</c:v>
                </c:pt>
                <c:pt idx="1">
                  <c:v>0.435</c:v>
                </c:pt>
                <c:pt idx="2">
                  <c:v>0.45500000000000002</c:v>
                </c:pt>
                <c:pt idx="3">
                  <c:v>1</c:v>
                </c:pt>
                <c:pt idx="4">
                  <c:v>1</c:v>
                </c:pt>
                <c:pt idx="5">
                  <c:v>0.99688925602613621</c:v>
                </c:pt>
                <c:pt idx="6">
                  <c:v>1</c:v>
                </c:pt>
                <c:pt idx="7">
                  <c:v>0.42975206611570249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5A-4540-A615-831A95592952}"/>
            </c:ext>
          </c:extLst>
        </c:ser>
        <c:ser>
          <c:idx val="5"/>
          <c:order val="5"/>
          <c:tx>
            <c:strRef>
              <c:f>'Valori Ottimali 2'!$AB$20</c:f>
              <c:strCache>
                <c:ptCount val="1"/>
                <c:pt idx="0">
                  <c:v>WLC - Conf. 25</c:v>
                </c:pt>
              </c:strCache>
            </c:strRef>
          </c:tx>
          <c:spPr>
            <a:ln w="6350" cap="rnd">
              <a:solidFill>
                <a:srgbClr val="0066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6600"/>
              </a:solidFill>
              <a:ln w="9525">
                <a:solidFill>
                  <a:srgbClr val="006600"/>
                </a:solidFill>
              </a:ln>
              <a:effectLst/>
            </c:spPr>
          </c:marker>
          <c:cat>
            <c:strRef>
              <c:f>'Valori Ottimali 2'!$AC$14:$AJ$14</c:f>
              <c:strCache>
                <c:ptCount val="8"/>
                <c:pt idx="0">
                  <c:v>E[GTT]</c:v>
                </c:pt>
                <c:pt idx="1">
                  <c:v>E[SFTT]</c:v>
                </c:pt>
                <c:pt idx="2">
                  <c:v>E[WIP]</c:v>
                </c:pt>
                <c:pt idx="3">
                  <c:v>E[% IN TIME]</c:v>
                </c:pt>
                <c:pt idx="4">
                  <c:v>E[TAR]</c:v>
                </c:pt>
                <c:pt idx="5">
                  <c:v>E[EAR]</c:v>
                </c:pt>
                <c:pt idx="6">
                  <c:v>E[T|T&gt;0]</c:v>
                </c:pt>
                <c:pt idx="7">
                  <c:v>MAX[TAR]</c:v>
                </c:pt>
              </c:strCache>
            </c:strRef>
          </c:cat>
          <c:val>
            <c:numRef>
              <c:f>'Valori Ottimali 2'!$AC$20:$AJ$20</c:f>
              <c:numCache>
                <c:formatCode>General</c:formatCode>
                <c:ptCount val="8"/>
                <c:pt idx="0">
                  <c:v>0.93036401444604067</c:v>
                </c:pt>
                <c:pt idx="1">
                  <c:v>0.42618046393962317</c:v>
                </c:pt>
                <c:pt idx="2">
                  <c:v>0.43630515266110864</c:v>
                </c:pt>
                <c:pt idx="3">
                  <c:v>0.98785840177861739</c:v>
                </c:pt>
                <c:pt idx="4">
                  <c:v>0.9124949267350565</c:v>
                </c:pt>
                <c:pt idx="5">
                  <c:v>0.99889064094452695</c:v>
                </c:pt>
                <c:pt idx="6">
                  <c:v>0.98</c:v>
                </c:pt>
                <c:pt idx="7">
                  <c:v>0.33766233766233766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5A-4540-A615-831A95592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885016"/>
        <c:axId val="810884032"/>
      </c:radarChart>
      <c:catAx>
        <c:axId val="81088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10884032"/>
        <c:crosses val="autoZero"/>
        <c:auto val="1"/>
        <c:lblAlgn val="ctr"/>
        <c:lblOffset val="100"/>
        <c:noMultiLvlLbl val="0"/>
      </c:catAx>
      <c:valAx>
        <c:axId val="81088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1088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617530798585963"/>
          <c:y val="0.65832533562385098"/>
          <c:w val="0.1864711418463372"/>
          <c:h val="0.286187065331778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Valori</a:t>
            </a:r>
            <a:r>
              <a:rPr lang="it-IT" baseline="0"/>
              <a:t> Ottimali Politiche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'Valori Ottimali'!$D$5</c:f>
              <c:strCache>
                <c:ptCount val="1"/>
                <c:pt idx="0">
                  <c:v>Push FIFO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Ottimali'!$E$5:$M$5</c:f>
              <c:numCache>
                <c:formatCode>0.00%</c:formatCode>
                <c:ptCount val="9"/>
                <c:pt idx="0" formatCode="0.00">
                  <c:v>24.972940000000001</c:v>
                </c:pt>
                <c:pt idx="1">
                  <c:v>0.76626000000000005</c:v>
                </c:pt>
                <c:pt idx="2" formatCode="0.00">
                  <c:v>16.643509999999999</c:v>
                </c:pt>
                <c:pt idx="3" formatCode="0.00">
                  <c:v>3.9868600000000001</c:v>
                </c:pt>
                <c:pt idx="4" formatCode="0.00">
                  <c:v>107.37612</c:v>
                </c:pt>
                <c:pt idx="6" formatCode="0.00">
                  <c:v>7.1039966666666672</c:v>
                </c:pt>
                <c:pt idx="7" formatCode="0.00">
                  <c:v>9.7468500000000002</c:v>
                </c:pt>
                <c:pt idx="8" formatCode="0.00">
                  <c:v>11.508752222222222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2F-4FA5-89FB-F702B345C5A4}"/>
            </c:ext>
          </c:extLst>
        </c:ser>
        <c:ser>
          <c:idx val="1"/>
          <c:order val="1"/>
          <c:tx>
            <c:strRef>
              <c:f>'Valori Ottimali'!$D$6</c:f>
              <c:strCache>
                <c:ptCount val="1"/>
                <c:pt idx="0">
                  <c:v>FIFO - TSh-At-IO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Ottimali'!$E$6:$M$6</c:f>
              <c:numCache>
                <c:formatCode>0.00%</c:formatCode>
                <c:ptCount val="9"/>
                <c:pt idx="0" formatCode="0.00">
                  <c:v>24.81343</c:v>
                </c:pt>
                <c:pt idx="1">
                  <c:v>0.77100000000000002</c:v>
                </c:pt>
                <c:pt idx="2" formatCode="0.00">
                  <c:v>16.437639999999998</c:v>
                </c:pt>
                <c:pt idx="3" formatCode="0.00">
                  <c:v>3.8555999999999999</c:v>
                </c:pt>
                <c:pt idx="4" formatCode="0.00">
                  <c:v>68.293930000000003</c:v>
                </c:pt>
                <c:pt idx="6" formatCode="0.00">
                  <c:v>7.1301299999999994</c:v>
                </c:pt>
                <c:pt idx="7" formatCode="0.00">
                  <c:v>9.7989700000000006</c:v>
                </c:pt>
                <c:pt idx="8" formatCode="0.00">
                  <c:v>11.631013333333334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2F-4FA5-89FB-F702B345C5A4}"/>
            </c:ext>
          </c:extLst>
        </c:ser>
        <c:ser>
          <c:idx val="2"/>
          <c:order val="2"/>
          <c:tx>
            <c:strRef>
              <c:f>'Valori Ottimali'!$D$7</c:f>
              <c:strCache>
                <c:ptCount val="1"/>
                <c:pt idx="0">
                  <c:v>FIFO TSh-At-Cnt</c:v>
                </c:pt>
              </c:strCache>
            </c:strRef>
          </c:tx>
          <c:spPr>
            <a:solidFill>
              <a:srgbClr val="FF9900"/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Ottimali'!$E$7:$M$7</c:f>
              <c:numCache>
                <c:formatCode>0.00%</c:formatCode>
                <c:ptCount val="9"/>
                <c:pt idx="0" formatCode="0.00">
                  <c:v>24.66478</c:v>
                </c:pt>
                <c:pt idx="1">
                  <c:v>0.79310999999999998</c:v>
                </c:pt>
                <c:pt idx="2" formatCode="0.00">
                  <c:v>16.34299</c:v>
                </c:pt>
                <c:pt idx="3" formatCode="0.00">
                  <c:v>3.78403</c:v>
                </c:pt>
                <c:pt idx="4" formatCode="0.00">
                  <c:v>61.488950000000003</c:v>
                </c:pt>
                <c:pt idx="6" formatCode="0.00">
                  <c:v>7.1183533333333333</c:v>
                </c:pt>
                <c:pt idx="7" formatCode="0.00">
                  <c:v>9.7866199999999992</c:v>
                </c:pt>
                <c:pt idx="8" formatCode="0.00">
                  <c:v>11.613635555555556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2F-4FA5-89FB-F702B345C5A4}"/>
            </c:ext>
          </c:extLst>
        </c:ser>
        <c:ser>
          <c:idx val="3"/>
          <c:order val="3"/>
          <c:tx>
            <c:strRef>
              <c:f>'Valori Ottimali'!$D$8</c:f>
              <c:strCache>
                <c:ptCount val="1"/>
                <c:pt idx="0">
                  <c:v>FIFO TSh-Pr-Cnt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Ottimali'!$E$8:$M$8</c:f>
              <c:numCache>
                <c:formatCode>0.00%</c:formatCode>
                <c:ptCount val="9"/>
                <c:pt idx="0" formatCode="0.00">
                  <c:v>24.826599999999999</c:v>
                </c:pt>
                <c:pt idx="1">
                  <c:v>0.77141999999999999</c:v>
                </c:pt>
                <c:pt idx="2" formatCode="0.00">
                  <c:v>16.223880000000001</c:v>
                </c:pt>
                <c:pt idx="3" formatCode="0.00">
                  <c:v>3.8057500000000002</c:v>
                </c:pt>
                <c:pt idx="4" formatCode="0.00">
                  <c:v>69.714320000000001</c:v>
                </c:pt>
                <c:pt idx="6" formatCode="0.00">
                  <c:v>7.2042900000000003</c:v>
                </c:pt>
                <c:pt idx="7" formatCode="0.00">
                  <c:v>9.8314500000000002</c:v>
                </c:pt>
                <c:pt idx="8" formatCode="0.00">
                  <c:v>11.667486666666667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2F-4FA5-89FB-F702B345C5A4}"/>
            </c:ext>
          </c:extLst>
        </c:ser>
        <c:ser>
          <c:idx val="4"/>
          <c:order val="4"/>
          <c:tx>
            <c:strRef>
              <c:f>'Valori Ottimali'!$D$9</c:f>
              <c:strCache>
                <c:ptCount val="1"/>
                <c:pt idx="0">
                  <c:v>FIFO BtN-At-Cnt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Ottimali'!$E$9:$M$9</c:f>
              <c:numCache>
                <c:formatCode>0.00%</c:formatCode>
                <c:ptCount val="9"/>
                <c:pt idx="0" formatCode="0.00">
                  <c:v>22.479099999999999</c:v>
                </c:pt>
                <c:pt idx="1">
                  <c:v>0.85950000000000004</c:v>
                </c:pt>
                <c:pt idx="2" formatCode="0.00">
                  <c:v>15.325570000000001</c:v>
                </c:pt>
                <c:pt idx="3" formatCode="0.00">
                  <c:v>2.9339900000000001</c:v>
                </c:pt>
                <c:pt idx="4" formatCode="0.00">
                  <c:v>43.950580000000002</c:v>
                </c:pt>
                <c:pt idx="6" formatCode="0.00">
                  <c:v>8.0979466666666653</c:v>
                </c:pt>
                <c:pt idx="7" formatCode="0.00">
                  <c:v>10.29101</c:v>
                </c:pt>
                <c:pt idx="8" formatCode="0.00">
                  <c:v>11.833355555555556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2F-4FA5-89FB-F702B345C5A4}"/>
            </c:ext>
          </c:extLst>
        </c:ser>
        <c:ser>
          <c:idx val="5"/>
          <c:order val="5"/>
          <c:tx>
            <c:strRef>
              <c:f>'Valori Ottimali'!$D$10</c:f>
              <c:strCache>
                <c:ptCount val="1"/>
                <c:pt idx="0">
                  <c:v>FIFO BtN-Pr-Cnt</c:v>
                </c:pt>
              </c:strCache>
            </c:strRef>
          </c:tx>
          <c:spPr>
            <a:solidFill>
              <a:srgbClr val="663300"/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Ottimali'!$E$10:$M$10</c:f>
              <c:numCache>
                <c:formatCode>0.00%</c:formatCode>
                <c:ptCount val="9"/>
                <c:pt idx="0" formatCode="0.00">
                  <c:v>23.02786</c:v>
                </c:pt>
                <c:pt idx="1">
                  <c:v>0.84421000000000002</c:v>
                </c:pt>
                <c:pt idx="2" formatCode="0.00">
                  <c:v>15.744590000000001</c:v>
                </c:pt>
                <c:pt idx="3" formatCode="0.00">
                  <c:v>3.0041000000000002</c:v>
                </c:pt>
                <c:pt idx="4" formatCode="0.00">
                  <c:v>46.935209999999998</c:v>
                </c:pt>
                <c:pt idx="6" formatCode="0.00">
                  <c:v>8.3426833333333335</c:v>
                </c:pt>
                <c:pt idx="7" formatCode="0.00">
                  <c:v>10.48095</c:v>
                </c:pt>
                <c:pt idx="8" formatCode="0.00">
                  <c:v>12.091186666666665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2F-4FA5-89FB-F702B345C5A4}"/>
            </c:ext>
          </c:extLst>
        </c:ser>
        <c:ser>
          <c:idx val="6"/>
          <c:order val="6"/>
          <c:tx>
            <c:strRef>
              <c:f>'Valori Ottimali'!$D$11</c:f>
              <c:strCache>
                <c:ptCount val="1"/>
                <c:pt idx="0">
                  <c:v>DD Push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Ottimali'!$E$11:$M$11</c:f>
              <c:numCache>
                <c:formatCode>0.00%</c:formatCode>
                <c:ptCount val="9"/>
                <c:pt idx="0" formatCode="0.0000">
                  <c:v>24.258310000000002</c:v>
                </c:pt>
                <c:pt idx="1">
                  <c:v>0.85043000000000002</c:v>
                </c:pt>
                <c:pt idx="2" formatCode="0.00">
                  <c:v>10.087870000000001</c:v>
                </c:pt>
                <c:pt idx="3" formatCode="0.00">
                  <c:v>1.5902099999999999</c:v>
                </c:pt>
                <c:pt idx="4" formatCode="0.00">
                  <c:v>112.40157000000001</c:v>
                </c:pt>
                <c:pt idx="6" formatCode="0.00">
                  <c:v>10.233356666666666</c:v>
                </c:pt>
                <c:pt idx="7" formatCode="0.00">
                  <c:v>11.219009999999999</c:v>
                </c:pt>
                <c:pt idx="8" formatCode="0.00">
                  <c:v>11.876112222222222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2F-4FA5-89FB-F702B345C5A4}"/>
            </c:ext>
          </c:extLst>
        </c:ser>
        <c:ser>
          <c:idx val="7"/>
          <c:order val="7"/>
          <c:tx>
            <c:strRef>
              <c:f>'Valori Ottimali'!$D$12</c:f>
              <c:strCache>
                <c:ptCount val="1"/>
                <c:pt idx="0">
                  <c:v>DD TSh-At-IO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Ottimali'!$E$12:$M$12</c:f>
              <c:numCache>
                <c:formatCode>0.00%</c:formatCode>
                <c:ptCount val="9"/>
                <c:pt idx="0" formatCode="0.00">
                  <c:v>24.258310000000002</c:v>
                </c:pt>
                <c:pt idx="1">
                  <c:v>0.85043000000000002</c:v>
                </c:pt>
                <c:pt idx="2" formatCode="0.00">
                  <c:v>10.087870000000001</c:v>
                </c:pt>
                <c:pt idx="3" formatCode="0.00">
                  <c:v>1.5902099999999999</c:v>
                </c:pt>
                <c:pt idx="4" formatCode="0.00">
                  <c:v>67.51491</c:v>
                </c:pt>
                <c:pt idx="6" formatCode="0.00">
                  <c:v>10.233356666666666</c:v>
                </c:pt>
                <c:pt idx="7" formatCode="0.00">
                  <c:v>11.219009999999999</c:v>
                </c:pt>
                <c:pt idx="8" formatCode="0.00">
                  <c:v>12.223736666666667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2F-4FA5-89FB-F702B345C5A4}"/>
            </c:ext>
          </c:extLst>
        </c:ser>
        <c:ser>
          <c:idx val="8"/>
          <c:order val="8"/>
          <c:tx>
            <c:strRef>
              <c:f>'Valori Ottimali'!$D$13</c:f>
              <c:strCache>
                <c:ptCount val="1"/>
                <c:pt idx="0">
                  <c:v>DD TSh-At-Cnt</c:v>
                </c:pt>
              </c:strCache>
            </c:strRef>
          </c:tx>
          <c:spPr>
            <a:solidFill>
              <a:srgbClr val="66FFFF"/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Ottimali'!$E$13:$M$13</c:f>
              <c:numCache>
                <c:formatCode>0.00%</c:formatCode>
                <c:ptCount val="9"/>
                <c:pt idx="0" formatCode="0.00">
                  <c:v>24.258310000000002</c:v>
                </c:pt>
                <c:pt idx="1">
                  <c:v>0.85043000000000002</c:v>
                </c:pt>
                <c:pt idx="2" formatCode="0.00">
                  <c:v>10.087870000000001</c:v>
                </c:pt>
                <c:pt idx="3" formatCode="0.00">
                  <c:v>1.5902099999999999</c:v>
                </c:pt>
                <c:pt idx="4" formatCode="0.00">
                  <c:v>66.204459999999997</c:v>
                </c:pt>
                <c:pt idx="6" formatCode="0.00">
                  <c:v>10.233356666666666</c:v>
                </c:pt>
                <c:pt idx="7" formatCode="0.00">
                  <c:v>11.219009999999999</c:v>
                </c:pt>
                <c:pt idx="8" formatCode="0.00">
                  <c:v>12.191638888888889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2F-4FA5-89FB-F702B345C5A4}"/>
            </c:ext>
          </c:extLst>
        </c:ser>
        <c:ser>
          <c:idx val="9"/>
          <c:order val="9"/>
          <c:tx>
            <c:strRef>
              <c:f>'Valori Ottimali'!$D$14</c:f>
              <c:strCache>
                <c:ptCount val="1"/>
                <c:pt idx="0">
                  <c:v>DD TSh-Pr-Cnt</c:v>
                </c:pt>
              </c:strCache>
            </c:strRef>
          </c:tx>
          <c:spPr>
            <a:solidFill>
              <a:srgbClr val="33CCFF"/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Ottimali'!$E$14:$M$14</c:f>
              <c:numCache>
                <c:formatCode>0.00%</c:formatCode>
                <c:ptCount val="9"/>
                <c:pt idx="0" formatCode="0.00">
                  <c:v>24.258310000000002</c:v>
                </c:pt>
                <c:pt idx="1">
                  <c:v>0.85043000000000002</c:v>
                </c:pt>
                <c:pt idx="2" formatCode="0.00">
                  <c:v>10.04651</c:v>
                </c:pt>
                <c:pt idx="3" formatCode="0.00">
                  <c:v>1.5902099999999999</c:v>
                </c:pt>
                <c:pt idx="4" formatCode="0.00">
                  <c:v>78.589330000000004</c:v>
                </c:pt>
                <c:pt idx="6" formatCode="0.00">
                  <c:v>10.233356666666666</c:v>
                </c:pt>
                <c:pt idx="7" formatCode="0.00">
                  <c:v>11.220700000000001</c:v>
                </c:pt>
                <c:pt idx="8" formatCode="0.00">
                  <c:v>12.113842222222221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2F-4FA5-89FB-F702B345C5A4}"/>
            </c:ext>
          </c:extLst>
        </c:ser>
        <c:ser>
          <c:idx val="10"/>
          <c:order val="10"/>
          <c:tx>
            <c:strRef>
              <c:f>'Valori Ottimali'!$D$15</c:f>
              <c:strCache>
                <c:ptCount val="1"/>
                <c:pt idx="0">
                  <c:v>DD BtN-At-Cnt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Ottimali'!$E$15:$M$15</c:f>
              <c:numCache>
                <c:formatCode>0.00%</c:formatCode>
                <c:ptCount val="9"/>
                <c:pt idx="0" formatCode="0.00">
                  <c:v>24.1709</c:v>
                </c:pt>
                <c:pt idx="1">
                  <c:v>0.85094000000000003</c:v>
                </c:pt>
                <c:pt idx="2" formatCode="0.00">
                  <c:v>9.7936999999999994</c:v>
                </c:pt>
                <c:pt idx="3" formatCode="0.00">
                  <c:v>1.5484599999999999</c:v>
                </c:pt>
                <c:pt idx="4" formatCode="0.00">
                  <c:v>51.12818</c:v>
                </c:pt>
                <c:pt idx="6" formatCode="0.00">
                  <c:v>10.320730000000001</c:v>
                </c:pt>
                <c:pt idx="7" formatCode="0.00">
                  <c:v>11.31817</c:v>
                </c:pt>
                <c:pt idx="8" formatCode="0.00">
                  <c:v>12.435562222222222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2F-4FA5-89FB-F702B345C5A4}"/>
            </c:ext>
          </c:extLst>
        </c:ser>
        <c:ser>
          <c:idx val="11"/>
          <c:order val="11"/>
          <c:tx>
            <c:strRef>
              <c:f>'Valori Ottimali'!$D$16</c:f>
              <c:strCache>
                <c:ptCount val="1"/>
                <c:pt idx="0">
                  <c:v>DD BtN-Pr-Cnt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Ottimali'!$E$16:$M$16</c:f>
              <c:numCache>
                <c:formatCode>0.00%</c:formatCode>
                <c:ptCount val="9"/>
                <c:pt idx="0" formatCode="0.00">
                  <c:v>24.258310000000002</c:v>
                </c:pt>
                <c:pt idx="1">
                  <c:v>0.85043000000000002</c:v>
                </c:pt>
                <c:pt idx="2" formatCode="0.00">
                  <c:v>9.7792999999999992</c:v>
                </c:pt>
                <c:pt idx="3" formatCode="0.00">
                  <c:v>1.5902099999999999</c:v>
                </c:pt>
                <c:pt idx="4" formatCode="0.00">
                  <c:v>66.09084</c:v>
                </c:pt>
                <c:pt idx="6" formatCode="0.00">
                  <c:v>10.260110000000001</c:v>
                </c:pt>
                <c:pt idx="7" formatCode="0.00">
                  <c:v>11.27251</c:v>
                </c:pt>
                <c:pt idx="8" formatCode="0.00">
                  <c:v>12.430446666666667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32F-4FA5-89FB-F702B345C5A4}"/>
            </c:ext>
          </c:extLst>
        </c:ser>
        <c:ser>
          <c:idx val="12"/>
          <c:order val="12"/>
          <c:tx>
            <c:strRef>
              <c:f>'Valori Ottimali'!$D$17</c:f>
              <c:strCache>
                <c:ptCount val="1"/>
                <c:pt idx="0">
                  <c:v>TSP Push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Ottimali'!$E$17:$M$17</c:f>
              <c:numCache>
                <c:formatCode>0.00%</c:formatCode>
                <c:ptCount val="9"/>
                <c:pt idx="0" formatCode="0.00">
                  <c:v>24.226780000000002</c:v>
                </c:pt>
                <c:pt idx="1">
                  <c:v>0.86767000000000005</c:v>
                </c:pt>
                <c:pt idx="2" formatCode="0.00">
                  <c:v>9.2286999999999999</c:v>
                </c:pt>
                <c:pt idx="3" formatCode="0.00">
                  <c:v>1.32524</c:v>
                </c:pt>
                <c:pt idx="4" formatCode="0.00">
                  <c:v>101.24485</c:v>
                </c:pt>
                <c:pt idx="6" formatCode="0.00">
                  <c:v>10.694453333333334</c:v>
                </c:pt>
                <c:pt idx="7" formatCode="0.00">
                  <c:v>11.41544</c:v>
                </c:pt>
                <c:pt idx="8" formatCode="0.00">
                  <c:v>11.896097777777777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2F-4FA5-89FB-F702B345C5A4}"/>
            </c:ext>
          </c:extLst>
        </c:ser>
        <c:ser>
          <c:idx val="13"/>
          <c:order val="13"/>
          <c:tx>
            <c:strRef>
              <c:f>'Valori Ottimali'!$D$18</c:f>
              <c:strCache>
                <c:ptCount val="1"/>
                <c:pt idx="0">
                  <c:v>TSP TSh-At-IO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Ottimali'!$E$18:$M$18</c:f>
              <c:numCache>
                <c:formatCode>0.00%</c:formatCode>
                <c:ptCount val="9"/>
                <c:pt idx="0" formatCode="0.00">
                  <c:v>24.226780000000002</c:v>
                </c:pt>
                <c:pt idx="1">
                  <c:v>0.86767000000000005</c:v>
                </c:pt>
                <c:pt idx="2" formatCode="0.00">
                  <c:v>9.2286999999999999</c:v>
                </c:pt>
                <c:pt idx="3" formatCode="0.00">
                  <c:v>1.32524</c:v>
                </c:pt>
                <c:pt idx="4" formatCode="0.00">
                  <c:v>63.293190000000003</c:v>
                </c:pt>
                <c:pt idx="6" formatCode="0.00">
                  <c:v>10.694453333333334</c:v>
                </c:pt>
                <c:pt idx="7" formatCode="0.00">
                  <c:v>11.41544</c:v>
                </c:pt>
                <c:pt idx="8" formatCode="0.00">
                  <c:v>12.239208888888889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2F-4FA5-89FB-F702B345C5A4}"/>
            </c:ext>
          </c:extLst>
        </c:ser>
        <c:ser>
          <c:idx val="14"/>
          <c:order val="14"/>
          <c:tx>
            <c:strRef>
              <c:f>'Valori Ottimali'!$D$19</c:f>
              <c:strCache>
                <c:ptCount val="1"/>
                <c:pt idx="0">
                  <c:v>TSP TSh-At-Cnt</c:v>
                </c:pt>
              </c:strCache>
            </c:strRef>
          </c:tx>
          <c:spPr>
            <a:solidFill>
              <a:srgbClr val="99FFCC"/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Ottimali'!$E$19:$M$19</c:f>
              <c:numCache>
                <c:formatCode>0.00%</c:formatCode>
                <c:ptCount val="9"/>
                <c:pt idx="0" formatCode="0.00">
                  <c:v>24.226780000000002</c:v>
                </c:pt>
                <c:pt idx="1">
                  <c:v>0.86767000000000005</c:v>
                </c:pt>
                <c:pt idx="2" formatCode="0.00">
                  <c:v>9.2286999999999999</c:v>
                </c:pt>
                <c:pt idx="3" formatCode="0.00">
                  <c:v>1.32524</c:v>
                </c:pt>
                <c:pt idx="4" formatCode="0.00">
                  <c:v>56.498849999999997</c:v>
                </c:pt>
                <c:pt idx="6" formatCode="0.00">
                  <c:v>10.694453333333334</c:v>
                </c:pt>
                <c:pt idx="7" formatCode="0.00">
                  <c:v>11.416779999999999</c:v>
                </c:pt>
                <c:pt idx="8" formatCode="0.00">
                  <c:v>12.231013333333333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32F-4FA5-89FB-F702B345C5A4}"/>
            </c:ext>
          </c:extLst>
        </c:ser>
        <c:ser>
          <c:idx val="15"/>
          <c:order val="15"/>
          <c:tx>
            <c:strRef>
              <c:f>'Valori Ottimali'!$D$20</c:f>
              <c:strCache>
                <c:ptCount val="1"/>
                <c:pt idx="0">
                  <c:v>TSP TSh-Pr-Cnt</c:v>
                </c:pt>
              </c:strCache>
            </c:strRef>
          </c:tx>
          <c:spPr>
            <a:solidFill>
              <a:srgbClr val="00FFCC"/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Ottimali'!$E$20:$M$20</c:f>
              <c:numCache>
                <c:formatCode>0.00%</c:formatCode>
                <c:ptCount val="9"/>
                <c:pt idx="0" formatCode="0.00">
                  <c:v>24.226780000000002</c:v>
                </c:pt>
                <c:pt idx="1">
                  <c:v>0.86767000000000005</c:v>
                </c:pt>
                <c:pt idx="2" formatCode="0.00">
                  <c:v>9.2286999999999999</c:v>
                </c:pt>
                <c:pt idx="3" formatCode="0.00">
                  <c:v>1.32524</c:v>
                </c:pt>
                <c:pt idx="4" formatCode="0.00">
                  <c:v>60.787039999999998</c:v>
                </c:pt>
                <c:pt idx="6" formatCode="0.00">
                  <c:v>10.694453333333334</c:v>
                </c:pt>
                <c:pt idx="7" formatCode="0.00">
                  <c:v>11.41544</c:v>
                </c:pt>
                <c:pt idx="8" formatCode="0.00">
                  <c:v>12.171452222222221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32F-4FA5-89FB-F702B345C5A4}"/>
            </c:ext>
          </c:extLst>
        </c:ser>
        <c:ser>
          <c:idx val="16"/>
          <c:order val="16"/>
          <c:tx>
            <c:strRef>
              <c:f>'Valori Ottimali'!$D$21</c:f>
              <c:strCache>
                <c:ptCount val="1"/>
                <c:pt idx="0">
                  <c:v>TSP BtN-At-Cnt</c:v>
                </c:pt>
              </c:strCache>
            </c:strRef>
          </c:tx>
          <c:spPr>
            <a:solidFill>
              <a:srgbClr val="33CC33"/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Ottimali'!$E$21:$M$21</c:f>
              <c:numCache>
                <c:formatCode>0.00%</c:formatCode>
                <c:ptCount val="9"/>
                <c:pt idx="0" formatCode="0.00">
                  <c:v>24.210260000000002</c:v>
                </c:pt>
                <c:pt idx="1">
                  <c:v>0.86809000000000003</c:v>
                </c:pt>
                <c:pt idx="2" formatCode="0.00">
                  <c:v>9.0870200000000008</c:v>
                </c:pt>
                <c:pt idx="3" formatCode="0.00">
                  <c:v>1.3040099999999999</c:v>
                </c:pt>
                <c:pt idx="4" formatCode="0.00">
                  <c:v>49.944189999999999</c:v>
                </c:pt>
                <c:pt idx="6" formatCode="0.00">
                  <c:v>10.740549999999999</c:v>
                </c:pt>
                <c:pt idx="7" formatCode="0.00">
                  <c:v>11.49091</c:v>
                </c:pt>
                <c:pt idx="8" formatCode="0.00">
                  <c:v>12.37197888888889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32F-4FA5-89FB-F702B345C5A4}"/>
            </c:ext>
          </c:extLst>
        </c:ser>
        <c:ser>
          <c:idx val="17"/>
          <c:order val="17"/>
          <c:tx>
            <c:strRef>
              <c:f>'Valori Ottimali'!$D$22</c:f>
              <c:strCache>
                <c:ptCount val="1"/>
                <c:pt idx="0">
                  <c:v>TSP BtN-Pr-Cnt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invertIfNegative val="0"/>
          <c:cat>
            <c:strRef>
              <c:f>'Valori Ottimali'!$E$4:$M$4</c:f>
              <c:strCache>
                <c:ptCount val="9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6">
                  <c:v>Rev R7</c:v>
                </c:pt>
                <c:pt idx="7">
                  <c:v>Rev R3</c:v>
                </c:pt>
                <c:pt idx="8">
                  <c:v>Rev R1/3</c:v>
                </c:pt>
              </c:strCache>
            </c:strRef>
          </c:cat>
          <c:val>
            <c:numRef>
              <c:f>'Valori Ottimali'!$E$22:$M$22</c:f>
              <c:numCache>
                <c:formatCode>0.00%</c:formatCode>
                <c:ptCount val="9"/>
                <c:pt idx="0" formatCode="0.00">
                  <c:v>24.226780000000002</c:v>
                </c:pt>
                <c:pt idx="1">
                  <c:v>0.86767000000000005</c:v>
                </c:pt>
                <c:pt idx="2" formatCode="0.00">
                  <c:v>9.1287900000000004</c:v>
                </c:pt>
                <c:pt idx="3" formatCode="0.00">
                  <c:v>1.32524</c:v>
                </c:pt>
                <c:pt idx="4" formatCode="0.00">
                  <c:v>63.098709999999997</c:v>
                </c:pt>
                <c:pt idx="6" formatCode="0.00">
                  <c:v>10.694453333333334</c:v>
                </c:pt>
                <c:pt idx="7" formatCode="0.00">
                  <c:v>11.43671</c:v>
                </c:pt>
                <c:pt idx="8" formatCode="0.00">
                  <c:v>12.39070888888889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32F-4FA5-89FB-F702B345C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681656"/>
        <c:axId val="762685920"/>
      </c:barChart>
      <c:catAx>
        <c:axId val="76268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2685920"/>
        <c:crosses val="autoZero"/>
        <c:auto val="1"/>
        <c:lblAlgn val="ctr"/>
        <c:lblOffset val="100"/>
        <c:noMultiLvlLbl val="0"/>
      </c:catAx>
      <c:valAx>
        <c:axId val="76268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2681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Andamento norme ottimali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0"/>
          <c:order val="10"/>
          <c:tx>
            <c:strRef>
              <c:f>'Valori Ottimali'!$P$15</c:f>
              <c:strCache>
                <c:ptCount val="1"/>
                <c:pt idx="0">
                  <c:v>TSP TSh-At-IO</c:v>
                </c:pt>
              </c:strCache>
            </c:strRef>
          </c:tx>
          <c:spPr>
            <a:ln w="28575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'Valori Ottimali'!$Q$4:$X$4</c:f>
              <c:strCache>
                <c:ptCount val="8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5">
                  <c:v>Rev R7</c:v>
                </c:pt>
                <c:pt idx="6">
                  <c:v>Rev R3</c:v>
                </c:pt>
                <c:pt idx="7">
                  <c:v>Rev R1/3</c:v>
                </c:pt>
              </c:strCache>
            </c:strRef>
          </c:cat>
          <c:val>
            <c:numRef>
              <c:f>'Valori Ottimali'!$Q$15:$X$15</c:f>
              <c:numCache>
                <c:formatCode>0.0%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0.41249999999999998</c:v>
                </c:pt>
                <c:pt idx="5">
                  <c:v>1</c:v>
                </c:pt>
                <c:pt idx="6">
                  <c:v>1</c:v>
                </c:pt>
                <c:pt idx="7">
                  <c:v>0.53625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0E0-4127-8BA5-6548375D79AB}"/>
            </c:ext>
          </c:extLst>
        </c:ser>
        <c:ser>
          <c:idx val="11"/>
          <c:order val="11"/>
          <c:tx>
            <c:strRef>
              <c:f>'Valori Ottimali'!$P$16</c:f>
              <c:strCache>
                <c:ptCount val="1"/>
                <c:pt idx="0">
                  <c:v>TSP TSh-At-Cnt</c:v>
                </c:pt>
              </c:strCache>
            </c:strRef>
          </c:tx>
          <c:spPr>
            <a:ln w="28575" cap="rnd">
              <a:solidFill>
                <a:srgbClr val="99FF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9FFCC"/>
              </a:solidFill>
              <a:ln w="9525">
                <a:noFill/>
              </a:ln>
              <a:effectLst/>
            </c:spPr>
          </c:marker>
          <c:cat>
            <c:strRef>
              <c:f>'Valori Ottimali'!$Q$4:$X$4</c:f>
              <c:strCache>
                <c:ptCount val="8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5">
                  <c:v>Rev R7</c:v>
                </c:pt>
                <c:pt idx="6">
                  <c:v>Rev R3</c:v>
                </c:pt>
                <c:pt idx="7">
                  <c:v>Rev R1/3</c:v>
                </c:pt>
              </c:strCache>
            </c:strRef>
          </c:cat>
          <c:val>
            <c:numRef>
              <c:f>'Valori Ottimali'!$Q$16:$X$16</c:f>
              <c:numCache>
                <c:formatCode>0.0%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0.34941176470588237</c:v>
                </c:pt>
                <c:pt idx="5">
                  <c:v>1</c:v>
                </c:pt>
                <c:pt idx="6">
                  <c:v>0.93176470588235294</c:v>
                </c:pt>
                <c:pt idx="7">
                  <c:v>0.46588235294117647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0E0-4127-8BA5-6548375D79AB}"/>
            </c:ext>
          </c:extLst>
        </c:ser>
        <c:ser>
          <c:idx val="12"/>
          <c:order val="12"/>
          <c:tx>
            <c:strRef>
              <c:f>'Valori Ottimali'!$P$17</c:f>
              <c:strCache>
                <c:ptCount val="1"/>
                <c:pt idx="0">
                  <c:v>TSP TSh-Pr-Cnt</c:v>
                </c:pt>
              </c:strCache>
            </c:strRef>
          </c:tx>
          <c:spPr>
            <a:ln w="28575" cap="rnd">
              <a:solidFill>
                <a:srgbClr val="00FF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CC"/>
              </a:solidFill>
              <a:ln w="9525">
                <a:noFill/>
              </a:ln>
              <a:effectLst/>
            </c:spPr>
          </c:marker>
          <c:cat>
            <c:strRef>
              <c:f>'Valori Ottimali'!$Q$4:$X$4</c:f>
              <c:strCache>
                <c:ptCount val="8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5">
                  <c:v>Rev R7</c:v>
                </c:pt>
                <c:pt idx="6">
                  <c:v>Rev R3</c:v>
                </c:pt>
                <c:pt idx="7">
                  <c:v>Rev R1/3</c:v>
                </c:pt>
              </c:strCache>
            </c:strRef>
          </c:cat>
          <c:val>
            <c:numRef>
              <c:f>'Valori Ottimali'!$Q$17:$X$17</c:f>
              <c:numCache>
                <c:formatCode>0.0%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0.37714285714285711</c:v>
                </c:pt>
                <c:pt idx="5">
                  <c:v>1</c:v>
                </c:pt>
                <c:pt idx="6">
                  <c:v>1</c:v>
                </c:pt>
                <c:pt idx="7">
                  <c:v>0.56571428571428573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0E0-4127-8BA5-6548375D79AB}"/>
            </c:ext>
          </c:extLst>
        </c:ser>
        <c:ser>
          <c:idx val="13"/>
          <c:order val="13"/>
          <c:tx>
            <c:strRef>
              <c:f>'Valori Ottimali'!$P$18</c:f>
              <c:strCache>
                <c:ptCount val="1"/>
                <c:pt idx="0">
                  <c:v>TSP BtN-At-Cnt</c:v>
                </c:pt>
              </c:strCache>
            </c:strRef>
          </c:tx>
          <c:spPr>
            <a:ln w="28575" cap="rnd">
              <a:solidFill>
                <a:srgbClr val="33CC3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3CC33"/>
              </a:solidFill>
              <a:ln w="9525">
                <a:noFill/>
              </a:ln>
              <a:effectLst/>
            </c:spPr>
          </c:marker>
          <c:cat>
            <c:strRef>
              <c:f>'Valori Ottimali'!$Q$4:$X$4</c:f>
              <c:strCache>
                <c:ptCount val="8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5">
                  <c:v>Rev R7</c:v>
                </c:pt>
                <c:pt idx="6">
                  <c:v>Rev R3</c:v>
                </c:pt>
                <c:pt idx="7">
                  <c:v>Rev R1/3</c:v>
                </c:pt>
              </c:strCache>
            </c:strRef>
          </c:cat>
          <c:val>
            <c:numRef>
              <c:f>'Valori Ottimali'!$Q$18:$X$18</c:f>
              <c:numCache>
                <c:formatCode>0.0%</c:formatCode>
                <c:ptCount val="8"/>
                <c:pt idx="0">
                  <c:v>0.99</c:v>
                </c:pt>
                <c:pt idx="1">
                  <c:v>0.99</c:v>
                </c:pt>
                <c:pt idx="2">
                  <c:v>0.99</c:v>
                </c:pt>
                <c:pt idx="3">
                  <c:v>0.99</c:v>
                </c:pt>
                <c:pt idx="4">
                  <c:v>0.31263157894736837</c:v>
                </c:pt>
                <c:pt idx="5">
                  <c:v>0.99</c:v>
                </c:pt>
                <c:pt idx="6">
                  <c:v>0.67736842105263151</c:v>
                </c:pt>
                <c:pt idx="7">
                  <c:v>0.41684210526315785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0E0-4127-8BA5-6548375D79AB}"/>
            </c:ext>
          </c:extLst>
        </c:ser>
        <c:ser>
          <c:idx val="14"/>
          <c:order val="14"/>
          <c:tx>
            <c:strRef>
              <c:f>'Valori Ottimali'!$P$19</c:f>
              <c:strCache>
                <c:ptCount val="1"/>
                <c:pt idx="0">
                  <c:v>TSP BtN-Pr-Cnt</c:v>
                </c:pt>
              </c:strCache>
            </c:strRef>
          </c:tx>
          <c:spPr>
            <a:ln w="28575" cap="rnd">
              <a:solidFill>
                <a:srgbClr val="0066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600"/>
              </a:solidFill>
              <a:ln w="9525">
                <a:noFill/>
              </a:ln>
              <a:effectLst/>
            </c:spPr>
          </c:marker>
          <c:cat>
            <c:strRef>
              <c:f>'Valori Ottimali'!$Q$4:$X$4</c:f>
              <c:strCache>
                <c:ptCount val="8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5">
                  <c:v>Rev R7</c:v>
                </c:pt>
                <c:pt idx="6">
                  <c:v>Rev R3</c:v>
                </c:pt>
                <c:pt idx="7">
                  <c:v>Rev R1/3</c:v>
                </c:pt>
              </c:strCache>
            </c:strRef>
          </c:cat>
          <c:val>
            <c:numRef>
              <c:f>'Valori Ottimali'!$Q$19:$X$19</c:f>
              <c:numCache>
                <c:formatCode>0.0%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0.80437499999999995</c:v>
                </c:pt>
                <c:pt idx="3">
                  <c:v>1</c:v>
                </c:pt>
                <c:pt idx="4">
                  <c:v>0.30937499999999996</c:v>
                </c:pt>
                <c:pt idx="5">
                  <c:v>1</c:v>
                </c:pt>
                <c:pt idx="6">
                  <c:v>0.80437499999999995</c:v>
                </c:pt>
                <c:pt idx="7">
                  <c:v>0.37124999999999997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0E0-4127-8BA5-6548375D7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239408"/>
        <c:axId val="6912403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'Valori Ottimali'!$P$5</c15:sqref>
                        </c15:formulaRef>
                      </c:ext>
                    </c:extLst>
                    <c:strCache>
                      <c:ptCount val="1"/>
                      <c:pt idx="0">
                        <c:v>FIFO - TSh-At-IO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40000"/>
                        <a:lumOff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40000"/>
                        <a:lumOff val="60000"/>
                      </a:schemeClr>
                    </a:solidFill>
                    <a:ln w="9525">
                      <a:noFill/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'Valori Ottimali'!$Q$4:$X$4</c15:sqref>
                        </c15:formulaRef>
                      </c:ext>
                    </c:extLst>
                    <c:strCache>
                      <c:ptCount val="8"/>
                      <c:pt idx="0">
                        <c:v>LT</c:v>
                      </c:pt>
                      <c:pt idx="1">
                        <c:v>% In Time</c:v>
                      </c:pt>
                      <c:pt idx="2">
                        <c:v>Tardiness</c:v>
                      </c:pt>
                      <c:pt idx="3">
                        <c:v>Lateness</c:v>
                      </c:pt>
                      <c:pt idx="4">
                        <c:v>WIP</c:v>
                      </c:pt>
                      <c:pt idx="5">
                        <c:v>Rev R7</c:v>
                      </c:pt>
                      <c:pt idx="6">
                        <c:v>Rev R3</c:v>
                      </c:pt>
                      <c:pt idx="7">
                        <c:v>Rev R1/3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'Valori Ottimali'!$Q$5:$X$5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0.95039999999999991</c:v>
                      </c:pt>
                      <c:pt idx="1">
                        <c:v>0.95039999999999991</c:v>
                      </c:pt>
                      <c:pt idx="2">
                        <c:v>0.95039999999999991</c:v>
                      </c:pt>
                      <c:pt idx="3">
                        <c:v>0.95039999999999991</c:v>
                      </c:pt>
                      <c:pt idx="4">
                        <c:v>0.43559999999999999</c:v>
                      </c:pt>
                      <c:pt idx="5">
                        <c:v>0.95039999999999991</c:v>
                      </c:pt>
                      <c:pt idx="6">
                        <c:v>0.95039999999999991</c:v>
                      </c:pt>
                      <c:pt idx="7">
                        <c:v>0.71279999999999999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00E0-4127-8BA5-6548375D79A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Ottimali'!$P$6</c15:sqref>
                        </c15:formulaRef>
                      </c:ext>
                    </c:extLst>
                    <c:strCache>
                      <c:ptCount val="1"/>
                      <c:pt idx="0">
                        <c:v>FIFO TSh-At-Cnt</c:v>
                      </c:pt>
                    </c:strCache>
                  </c:strRef>
                </c:tx>
                <c:spPr>
                  <a:ln w="28575" cap="rnd">
                    <a:solidFill>
                      <a:srgbClr val="FF990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9900"/>
                    </a:solidFill>
                    <a:ln w="9525">
                      <a:noFill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Ottimali'!$Q$4:$X$4</c15:sqref>
                        </c15:formulaRef>
                      </c:ext>
                    </c:extLst>
                    <c:strCache>
                      <c:ptCount val="8"/>
                      <c:pt idx="0">
                        <c:v>LT</c:v>
                      </c:pt>
                      <c:pt idx="1">
                        <c:v>% In Time</c:v>
                      </c:pt>
                      <c:pt idx="2">
                        <c:v>Tardiness</c:v>
                      </c:pt>
                      <c:pt idx="3">
                        <c:v>Lateness</c:v>
                      </c:pt>
                      <c:pt idx="4">
                        <c:v>WIP</c:v>
                      </c:pt>
                      <c:pt idx="5">
                        <c:v>Rev R7</c:v>
                      </c:pt>
                      <c:pt idx="6">
                        <c:v>Rev R3</c:v>
                      </c:pt>
                      <c:pt idx="7">
                        <c:v>Rev R1/3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Ottimali'!$Q$6:$X$6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0.93176470588235294</c:v>
                      </c:pt>
                      <c:pt idx="1">
                        <c:v>0.58235294117647063</c:v>
                      </c:pt>
                      <c:pt idx="2">
                        <c:v>0.93176470588235294</c:v>
                      </c:pt>
                      <c:pt idx="3">
                        <c:v>0.93176470588235294</c:v>
                      </c:pt>
                      <c:pt idx="4">
                        <c:v>0.37852941176470589</c:v>
                      </c:pt>
                      <c:pt idx="5">
                        <c:v>0.93176470588235294</c:v>
                      </c:pt>
                      <c:pt idx="6">
                        <c:v>0.93176470588235294</c:v>
                      </c:pt>
                      <c:pt idx="7">
                        <c:v>0.75705882352941178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0E0-4127-8BA5-6548375D79A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Ottimali'!$P$7</c15:sqref>
                        </c15:formulaRef>
                      </c:ext>
                    </c:extLst>
                    <c:strCache>
                      <c:ptCount val="1"/>
                      <c:pt idx="0">
                        <c:v>FIFO TSh-Pr-Cnt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75000"/>
                      </a:schemeClr>
                    </a:solidFill>
                    <a:ln w="9525">
                      <a:noFill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Ottimali'!$Q$4:$X$4</c15:sqref>
                        </c15:formulaRef>
                      </c:ext>
                    </c:extLst>
                    <c:strCache>
                      <c:ptCount val="8"/>
                      <c:pt idx="0">
                        <c:v>LT</c:v>
                      </c:pt>
                      <c:pt idx="1">
                        <c:v>% In Time</c:v>
                      </c:pt>
                      <c:pt idx="2">
                        <c:v>Tardiness</c:v>
                      </c:pt>
                      <c:pt idx="3">
                        <c:v>Lateness</c:v>
                      </c:pt>
                      <c:pt idx="4">
                        <c:v>WIP</c:v>
                      </c:pt>
                      <c:pt idx="5">
                        <c:v>Rev R7</c:v>
                      </c:pt>
                      <c:pt idx="6">
                        <c:v>Rev R3</c:v>
                      </c:pt>
                      <c:pt idx="7">
                        <c:v>Rev R1/3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Ottimali'!$Q$7:$X$7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0.9405</c:v>
                      </c:pt>
                      <c:pt idx="1">
                        <c:v>0.79200000000000004</c:v>
                      </c:pt>
                      <c:pt idx="2">
                        <c:v>0.9405</c:v>
                      </c:pt>
                      <c:pt idx="3">
                        <c:v>0.9405</c:v>
                      </c:pt>
                      <c:pt idx="4">
                        <c:v>0.44550000000000001</c:v>
                      </c:pt>
                      <c:pt idx="5">
                        <c:v>0.9405</c:v>
                      </c:pt>
                      <c:pt idx="6">
                        <c:v>0.9405</c:v>
                      </c:pt>
                      <c:pt idx="7">
                        <c:v>0.69299999999999995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0E0-4127-8BA5-6548375D79A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Ottimali'!$P$8</c15:sqref>
                        </c15:formulaRef>
                      </c:ext>
                    </c:extLst>
                    <c:strCache>
                      <c:ptCount val="1"/>
                      <c:pt idx="0">
                        <c:v>FIFO BtN-At-Cnt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663300"/>
                    </a:solidFill>
                    <a:ln w="9525">
                      <a:noFill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Ottimali'!$Q$4:$X$4</c15:sqref>
                        </c15:formulaRef>
                      </c:ext>
                    </c:extLst>
                    <c:strCache>
                      <c:ptCount val="8"/>
                      <c:pt idx="0">
                        <c:v>LT</c:v>
                      </c:pt>
                      <c:pt idx="1">
                        <c:v>% In Time</c:v>
                      </c:pt>
                      <c:pt idx="2">
                        <c:v>Tardiness</c:v>
                      </c:pt>
                      <c:pt idx="3">
                        <c:v>Lateness</c:v>
                      </c:pt>
                      <c:pt idx="4">
                        <c:v>WIP</c:v>
                      </c:pt>
                      <c:pt idx="5">
                        <c:v>Rev R7</c:v>
                      </c:pt>
                      <c:pt idx="6">
                        <c:v>Rev R3</c:v>
                      </c:pt>
                      <c:pt idx="7">
                        <c:v>Rev R1/3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Ottimali'!$Q$8:$X$8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0.58235294117647052</c:v>
                      </c:pt>
                      <c:pt idx="1">
                        <c:v>0.49499999999999994</c:v>
                      </c:pt>
                      <c:pt idx="2">
                        <c:v>0.87352941176470578</c:v>
                      </c:pt>
                      <c:pt idx="3">
                        <c:v>0.69882352941176462</c:v>
                      </c:pt>
                      <c:pt idx="4">
                        <c:v>0.29117647058823526</c:v>
                      </c:pt>
                      <c:pt idx="5">
                        <c:v>0.75705882352941167</c:v>
                      </c:pt>
                      <c:pt idx="6">
                        <c:v>0.69882352941176462</c:v>
                      </c:pt>
                      <c:pt idx="7">
                        <c:v>0.52411764705882347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0E0-4127-8BA5-6548375D79A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Ottimali'!$P$9</c15:sqref>
                        </c15:formulaRef>
                      </c:ext>
                    </c:extLst>
                    <c:strCache>
                      <c:ptCount val="1"/>
                      <c:pt idx="0">
                        <c:v>FIFO BtN-Pr-Cnt</c:v>
                      </c:pt>
                    </c:strCache>
                  </c:strRef>
                </c:tx>
                <c:spPr>
                  <a:ln w="28575" cap="rnd">
                    <a:solidFill>
                      <a:srgbClr val="66330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663300"/>
                    </a:solidFill>
                    <a:ln w="9525">
                      <a:noFill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Ottimali'!$Q$4:$X$4</c15:sqref>
                        </c15:formulaRef>
                      </c:ext>
                    </c:extLst>
                    <c:strCache>
                      <c:ptCount val="8"/>
                      <c:pt idx="0">
                        <c:v>LT</c:v>
                      </c:pt>
                      <c:pt idx="1">
                        <c:v>% In Time</c:v>
                      </c:pt>
                      <c:pt idx="2">
                        <c:v>Tardiness</c:v>
                      </c:pt>
                      <c:pt idx="3">
                        <c:v>Lateness</c:v>
                      </c:pt>
                      <c:pt idx="4">
                        <c:v>WIP</c:v>
                      </c:pt>
                      <c:pt idx="5">
                        <c:v>Rev R7</c:v>
                      </c:pt>
                      <c:pt idx="6">
                        <c:v>Rev R3</c:v>
                      </c:pt>
                      <c:pt idx="7">
                        <c:v>Rev R1/3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Ottimali'!$Q$9:$X$9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0.42899999999999999</c:v>
                      </c:pt>
                      <c:pt idx="1">
                        <c:v>0.36299999999999999</c:v>
                      </c:pt>
                      <c:pt idx="2">
                        <c:v>0.72599999999999998</c:v>
                      </c:pt>
                      <c:pt idx="3">
                        <c:v>0.52800000000000002</c:v>
                      </c:pt>
                      <c:pt idx="4">
                        <c:v>0.23099999999999998</c:v>
                      </c:pt>
                      <c:pt idx="5">
                        <c:v>0.52800000000000002</c:v>
                      </c:pt>
                      <c:pt idx="6">
                        <c:v>0.42899999999999999</c:v>
                      </c:pt>
                      <c:pt idx="7">
                        <c:v>0.29699999999999999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0E0-4127-8BA5-6548375D79A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Ottimali'!$P$10</c15:sqref>
                        </c15:formulaRef>
                      </c:ext>
                    </c:extLst>
                    <c:strCache>
                      <c:ptCount val="1"/>
                      <c:pt idx="0">
                        <c:v>DD TSh-At-IO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40000"/>
                        <a:lumOff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40000"/>
                        <a:lumOff val="60000"/>
                      </a:schemeClr>
                    </a:solidFill>
                    <a:ln w="9525">
                      <a:noFill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Ottimali'!$Q$4:$X$4</c15:sqref>
                        </c15:formulaRef>
                      </c:ext>
                    </c:extLst>
                    <c:strCache>
                      <c:ptCount val="8"/>
                      <c:pt idx="0">
                        <c:v>LT</c:v>
                      </c:pt>
                      <c:pt idx="1">
                        <c:v>% In Time</c:v>
                      </c:pt>
                      <c:pt idx="2">
                        <c:v>Tardiness</c:v>
                      </c:pt>
                      <c:pt idx="3">
                        <c:v>Lateness</c:v>
                      </c:pt>
                      <c:pt idx="4">
                        <c:v>WIP</c:v>
                      </c:pt>
                      <c:pt idx="5">
                        <c:v>Rev R7</c:v>
                      </c:pt>
                      <c:pt idx="6">
                        <c:v>Rev R3</c:v>
                      </c:pt>
                      <c:pt idx="7">
                        <c:v>Rev R1/3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Ottimali'!$Q$10:$X$10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0.41249999999999998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0.53625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0E0-4127-8BA5-6548375D79AB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Ottimali'!$P$11</c15:sqref>
                        </c15:formulaRef>
                      </c:ext>
                    </c:extLst>
                    <c:strCache>
                      <c:ptCount val="1"/>
                      <c:pt idx="0">
                        <c:v>DD TSh-At-Cnt</c:v>
                      </c:pt>
                    </c:strCache>
                  </c:strRef>
                </c:tx>
                <c:spPr>
                  <a:ln w="28575" cap="rnd">
                    <a:solidFill>
                      <a:srgbClr val="33CCFF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33CCFF"/>
                    </a:solidFill>
                    <a:ln w="9525">
                      <a:noFill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Ottimali'!$Q$4:$X$4</c15:sqref>
                        </c15:formulaRef>
                      </c:ext>
                    </c:extLst>
                    <c:strCache>
                      <c:ptCount val="8"/>
                      <c:pt idx="0">
                        <c:v>LT</c:v>
                      </c:pt>
                      <c:pt idx="1">
                        <c:v>% In Time</c:v>
                      </c:pt>
                      <c:pt idx="2">
                        <c:v>Tardiness</c:v>
                      </c:pt>
                      <c:pt idx="3">
                        <c:v>Lateness</c:v>
                      </c:pt>
                      <c:pt idx="4">
                        <c:v>WIP</c:v>
                      </c:pt>
                      <c:pt idx="5">
                        <c:v>Rev R7</c:v>
                      </c:pt>
                      <c:pt idx="6">
                        <c:v>Rev R3</c:v>
                      </c:pt>
                      <c:pt idx="7">
                        <c:v>Rev R1/3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Ottimali'!$Q$11:$X$11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0.38500000000000001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0.495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0E0-4127-8BA5-6548375D79AB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Ottimali'!$P$12</c15:sqref>
                        </c15:formulaRef>
                      </c:ext>
                    </c:extLst>
                    <c:strCache>
                      <c:ptCount val="1"/>
                      <c:pt idx="0">
                        <c:v>DD TSh-Pr-Cnt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75000"/>
                      </a:schemeClr>
                    </a:solidFill>
                    <a:ln w="9525">
                      <a:noFill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Ottimali'!$Q$4:$X$4</c15:sqref>
                        </c15:formulaRef>
                      </c:ext>
                    </c:extLst>
                    <c:strCache>
                      <c:ptCount val="8"/>
                      <c:pt idx="0">
                        <c:v>LT</c:v>
                      </c:pt>
                      <c:pt idx="1">
                        <c:v>% In Time</c:v>
                      </c:pt>
                      <c:pt idx="2">
                        <c:v>Tardiness</c:v>
                      </c:pt>
                      <c:pt idx="3">
                        <c:v>Lateness</c:v>
                      </c:pt>
                      <c:pt idx="4">
                        <c:v>WIP</c:v>
                      </c:pt>
                      <c:pt idx="5">
                        <c:v>Rev R7</c:v>
                      </c:pt>
                      <c:pt idx="6">
                        <c:v>Rev R3</c:v>
                      </c:pt>
                      <c:pt idx="7">
                        <c:v>Rev R1/3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Ottimali'!$Q$12:$X$12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1</c:v>
                      </c:pt>
                      <c:pt idx="1">
                        <c:v>1</c:v>
                      </c:pt>
                      <c:pt idx="2">
                        <c:v>0.99</c:v>
                      </c:pt>
                      <c:pt idx="3">
                        <c:v>1</c:v>
                      </c:pt>
                      <c:pt idx="4">
                        <c:v>0.47142857142857142</c:v>
                      </c:pt>
                      <c:pt idx="5">
                        <c:v>1</c:v>
                      </c:pt>
                      <c:pt idx="6">
                        <c:v>0.99</c:v>
                      </c:pt>
                      <c:pt idx="7">
                        <c:v>0.61285714285714288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0E0-4127-8BA5-6548375D79AB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Ottimali'!$P$13</c15:sqref>
                        </c15:formulaRef>
                      </c:ext>
                    </c:extLst>
                    <c:strCache>
                      <c:ptCount val="1"/>
                      <c:pt idx="0">
                        <c:v>DD BtN-At-Cnt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noFill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Ottimali'!$Q$4:$X$4</c15:sqref>
                        </c15:formulaRef>
                      </c:ext>
                    </c:extLst>
                    <c:strCache>
                      <c:ptCount val="8"/>
                      <c:pt idx="0">
                        <c:v>LT</c:v>
                      </c:pt>
                      <c:pt idx="1">
                        <c:v>% In Time</c:v>
                      </c:pt>
                      <c:pt idx="2">
                        <c:v>Tardiness</c:v>
                      </c:pt>
                      <c:pt idx="3">
                        <c:v>Lateness</c:v>
                      </c:pt>
                      <c:pt idx="4">
                        <c:v>WIP</c:v>
                      </c:pt>
                      <c:pt idx="5">
                        <c:v>Rev R7</c:v>
                      </c:pt>
                      <c:pt idx="6">
                        <c:v>Rev R3</c:v>
                      </c:pt>
                      <c:pt idx="7">
                        <c:v>Rev R1/3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Ottimali'!$Q$13:$X$13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0.99</c:v>
                      </c:pt>
                      <c:pt idx="1">
                        <c:v>0.99</c:v>
                      </c:pt>
                      <c:pt idx="2">
                        <c:v>0.99</c:v>
                      </c:pt>
                      <c:pt idx="3">
                        <c:v>0.99</c:v>
                      </c:pt>
                      <c:pt idx="4">
                        <c:v>0.29700000000000004</c:v>
                      </c:pt>
                      <c:pt idx="5">
                        <c:v>0.84150000000000003</c:v>
                      </c:pt>
                      <c:pt idx="6">
                        <c:v>0.79200000000000004</c:v>
                      </c:pt>
                      <c:pt idx="7">
                        <c:v>0.39600000000000002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0E0-4127-8BA5-6548375D79AB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Ottimali'!$P$14</c15:sqref>
                        </c15:formulaRef>
                      </c:ext>
                    </c:extLst>
                    <c:strCache>
                      <c:ptCount val="1"/>
                      <c:pt idx="0">
                        <c:v>DD BtN-Pr-Cnt</c:v>
                      </c:pt>
                    </c:strCache>
                  </c:strRef>
                </c:tx>
                <c:spPr>
                  <a:ln w="28575" cap="rnd">
                    <a:solidFill>
                      <a:srgbClr val="00206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2060"/>
                    </a:solidFill>
                    <a:ln w="9525">
                      <a:noFill/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Ottimali'!$Q$4:$X$4</c15:sqref>
                        </c15:formulaRef>
                      </c:ext>
                    </c:extLst>
                    <c:strCache>
                      <c:ptCount val="8"/>
                      <c:pt idx="0">
                        <c:v>LT</c:v>
                      </c:pt>
                      <c:pt idx="1">
                        <c:v>% In Time</c:v>
                      </c:pt>
                      <c:pt idx="2">
                        <c:v>Tardiness</c:v>
                      </c:pt>
                      <c:pt idx="3">
                        <c:v>Lateness</c:v>
                      </c:pt>
                      <c:pt idx="4">
                        <c:v>WIP</c:v>
                      </c:pt>
                      <c:pt idx="5">
                        <c:v>Rev R7</c:v>
                      </c:pt>
                      <c:pt idx="6">
                        <c:v>Rev R3</c:v>
                      </c:pt>
                      <c:pt idx="7">
                        <c:v>Rev R1/3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'Valori Ottimali'!$Q$14:$X$14</c15:sqref>
                        </c15:formulaRef>
                      </c:ext>
                    </c:extLst>
                    <c:numCache>
                      <c:formatCode>0.0%</c:formatCode>
                      <c:ptCount val="8"/>
                      <c:pt idx="0">
                        <c:v>1</c:v>
                      </c:pt>
                      <c:pt idx="1">
                        <c:v>1</c:v>
                      </c:pt>
                      <c:pt idx="2">
                        <c:v>0.86624999999999996</c:v>
                      </c:pt>
                      <c:pt idx="3">
                        <c:v>1</c:v>
                      </c:pt>
                      <c:pt idx="4">
                        <c:v>0.30937499999999996</c:v>
                      </c:pt>
                      <c:pt idx="5">
                        <c:v>0.86624999999999996</c:v>
                      </c:pt>
                      <c:pt idx="6">
                        <c:v>0.74249999999999994</c:v>
                      </c:pt>
                      <c:pt idx="7">
                        <c:v>0.37124999999999997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0E0-4127-8BA5-6548375D79AB}"/>
                  </c:ext>
                </c:extLst>
              </c15:ser>
            </c15:filteredLineSeries>
          </c:ext>
        </c:extLst>
      </c:lineChart>
      <c:catAx>
        <c:axId val="69123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1240392"/>
        <c:crosses val="autoZero"/>
        <c:auto val="1"/>
        <c:lblAlgn val="ctr"/>
        <c:lblOffset val="100"/>
        <c:noMultiLvlLbl val="0"/>
      </c:catAx>
      <c:valAx>
        <c:axId val="691240392"/>
        <c:scaling>
          <c:orientation val="minMax"/>
          <c:max val="1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123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'Valori Ottimali'!$AB$5</c:f>
              <c:strCache>
                <c:ptCount val="1"/>
                <c:pt idx="0">
                  <c:v>Push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strRef>
              <c:f>'Valori Ottimali'!$AC$4:$AJ$4</c:f>
              <c:strCache>
                <c:ptCount val="8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5">
                  <c:v>Rev R7</c:v>
                </c:pt>
                <c:pt idx="6">
                  <c:v>Rev R3</c:v>
                </c:pt>
                <c:pt idx="7">
                  <c:v>Rev R1/3</c:v>
                </c:pt>
              </c:strCache>
            </c:strRef>
          </c:cat>
          <c:val>
            <c:numRef>
              <c:f>'Valori Ottimali'!$AC$5:$AJ$5</c:f>
              <c:numCache>
                <c:formatCode>0.00</c:formatCode>
                <c:ptCount val="8"/>
                <c:pt idx="0">
                  <c:v>24.972940000000001</c:v>
                </c:pt>
                <c:pt idx="1">
                  <c:v>0.76626000000000005</c:v>
                </c:pt>
                <c:pt idx="2">
                  <c:v>16.643509999999999</c:v>
                </c:pt>
                <c:pt idx="3">
                  <c:v>3.9868600000000001</c:v>
                </c:pt>
                <c:pt idx="4">
                  <c:v>107.37612</c:v>
                </c:pt>
                <c:pt idx="5">
                  <c:v>7.1039966666666672</c:v>
                </c:pt>
                <c:pt idx="6">
                  <c:v>9.7468500000000002</c:v>
                </c:pt>
                <c:pt idx="7">
                  <c:v>11.508752222222222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AA-4010-94D5-058768078E59}"/>
            </c:ext>
          </c:extLst>
        </c:ser>
        <c:ser>
          <c:idx val="1"/>
          <c:order val="1"/>
          <c:tx>
            <c:strRef>
              <c:f>'Valori Ottimali'!$AB$6</c:f>
              <c:strCache>
                <c:ptCount val="1"/>
                <c:pt idx="0">
                  <c:v>Ott-Val</c:v>
                </c:pt>
              </c:strCache>
            </c:strRef>
          </c:tx>
          <c:spPr>
            <a:solidFill>
              <a:srgbClr val="33CC33"/>
            </a:solidFill>
            <a:ln>
              <a:noFill/>
            </a:ln>
            <a:effectLst/>
          </c:spPr>
          <c:invertIfNegative val="0"/>
          <c:cat>
            <c:strRef>
              <c:f>'Valori Ottimali'!$AC$4:$AJ$4</c:f>
              <c:strCache>
                <c:ptCount val="8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5">
                  <c:v>Rev R7</c:v>
                </c:pt>
                <c:pt idx="6">
                  <c:v>Rev R3</c:v>
                </c:pt>
                <c:pt idx="7">
                  <c:v>Rev R1/3</c:v>
                </c:pt>
              </c:strCache>
            </c:strRef>
          </c:cat>
          <c:val>
            <c:numRef>
              <c:f>'Valori Ottimali'!$AC$6:$AJ$6</c:f>
              <c:numCache>
                <c:formatCode>0.00</c:formatCode>
                <c:ptCount val="8"/>
                <c:pt idx="0">
                  <c:v>24.66478</c:v>
                </c:pt>
                <c:pt idx="1">
                  <c:v>0.79310999999999998</c:v>
                </c:pt>
                <c:pt idx="2">
                  <c:v>16.34299</c:v>
                </c:pt>
                <c:pt idx="3">
                  <c:v>3.78403</c:v>
                </c:pt>
                <c:pt idx="4">
                  <c:v>61.488950000000003</c:v>
                </c:pt>
                <c:pt idx="5">
                  <c:v>7.1183533333333333</c:v>
                </c:pt>
                <c:pt idx="6">
                  <c:v>9.7866199999999992</c:v>
                </c:pt>
                <c:pt idx="7">
                  <c:v>11.613635555555556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AA-4010-94D5-058768078E59}"/>
            </c:ext>
          </c:extLst>
        </c:ser>
        <c:ser>
          <c:idx val="2"/>
          <c:order val="2"/>
          <c:tx>
            <c:strRef>
              <c:f>'Valori Ottimali'!$AB$7</c:f>
              <c:strCache>
                <c:ptCount val="1"/>
                <c:pt idx="0">
                  <c:v>Scelto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'Valori Ottimali'!$AC$4:$AJ$4</c:f>
              <c:strCache>
                <c:ptCount val="8"/>
                <c:pt idx="0">
                  <c:v>LT</c:v>
                </c:pt>
                <c:pt idx="1">
                  <c:v>% In Time</c:v>
                </c:pt>
                <c:pt idx="2">
                  <c:v>Tardiness</c:v>
                </c:pt>
                <c:pt idx="3">
                  <c:v>Lateness</c:v>
                </c:pt>
                <c:pt idx="4">
                  <c:v>WIP</c:v>
                </c:pt>
                <c:pt idx="5">
                  <c:v>Rev R7</c:v>
                </c:pt>
                <c:pt idx="6">
                  <c:v>Rev R3</c:v>
                </c:pt>
                <c:pt idx="7">
                  <c:v>Rev R1/3</c:v>
                </c:pt>
              </c:strCache>
            </c:strRef>
          </c:cat>
          <c:val>
            <c:numRef>
              <c:f>'Valori Ottimali'!$AC$7:$AJ$7</c:f>
              <c:numCache>
                <c:formatCode>0.00</c:formatCode>
                <c:ptCount val="8"/>
                <c:pt idx="0">
                  <c:v>27.09338</c:v>
                </c:pt>
                <c:pt idx="1">
                  <c:v>0.79310999999999998</c:v>
                </c:pt>
                <c:pt idx="2">
                  <c:v>30.06521</c:v>
                </c:pt>
                <c:pt idx="3">
                  <c:v>6.4503599999999999</c:v>
                </c:pt>
                <c:pt idx="4">
                  <c:v>88.145439999999994</c:v>
                </c:pt>
                <c:pt idx="5">
                  <c:v>9.3069999999999098E-2</c:v>
                </c:pt>
                <c:pt idx="6">
                  <c:v>8.123429999999999</c:v>
                </c:pt>
                <c:pt idx="7">
                  <c:v>11.6367125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AA-4010-94D5-058768078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696704"/>
        <c:axId val="658819216"/>
      </c:barChart>
      <c:catAx>
        <c:axId val="53769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8819216"/>
        <c:crosses val="autoZero"/>
        <c:auto val="1"/>
        <c:lblAlgn val="ctr"/>
        <c:lblOffset val="100"/>
        <c:noMultiLvlLbl val="0"/>
      </c:catAx>
      <c:valAx>
        <c:axId val="65881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3769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0"/>
          <c:order val="0"/>
          <c:tx>
            <c:v>FIFO-TSh-At-IO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KPI'!$G$3:$V$3</c:f>
              <c:numCache>
                <c:formatCode>0.00</c:formatCode>
                <c:ptCount val="16"/>
                <c:pt idx="0">
                  <c:v>0.99</c:v>
                </c:pt>
                <c:pt idx="1">
                  <c:v>0.95039999999999991</c:v>
                </c:pt>
                <c:pt idx="2">
                  <c:v>0.91079999999999994</c:v>
                </c:pt>
                <c:pt idx="3">
                  <c:v>0.87119999999999997</c:v>
                </c:pt>
                <c:pt idx="4">
                  <c:v>0.83160000000000001</c:v>
                </c:pt>
                <c:pt idx="5">
                  <c:v>0.79199999999999993</c:v>
                </c:pt>
                <c:pt idx="6">
                  <c:v>0.75239999999999996</c:v>
                </c:pt>
                <c:pt idx="7">
                  <c:v>0.71279999999999999</c:v>
                </c:pt>
                <c:pt idx="8">
                  <c:v>0.67319999999999991</c:v>
                </c:pt>
                <c:pt idx="9">
                  <c:v>0.63359999999999994</c:v>
                </c:pt>
                <c:pt idx="10">
                  <c:v>0.59399999999999997</c:v>
                </c:pt>
                <c:pt idx="11">
                  <c:v>0.5544</c:v>
                </c:pt>
                <c:pt idx="12">
                  <c:v>0.51479999999999992</c:v>
                </c:pt>
                <c:pt idx="13">
                  <c:v>0.47519999999999996</c:v>
                </c:pt>
                <c:pt idx="14">
                  <c:v>0.45539999999999997</c:v>
                </c:pt>
                <c:pt idx="15">
                  <c:v>0.43559999999999999</c:v>
                </c:pt>
              </c:numCache>
            </c:numRef>
          </c:xVal>
          <c:yVal>
            <c:numRef>
              <c:f>'Grafici KPI'!$G$4:$V$4</c:f>
              <c:numCache>
                <c:formatCode>0.00</c:formatCode>
                <c:ptCount val="16"/>
                <c:pt idx="0">
                  <c:v>0.76939999999999997</c:v>
                </c:pt>
                <c:pt idx="1">
                  <c:v>0.77100000000000002</c:v>
                </c:pt>
                <c:pt idx="2">
                  <c:v>0.76888999999999996</c:v>
                </c:pt>
                <c:pt idx="3">
                  <c:v>0.76742999999999995</c:v>
                </c:pt>
                <c:pt idx="4">
                  <c:v>0.76971000000000001</c:v>
                </c:pt>
                <c:pt idx="5">
                  <c:v>0.76751999999999998</c:v>
                </c:pt>
                <c:pt idx="6">
                  <c:v>0.76275000000000004</c:v>
                </c:pt>
                <c:pt idx="7">
                  <c:v>0.76173000000000002</c:v>
                </c:pt>
                <c:pt idx="8">
                  <c:v>0.75690999999999997</c:v>
                </c:pt>
                <c:pt idx="9">
                  <c:v>0.74934000000000001</c:v>
                </c:pt>
                <c:pt idx="10">
                  <c:v>0.74553000000000003</c:v>
                </c:pt>
                <c:pt idx="11">
                  <c:v>0.73370000000000002</c:v>
                </c:pt>
                <c:pt idx="12">
                  <c:v>0.69355</c:v>
                </c:pt>
                <c:pt idx="13">
                  <c:v>0.67071000000000003</c:v>
                </c:pt>
                <c:pt idx="14">
                  <c:v>0.6472</c:v>
                </c:pt>
                <c:pt idx="15">
                  <c:v>0.63207999999999998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AFD-4F04-A11B-1DCAA7BBA095}"/>
            </c:ext>
          </c:extLst>
        </c:ser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KPI'!$G$6:$S$6</c:f>
              <c:numCache>
                <c:formatCode>0.00</c:formatCode>
                <c:ptCount val="13"/>
                <c:pt idx="0">
                  <c:v>0.99</c:v>
                </c:pt>
                <c:pt idx="1">
                  <c:v>0.93176470588235294</c:v>
                </c:pt>
                <c:pt idx="2">
                  <c:v>0.87352941176470589</c:v>
                </c:pt>
                <c:pt idx="3">
                  <c:v>0.81529411764705884</c:v>
                </c:pt>
                <c:pt idx="4">
                  <c:v>0.75705882352941178</c:v>
                </c:pt>
                <c:pt idx="5">
                  <c:v>0.69882352941176473</c:v>
                </c:pt>
                <c:pt idx="6">
                  <c:v>0.64058823529411768</c:v>
                </c:pt>
                <c:pt idx="7">
                  <c:v>0.58235294117647063</c:v>
                </c:pt>
                <c:pt idx="8">
                  <c:v>0.52411764705882358</c:v>
                </c:pt>
                <c:pt idx="9">
                  <c:v>0.46588235294117647</c:v>
                </c:pt>
                <c:pt idx="10">
                  <c:v>0.43676470588235294</c:v>
                </c:pt>
                <c:pt idx="11">
                  <c:v>0.40764705882352942</c:v>
                </c:pt>
                <c:pt idx="12">
                  <c:v>0.37852941176470589</c:v>
                </c:pt>
              </c:numCache>
            </c:numRef>
          </c:xVal>
          <c:yVal>
            <c:numRef>
              <c:f>'Grafici KPI'!$G$7:$S$7</c:f>
              <c:numCache>
                <c:formatCode>0.00</c:formatCode>
                <c:ptCount val="13"/>
                <c:pt idx="0">
                  <c:v>0.76898</c:v>
                </c:pt>
                <c:pt idx="1">
                  <c:v>0.77373000000000003</c:v>
                </c:pt>
                <c:pt idx="2">
                  <c:v>0.77273000000000003</c:v>
                </c:pt>
                <c:pt idx="3">
                  <c:v>0.77698999999999996</c:v>
                </c:pt>
                <c:pt idx="4">
                  <c:v>0.78156000000000003</c:v>
                </c:pt>
                <c:pt idx="5">
                  <c:v>0.78408</c:v>
                </c:pt>
                <c:pt idx="6">
                  <c:v>0.78629000000000004</c:v>
                </c:pt>
                <c:pt idx="7">
                  <c:v>0.79310999999999998</c:v>
                </c:pt>
                <c:pt idx="8">
                  <c:v>0.79178999999999999</c:v>
                </c:pt>
                <c:pt idx="9">
                  <c:v>0.78715999999999997</c:v>
                </c:pt>
                <c:pt idx="10">
                  <c:v>0.78242999999999996</c:v>
                </c:pt>
                <c:pt idx="11">
                  <c:v>0.76668000000000003</c:v>
                </c:pt>
                <c:pt idx="12">
                  <c:v>0.74509999999999998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AFD-4F04-A11B-1DCAA7BBA095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KPI'!$G$9:$R$9</c:f>
              <c:numCache>
                <c:formatCode>0.00</c:formatCode>
                <c:ptCount val="12"/>
                <c:pt idx="0">
                  <c:v>0.99</c:v>
                </c:pt>
                <c:pt idx="1">
                  <c:v>0.9405</c:v>
                </c:pt>
                <c:pt idx="2">
                  <c:v>0.89100000000000001</c:v>
                </c:pt>
                <c:pt idx="3">
                  <c:v>0.84150000000000003</c:v>
                </c:pt>
                <c:pt idx="4">
                  <c:v>0.79200000000000004</c:v>
                </c:pt>
                <c:pt idx="5">
                  <c:v>0.74250000000000005</c:v>
                </c:pt>
                <c:pt idx="6">
                  <c:v>0.69299999999999995</c:v>
                </c:pt>
                <c:pt idx="7">
                  <c:v>0.64349999999999996</c:v>
                </c:pt>
                <c:pt idx="8">
                  <c:v>0.59399999999999997</c:v>
                </c:pt>
                <c:pt idx="9">
                  <c:v>0.54449999999999998</c:v>
                </c:pt>
                <c:pt idx="10">
                  <c:v>0.495</c:v>
                </c:pt>
                <c:pt idx="11">
                  <c:v>0.44550000000000001</c:v>
                </c:pt>
              </c:numCache>
            </c:numRef>
          </c:xVal>
          <c:yVal>
            <c:numRef>
              <c:f>'Grafici KPI'!$G$10:$R$10</c:f>
              <c:numCache>
                <c:formatCode>0.00</c:formatCode>
                <c:ptCount val="12"/>
                <c:pt idx="0">
                  <c:v>0.76819000000000004</c:v>
                </c:pt>
                <c:pt idx="1">
                  <c:v>0.77073999999999998</c:v>
                </c:pt>
                <c:pt idx="2">
                  <c:v>0.76698999999999995</c:v>
                </c:pt>
                <c:pt idx="3">
                  <c:v>0.77039000000000002</c:v>
                </c:pt>
                <c:pt idx="4">
                  <c:v>0.77141999999999999</c:v>
                </c:pt>
                <c:pt idx="5">
                  <c:v>0.76490999999999998</c:v>
                </c:pt>
                <c:pt idx="6">
                  <c:v>0.76856999999999998</c:v>
                </c:pt>
                <c:pt idx="7">
                  <c:v>0.75882000000000005</c:v>
                </c:pt>
                <c:pt idx="8">
                  <c:v>0.75202000000000002</c:v>
                </c:pt>
                <c:pt idx="9">
                  <c:v>0.73875000000000002</c:v>
                </c:pt>
                <c:pt idx="10">
                  <c:v>0.69801000000000002</c:v>
                </c:pt>
                <c:pt idx="11">
                  <c:v>0.65595000000000003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4AFD-4F04-A11B-1DCAA7BBA095}"/>
            </c:ext>
          </c:extLst>
        </c:ser>
        <c:ser>
          <c:idx val="3"/>
          <c:order val="3"/>
          <c:tx>
            <c:v>FIFO-B-At-Cnt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KPI'!$G$12:$W$12</c:f>
              <c:numCache>
                <c:formatCode>0.00</c:formatCode>
                <c:ptCount val="17"/>
                <c:pt idx="0">
                  <c:v>0.99</c:v>
                </c:pt>
                <c:pt idx="1">
                  <c:v>0.93176470588235283</c:v>
                </c:pt>
                <c:pt idx="2">
                  <c:v>0.87352941176470578</c:v>
                </c:pt>
                <c:pt idx="3">
                  <c:v>0.81529411764705872</c:v>
                </c:pt>
                <c:pt idx="4">
                  <c:v>0.75705882352941167</c:v>
                </c:pt>
                <c:pt idx="5">
                  <c:v>0.69882352941176462</c:v>
                </c:pt>
                <c:pt idx="6">
                  <c:v>0.64058823529411757</c:v>
                </c:pt>
                <c:pt idx="7">
                  <c:v>0.58235294117647052</c:v>
                </c:pt>
                <c:pt idx="8">
                  <c:v>0.52411764705882347</c:v>
                </c:pt>
                <c:pt idx="9">
                  <c:v>0.49499999999999994</c:v>
                </c:pt>
                <c:pt idx="10">
                  <c:v>0.46588235294117641</c:v>
                </c:pt>
                <c:pt idx="11">
                  <c:v>0.43676470588235289</c:v>
                </c:pt>
                <c:pt idx="12">
                  <c:v>0.40764705882352936</c:v>
                </c:pt>
                <c:pt idx="13">
                  <c:v>0.37852941176470584</c:v>
                </c:pt>
                <c:pt idx="14">
                  <c:v>0.34941176470588231</c:v>
                </c:pt>
                <c:pt idx="15">
                  <c:v>0.32029411764705878</c:v>
                </c:pt>
                <c:pt idx="16">
                  <c:v>0.29117647058823526</c:v>
                </c:pt>
              </c:numCache>
            </c:numRef>
          </c:xVal>
          <c:yVal>
            <c:numRef>
              <c:f>'Grafici KPI'!$G$13:$W$13</c:f>
              <c:numCache>
                <c:formatCode>0.00</c:formatCode>
                <c:ptCount val="17"/>
                <c:pt idx="0">
                  <c:v>0.78215999999999997</c:v>
                </c:pt>
                <c:pt idx="1">
                  <c:v>0.78876999999999997</c:v>
                </c:pt>
                <c:pt idx="2">
                  <c:v>0.79540999999999995</c:v>
                </c:pt>
                <c:pt idx="3">
                  <c:v>0.80671999999999999</c:v>
                </c:pt>
                <c:pt idx="4">
                  <c:v>0.81818999999999997</c:v>
                </c:pt>
                <c:pt idx="5">
                  <c:v>0.82901000000000002</c:v>
                </c:pt>
                <c:pt idx="6">
                  <c:v>0.84172999999999998</c:v>
                </c:pt>
                <c:pt idx="7">
                  <c:v>0.85068999999999995</c:v>
                </c:pt>
                <c:pt idx="8">
                  <c:v>0.85711999999999999</c:v>
                </c:pt>
                <c:pt idx="9">
                  <c:v>0.85950000000000004</c:v>
                </c:pt>
                <c:pt idx="10">
                  <c:v>0.85719999999999996</c:v>
                </c:pt>
                <c:pt idx="11">
                  <c:v>0.85411999999999999</c:v>
                </c:pt>
                <c:pt idx="12">
                  <c:v>0.84279999999999999</c:v>
                </c:pt>
                <c:pt idx="13">
                  <c:v>0.83057000000000003</c:v>
                </c:pt>
                <c:pt idx="14">
                  <c:v>0.79835999999999996</c:v>
                </c:pt>
                <c:pt idx="15">
                  <c:v>0.76215999999999995</c:v>
                </c:pt>
                <c:pt idx="16">
                  <c:v>0.71223999999999998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AFD-4F04-A11B-1DCAA7BBA095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KPI'!$G$15:$W$15</c:f>
              <c:numCache>
                <c:formatCode>0.00</c:formatCode>
                <c:ptCount val="17"/>
                <c:pt idx="0">
                  <c:v>0.99</c:v>
                </c:pt>
                <c:pt idx="1">
                  <c:v>0.92399999999999993</c:v>
                </c:pt>
                <c:pt idx="2">
                  <c:v>0.85799999999999998</c:v>
                </c:pt>
                <c:pt idx="3">
                  <c:v>0.79199999999999993</c:v>
                </c:pt>
                <c:pt idx="4">
                  <c:v>0.72599999999999998</c:v>
                </c:pt>
                <c:pt idx="5">
                  <c:v>0.65999999999999992</c:v>
                </c:pt>
                <c:pt idx="6">
                  <c:v>0.59399999999999997</c:v>
                </c:pt>
                <c:pt idx="7">
                  <c:v>0.52800000000000002</c:v>
                </c:pt>
                <c:pt idx="8">
                  <c:v>0.495</c:v>
                </c:pt>
                <c:pt idx="9">
                  <c:v>0.46199999999999997</c:v>
                </c:pt>
                <c:pt idx="10">
                  <c:v>0.42899999999999999</c:v>
                </c:pt>
                <c:pt idx="11">
                  <c:v>0.39599999999999996</c:v>
                </c:pt>
                <c:pt idx="12">
                  <c:v>0.36299999999999999</c:v>
                </c:pt>
                <c:pt idx="13">
                  <c:v>0.32999999999999996</c:v>
                </c:pt>
                <c:pt idx="14">
                  <c:v>0.29699999999999999</c:v>
                </c:pt>
                <c:pt idx="15">
                  <c:v>0.26400000000000001</c:v>
                </c:pt>
                <c:pt idx="16">
                  <c:v>0.23099999999999998</c:v>
                </c:pt>
              </c:numCache>
            </c:numRef>
          </c:xVal>
          <c:yVal>
            <c:numRef>
              <c:f>'Grafici KPI'!$G$16:$W$16</c:f>
              <c:numCache>
                <c:formatCode>0.00</c:formatCode>
                <c:ptCount val="17"/>
                <c:pt idx="0">
                  <c:v>0.77100000000000002</c:v>
                </c:pt>
                <c:pt idx="1">
                  <c:v>0.77641000000000004</c:v>
                </c:pt>
                <c:pt idx="2">
                  <c:v>0.77993000000000001</c:v>
                </c:pt>
                <c:pt idx="3">
                  <c:v>0.77993000000000001</c:v>
                </c:pt>
                <c:pt idx="4">
                  <c:v>0.78727000000000003</c:v>
                </c:pt>
                <c:pt idx="5">
                  <c:v>0.79769999999999996</c:v>
                </c:pt>
                <c:pt idx="6">
                  <c:v>0.80949000000000004</c:v>
                </c:pt>
                <c:pt idx="7">
                  <c:v>0.82130999999999998</c:v>
                </c:pt>
                <c:pt idx="8">
                  <c:v>0.82665999999999995</c:v>
                </c:pt>
                <c:pt idx="9">
                  <c:v>0.83074000000000003</c:v>
                </c:pt>
                <c:pt idx="10">
                  <c:v>0.83792999999999995</c:v>
                </c:pt>
                <c:pt idx="11">
                  <c:v>0.84028000000000003</c:v>
                </c:pt>
                <c:pt idx="12">
                  <c:v>0.84421000000000002</c:v>
                </c:pt>
                <c:pt idx="13">
                  <c:v>0.83828000000000003</c:v>
                </c:pt>
                <c:pt idx="14">
                  <c:v>0.79944000000000004</c:v>
                </c:pt>
                <c:pt idx="15">
                  <c:v>0.72704000000000002</c:v>
                </c:pt>
                <c:pt idx="16">
                  <c:v>0.54183000000000003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4AFD-4F04-A11B-1DCAA7BBA095}"/>
            </c:ext>
          </c:extLst>
        </c:ser>
        <c:ser>
          <c:idx val="5"/>
          <c:order val="5"/>
          <c:tx>
            <c:v>DD-TSh-At-IO</c:v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KPI'!$G$18:$U$18</c:f>
              <c:numCache>
                <c:formatCode>0.00</c:formatCode>
                <c:ptCount val="15"/>
                <c:pt idx="0">
                  <c:v>0.99</c:v>
                </c:pt>
                <c:pt idx="1">
                  <c:v>0.94874999999999998</c:v>
                </c:pt>
                <c:pt idx="2">
                  <c:v>0.90749999999999997</c:v>
                </c:pt>
                <c:pt idx="3">
                  <c:v>0.86624999999999996</c:v>
                </c:pt>
                <c:pt idx="4">
                  <c:v>0.82499999999999996</c:v>
                </c:pt>
                <c:pt idx="5">
                  <c:v>0.78374999999999995</c:v>
                </c:pt>
                <c:pt idx="6">
                  <c:v>0.74249999999999994</c:v>
                </c:pt>
                <c:pt idx="7">
                  <c:v>0.70124999999999993</c:v>
                </c:pt>
                <c:pt idx="8">
                  <c:v>0.65999999999999992</c:v>
                </c:pt>
                <c:pt idx="9">
                  <c:v>0.61875000000000002</c:v>
                </c:pt>
                <c:pt idx="10">
                  <c:v>0.57750000000000001</c:v>
                </c:pt>
                <c:pt idx="11">
                  <c:v>0.53625</c:v>
                </c:pt>
                <c:pt idx="12">
                  <c:v>0.495</c:v>
                </c:pt>
                <c:pt idx="13">
                  <c:v>0.45374999999999999</c:v>
                </c:pt>
                <c:pt idx="14">
                  <c:v>0.41249999999999998</c:v>
                </c:pt>
              </c:numCache>
            </c:numRef>
          </c:xVal>
          <c:yVal>
            <c:numRef>
              <c:f>'Grafici KPI'!$G$19:$U$19</c:f>
              <c:numCache>
                <c:formatCode>0.00</c:formatCode>
                <c:ptCount val="15"/>
                <c:pt idx="0">
                  <c:v>0.84472000000000003</c:v>
                </c:pt>
                <c:pt idx="1">
                  <c:v>0.84547000000000005</c:v>
                </c:pt>
                <c:pt idx="2">
                  <c:v>0.83979000000000004</c:v>
                </c:pt>
                <c:pt idx="3">
                  <c:v>0.83467000000000002</c:v>
                </c:pt>
                <c:pt idx="4">
                  <c:v>0.82725000000000004</c:v>
                </c:pt>
                <c:pt idx="5">
                  <c:v>0.81745000000000001</c:v>
                </c:pt>
                <c:pt idx="6">
                  <c:v>0.80335000000000001</c:v>
                </c:pt>
                <c:pt idx="7">
                  <c:v>0.77981</c:v>
                </c:pt>
                <c:pt idx="8">
                  <c:v>0.74590999999999996</c:v>
                </c:pt>
                <c:pt idx="9">
                  <c:v>0.71552000000000004</c:v>
                </c:pt>
                <c:pt idx="10">
                  <c:v>0.65835999999999995</c:v>
                </c:pt>
                <c:pt idx="11">
                  <c:v>0.59397</c:v>
                </c:pt>
                <c:pt idx="12">
                  <c:v>0.49308000000000002</c:v>
                </c:pt>
                <c:pt idx="13">
                  <c:v>0.39588000000000001</c:v>
                </c:pt>
                <c:pt idx="14">
                  <c:v>0.30037000000000003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AFD-4F04-A11B-1DCAA7BBA095}"/>
            </c:ext>
          </c:extLst>
        </c:ser>
        <c:ser>
          <c:idx val="6"/>
          <c:order val="6"/>
          <c:tx>
            <c:v>DD-TSh-At-Cnt</c:v>
          </c:tx>
          <c:spPr>
            <a:ln>
              <a:solidFill>
                <a:srgbClr val="3399FF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KPI'!$G$21:$R$21</c:f>
              <c:numCache>
                <c:formatCode>0.00</c:formatCode>
                <c:ptCount val="12"/>
                <c:pt idx="0">
                  <c:v>0.99</c:v>
                </c:pt>
                <c:pt idx="1">
                  <c:v>0.93500000000000005</c:v>
                </c:pt>
                <c:pt idx="2">
                  <c:v>0.88</c:v>
                </c:pt>
                <c:pt idx="3">
                  <c:v>0.82500000000000007</c:v>
                </c:pt>
                <c:pt idx="4">
                  <c:v>0.77</c:v>
                </c:pt>
                <c:pt idx="5">
                  <c:v>0.71499999999999997</c:v>
                </c:pt>
                <c:pt idx="6">
                  <c:v>0.66</c:v>
                </c:pt>
                <c:pt idx="7">
                  <c:v>0.60499999999999998</c:v>
                </c:pt>
                <c:pt idx="8">
                  <c:v>0.55000000000000004</c:v>
                </c:pt>
                <c:pt idx="9">
                  <c:v>0.495</c:v>
                </c:pt>
                <c:pt idx="10">
                  <c:v>0.44</c:v>
                </c:pt>
                <c:pt idx="11">
                  <c:v>0.38500000000000001</c:v>
                </c:pt>
              </c:numCache>
            </c:numRef>
          </c:xVal>
          <c:yVal>
            <c:numRef>
              <c:f>'Grafici KPI'!$G$22:$R$22</c:f>
              <c:numCache>
                <c:formatCode>0.00</c:formatCode>
                <c:ptCount val="12"/>
                <c:pt idx="0">
                  <c:v>0.8468</c:v>
                </c:pt>
                <c:pt idx="1">
                  <c:v>0.84248999999999996</c:v>
                </c:pt>
                <c:pt idx="2">
                  <c:v>0.84428000000000003</c:v>
                </c:pt>
                <c:pt idx="3">
                  <c:v>0.84131</c:v>
                </c:pt>
                <c:pt idx="4">
                  <c:v>0.83308000000000004</c:v>
                </c:pt>
                <c:pt idx="5">
                  <c:v>0.81152999999999997</c:v>
                </c:pt>
                <c:pt idx="6">
                  <c:v>0.78791999999999995</c:v>
                </c:pt>
                <c:pt idx="7">
                  <c:v>0.74333000000000005</c:v>
                </c:pt>
                <c:pt idx="8">
                  <c:v>0.69074999999999998</c:v>
                </c:pt>
                <c:pt idx="9">
                  <c:v>0.63036000000000003</c:v>
                </c:pt>
                <c:pt idx="10">
                  <c:v>0.51834999999999998</c:v>
                </c:pt>
                <c:pt idx="11">
                  <c:v>0.43031000000000003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4AFD-4F04-A11B-1DCAA7BBA095}"/>
            </c:ext>
          </c:extLst>
        </c:ser>
        <c:ser>
          <c:idx val="7"/>
          <c:order val="7"/>
          <c:tx>
            <c:v>DD-TSh-Pr-Cnt</c:v>
          </c:tx>
          <c:spPr>
            <a:ln>
              <a:solidFill>
                <a:srgbClr val="66FFFF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KPI'!$G$24:$R$24</c:f>
              <c:numCache>
                <c:formatCode>0.00</c:formatCode>
                <c:ptCount val="12"/>
                <c:pt idx="0">
                  <c:v>0.99</c:v>
                </c:pt>
                <c:pt idx="1">
                  <c:v>0.94285714285714284</c:v>
                </c:pt>
                <c:pt idx="2">
                  <c:v>0.89571428571428569</c:v>
                </c:pt>
                <c:pt idx="3">
                  <c:v>0.84857142857142853</c:v>
                </c:pt>
                <c:pt idx="4">
                  <c:v>0.80142857142857138</c:v>
                </c:pt>
                <c:pt idx="5">
                  <c:v>0.75428571428571423</c:v>
                </c:pt>
                <c:pt idx="6">
                  <c:v>0.70714285714285718</c:v>
                </c:pt>
                <c:pt idx="7">
                  <c:v>0.66</c:v>
                </c:pt>
                <c:pt idx="8">
                  <c:v>0.61285714285714288</c:v>
                </c:pt>
                <c:pt idx="9">
                  <c:v>0.56571428571428573</c:v>
                </c:pt>
                <c:pt idx="10">
                  <c:v>0.51857142857142857</c:v>
                </c:pt>
                <c:pt idx="11">
                  <c:v>0.47142857142857142</c:v>
                </c:pt>
              </c:numCache>
            </c:numRef>
          </c:xVal>
          <c:yVal>
            <c:numRef>
              <c:f>'Grafici KPI'!$G$25:$R$25</c:f>
              <c:numCache>
                <c:formatCode>0.00</c:formatCode>
                <c:ptCount val="12"/>
                <c:pt idx="0">
                  <c:v>0.84528999999999999</c:v>
                </c:pt>
                <c:pt idx="1">
                  <c:v>0.83603000000000005</c:v>
                </c:pt>
                <c:pt idx="2">
                  <c:v>0.83401999999999998</c:v>
                </c:pt>
                <c:pt idx="3">
                  <c:v>0.82937000000000005</c:v>
                </c:pt>
                <c:pt idx="4">
                  <c:v>0.81376000000000004</c:v>
                </c:pt>
                <c:pt idx="5">
                  <c:v>0.78749000000000002</c:v>
                </c:pt>
                <c:pt idx="6">
                  <c:v>0.75800000000000001</c:v>
                </c:pt>
                <c:pt idx="7">
                  <c:v>0.72160999999999997</c:v>
                </c:pt>
                <c:pt idx="8">
                  <c:v>0.67295000000000005</c:v>
                </c:pt>
                <c:pt idx="9">
                  <c:v>0.58604999999999996</c:v>
                </c:pt>
                <c:pt idx="10">
                  <c:v>0.47447</c:v>
                </c:pt>
                <c:pt idx="11">
                  <c:v>0.33743000000000001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4AFD-4F04-A11B-1DCAA7BBA095}"/>
            </c:ext>
          </c:extLst>
        </c:ser>
        <c:ser>
          <c:idx val="8"/>
          <c:order val="8"/>
          <c:tx>
            <c:v>DD-Bn-At-Cnt</c:v>
          </c:tx>
          <c:spPr>
            <a:ln>
              <a:solidFill>
                <a:srgbClr val="0070C0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KPI'!$G$27:$R$27</c:f>
              <c:numCache>
                <c:formatCode>0.00</c:formatCode>
                <c:ptCount val="12"/>
                <c:pt idx="0">
                  <c:v>0.99</c:v>
                </c:pt>
                <c:pt idx="1">
                  <c:v>0.89100000000000001</c:v>
                </c:pt>
                <c:pt idx="2">
                  <c:v>0.84150000000000003</c:v>
                </c:pt>
                <c:pt idx="3">
                  <c:v>0.79200000000000004</c:v>
                </c:pt>
                <c:pt idx="4">
                  <c:v>0.74250000000000005</c:v>
                </c:pt>
                <c:pt idx="5">
                  <c:v>0.64350000000000007</c:v>
                </c:pt>
                <c:pt idx="6">
                  <c:v>0.59400000000000008</c:v>
                </c:pt>
                <c:pt idx="7">
                  <c:v>0.49500000000000005</c:v>
                </c:pt>
                <c:pt idx="8">
                  <c:v>0.44550000000000001</c:v>
                </c:pt>
                <c:pt idx="9">
                  <c:v>0.39600000000000002</c:v>
                </c:pt>
                <c:pt idx="10">
                  <c:v>0.34650000000000003</c:v>
                </c:pt>
                <c:pt idx="11">
                  <c:v>0.29700000000000004</c:v>
                </c:pt>
              </c:numCache>
            </c:numRef>
          </c:xVal>
          <c:yVal>
            <c:numRef>
              <c:f>'Grafici KPI'!$G$28:$R$28</c:f>
              <c:numCache>
                <c:formatCode>0.00</c:formatCode>
                <c:ptCount val="12"/>
                <c:pt idx="0">
                  <c:v>0.85094000000000003</c:v>
                </c:pt>
                <c:pt idx="1">
                  <c:v>0.84824999999999995</c:v>
                </c:pt>
                <c:pt idx="2">
                  <c:v>0.84852000000000005</c:v>
                </c:pt>
                <c:pt idx="3">
                  <c:v>0.84948000000000001</c:v>
                </c:pt>
                <c:pt idx="4">
                  <c:v>0.84269000000000005</c:v>
                </c:pt>
                <c:pt idx="5">
                  <c:v>0.82415000000000005</c:v>
                </c:pt>
                <c:pt idx="6">
                  <c:v>0.81674999999999998</c:v>
                </c:pt>
                <c:pt idx="7">
                  <c:v>0.76536999999999999</c:v>
                </c:pt>
                <c:pt idx="8">
                  <c:v>0.71548999999999996</c:v>
                </c:pt>
                <c:pt idx="9">
                  <c:v>0.64502000000000004</c:v>
                </c:pt>
                <c:pt idx="10">
                  <c:v>0.53373000000000004</c:v>
                </c:pt>
                <c:pt idx="11">
                  <c:v>0.47360000000000002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4AFD-4F04-A11B-1DCAA7BBA095}"/>
            </c:ext>
          </c:extLst>
        </c:ser>
        <c:ser>
          <c:idx val="9"/>
          <c:order val="9"/>
          <c:tx>
            <c:v>DD-Bn-Pr-Cnt</c:v>
          </c:tx>
          <c:spPr>
            <a:ln>
              <a:solidFill>
                <a:srgbClr val="00206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KPI'!$G$30:$R$30</c:f>
              <c:numCache>
                <c:formatCode>0.00</c:formatCode>
                <c:ptCount val="12"/>
                <c:pt idx="0">
                  <c:v>0.99</c:v>
                </c:pt>
                <c:pt idx="1">
                  <c:v>0.92812499999999998</c:v>
                </c:pt>
                <c:pt idx="2">
                  <c:v>0.86624999999999996</c:v>
                </c:pt>
                <c:pt idx="3">
                  <c:v>0.80437499999999995</c:v>
                </c:pt>
                <c:pt idx="4">
                  <c:v>0.74249999999999994</c:v>
                </c:pt>
                <c:pt idx="5">
                  <c:v>0.68062499999999992</c:v>
                </c:pt>
                <c:pt idx="6">
                  <c:v>0.61874999999999991</c:v>
                </c:pt>
                <c:pt idx="7">
                  <c:v>0.55687500000000001</c:v>
                </c:pt>
                <c:pt idx="8">
                  <c:v>0.495</c:v>
                </c:pt>
                <c:pt idx="9">
                  <c:v>0.43312499999999998</c:v>
                </c:pt>
                <c:pt idx="10">
                  <c:v>0.37124999999999997</c:v>
                </c:pt>
                <c:pt idx="11">
                  <c:v>0.30937499999999996</c:v>
                </c:pt>
              </c:numCache>
            </c:numRef>
          </c:xVal>
          <c:yVal>
            <c:numRef>
              <c:f>'Grafici KPI'!$G$31:$R$31</c:f>
              <c:numCache>
                <c:formatCode>0.00</c:formatCode>
                <c:ptCount val="12"/>
                <c:pt idx="0">
                  <c:v>0.84726000000000001</c:v>
                </c:pt>
                <c:pt idx="1">
                  <c:v>0.84467999999999999</c:v>
                </c:pt>
                <c:pt idx="2">
                  <c:v>0.84433999999999998</c:v>
                </c:pt>
                <c:pt idx="3">
                  <c:v>0.84170999999999996</c:v>
                </c:pt>
                <c:pt idx="4">
                  <c:v>0.84108000000000005</c:v>
                </c:pt>
                <c:pt idx="5">
                  <c:v>0.83116999999999996</c:v>
                </c:pt>
                <c:pt idx="6">
                  <c:v>0.81391999999999998</c:v>
                </c:pt>
                <c:pt idx="7">
                  <c:v>0.77805000000000002</c:v>
                </c:pt>
                <c:pt idx="8">
                  <c:v>0.74085999999999996</c:v>
                </c:pt>
                <c:pt idx="9">
                  <c:v>0.66329000000000005</c:v>
                </c:pt>
                <c:pt idx="10">
                  <c:v>0.52087000000000006</c:v>
                </c:pt>
                <c:pt idx="11">
                  <c:v>0.30554999999999999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4AFD-4F04-A11B-1DCAA7BBA095}"/>
            </c:ext>
          </c:extLst>
        </c:ser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KPI'!$G$33:$U$33</c:f>
              <c:numCache>
                <c:formatCode>0.00</c:formatCode>
                <c:ptCount val="15"/>
                <c:pt idx="0">
                  <c:v>0.99</c:v>
                </c:pt>
                <c:pt idx="1">
                  <c:v>0.94874999999999998</c:v>
                </c:pt>
                <c:pt idx="2">
                  <c:v>0.90749999999999997</c:v>
                </c:pt>
                <c:pt idx="3">
                  <c:v>0.86624999999999996</c:v>
                </c:pt>
                <c:pt idx="4">
                  <c:v>0.82499999999999996</c:v>
                </c:pt>
                <c:pt idx="5">
                  <c:v>0.78374999999999995</c:v>
                </c:pt>
                <c:pt idx="6">
                  <c:v>0.74249999999999994</c:v>
                </c:pt>
                <c:pt idx="7">
                  <c:v>0.70124999999999993</c:v>
                </c:pt>
                <c:pt idx="8">
                  <c:v>0.65999999999999992</c:v>
                </c:pt>
                <c:pt idx="9">
                  <c:v>0.61875000000000002</c:v>
                </c:pt>
                <c:pt idx="10">
                  <c:v>0.57750000000000001</c:v>
                </c:pt>
                <c:pt idx="11">
                  <c:v>0.53625</c:v>
                </c:pt>
                <c:pt idx="12">
                  <c:v>0.495</c:v>
                </c:pt>
                <c:pt idx="13">
                  <c:v>0.45374999999999999</c:v>
                </c:pt>
                <c:pt idx="14">
                  <c:v>0.41249999999999998</c:v>
                </c:pt>
              </c:numCache>
            </c:numRef>
          </c:xVal>
          <c:yVal>
            <c:numRef>
              <c:f>'Grafici KPI'!$G$34:$U$34</c:f>
              <c:numCache>
                <c:formatCode>0.00</c:formatCode>
                <c:ptCount val="15"/>
                <c:pt idx="0">
                  <c:v>0.86185999999999996</c:v>
                </c:pt>
                <c:pt idx="1">
                  <c:v>0.86017999999999994</c:v>
                </c:pt>
                <c:pt idx="2">
                  <c:v>0.85929</c:v>
                </c:pt>
                <c:pt idx="3">
                  <c:v>0.85375999999999996</c:v>
                </c:pt>
                <c:pt idx="4">
                  <c:v>0.84369000000000005</c:v>
                </c:pt>
                <c:pt idx="5">
                  <c:v>0.83496999999999999</c:v>
                </c:pt>
                <c:pt idx="6">
                  <c:v>0.81847999999999999</c:v>
                </c:pt>
                <c:pt idx="7">
                  <c:v>0.79227000000000003</c:v>
                </c:pt>
                <c:pt idx="8">
                  <c:v>0.75661</c:v>
                </c:pt>
                <c:pt idx="9">
                  <c:v>0.72218000000000004</c:v>
                </c:pt>
                <c:pt idx="10">
                  <c:v>0.66335999999999995</c:v>
                </c:pt>
                <c:pt idx="11">
                  <c:v>0.59872999999999998</c:v>
                </c:pt>
                <c:pt idx="12">
                  <c:v>0.5111</c:v>
                </c:pt>
                <c:pt idx="13">
                  <c:v>0.39006999999999997</c:v>
                </c:pt>
                <c:pt idx="14">
                  <c:v>0.31311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4AFD-4F04-A11B-1DCAA7BBA095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KPI'!$G$36:$R$36</c:f>
              <c:numCache>
                <c:formatCode>0.00</c:formatCode>
                <c:ptCount val="12"/>
                <c:pt idx="0">
                  <c:v>0.99</c:v>
                </c:pt>
                <c:pt idx="1">
                  <c:v>0.93176470588235294</c:v>
                </c:pt>
                <c:pt idx="2">
                  <c:v>0.87352941176470589</c:v>
                </c:pt>
                <c:pt idx="3">
                  <c:v>0.81529411764705884</c:v>
                </c:pt>
                <c:pt idx="4">
                  <c:v>0.75705882352941178</c:v>
                </c:pt>
                <c:pt idx="5">
                  <c:v>0.69882352941176473</c:v>
                </c:pt>
                <c:pt idx="6">
                  <c:v>0.64058823529411768</c:v>
                </c:pt>
                <c:pt idx="7">
                  <c:v>0.58235294117647063</c:v>
                </c:pt>
                <c:pt idx="8">
                  <c:v>0.52411764705882358</c:v>
                </c:pt>
                <c:pt idx="9">
                  <c:v>0.46588235294117647</c:v>
                </c:pt>
                <c:pt idx="10">
                  <c:v>0.40764705882352942</c:v>
                </c:pt>
                <c:pt idx="11">
                  <c:v>0.34941176470588237</c:v>
                </c:pt>
              </c:numCache>
            </c:numRef>
          </c:xVal>
          <c:yVal>
            <c:numRef>
              <c:f>'Grafici KPI'!$G$37:$R$37</c:f>
              <c:numCache>
                <c:formatCode>0.00</c:formatCode>
                <c:ptCount val="12"/>
                <c:pt idx="0">
                  <c:v>0.86475000000000002</c:v>
                </c:pt>
                <c:pt idx="1">
                  <c:v>0.86339999999999995</c:v>
                </c:pt>
                <c:pt idx="2">
                  <c:v>0.8599</c:v>
                </c:pt>
                <c:pt idx="3">
                  <c:v>0.85377000000000003</c:v>
                </c:pt>
                <c:pt idx="4">
                  <c:v>0.84148999999999996</c:v>
                </c:pt>
                <c:pt idx="5">
                  <c:v>0.82438</c:v>
                </c:pt>
                <c:pt idx="6">
                  <c:v>0.77695999999999998</c:v>
                </c:pt>
                <c:pt idx="7">
                  <c:v>0.73297999999999996</c:v>
                </c:pt>
                <c:pt idx="8">
                  <c:v>0.69408000000000003</c:v>
                </c:pt>
                <c:pt idx="9">
                  <c:v>0.60253999999999996</c:v>
                </c:pt>
                <c:pt idx="10">
                  <c:v>0.45950000000000002</c:v>
                </c:pt>
                <c:pt idx="11">
                  <c:v>0.42155999999999999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4AFD-4F04-A11B-1DCAA7BBA095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KPI'!$G$39:$T$39</c:f>
              <c:numCache>
                <c:formatCode>0.00</c:formatCode>
                <c:ptCount val="14"/>
                <c:pt idx="0">
                  <c:v>0.99</c:v>
                </c:pt>
                <c:pt idx="1">
                  <c:v>0.94285714285714284</c:v>
                </c:pt>
                <c:pt idx="2">
                  <c:v>0.89571428571428569</c:v>
                </c:pt>
                <c:pt idx="3">
                  <c:v>0.84857142857142853</c:v>
                </c:pt>
                <c:pt idx="4">
                  <c:v>0.80142857142857138</c:v>
                </c:pt>
                <c:pt idx="5">
                  <c:v>0.75428571428571423</c:v>
                </c:pt>
                <c:pt idx="6">
                  <c:v>0.70714285714285718</c:v>
                </c:pt>
                <c:pt idx="7">
                  <c:v>0.66</c:v>
                </c:pt>
                <c:pt idx="8">
                  <c:v>0.61285714285714288</c:v>
                </c:pt>
                <c:pt idx="9">
                  <c:v>0.56571428571428573</c:v>
                </c:pt>
                <c:pt idx="10">
                  <c:v>0.51857142857142857</c:v>
                </c:pt>
                <c:pt idx="11">
                  <c:v>0.47142857142857142</c:v>
                </c:pt>
                <c:pt idx="12">
                  <c:v>0.42428571428571427</c:v>
                </c:pt>
                <c:pt idx="13">
                  <c:v>0.37714285714285711</c:v>
                </c:pt>
              </c:numCache>
            </c:numRef>
          </c:xVal>
          <c:yVal>
            <c:numRef>
              <c:f>'Grafici KPI'!$G$40:$T$40</c:f>
              <c:numCache>
                <c:formatCode>0.00</c:formatCode>
                <c:ptCount val="14"/>
                <c:pt idx="0">
                  <c:v>0.86270999999999998</c:v>
                </c:pt>
                <c:pt idx="1">
                  <c:v>0.86373999999999995</c:v>
                </c:pt>
                <c:pt idx="2">
                  <c:v>0.85836000000000001</c:v>
                </c:pt>
                <c:pt idx="3">
                  <c:v>0.84919999999999995</c:v>
                </c:pt>
                <c:pt idx="4">
                  <c:v>0.83611000000000002</c:v>
                </c:pt>
                <c:pt idx="5">
                  <c:v>0.80952000000000002</c:v>
                </c:pt>
                <c:pt idx="6">
                  <c:v>0.78398999999999996</c:v>
                </c:pt>
                <c:pt idx="7">
                  <c:v>0.74739999999999995</c:v>
                </c:pt>
                <c:pt idx="8">
                  <c:v>0.68071999999999999</c:v>
                </c:pt>
                <c:pt idx="9">
                  <c:v>0.63134999999999997</c:v>
                </c:pt>
                <c:pt idx="10">
                  <c:v>0.55047999999999997</c:v>
                </c:pt>
                <c:pt idx="11">
                  <c:v>0.38011</c:v>
                </c:pt>
                <c:pt idx="12">
                  <c:v>0.29969000000000001</c:v>
                </c:pt>
                <c:pt idx="13">
                  <c:v>0.25933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4AFD-4F04-A11B-1DCAA7BBA095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KPI'!$G$42:$T$42</c:f>
              <c:numCache>
                <c:formatCode>0.00</c:formatCode>
                <c:ptCount val="14"/>
                <c:pt idx="0">
                  <c:v>0.99</c:v>
                </c:pt>
                <c:pt idx="1">
                  <c:v>0.93789473684210523</c:v>
                </c:pt>
                <c:pt idx="2">
                  <c:v>0.88578947368421046</c:v>
                </c:pt>
                <c:pt idx="3">
                  <c:v>0.83368421052631569</c:v>
                </c:pt>
                <c:pt idx="4">
                  <c:v>0.78157894736842093</c:v>
                </c:pt>
                <c:pt idx="5">
                  <c:v>0.72947368421052627</c:v>
                </c:pt>
                <c:pt idx="6">
                  <c:v>0.67736842105263151</c:v>
                </c:pt>
                <c:pt idx="7">
                  <c:v>0.62526315789473674</c:v>
                </c:pt>
                <c:pt idx="8">
                  <c:v>0.57315789473684209</c:v>
                </c:pt>
                <c:pt idx="9">
                  <c:v>0.52105263157894732</c:v>
                </c:pt>
                <c:pt idx="10">
                  <c:v>0.46894736842105261</c:v>
                </c:pt>
                <c:pt idx="11">
                  <c:v>0.41684210526315785</c:v>
                </c:pt>
                <c:pt idx="12">
                  <c:v>0.36473684210526314</c:v>
                </c:pt>
                <c:pt idx="13">
                  <c:v>0.31263157894736837</c:v>
                </c:pt>
              </c:numCache>
            </c:numRef>
          </c:xVal>
          <c:yVal>
            <c:numRef>
              <c:f>'Grafici KPI'!$G$43:$T$43</c:f>
              <c:numCache>
                <c:formatCode>0.00</c:formatCode>
                <c:ptCount val="14"/>
                <c:pt idx="0">
                  <c:v>0.86809000000000003</c:v>
                </c:pt>
                <c:pt idx="1">
                  <c:v>0.86329999999999996</c:v>
                </c:pt>
                <c:pt idx="2">
                  <c:v>0.86385000000000001</c:v>
                </c:pt>
                <c:pt idx="3">
                  <c:v>0.86399000000000004</c:v>
                </c:pt>
                <c:pt idx="4">
                  <c:v>0.86251999999999995</c:v>
                </c:pt>
                <c:pt idx="5">
                  <c:v>0.85780999999999996</c:v>
                </c:pt>
                <c:pt idx="6">
                  <c:v>0.85021000000000002</c:v>
                </c:pt>
                <c:pt idx="7">
                  <c:v>0.83956500000000001</c:v>
                </c:pt>
                <c:pt idx="8">
                  <c:v>0.82891999999999999</c:v>
                </c:pt>
                <c:pt idx="9">
                  <c:v>0.77849000000000002</c:v>
                </c:pt>
                <c:pt idx="10">
                  <c:v>0.74434999999999996</c:v>
                </c:pt>
                <c:pt idx="11">
                  <c:v>0.69044000000000005</c:v>
                </c:pt>
                <c:pt idx="12">
                  <c:v>0.58965000000000001</c:v>
                </c:pt>
                <c:pt idx="13">
                  <c:v>0.51224000000000003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4AFD-4F04-A11B-1DCAA7BBA095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KPI'!$G$45:$U$45</c:f>
              <c:numCache>
                <c:formatCode>0.00</c:formatCode>
                <c:ptCount val="15"/>
                <c:pt idx="0">
                  <c:v>0.99</c:v>
                </c:pt>
                <c:pt idx="1">
                  <c:v>0.92812499999999998</c:v>
                </c:pt>
                <c:pt idx="2">
                  <c:v>0.86624999999999996</c:v>
                </c:pt>
                <c:pt idx="3">
                  <c:v>0.80437499999999995</c:v>
                </c:pt>
                <c:pt idx="4">
                  <c:v>0.74249999999999994</c:v>
                </c:pt>
                <c:pt idx="5">
                  <c:v>0.68062499999999992</c:v>
                </c:pt>
                <c:pt idx="6">
                  <c:v>0.61874999999999991</c:v>
                </c:pt>
                <c:pt idx="7">
                  <c:v>0.55687500000000001</c:v>
                </c:pt>
                <c:pt idx="8">
                  <c:v>0.68062499999999992</c:v>
                </c:pt>
                <c:pt idx="9">
                  <c:v>0.61874999999999991</c:v>
                </c:pt>
                <c:pt idx="10">
                  <c:v>0.55687500000000001</c:v>
                </c:pt>
                <c:pt idx="11">
                  <c:v>0.495</c:v>
                </c:pt>
                <c:pt idx="12">
                  <c:v>0.43312499999999998</c:v>
                </c:pt>
                <c:pt idx="13">
                  <c:v>0.37124999999999997</c:v>
                </c:pt>
                <c:pt idx="14">
                  <c:v>0.30937499999999996</c:v>
                </c:pt>
              </c:numCache>
            </c:numRef>
          </c:xVal>
          <c:yVal>
            <c:numRef>
              <c:f>'Grafici KPI'!$G$46:$U$46</c:f>
              <c:numCache>
                <c:formatCode>0.00</c:formatCode>
                <c:ptCount val="15"/>
                <c:pt idx="0">
                  <c:v>0.85755000000000003</c:v>
                </c:pt>
                <c:pt idx="1">
                  <c:v>0.85489000000000004</c:v>
                </c:pt>
                <c:pt idx="2">
                  <c:v>0.85304999999999997</c:v>
                </c:pt>
                <c:pt idx="3">
                  <c:v>0.85440000000000005</c:v>
                </c:pt>
                <c:pt idx="4">
                  <c:v>0.84955000000000003</c:v>
                </c:pt>
                <c:pt idx="5">
                  <c:v>0.84038999999999997</c:v>
                </c:pt>
                <c:pt idx="6">
                  <c:v>0.82584999999999997</c:v>
                </c:pt>
                <c:pt idx="7">
                  <c:v>0.79442000000000002</c:v>
                </c:pt>
                <c:pt idx="8">
                  <c:v>0.84038999999999997</c:v>
                </c:pt>
                <c:pt idx="9">
                  <c:v>0.82584999999999997</c:v>
                </c:pt>
                <c:pt idx="10">
                  <c:v>0.79442000000000002</c:v>
                </c:pt>
                <c:pt idx="11">
                  <c:v>0.75234999999999996</c:v>
                </c:pt>
                <c:pt idx="12">
                  <c:v>0.65215000000000001</c:v>
                </c:pt>
                <c:pt idx="13">
                  <c:v>0.53900000000000003</c:v>
                </c:pt>
                <c:pt idx="14">
                  <c:v>0.29291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4AFD-4F04-A11B-1DCAA7BBA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</c:scatterChart>
      <c:valAx>
        <c:axId val="658441568"/>
        <c:scaling>
          <c:orientation val="minMax"/>
          <c:max val="1"/>
          <c:min val="0.2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% Norms</a:t>
                </a:r>
                <a:r>
                  <a:rPr lang="it-IT" b="1" baseline="0"/>
                  <a:t> relatively to the push case (100%)</a:t>
                </a:r>
                <a:endParaRPr lang="it-IT" b="1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658446816"/>
        <c:crosses val="autoZero"/>
        <c:crossBetween val="midCat"/>
        <c:majorUnit val="0.1"/>
        <c:minorUnit val="1.0000000000000002E-2"/>
      </c:valAx>
      <c:valAx>
        <c:axId val="658446816"/>
        <c:scaling>
          <c:orientation val="minMax"/>
          <c:max val="120"/>
          <c:min val="4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WIP [u.o.t]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6584415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0"/>
          <c:order val="0"/>
          <c:tx>
            <c:v>FIFO-TSh-At-IO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KPI'!$G$3:$V$3</c:f>
              <c:numCache>
                <c:formatCode>0.00</c:formatCode>
                <c:ptCount val="16"/>
                <c:pt idx="0">
                  <c:v>0.99</c:v>
                </c:pt>
                <c:pt idx="1">
                  <c:v>0.95039999999999991</c:v>
                </c:pt>
                <c:pt idx="2">
                  <c:v>0.91079999999999994</c:v>
                </c:pt>
                <c:pt idx="3">
                  <c:v>0.87119999999999997</c:v>
                </c:pt>
                <c:pt idx="4">
                  <c:v>0.83160000000000001</c:v>
                </c:pt>
                <c:pt idx="5">
                  <c:v>0.79199999999999993</c:v>
                </c:pt>
                <c:pt idx="6">
                  <c:v>0.75239999999999996</c:v>
                </c:pt>
                <c:pt idx="7">
                  <c:v>0.71279999999999999</c:v>
                </c:pt>
                <c:pt idx="8">
                  <c:v>0.67319999999999991</c:v>
                </c:pt>
                <c:pt idx="9">
                  <c:v>0.63359999999999994</c:v>
                </c:pt>
                <c:pt idx="10">
                  <c:v>0.59399999999999997</c:v>
                </c:pt>
                <c:pt idx="11">
                  <c:v>0.5544</c:v>
                </c:pt>
                <c:pt idx="12">
                  <c:v>0.51479999999999992</c:v>
                </c:pt>
                <c:pt idx="13">
                  <c:v>0.47519999999999996</c:v>
                </c:pt>
                <c:pt idx="14">
                  <c:v>0.45539999999999997</c:v>
                </c:pt>
                <c:pt idx="15">
                  <c:v>0.43559999999999999</c:v>
                </c:pt>
              </c:numCache>
            </c:numRef>
          </c:xVal>
          <c:yVal>
            <c:numRef>
              <c:f>'Grafici KPI'!$G$4:$V$4</c:f>
              <c:numCache>
                <c:formatCode>0.00</c:formatCode>
                <c:ptCount val="16"/>
                <c:pt idx="0">
                  <c:v>0.76939999999999997</c:v>
                </c:pt>
                <c:pt idx="1">
                  <c:v>0.77100000000000002</c:v>
                </c:pt>
                <c:pt idx="2">
                  <c:v>0.76888999999999996</c:v>
                </c:pt>
                <c:pt idx="3">
                  <c:v>0.76742999999999995</c:v>
                </c:pt>
                <c:pt idx="4">
                  <c:v>0.76971000000000001</c:v>
                </c:pt>
                <c:pt idx="5">
                  <c:v>0.76751999999999998</c:v>
                </c:pt>
                <c:pt idx="6">
                  <c:v>0.76275000000000004</c:v>
                </c:pt>
                <c:pt idx="7">
                  <c:v>0.76173000000000002</c:v>
                </c:pt>
                <c:pt idx="8">
                  <c:v>0.75690999999999997</c:v>
                </c:pt>
                <c:pt idx="9">
                  <c:v>0.74934000000000001</c:v>
                </c:pt>
                <c:pt idx="10">
                  <c:v>0.74553000000000003</c:v>
                </c:pt>
                <c:pt idx="11">
                  <c:v>0.73370000000000002</c:v>
                </c:pt>
                <c:pt idx="12">
                  <c:v>0.69355</c:v>
                </c:pt>
                <c:pt idx="13">
                  <c:v>0.67071000000000003</c:v>
                </c:pt>
                <c:pt idx="14">
                  <c:v>0.6472</c:v>
                </c:pt>
                <c:pt idx="15">
                  <c:v>0.63207999999999998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BD-48B6-8919-506977CB98BC}"/>
            </c:ext>
          </c:extLst>
        </c:ser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KPI'!$G$6:$S$6</c:f>
              <c:numCache>
                <c:formatCode>0.00</c:formatCode>
                <c:ptCount val="13"/>
                <c:pt idx="0">
                  <c:v>0.99</c:v>
                </c:pt>
                <c:pt idx="1">
                  <c:v>0.93176470588235294</c:v>
                </c:pt>
                <c:pt idx="2">
                  <c:v>0.87352941176470589</c:v>
                </c:pt>
                <c:pt idx="3">
                  <c:v>0.81529411764705884</c:v>
                </c:pt>
                <c:pt idx="4">
                  <c:v>0.75705882352941178</c:v>
                </c:pt>
                <c:pt idx="5">
                  <c:v>0.69882352941176473</c:v>
                </c:pt>
                <c:pt idx="6">
                  <c:v>0.64058823529411768</c:v>
                </c:pt>
                <c:pt idx="7">
                  <c:v>0.58235294117647063</c:v>
                </c:pt>
                <c:pt idx="8">
                  <c:v>0.52411764705882358</c:v>
                </c:pt>
                <c:pt idx="9">
                  <c:v>0.46588235294117647</c:v>
                </c:pt>
                <c:pt idx="10">
                  <c:v>0.43676470588235294</c:v>
                </c:pt>
                <c:pt idx="11">
                  <c:v>0.40764705882352942</c:v>
                </c:pt>
                <c:pt idx="12">
                  <c:v>0.37852941176470589</c:v>
                </c:pt>
              </c:numCache>
            </c:numRef>
          </c:xVal>
          <c:yVal>
            <c:numRef>
              <c:f>'Grafici KPI'!$G$7:$S$7</c:f>
              <c:numCache>
                <c:formatCode>0.00</c:formatCode>
                <c:ptCount val="13"/>
                <c:pt idx="0">
                  <c:v>0.76898</c:v>
                </c:pt>
                <c:pt idx="1">
                  <c:v>0.77373000000000003</c:v>
                </c:pt>
                <c:pt idx="2">
                  <c:v>0.77273000000000003</c:v>
                </c:pt>
                <c:pt idx="3">
                  <c:v>0.77698999999999996</c:v>
                </c:pt>
                <c:pt idx="4">
                  <c:v>0.78156000000000003</c:v>
                </c:pt>
                <c:pt idx="5">
                  <c:v>0.78408</c:v>
                </c:pt>
                <c:pt idx="6">
                  <c:v>0.78629000000000004</c:v>
                </c:pt>
                <c:pt idx="7">
                  <c:v>0.79310999999999998</c:v>
                </c:pt>
                <c:pt idx="8">
                  <c:v>0.79178999999999999</c:v>
                </c:pt>
                <c:pt idx="9">
                  <c:v>0.78715999999999997</c:v>
                </c:pt>
                <c:pt idx="10">
                  <c:v>0.78242999999999996</c:v>
                </c:pt>
                <c:pt idx="11">
                  <c:v>0.76668000000000003</c:v>
                </c:pt>
                <c:pt idx="12">
                  <c:v>0.74509999999999998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BD-48B6-8919-506977CB98BC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KPI'!$G$9:$R$9</c:f>
              <c:numCache>
                <c:formatCode>0.00</c:formatCode>
                <c:ptCount val="12"/>
                <c:pt idx="0">
                  <c:v>0.99</c:v>
                </c:pt>
                <c:pt idx="1">
                  <c:v>0.9405</c:v>
                </c:pt>
                <c:pt idx="2">
                  <c:v>0.89100000000000001</c:v>
                </c:pt>
                <c:pt idx="3">
                  <c:v>0.84150000000000003</c:v>
                </c:pt>
                <c:pt idx="4">
                  <c:v>0.79200000000000004</c:v>
                </c:pt>
                <c:pt idx="5">
                  <c:v>0.74250000000000005</c:v>
                </c:pt>
                <c:pt idx="6">
                  <c:v>0.69299999999999995</c:v>
                </c:pt>
                <c:pt idx="7">
                  <c:v>0.64349999999999996</c:v>
                </c:pt>
                <c:pt idx="8">
                  <c:v>0.59399999999999997</c:v>
                </c:pt>
                <c:pt idx="9">
                  <c:v>0.54449999999999998</c:v>
                </c:pt>
                <c:pt idx="10">
                  <c:v>0.495</c:v>
                </c:pt>
                <c:pt idx="11">
                  <c:v>0.44550000000000001</c:v>
                </c:pt>
              </c:numCache>
            </c:numRef>
          </c:xVal>
          <c:yVal>
            <c:numRef>
              <c:f>'Grafici KPI'!$G$10:$R$10</c:f>
              <c:numCache>
                <c:formatCode>0.00</c:formatCode>
                <c:ptCount val="12"/>
                <c:pt idx="0">
                  <c:v>0.76819000000000004</c:v>
                </c:pt>
                <c:pt idx="1">
                  <c:v>0.77073999999999998</c:v>
                </c:pt>
                <c:pt idx="2">
                  <c:v>0.76698999999999995</c:v>
                </c:pt>
                <c:pt idx="3">
                  <c:v>0.77039000000000002</c:v>
                </c:pt>
                <c:pt idx="4">
                  <c:v>0.77141999999999999</c:v>
                </c:pt>
                <c:pt idx="5">
                  <c:v>0.76490999999999998</c:v>
                </c:pt>
                <c:pt idx="6">
                  <c:v>0.76856999999999998</c:v>
                </c:pt>
                <c:pt idx="7">
                  <c:v>0.75882000000000005</c:v>
                </c:pt>
                <c:pt idx="8">
                  <c:v>0.75202000000000002</c:v>
                </c:pt>
                <c:pt idx="9">
                  <c:v>0.73875000000000002</c:v>
                </c:pt>
                <c:pt idx="10">
                  <c:v>0.69801000000000002</c:v>
                </c:pt>
                <c:pt idx="11">
                  <c:v>0.65595000000000003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BD-48B6-8919-506977CB98BC}"/>
            </c:ext>
          </c:extLst>
        </c:ser>
        <c:ser>
          <c:idx val="3"/>
          <c:order val="3"/>
          <c:tx>
            <c:v>FIFO-B-At-Cnt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KPI'!$G$12:$W$12</c:f>
              <c:numCache>
                <c:formatCode>0.00</c:formatCode>
                <c:ptCount val="17"/>
                <c:pt idx="0">
                  <c:v>0.99</c:v>
                </c:pt>
                <c:pt idx="1">
                  <c:v>0.93176470588235283</c:v>
                </c:pt>
                <c:pt idx="2">
                  <c:v>0.87352941176470578</c:v>
                </c:pt>
                <c:pt idx="3">
                  <c:v>0.81529411764705872</c:v>
                </c:pt>
                <c:pt idx="4">
                  <c:v>0.75705882352941167</c:v>
                </c:pt>
                <c:pt idx="5">
                  <c:v>0.69882352941176462</c:v>
                </c:pt>
                <c:pt idx="6">
                  <c:v>0.64058823529411757</c:v>
                </c:pt>
                <c:pt idx="7">
                  <c:v>0.58235294117647052</c:v>
                </c:pt>
                <c:pt idx="8">
                  <c:v>0.52411764705882347</c:v>
                </c:pt>
                <c:pt idx="9">
                  <c:v>0.49499999999999994</c:v>
                </c:pt>
                <c:pt idx="10">
                  <c:v>0.46588235294117641</c:v>
                </c:pt>
                <c:pt idx="11">
                  <c:v>0.43676470588235289</c:v>
                </c:pt>
                <c:pt idx="12">
                  <c:v>0.40764705882352936</c:v>
                </c:pt>
                <c:pt idx="13">
                  <c:v>0.37852941176470584</c:v>
                </c:pt>
                <c:pt idx="14">
                  <c:v>0.34941176470588231</c:v>
                </c:pt>
                <c:pt idx="15">
                  <c:v>0.32029411764705878</c:v>
                </c:pt>
                <c:pt idx="16">
                  <c:v>0.29117647058823526</c:v>
                </c:pt>
              </c:numCache>
            </c:numRef>
          </c:xVal>
          <c:yVal>
            <c:numRef>
              <c:f>'Grafici KPI'!$G$13:$W$13</c:f>
              <c:numCache>
                <c:formatCode>0.00</c:formatCode>
                <c:ptCount val="17"/>
                <c:pt idx="0">
                  <c:v>0.78215999999999997</c:v>
                </c:pt>
                <c:pt idx="1">
                  <c:v>0.78876999999999997</c:v>
                </c:pt>
                <c:pt idx="2">
                  <c:v>0.79540999999999995</c:v>
                </c:pt>
                <c:pt idx="3">
                  <c:v>0.80671999999999999</c:v>
                </c:pt>
                <c:pt idx="4">
                  <c:v>0.81818999999999997</c:v>
                </c:pt>
                <c:pt idx="5">
                  <c:v>0.82901000000000002</c:v>
                </c:pt>
                <c:pt idx="6">
                  <c:v>0.84172999999999998</c:v>
                </c:pt>
                <c:pt idx="7">
                  <c:v>0.85068999999999995</c:v>
                </c:pt>
                <c:pt idx="8">
                  <c:v>0.85711999999999999</c:v>
                </c:pt>
                <c:pt idx="9">
                  <c:v>0.85950000000000004</c:v>
                </c:pt>
                <c:pt idx="10">
                  <c:v>0.85719999999999996</c:v>
                </c:pt>
                <c:pt idx="11">
                  <c:v>0.85411999999999999</c:v>
                </c:pt>
                <c:pt idx="12">
                  <c:v>0.84279999999999999</c:v>
                </c:pt>
                <c:pt idx="13">
                  <c:v>0.83057000000000003</c:v>
                </c:pt>
                <c:pt idx="14">
                  <c:v>0.79835999999999996</c:v>
                </c:pt>
                <c:pt idx="15">
                  <c:v>0.76215999999999995</c:v>
                </c:pt>
                <c:pt idx="16">
                  <c:v>0.71223999999999998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BD-48B6-8919-506977CB98BC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KPI'!$G$15:$W$15</c:f>
              <c:numCache>
                <c:formatCode>0.00</c:formatCode>
                <c:ptCount val="17"/>
                <c:pt idx="0">
                  <c:v>0.99</c:v>
                </c:pt>
                <c:pt idx="1">
                  <c:v>0.92399999999999993</c:v>
                </c:pt>
                <c:pt idx="2">
                  <c:v>0.85799999999999998</c:v>
                </c:pt>
                <c:pt idx="3">
                  <c:v>0.79199999999999993</c:v>
                </c:pt>
                <c:pt idx="4">
                  <c:v>0.72599999999999998</c:v>
                </c:pt>
                <c:pt idx="5">
                  <c:v>0.65999999999999992</c:v>
                </c:pt>
                <c:pt idx="6">
                  <c:v>0.59399999999999997</c:v>
                </c:pt>
                <c:pt idx="7">
                  <c:v>0.52800000000000002</c:v>
                </c:pt>
                <c:pt idx="8">
                  <c:v>0.495</c:v>
                </c:pt>
                <c:pt idx="9">
                  <c:v>0.46199999999999997</c:v>
                </c:pt>
                <c:pt idx="10">
                  <c:v>0.42899999999999999</c:v>
                </c:pt>
                <c:pt idx="11">
                  <c:v>0.39599999999999996</c:v>
                </c:pt>
                <c:pt idx="12">
                  <c:v>0.36299999999999999</c:v>
                </c:pt>
                <c:pt idx="13">
                  <c:v>0.32999999999999996</c:v>
                </c:pt>
                <c:pt idx="14">
                  <c:v>0.29699999999999999</c:v>
                </c:pt>
                <c:pt idx="15">
                  <c:v>0.26400000000000001</c:v>
                </c:pt>
                <c:pt idx="16">
                  <c:v>0.23099999999999998</c:v>
                </c:pt>
              </c:numCache>
            </c:numRef>
          </c:xVal>
          <c:yVal>
            <c:numRef>
              <c:f>'Grafici KPI'!$G$16:$W$16</c:f>
              <c:numCache>
                <c:formatCode>0.00</c:formatCode>
                <c:ptCount val="17"/>
                <c:pt idx="0">
                  <c:v>0.77100000000000002</c:v>
                </c:pt>
                <c:pt idx="1">
                  <c:v>0.77641000000000004</c:v>
                </c:pt>
                <c:pt idx="2">
                  <c:v>0.77993000000000001</c:v>
                </c:pt>
                <c:pt idx="3">
                  <c:v>0.77993000000000001</c:v>
                </c:pt>
                <c:pt idx="4">
                  <c:v>0.78727000000000003</c:v>
                </c:pt>
                <c:pt idx="5">
                  <c:v>0.79769999999999996</c:v>
                </c:pt>
                <c:pt idx="6">
                  <c:v>0.80949000000000004</c:v>
                </c:pt>
                <c:pt idx="7">
                  <c:v>0.82130999999999998</c:v>
                </c:pt>
                <c:pt idx="8">
                  <c:v>0.82665999999999995</c:v>
                </c:pt>
                <c:pt idx="9">
                  <c:v>0.83074000000000003</c:v>
                </c:pt>
                <c:pt idx="10">
                  <c:v>0.83792999999999995</c:v>
                </c:pt>
                <c:pt idx="11">
                  <c:v>0.84028000000000003</c:v>
                </c:pt>
                <c:pt idx="12">
                  <c:v>0.84421000000000002</c:v>
                </c:pt>
                <c:pt idx="13">
                  <c:v>0.83828000000000003</c:v>
                </c:pt>
                <c:pt idx="14">
                  <c:v>0.79944000000000004</c:v>
                </c:pt>
                <c:pt idx="15">
                  <c:v>0.72704000000000002</c:v>
                </c:pt>
                <c:pt idx="16">
                  <c:v>0.54183000000000003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BD-48B6-8919-506977CB98BC}"/>
            </c:ext>
          </c:extLst>
        </c:ser>
        <c:ser>
          <c:idx val="5"/>
          <c:order val="5"/>
          <c:tx>
            <c:v>DD-TSh-At-IO</c:v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KPI'!$G$18:$U$18</c:f>
              <c:numCache>
                <c:formatCode>0.00</c:formatCode>
                <c:ptCount val="15"/>
                <c:pt idx="0">
                  <c:v>0.99</c:v>
                </c:pt>
                <c:pt idx="1">
                  <c:v>0.94874999999999998</c:v>
                </c:pt>
                <c:pt idx="2">
                  <c:v>0.90749999999999997</c:v>
                </c:pt>
                <c:pt idx="3">
                  <c:v>0.86624999999999996</c:v>
                </c:pt>
                <c:pt idx="4">
                  <c:v>0.82499999999999996</c:v>
                </c:pt>
                <c:pt idx="5">
                  <c:v>0.78374999999999995</c:v>
                </c:pt>
                <c:pt idx="6">
                  <c:v>0.74249999999999994</c:v>
                </c:pt>
                <c:pt idx="7">
                  <c:v>0.70124999999999993</c:v>
                </c:pt>
                <c:pt idx="8">
                  <c:v>0.65999999999999992</c:v>
                </c:pt>
                <c:pt idx="9">
                  <c:v>0.61875000000000002</c:v>
                </c:pt>
                <c:pt idx="10">
                  <c:v>0.57750000000000001</c:v>
                </c:pt>
                <c:pt idx="11">
                  <c:v>0.53625</c:v>
                </c:pt>
                <c:pt idx="12">
                  <c:v>0.495</c:v>
                </c:pt>
                <c:pt idx="13">
                  <c:v>0.45374999999999999</c:v>
                </c:pt>
                <c:pt idx="14">
                  <c:v>0.41249999999999998</c:v>
                </c:pt>
              </c:numCache>
            </c:numRef>
          </c:xVal>
          <c:yVal>
            <c:numRef>
              <c:f>'Grafici KPI'!$G$19:$U$19</c:f>
              <c:numCache>
                <c:formatCode>0.00</c:formatCode>
                <c:ptCount val="15"/>
                <c:pt idx="0">
                  <c:v>0.84472000000000003</c:v>
                </c:pt>
                <c:pt idx="1">
                  <c:v>0.84547000000000005</c:v>
                </c:pt>
                <c:pt idx="2">
                  <c:v>0.83979000000000004</c:v>
                </c:pt>
                <c:pt idx="3">
                  <c:v>0.83467000000000002</c:v>
                </c:pt>
                <c:pt idx="4">
                  <c:v>0.82725000000000004</c:v>
                </c:pt>
                <c:pt idx="5">
                  <c:v>0.81745000000000001</c:v>
                </c:pt>
                <c:pt idx="6">
                  <c:v>0.80335000000000001</c:v>
                </c:pt>
                <c:pt idx="7">
                  <c:v>0.77981</c:v>
                </c:pt>
                <c:pt idx="8">
                  <c:v>0.74590999999999996</c:v>
                </c:pt>
                <c:pt idx="9">
                  <c:v>0.71552000000000004</c:v>
                </c:pt>
                <c:pt idx="10">
                  <c:v>0.65835999999999995</c:v>
                </c:pt>
                <c:pt idx="11">
                  <c:v>0.59397</c:v>
                </c:pt>
                <c:pt idx="12">
                  <c:v>0.49308000000000002</c:v>
                </c:pt>
                <c:pt idx="13">
                  <c:v>0.39588000000000001</c:v>
                </c:pt>
                <c:pt idx="14">
                  <c:v>0.30037000000000003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BD-48B6-8919-506977CB98BC}"/>
            </c:ext>
          </c:extLst>
        </c:ser>
        <c:ser>
          <c:idx val="6"/>
          <c:order val="6"/>
          <c:tx>
            <c:v>DD-TSh-At-Cnt</c:v>
          </c:tx>
          <c:spPr>
            <a:ln>
              <a:solidFill>
                <a:srgbClr val="3399FF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KPI'!$G$21:$R$21</c:f>
              <c:numCache>
                <c:formatCode>0.00</c:formatCode>
                <c:ptCount val="12"/>
                <c:pt idx="0">
                  <c:v>0.99</c:v>
                </c:pt>
                <c:pt idx="1">
                  <c:v>0.93500000000000005</c:v>
                </c:pt>
                <c:pt idx="2">
                  <c:v>0.88</c:v>
                </c:pt>
                <c:pt idx="3">
                  <c:v>0.82500000000000007</c:v>
                </c:pt>
                <c:pt idx="4">
                  <c:v>0.77</c:v>
                </c:pt>
                <c:pt idx="5">
                  <c:v>0.71499999999999997</c:v>
                </c:pt>
                <c:pt idx="6">
                  <c:v>0.66</c:v>
                </c:pt>
                <c:pt idx="7">
                  <c:v>0.60499999999999998</c:v>
                </c:pt>
                <c:pt idx="8">
                  <c:v>0.55000000000000004</c:v>
                </c:pt>
                <c:pt idx="9">
                  <c:v>0.495</c:v>
                </c:pt>
                <c:pt idx="10">
                  <c:v>0.44</c:v>
                </c:pt>
                <c:pt idx="11">
                  <c:v>0.38500000000000001</c:v>
                </c:pt>
              </c:numCache>
            </c:numRef>
          </c:xVal>
          <c:yVal>
            <c:numRef>
              <c:f>'Grafici KPI'!$G$22:$R$22</c:f>
              <c:numCache>
                <c:formatCode>0.00</c:formatCode>
                <c:ptCount val="12"/>
                <c:pt idx="0">
                  <c:v>0.8468</c:v>
                </c:pt>
                <c:pt idx="1">
                  <c:v>0.84248999999999996</c:v>
                </c:pt>
                <c:pt idx="2">
                  <c:v>0.84428000000000003</c:v>
                </c:pt>
                <c:pt idx="3">
                  <c:v>0.84131</c:v>
                </c:pt>
                <c:pt idx="4">
                  <c:v>0.83308000000000004</c:v>
                </c:pt>
                <c:pt idx="5">
                  <c:v>0.81152999999999997</c:v>
                </c:pt>
                <c:pt idx="6">
                  <c:v>0.78791999999999995</c:v>
                </c:pt>
                <c:pt idx="7">
                  <c:v>0.74333000000000005</c:v>
                </c:pt>
                <c:pt idx="8">
                  <c:v>0.69074999999999998</c:v>
                </c:pt>
                <c:pt idx="9">
                  <c:v>0.63036000000000003</c:v>
                </c:pt>
                <c:pt idx="10">
                  <c:v>0.51834999999999998</c:v>
                </c:pt>
                <c:pt idx="11">
                  <c:v>0.43031000000000003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BD-48B6-8919-506977CB98BC}"/>
            </c:ext>
          </c:extLst>
        </c:ser>
        <c:ser>
          <c:idx val="7"/>
          <c:order val="7"/>
          <c:tx>
            <c:v>DD-TSh-Pr-Cnt</c:v>
          </c:tx>
          <c:spPr>
            <a:ln>
              <a:solidFill>
                <a:srgbClr val="66FFFF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KPI'!$G$24:$R$24</c:f>
              <c:numCache>
                <c:formatCode>0.00</c:formatCode>
                <c:ptCount val="12"/>
                <c:pt idx="0">
                  <c:v>0.99</c:v>
                </c:pt>
                <c:pt idx="1">
                  <c:v>0.94285714285714284</c:v>
                </c:pt>
                <c:pt idx="2">
                  <c:v>0.89571428571428569</c:v>
                </c:pt>
                <c:pt idx="3">
                  <c:v>0.84857142857142853</c:v>
                </c:pt>
                <c:pt idx="4">
                  <c:v>0.80142857142857138</c:v>
                </c:pt>
                <c:pt idx="5">
                  <c:v>0.75428571428571423</c:v>
                </c:pt>
                <c:pt idx="6">
                  <c:v>0.70714285714285718</c:v>
                </c:pt>
                <c:pt idx="7">
                  <c:v>0.66</c:v>
                </c:pt>
                <c:pt idx="8">
                  <c:v>0.61285714285714288</c:v>
                </c:pt>
                <c:pt idx="9">
                  <c:v>0.56571428571428573</c:v>
                </c:pt>
                <c:pt idx="10">
                  <c:v>0.51857142857142857</c:v>
                </c:pt>
                <c:pt idx="11">
                  <c:v>0.47142857142857142</c:v>
                </c:pt>
              </c:numCache>
            </c:numRef>
          </c:xVal>
          <c:yVal>
            <c:numRef>
              <c:f>'Grafici KPI'!$G$25:$R$25</c:f>
              <c:numCache>
                <c:formatCode>0.00</c:formatCode>
                <c:ptCount val="12"/>
                <c:pt idx="0">
                  <c:v>0.84528999999999999</c:v>
                </c:pt>
                <c:pt idx="1">
                  <c:v>0.83603000000000005</c:v>
                </c:pt>
                <c:pt idx="2">
                  <c:v>0.83401999999999998</c:v>
                </c:pt>
                <c:pt idx="3">
                  <c:v>0.82937000000000005</c:v>
                </c:pt>
                <c:pt idx="4">
                  <c:v>0.81376000000000004</c:v>
                </c:pt>
                <c:pt idx="5">
                  <c:v>0.78749000000000002</c:v>
                </c:pt>
                <c:pt idx="6">
                  <c:v>0.75800000000000001</c:v>
                </c:pt>
                <c:pt idx="7">
                  <c:v>0.72160999999999997</c:v>
                </c:pt>
                <c:pt idx="8">
                  <c:v>0.67295000000000005</c:v>
                </c:pt>
                <c:pt idx="9">
                  <c:v>0.58604999999999996</c:v>
                </c:pt>
                <c:pt idx="10">
                  <c:v>0.47447</c:v>
                </c:pt>
                <c:pt idx="11">
                  <c:v>0.33743000000000001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BD-48B6-8919-506977CB98BC}"/>
            </c:ext>
          </c:extLst>
        </c:ser>
        <c:ser>
          <c:idx val="8"/>
          <c:order val="8"/>
          <c:tx>
            <c:v>DD-Bn-At-Cnt</c:v>
          </c:tx>
          <c:spPr>
            <a:ln>
              <a:solidFill>
                <a:srgbClr val="0070C0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KPI'!$G$27:$R$27</c:f>
              <c:numCache>
                <c:formatCode>0.00</c:formatCode>
                <c:ptCount val="12"/>
                <c:pt idx="0">
                  <c:v>0.99</c:v>
                </c:pt>
                <c:pt idx="1">
                  <c:v>0.89100000000000001</c:v>
                </c:pt>
                <c:pt idx="2">
                  <c:v>0.84150000000000003</c:v>
                </c:pt>
                <c:pt idx="3">
                  <c:v>0.79200000000000004</c:v>
                </c:pt>
                <c:pt idx="4">
                  <c:v>0.74250000000000005</c:v>
                </c:pt>
                <c:pt idx="5">
                  <c:v>0.64350000000000007</c:v>
                </c:pt>
                <c:pt idx="6">
                  <c:v>0.59400000000000008</c:v>
                </c:pt>
                <c:pt idx="7">
                  <c:v>0.49500000000000005</c:v>
                </c:pt>
                <c:pt idx="8">
                  <c:v>0.44550000000000001</c:v>
                </c:pt>
                <c:pt idx="9">
                  <c:v>0.39600000000000002</c:v>
                </c:pt>
                <c:pt idx="10">
                  <c:v>0.34650000000000003</c:v>
                </c:pt>
                <c:pt idx="11">
                  <c:v>0.29700000000000004</c:v>
                </c:pt>
              </c:numCache>
            </c:numRef>
          </c:xVal>
          <c:yVal>
            <c:numRef>
              <c:f>'Grafici KPI'!$G$28:$R$28</c:f>
              <c:numCache>
                <c:formatCode>0.00</c:formatCode>
                <c:ptCount val="12"/>
                <c:pt idx="0">
                  <c:v>0.85094000000000003</c:v>
                </c:pt>
                <c:pt idx="1">
                  <c:v>0.84824999999999995</c:v>
                </c:pt>
                <c:pt idx="2">
                  <c:v>0.84852000000000005</c:v>
                </c:pt>
                <c:pt idx="3">
                  <c:v>0.84948000000000001</c:v>
                </c:pt>
                <c:pt idx="4">
                  <c:v>0.84269000000000005</c:v>
                </c:pt>
                <c:pt idx="5">
                  <c:v>0.82415000000000005</c:v>
                </c:pt>
                <c:pt idx="6">
                  <c:v>0.81674999999999998</c:v>
                </c:pt>
                <c:pt idx="7">
                  <c:v>0.76536999999999999</c:v>
                </c:pt>
                <c:pt idx="8">
                  <c:v>0.71548999999999996</c:v>
                </c:pt>
                <c:pt idx="9">
                  <c:v>0.64502000000000004</c:v>
                </c:pt>
                <c:pt idx="10">
                  <c:v>0.53373000000000004</c:v>
                </c:pt>
                <c:pt idx="11">
                  <c:v>0.47360000000000002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BD-48B6-8919-506977CB98BC}"/>
            </c:ext>
          </c:extLst>
        </c:ser>
        <c:ser>
          <c:idx val="9"/>
          <c:order val="9"/>
          <c:tx>
            <c:v>DD-Bn-Pr-Cnt</c:v>
          </c:tx>
          <c:spPr>
            <a:ln>
              <a:solidFill>
                <a:srgbClr val="00206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KPI'!$G$30:$R$30</c:f>
              <c:numCache>
                <c:formatCode>0.00</c:formatCode>
                <c:ptCount val="12"/>
                <c:pt idx="0">
                  <c:v>0.99</c:v>
                </c:pt>
                <c:pt idx="1">
                  <c:v>0.92812499999999998</c:v>
                </c:pt>
                <c:pt idx="2">
                  <c:v>0.86624999999999996</c:v>
                </c:pt>
                <c:pt idx="3">
                  <c:v>0.80437499999999995</c:v>
                </c:pt>
                <c:pt idx="4">
                  <c:v>0.74249999999999994</c:v>
                </c:pt>
                <c:pt idx="5">
                  <c:v>0.68062499999999992</c:v>
                </c:pt>
                <c:pt idx="6">
                  <c:v>0.61874999999999991</c:v>
                </c:pt>
                <c:pt idx="7">
                  <c:v>0.55687500000000001</c:v>
                </c:pt>
                <c:pt idx="8">
                  <c:v>0.495</c:v>
                </c:pt>
                <c:pt idx="9">
                  <c:v>0.43312499999999998</c:v>
                </c:pt>
                <c:pt idx="10">
                  <c:v>0.37124999999999997</c:v>
                </c:pt>
                <c:pt idx="11">
                  <c:v>0.30937499999999996</c:v>
                </c:pt>
              </c:numCache>
            </c:numRef>
          </c:xVal>
          <c:yVal>
            <c:numRef>
              <c:f>'Grafici KPI'!$G$31:$R$31</c:f>
              <c:numCache>
                <c:formatCode>0.00</c:formatCode>
                <c:ptCount val="12"/>
                <c:pt idx="0">
                  <c:v>0.84726000000000001</c:v>
                </c:pt>
                <c:pt idx="1">
                  <c:v>0.84467999999999999</c:v>
                </c:pt>
                <c:pt idx="2">
                  <c:v>0.84433999999999998</c:v>
                </c:pt>
                <c:pt idx="3">
                  <c:v>0.84170999999999996</c:v>
                </c:pt>
                <c:pt idx="4">
                  <c:v>0.84108000000000005</c:v>
                </c:pt>
                <c:pt idx="5">
                  <c:v>0.83116999999999996</c:v>
                </c:pt>
                <c:pt idx="6">
                  <c:v>0.81391999999999998</c:v>
                </c:pt>
                <c:pt idx="7">
                  <c:v>0.77805000000000002</c:v>
                </c:pt>
                <c:pt idx="8">
                  <c:v>0.74085999999999996</c:v>
                </c:pt>
                <c:pt idx="9">
                  <c:v>0.66329000000000005</c:v>
                </c:pt>
                <c:pt idx="10">
                  <c:v>0.52087000000000006</c:v>
                </c:pt>
                <c:pt idx="11">
                  <c:v>0.30554999999999999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4BD-48B6-8919-506977CB98BC}"/>
            </c:ext>
          </c:extLst>
        </c:ser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KPI'!$G$33:$U$33</c:f>
              <c:numCache>
                <c:formatCode>0.00</c:formatCode>
                <c:ptCount val="15"/>
                <c:pt idx="0">
                  <c:v>0.99</c:v>
                </c:pt>
                <c:pt idx="1">
                  <c:v>0.94874999999999998</c:v>
                </c:pt>
                <c:pt idx="2">
                  <c:v>0.90749999999999997</c:v>
                </c:pt>
                <c:pt idx="3">
                  <c:v>0.86624999999999996</c:v>
                </c:pt>
                <c:pt idx="4">
                  <c:v>0.82499999999999996</c:v>
                </c:pt>
                <c:pt idx="5">
                  <c:v>0.78374999999999995</c:v>
                </c:pt>
                <c:pt idx="6">
                  <c:v>0.74249999999999994</c:v>
                </c:pt>
                <c:pt idx="7">
                  <c:v>0.70124999999999993</c:v>
                </c:pt>
                <c:pt idx="8">
                  <c:v>0.65999999999999992</c:v>
                </c:pt>
                <c:pt idx="9">
                  <c:v>0.61875000000000002</c:v>
                </c:pt>
                <c:pt idx="10">
                  <c:v>0.57750000000000001</c:v>
                </c:pt>
                <c:pt idx="11">
                  <c:v>0.53625</c:v>
                </c:pt>
                <c:pt idx="12">
                  <c:v>0.495</c:v>
                </c:pt>
                <c:pt idx="13">
                  <c:v>0.45374999999999999</c:v>
                </c:pt>
                <c:pt idx="14">
                  <c:v>0.41249999999999998</c:v>
                </c:pt>
              </c:numCache>
            </c:numRef>
          </c:xVal>
          <c:yVal>
            <c:numRef>
              <c:f>'Grafici KPI'!$G$34:$U$34</c:f>
              <c:numCache>
                <c:formatCode>0.00</c:formatCode>
                <c:ptCount val="15"/>
                <c:pt idx="0">
                  <c:v>0.86185999999999996</c:v>
                </c:pt>
                <c:pt idx="1">
                  <c:v>0.86017999999999994</c:v>
                </c:pt>
                <c:pt idx="2">
                  <c:v>0.85929</c:v>
                </c:pt>
                <c:pt idx="3">
                  <c:v>0.85375999999999996</c:v>
                </c:pt>
                <c:pt idx="4">
                  <c:v>0.84369000000000005</c:v>
                </c:pt>
                <c:pt idx="5">
                  <c:v>0.83496999999999999</c:v>
                </c:pt>
                <c:pt idx="6">
                  <c:v>0.81847999999999999</c:v>
                </c:pt>
                <c:pt idx="7">
                  <c:v>0.79227000000000003</c:v>
                </c:pt>
                <c:pt idx="8">
                  <c:v>0.75661</c:v>
                </c:pt>
                <c:pt idx="9">
                  <c:v>0.72218000000000004</c:v>
                </c:pt>
                <c:pt idx="10">
                  <c:v>0.66335999999999995</c:v>
                </c:pt>
                <c:pt idx="11">
                  <c:v>0.59872999999999998</c:v>
                </c:pt>
                <c:pt idx="12">
                  <c:v>0.5111</c:v>
                </c:pt>
                <c:pt idx="13">
                  <c:v>0.39006999999999997</c:v>
                </c:pt>
                <c:pt idx="14">
                  <c:v>0.31311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4BD-48B6-8919-506977CB98BC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KPI'!$G$36:$R$36</c:f>
              <c:numCache>
                <c:formatCode>0.00</c:formatCode>
                <c:ptCount val="12"/>
                <c:pt idx="0">
                  <c:v>0.99</c:v>
                </c:pt>
                <c:pt idx="1">
                  <c:v>0.93176470588235294</c:v>
                </c:pt>
                <c:pt idx="2">
                  <c:v>0.87352941176470589</c:v>
                </c:pt>
                <c:pt idx="3">
                  <c:v>0.81529411764705884</c:v>
                </c:pt>
                <c:pt idx="4">
                  <c:v>0.75705882352941178</c:v>
                </c:pt>
                <c:pt idx="5">
                  <c:v>0.69882352941176473</c:v>
                </c:pt>
                <c:pt idx="6">
                  <c:v>0.64058823529411768</c:v>
                </c:pt>
                <c:pt idx="7">
                  <c:v>0.58235294117647063</c:v>
                </c:pt>
                <c:pt idx="8">
                  <c:v>0.52411764705882358</c:v>
                </c:pt>
                <c:pt idx="9">
                  <c:v>0.46588235294117647</c:v>
                </c:pt>
                <c:pt idx="10">
                  <c:v>0.40764705882352942</c:v>
                </c:pt>
                <c:pt idx="11">
                  <c:v>0.34941176470588237</c:v>
                </c:pt>
              </c:numCache>
            </c:numRef>
          </c:xVal>
          <c:yVal>
            <c:numRef>
              <c:f>'Grafici KPI'!$G$37:$R$37</c:f>
              <c:numCache>
                <c:formatCode>0.00</c:formatCode>
                <c:ptCount val="12"/>
                <c:pt idx="0">
                  <c:v>0.86475000000000002</c:v>
                </c:pt>
                <c:pt idx="1">
                  <c:v>0.86339999999999995</c:v>
                </c:pt>
                <c:pt idx="2">
                  <c:v>0.8599</c:v>
                </c:pt>
                <c:pt idx="3">
                  <c:v>0.85377000000000003</c:v>
                </c:pt>
                <c:pt idx="4">
                  <c:v>0.84148999999999996</c:v>
                </c:pt>
                <c:pt idx="5">
                  <c:v>0.82438</c:v>
                </c:pt>
                <c:pt idx="6">
                  <c:v>0.77695999999999998</c:v>
                </c:pt>
                <c:pt idx="7">
                  <c:v>0.73297999999999996</c:v>
                </c:pt>
                <c:pt idx="8">
                  <c:v>0.69408000000000003</c:v>
                </c:pt>
                <c:pt idx="9">
                  <c:v>0.60253999999999996</c:v>
                </c:pt>
                <c:pt idx="10">
                  <c:v>0.45950000000000002</c:v>
                </c:pt>
                <c:pt idx="11">
                  <c:v>0.42155999999999999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4BD-48B6-8919-506977CB98BC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KPI'!$G$39:$T$39</c:f>
              <c:numCache>
                <c:formatCode>0.00</c:formatCode>
                <c:ptCount val="14"/>
                <c:pt idx="0">
                  <c:v>0.99</c:v>
                </c:pt>
                <c:pt idx="1">
                  <c:v>0.94285714285714284</c:v>
                </c:pt>
                <c:pt idx="2">
                  <c:v>0.89571428571428569</c:v>
                </c:pt>
                <c:pt idx="3">
                  <c:v>0.84857142857142853</c:v>
                </c:pt>
                <c:pt idx="4">
                  <c:v>0.80142857142857138</c:v>
                </c:pt>
                <c:pt idx="5">
                  <c:v>0.75428571428571423</c:v>
                </c:pt>
                <c:pt idx="6">
                  <c:v>0.70714285714285718</c:v>
                </c:pt>
                <c:pt idx="7">
                  <c:v>0.66</c:v>
                </c:pt>
                <c:pt idx="8">
                  <c:v>0.61285714285714288</c:v>
                </c:pt>
                <c:pt idx="9">
                  <c:v>0.56571428571428573</c:v>
                </c:pt>
                <c:pt idx="10">
                  <c:v>0.51857142857142857</c:v>
                </c:pt>
                <c:pt idx="11">
                  <c:v>0.47142857142857142</c:v>
                </c:pt>
                <c:pt idx="12">
                  <c:v>0.42428571428571427</c:v>
                </c:pt>
                <c:pt idx="13">
                  <c:v>0.37714285714285711</c:v>
                </c:pt>
              </c:numCache>
            </c:numRef>
          </c:xVal>
          <c:yVal>
            <c:numRef>
              <c:f>'Grafici KPI'!$G$40:$T$40</c:f>
              <c:numCache>
                <c:formatCode>0.00</c:formatCode>
                <c:ptCount val="14"/>
                <c:pt idx="0">
                  <c:v>0.86270999999999998</c:v>
                </c:pt>
                <c:pt idx="1">
                  <c:v>0.86373999999999995</c:v>
                </c:pt>
                <c:pt idx="2">
                  <c:v>0.85836000000000001</c:v>
                </c:pt>
                <c:pt idx="3">
                  <c:v>0.84919999999999995</c:v>
                </c:pt>
                <c:pt idx="4">
                  <c:v>0.83611000000000002</c:v>
                </c:pt>
                <c:pt idx="5">
                  <c:v>0.80952000000000002</c:v>
                </c:pt>
                <c:pt idx="6">
                  <c:v>0.78398999999999996</c:v>
                </c:pt>
                <c:pt idx="7">
                  <c:v>0.74739999999999995</c:v>
                </c:pt>
                <c:pt idx="8">
                  <c:v>0.68071999999999999</c:v>
                </c:pt>
                <c:pt idx="9">
                  <c:v>0.63134999999999997</c:v>
                </c:pt>
                <c:pt idx="10">
                  <c:v>0.55047999999999997</c:v>
                </c:pt>
                <c:pt idx="11">
                  <c:v>0.38011</c:v>
                </c:pt>
                <c:pt idx="12">
                  <c:v>0.29969000000000001</c:v>
                </c:pt>
                <c:pt idx="13">
                  <c:v>0.25933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4BD-48B6-8919-506977CB98BC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KPI'!$G$42:$T$42</c:f>
              <c:numCache>
                <c:formatCode>0.00</c:formatCode>
                <c:ptCount val="14"/>
                <c:pt idx="0">
                  <c:v>0.99</c:v>
                </c:pt>
                <c:pt idx="1">
                  <c:v>0.93789473684210523</c:v>
                </c:pt>
                <c:pt idx="2">
                  <c:v>0.88578947368421046</c:v>
                </c:pt>
                <c:pt idx="3">
                  <c:v>0.83368421052631569</c:v>
                </c:pt>
                <c:pt idx="4">
                  <c:v>0.78157894736842093</c:v>
                </c:pt>
                <c:pt idx="5">
                  <c:v>0.72947368421052627</c:v>
                </c:pt>
                <c:pt idx="6">
                  <c:v>0.67736842105263151</c:v>
                </c:pt>
                <c:pt idx="7">
                  <c:v>0.62526315789473674</c:v>
                </c:pt>
                <c:pt idx="8">
                  <c:v>0.57315789473684209</c:v>
                </c:pt>
                <c:pt idx="9">
                  <c:v>0.52105263157894732</c:v>
                </c:pt>
                <c:pt idx="10">
                  <c:v>0.46894736842105261</c:v>
                </c:pt>
                <c:pt idx="11">
                  <c:v>0.41684210526315785</c:v>
                </c:pt>
                <c:pt idx="12">
                  <c:v>0.36473684210526314</c:v>
                </c:pt>
                <c:pt idx="13">
                  <c:v>0.31263157894736837</c:v>
                </c:pt>
              </c:numCache>
            </c:numRef>
          </c:xVal>
          <c:yVal>
            <c:numRef>
              <c:f>'Grafici KPI'!$G$43:$T$43</c:f>
              <c:numCache>
                <c:formatCode>0.00</c:formatCode>
                <c:ptCount val="14"/>
                <c:pt idx="0">
                  <c:v>0.86809000000000003</c:v>
                </c:pt>
                <c:pt idx="1">
                  <c:v>0.86329999999999996</c:v>
                </c:pt>
                <c:pt idx="2">
                  <c:v>0.86385000000000001</c:v>
                </c:pt>
                <c:pt idx="3">
                  <c:v>0.86399000000000004</c:v>
                </c:pt>
                <c:pt idx="4">
                  <c:v>0.86251999999999995</c:v>
                </c:pt>
                <c:pt idx="5">
                  <c:v>0.85780999999999996</c:v>
                </c:pt>
                <c:pt idx="6">
                  <c:v>0.85021000000000002</c:v>
                </c:pt>
                <c:pt idx="7">
                  <c:v>0.83956500000000001</c:v>
                </c:pt>
                <c:pt idx="8">
                  <c:v>0.82891999999999999</c:v>
                </c:pt>
                <c:pt idx="9">
                  <c:v>0.77849000000000002</c:v>
                </c:pt>
                <c:pt idx="10">
                  <c:v>0.74434999999999996</c:v>
                </c:pt>
                <c:pt idx="11">
                  <c:v>0.69044000000000005</c:v>
                </c:pt>
                <c:pt idx="12">
                  <c:v>0.58965000000000001</c:v>
                </c:pt>
                <c:pt idx="13">
                  <c:v>0.51224000000000003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4BD-48B6-8919-506977CB98BC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KPI'!$G$45:$U$45</c:f>
              <c:numCache>
                <c:formatCode>0.00</c:formatCode>
                <c:ptCount val="15"/>
                <c:pt idx="0">
                  <c:v>0.99</c:v>
                </c:pt>
                <c:pt idx="1">
                  <c:v>0.92812499999999998</c:v>
                </c:pt>
                <c:pt idx="2">
                  <c:v>0.86624999999999996</c:v>
                </c:pt>
                <c:pt idx="3">
                  <c:v>0.80437499999999995</c:v>
                </c:pt>
                <c:pt idx="4">
                  <c:v>0.74249999999999994</c:v>
                </c:pt>
                <c:pt idx="5">
                  <c:v>0.68062499999999992</c:v>
                </c:pt>
                <c:pt idx="6">
                  <c:v>0.61874999999999991</c:v>
                </c:pt>
                <c:pt idx="7">
                  <c:v>0.55687500000000001</c:v>
                </c:pt>
                <c:pt idx="8">
                  <c:v>0.68062499999999992</c:v>
                </c:pt>
                <c:pt idx="9">
                  <c:v>0.61874999999999991</c:v>
                </c:pt>
                <c:pt idx="10">
                  <c:v>0.55687500000000001</c:v>
                </c:pt>
                <c:pt idx="11">
                  <c:v>0.495</c:v>
                </c:pt>
                <c:pt idx="12">
                  <c:v>0.43312499999999998</c:v>
                </c:pt>
                <c:pt idx="13">
                  <c:v>0.37124999999999997</c:v>
                </c:pt>
                <c:pt idx="14">
                  <c:v>0.30937499999999996</c:v>
                </c:pt>
              </c:numCache>
            </c:numRef>
          </c:xVal>
          <c:yVal>
            <c:numRef>
              <c:f>'Grafici KPI'!$G$46:$U$46</c:f>
              <c:numCache>
                <c:formatCode>0.00</c:formatCode>
                <c:ptCount val="15"/>
                <c:pt idx="0">
                  <c:v>0.85755000000000003</c:v>
                </c:pt>
                <c:pt idx="1">
                  <c:v>0.85489000000000004</c:v>
                </c:pt>
                <c:pt idx="2">
                  <c:v>0.85304999999999997</c:v>
                </c:pt>
                <c:pt idx="3">
                  <c:v>0.85440000000000005</c:v>
                </c:pt>
                <c:pt idx="4">
                  <c:v>0.84955000000000003</c:v>
                </c:pt>
                <c:pt idx="5">
                  <c:v>0.84038999999999997</c:v>
                </c:pt>
                <c:pt idx="6">
                  <c:v>0.82584999999999997</c:v>
                </c:pt>
                <c:pt idx="7">
                  <c:v>0.79442000000000002</c:v>
                </c:pt>
                <c:pt idx="8">
                  <c:v>0.84038999999999997</c:v>
                </c:pt>
                <c:pt idx="9">
                  <c:v>0.82584999999999997</c:v>
                </c:pt>
                <c:pt idx="10">
                  <c:v>0.79442000000000002</c:v>
                </c:pt>
                <c:pt idx="11">
                  <c:v>0.75234999999999996</c:v>
                </c:pt>
                <c:pt idx="12">
                  <c:v>0.65215000000000001</c:v>
                </c:pt>
                <c:pt idx="13">
                  <c:v>0.53900000000000003</c:v>
                </c:pt>
                <c:pt idx="14">
                  <c:v>0.29291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4BD-48B6-8919-506977CB9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</c:scatterChart>
      <c:valAx>
        <c:axId val="658441568"/>
        <c:scaling>
          <c:orientation val="minMax"/>
          <c:max val="1"/>
          <c:min val="0.2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% Norms</a:t>
                </a:r>
                <a:r>
                  <a:rPr lang="it-IT" b="1" baseline="0"/>
                  <a:t> relatively to the push case (100%)</a:t>
                </a:r>
                <a:endParaRPr lang="it-IT" b="1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658446816"/>
        <c:crosses val="autoZero"/>
        <c:crossBetween val="midCat"/>
        <c:majorUnit val="0.1"/>
        <c:minorUnit val="1.0000000000000002E-2"/>
      </c:valAx>
      <c:valAx>
        <c:axId val="658446816"/>
        <c:scaling>
          <c:orientation val="minMax"/>
          <c:max val="100"/>
          <c:min val="2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LEAD</a:t>
                </a:r>
                <a:r>
                  <a:rPr lang="it-IT" b="1" baseline="0"/>
                  <a:t> TIME</a:t>
                </a:r>
                <a:r>
                  <a:rPr lang="it-IT" b="1"/>
                  <a:t> [u.o.t]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658441568"/>
        <c:crosses val="autoZero"/>
        <c:crossBetween val="midCat"/>
        <c:minorUnit val="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8.4596473328157923E-2"/>
          <c:y val="8.3525269585517342E-2"/>
          <c:w val="0.85090216258178997"/>
          <c:h val="0.81315935784611681"/>
        </c:manualLayout>
      </c:layout>
      <c:scatterChart>
        <c:scatterStyle val="smoothMarker"/>
        <c:varyColors val="0"/>
        <c:ser>
          <c:idx val="1"/>
          <c:order val="1"/>
          <c:tx>
            <c:v>FIFO - Total Shop Load - Aggregated</c:v>
          </c:tx>
          <c:spPr>
            <a:ln w="15875">
              <a:solidFill>
                <a:srgbClr val="002060"/>
              </a:solidFill>
              <a:prstDash val="solid"/>
            </a:ln>
          </c:spPr>
          <c:marker>
            <c:symbol val="none"/>
          </c:marker>
          <c:xVal>
            <c:numRef>
              <c:f>'Grafici KPI'!$G$6:$S$6</c:f>
              <c:numCache>
                <c:formatCode>0.00</c:formatCode>
                <c:ptCount val="13"/>
                <c:pt idx="0">
                  <c:v>0.99</c:v>
                </c:pt>
                <c:pt idx="1">
                  <c:v>0.93176470588235294</c:v>
                </c:pt>
                <c:pt idx="2">
                  <c:v>0.87352941176470589</c:v>
                </c:pt>
                <c:pt idx="3">
                  <c:v>0.81529411764705884</c:v>
                </c:pt>
                <c:pt idx="4">
                  <c:v>0.75705882352941178</c:v>
                </c:pt>
                <c:pt idx="5">
                  <c:v>0.69882352941176473</c:v>
                </c:pt>
                <c:pt idx="6">
                  <c:v>0.64058823529411768</c:v>
                </c:pt>
                <c:pt idx="7">
                  <c:v>0.58235294117647063</c:v>
                </c:pt>
                <c:pt idx="8">
                  <c:v>0.52411764705882358</c:v>
                </c:pt>
                <c:pt idx="9">
                  <c:v>0.46588235294117647</c:v>
                </c:pt>
                <c:pt idx="10">
                  <c:v>0.43676470588235294</c:v>
                </c:pt>
                <c:pt idx="11">
                  <c:v>0.40764705882352942</c:v>
                </c:pt>
                <c:pt idx="12">
                  <c:v>0.37852941176470589</c:v>
                </c:pt>
              </c:numCache>
            </c:numRef>
          </c:xVal>
          <c:yVal>
            <c:numRef>
              <c:f>'Grafici KPI'!$G$7:$S$7</c:f>
              <c:numCache>
                <c:formatCode>0.00</c:formatCode>
                <c:ptCount val="13"/>
                <c:pt idx="0">
                  <c:v>0.76898</c:v>
                </c:pt>
                <c:pt idx="1">
                  <c:v>0.77373000000000003</c:v>
                </c:pt>
                <c:pt idx="2">
                  <c:v>0.77273000000000003</c:v>
                </c:pt>
                <c:pt idx="3">
                  <c:v>0.77698999999999996</c:v>
                </c:pt>
                <c:pt idx="4">
                  <c:v>0.78156000000000003</c:v>
                </c:pt>
                <c:pt idx="5">
                  <c:v>0.78408</c:v>
                </c:pt>
                <c:pt idx="6">
                  <c:v>0.78629000000000004</c:v>
                </c:pt>
                <c:pt idx="7">
                  <c:v>0.79310999999999998</c:v>
                </c:pt>
                <c:pt idx="8">
                  <c:v>0.79178999999999999</c:v>
                </c:pt>
                <c:pt idx="9">
                  <c:v>0.78715999999999997</c:v>
                </c:pt>
                <c:pt idx="10">
                  <c:v>0.78242999999999996</c:v>
                </c:pt>
                <c:pt idx="11">
                  <c:v>0.76668000000000003</c:v>
                </c:pt>
                <c:pt idx="12">
                  <c:v>0.74509999999999998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52-4D23-A56E-5D49ADB03B4E}"/>
            </c:ext>
          </c:extLst>
        </c:ser>
        <c:ser>
          <c:idx val="2"/>
          <c:order val="2"/>
          <c:tx>
            <c:v>FIFO - Total Shop Load - Corr. Aggregated</c:v>
          </c:tx>
          <c:spPr>
            <a:ln w="25400">
              <a:solidFill>
                <a:srgbClr val="002060">
                  <a:alpha val="98000"/>
                </a:srgbClr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KPI'!$G$9:$R$9</c:f>
              <c:numCache>
                <c:formatCode>0.00</c:formatCode>
                <c:ptCount val="12"/>
                <c:pt idx="0">
                  <c:v>0.99</c:v>
                </c:pt>
                <c:pt idx="1">
                  <c:v>0.9405</c:v>
                </c:pt>
                <c:pt idx="2">
                  <c:v>0.89100000000000001</c:v>
                </c:pt>
                <c:pt idx="3">
                  <c:v>0.84150000000000003</c:v>
                </c:pt>
                <c:pt idx="4">
                  <c:v>0.79200000000000004</c:v>
                </c:pt>
                <c:pt idx="5">
                  <c:v>0.74250000000000005</c:v>
                </c:pt>
                <c:pt idx="6">
                  <c:v>0.69299999999999995</c:v>
                </c:pt>
                <c:pt idx="7">
                  <c:v>0.64349999999999996</c:v>
                </c:pt>
                <c:pt idx="8">
                  <c:v>0.59399999999999997</c:v>
                </c:pt>
                <c:pt idx="9">
                  <c:v>0.54449999999999998</c:v>
                </c:pt>
                <c:pt idx="10">
                  <c:v>0.495</c:v>
                </c:pt>
                <c:pt idx="11">
                  <c:v>0.44550000000000001</c:v>
                </c:pt>
              </c:numCache>
            </c:numRef>
          </c:xVal>
          <c:yVal>
            <c:numRef>
              <c:f>'Grafici KPI'!$G$10:$R$10</c:f>
              <c:numCache>
                <c:formatCode>0.00</c:formatCode>
                <c:ptCount val="12"/>
                <c:pt idx="0">
                  <c:v>0.76819000000000004</c:v>
                </c:pt>
                <c:pt idx="1">
                  <c:v>0.77073999999999998</c:v>
                </c:pt>
                <c:pt idx="2">
                  <c:v>0.76698999999999995</c:v>
                </c:pt>
                <c:pt idx="3">
                  <c:v>0.77039000000000002</c:v>
                </c:pt>
                <c:pt idx="4">
                  <c:v>0.77141999999999999</c:v>
                </c:pt>
                <c:pt idx="5">
                  <c:v>0.76490999999999998</c:v>
                </c:pt>
                <c:pt idx="6">
                  <c:v>0.76856999999999998</c:v>
                </c:pt>
                <c:pt idx="7">
                  <c:v>0.75882000000000005</c:v>
                </c:pt>
                <c:pt idx="8">
                  <c:v>0.75202000000000002</c:v>
                </c:pt>
                <c:pt idx="9">
                  <c:v>0.73875000000000002</c:v>
                </c:pt>
                <c:pt idx="10">
                  <c:v>0.69801000000000002</c:v>
                </c:pt>
                <c:pt idx="11">
                  <c:v>0.65595000000000003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52-4D23-A56E-5D49ADB03B4E}"/>
            </c:ext>
          </c:extLst>
        </c:ser>
        <c:ser>
          <c:idx val="3"/>
          <c:order val="3"/>
          <c:tx>
            <c:v>FIFO - Load at Each Machine - Aggregated</c:v>
          </c:tx>
          <c:spPr>
            <a:ln>
              <a:solidFill>
                <a:srgbClr val="002060"/>
              </a:solidFill>
              <a:prstDash val="dash"/>
            </a:ln>
          </c:spPr>
          <c:marker>
            <c:symbol val="none"/>
          </c:marker>
          <c:xVal>
            <c:numRef>
              <c:f>'Grafici KPI'!$G$12:$W$12</c:f>
              <c:numCache>
                <c:formatCode>0.00</c:formatCode>
                <c:ptCount val="17"/>
                <c:pt idx="0">
                  <c:v>0.99</c:v>
                </c:pt>
                <c:pt idx="1">
                  <c:v>0.93176470588235283</c:v>
                </c:pt>
                <c:pt idx="2">
                  <c:v>0.87352941176470578</c:v>
                </c:pt>
                <c:pt idx="3">
                  <c:v>0.81529411764705872</c:v>
                </c:pt>
                <c:pt idx="4">
                  <c:v>0.75705882352941167</c:v>
                </c:pt>
                <c:pt idx="5">
                  <c:v>0.69882352941176462</c:v>
                </c:pt>
                <c:pt idx="6">
                  <c:v>0.64058823529411757</c:v>
                </c:pt>
                <c:pt idx="7">
                  <c:v>0.58235294117647052</c:v>
                </c:pt>
                <c:pt idx="8">
                  <c:v>0.52411764705882347</c:v>
                </c:pt>
                <c:pt idx="9">
                  <c:v>0.49499999999999994</c:v>
                </c:pt>
                <c:pt idx="10">
                  <c:v>0.46588235294117641</c:v>
                </c:pt>
                <c:pt idx="11">
                  <c:v>0.43676470588235289</c:v>
                </c:pt>
                <c:pt idx="12">
                  <c:v>0.40764705882352936</c:v>
                </c:pt>
                <c:pt idx="13">
                  <c:v>0.37852941176470584</c:v>
                </c:pt>
                <c:pt idx="14">
                  <c:v>0.34941176470588231</c:v>
                </c:pt>
                <c:pt idx="15">
                  <c:v>0.32029411764705878</c:v>
                </c:pt>
                <c:pt idx="16">
                  <c:v>0.29117647058823526</c:v>
                </c:pt>
              </c:numCache>
            </c:numRef>
          </c:xVal>
          <c:yVal>
            <c:numRef>
              <c:f>'Grafici KPI'!$G$13:$W$13</c:f>
              <c:numCache>
                <c:formatCode>0.00</c:formatCode>
                <c:ptCount val="17"/>
                <c:pt idx="0">
                  <c:v>0.78215999999999997</c:v>
                </c:pt>
                <c:pt idx="1">
                  <c:v>0.78876999999999997</c:v>
                </c:pt>
                <c:pt idx="2">
                  <c:v>0.79540999999999995</c:v>
                </c:pt>
                <c:pt idx="3">
                  <c:v>0.80671999999999999</c:v>
                </c:pt>
                <c:pt idx="4">
                  <c:v>0.81818999999999997</c:v>
                </c:pt>
                <c:pt idx="5">
                  <c:v>0.82901000000000002</c:v>
                </c:pt>
                <c:pt idx="6">
                  <c:v>0.84172999999999998</c:v>
                </c:pt>
                <c:pt idx="7">
                  <c:v>0.85068999999999995</c:v>
                </c:pt>
                <c:pt idx="8">
                  <c:v>0.85711999999999999</c:v>
                </c:pt>
                <c:pt idx="9">
                  <c:v>0.85950000000000004</c:v>
                </c:pt>
                <c:pt idx="10">
                  <c:v>0.85719999999999996</c:v>
                </c:pt>
                <c:pt idx="11">
                  <c:v>0.85411999999999999</c:v>
                </c:pt>
                <c:pt idx="12">
                  <c:v>0.84279999999999999</c:v>
                </c:pt>
                <c:pt idx="13">
                  <c:v>0.83057000000000003</c:v>
                </c:pt>
                <c:pt idx="14">
                  <c:v>0.79835999999999996</c:v>
                </c:pt>
                <c:pt idx="15">
                  <c:v>0.76215999999999995</c:v>
                </c:pt>
                <c:pt idx="16">
                  <c:v>0.71223999999999998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52-4D23-A56E-5D49ADB03B4E}"/>
            </c:ext>
          </c:extLst>
        </c:ser>
        <c:ser>
          <c:idx val="4"/>
          <c:order val="4"/>
          <c:tx>
            <c:v>FIFO - Load at Each Machine - Corr. Aggregated</c:v>
          </c:tx>
          <c:spPr>
            <a:ln>
              <a:solidFill>
                <a:srgbClr val="002060"/>
              </a:solidFill>
              <a:prstDash val="dashDot"/>
            </a:ln>
          </c:spPr>
          <c:marker>
            <c:symbol val="none"/>
          </c:marker>
          <c:xVal>
            <c:numRef>
              <c:f>'Grafici KPI'!$G$15:$W$15</c:f>
              <c:numCache>
                <c:formatCode>0.00</c:formatCode>
                <c:ptCount val="17"/>
                <c:pt idx="0">
                  <c:v>0.99</c:v>
                </c:pt>
                <c:pt idx="1">
                  <c:v>0.92399999999999993</c:v>
                </c:pt>
                <c:pt idx="2">
                  <c:v>0.85799999999999998</c:v>
                </c:pt>
                <c:pt idx="3">
                  <c:v>0.79199999999999993</c:v>
                </c:pt>
                <c:pt idx="4">
                  <c:v>0.72599999999999998</c:v>
                </c:pt>
                <c:pt idx="5">
                  <c:v>0.65999999999999992</c:v>
                </c:pt>
                <c:pt idx="6">
                  <c:v>0.59399999999999997</c:v>
                </c:pt>
                <c:pt idx="7">
                  <c:v>0.52800000000000002</c:v>
                </c:pt>
                <c:pt idx="8">
                  <c:v>0.495</c:v>
                </c:pt>
                <c:pt idx="9">
                  <c:v>0.46199999999999997</c:v>
                </c:pt>
                <c:pt idx="10">
                  <c:v>0.42899999999999999</c:v>
                </c:pt>
                <c:pt idx="11">
                  <c:v>0.39599999999999996</c:v>
                </c:pt>
                <c:pt idx="12">
                  <c:v>0.36299999999999999</c:v>
                </c:pt>
                <c:pt idx="13">
                  <c:v>0.32999999999999996</c:v>
                </c:pt>
                <c:pt idx="14">
                  <c:v>0.29699999999999999</c:v>
                </c:pt>
                <c:pt idx="15">
                  <c:v>0.26400000000000001</c:v>
                </c:pt>
                <c:pt idx="16">
                  <c:v>0.23099999999999998</c:v>
                </c:pt>
              </c:numCache>
            </c:numRef>
          </c:xVal>
          <c:yVal>
            <c:numRef>
              <c:f>'Grafici KPI'!$G$16:$W$16</c:f>
              <c:numCache>
                <c:formatCode>0.00</c:formatCode>
                <c:ptCount val="17"/>
                <c:pt idx="0">
                  <c:v>0.77100000000000002</c:v>
                </c:pt>
                <c:pt idx="1">
                  <c:v>0.77641000000000004</c:v>
                </c:pt>
                <c:pt idx="2">
                  <c:v>0.77993000000000001</c:v>
                </c:pt>
                <c:pt idx="3">
                  <c:v>0.77993000000000001</c:v>
                </c:pt>
                <c:pt idx="4">
                  <c:v>0.78727000000000003</c:v>
                </c:pt>
                <c:pt idx="5">
                  <c:v>0.79769999999999996</c:v>
                </c:pt>
                <c:pt idx="6">
                  <c:v>0.80949000000000004</c:v>
                </c:pt>
                <c:pt idx="7">
                  <c:v>0.82130999999999998</c:v>
                </c:pt>
                <c:pt idx="8">
                  <c:v>0.82665999999999995</c:v>
                </c:pt>
                <c:pt idx="9">
                  <c:v>0.83074000000000003</c:v>
                </c:pt>
                <c:pt idx="10">
                  <c:v>0.83792999999999995</c:v>
                </c:pt>
                <c:pt idx="11">
                  <c:v>0.84028000000000003</c:v>
                </c:pt>
                <c:pt idx="12">
                  <c:v>0.84421000000000002</c:v>
                </c:pt>
                <c:pt idx="13">
                  <c:v>0.83828000000000003</c:v>
                </c:pt>
                <c:pt idx="14">
                  <c:v>0.79944000000000004</c:v>
                </c:pt>
                <c:pt idx="15">
                  <c:v>0.72704000000000002</c:v>
                </c:pt>
                <c:pt idx="16">
                  <c:v>0.54183000000000003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852-4D23-A56E-5D49ADB03B4E}"/>
            </c:ext>
          </c:extLst>
        </c:ser>
        <c:ser>
          <c:idx val="11"/>
          <c:order val="11"/>
          <c:tx>
            <c:v>PST - Total Shop Load - Aggregated</c:v>
          </c:tx>
          <c:spPr>
            <a:ln w="15875">
              <a:solidFill>
                <a:srgbClr val="C00000"/>
              </a:solidFill>
              <a:prstDash val="solid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KPI'!$G$36:$R$36</c:f>
              <c:numCache>
                <c:formatCode>0.00</c:formatCode>
                <c:ptCount val="12"/>
                <c:pt idx="0">
                  <c:v>0.99</c:v>
                </c:pt>
                <c:pt idx="1">
                  <c:v>0.93176470588235294</c:v>
                </c:pt>
                <c:pt idx="2">
                  <c:v>0.87352941176470589</c:v>
                </c:pt>
                <c:pt idx="3">
                  <c:v>0.81529411764705884</c:v>
                </c:pt>
                <c:pt idx="4">
                  <c:v>0.75705882352941178</c:v>
                </c:pt>
                <c:pt idx="5">
                  <c:v>0.69882352941176473</c:v>
                </c:pt>
                <c:pt idx="6">
                  <c:v>0.64058823529411768</c:v>
                </c:pt>
                <c:pt idx="7">
                  <c:v>0.58235294117647063</c:v>
                </c:pt>
                <c:pt idx="8">
                  <c:v>0.52411764705882358</c:v>
                </c:pt>
                <c:pt idx="9">
                  <c:v>0.46588235294117647</c:v>
                </c:pt>
                <c:pt idx="10">
                  <c:v>0.40764705882352942</c:v>
                </c:pt>
                <c:pt idx="11">
                  <c:v>0.34941176470588237</c:v>
                </c:pt>
              </c:numCache>
            </c:numRef>
          </c:xVal>
          <c:yVal>
            <c:numRef>
              <c:f>'Grafici KPI'!$G$37:$R$37</c:f>
              <c:numCache>
                <c:formatCode>0.00</c:formatCode>
                <c:ptCount val="12"/>
                <c:pt idx="0">
                  <c:v>0.86475000000000002</c:v>
                </c:pt>
                <c:pt idx="1">
                  <c:v>0.86339999999999995</c:v>
                </c:pt>
                <c:pt idx="2">
                  <c:v>0.8599</c:v>
                </c:pt>
                <c:pt idx="3">
                  <c:v>0.85377000000000003</c:v>
                </c:pt>
                <c:pt idx="4">
                  <c:v>0.84148999999999996</c:v>
                </c:pt>
                <c:pt idx="5">
                  <c:v>0.82438</c:v>
                </c:pt>
                <c:pt idx="6">
                  <c:v>0.77695999999999998</c:v>
                </c:pt>
                <c:pt idx="7">
                  <c:v>0.73297999999999996</c:v>
                </c:pt>
                <c:pt idx="8">
                  <c:v>0.69408000000000003</c:v>
                </c:pt>
                <c:pt idx="9">
                  <c:v>0.60253999999999996</c:v>
                </c:pt>
                <c:pt idx="10">
                  <c:v>0.45950000000000002</c:v>
                </c:pt>
                <c:pt idx="11">
                  <c:v>0.42155999999999999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852-4D23-A56E-5D49ADB03B4E}"/>
            </c:ext>
          </c:extLst>
        </c:ser>
        <c:ser>
          <c:idx val="12"/>
          <c:order val="12"/>
          <c:tx>
            <c:v>PST - Total Shop Load - Corr. Aggregated</c:v>
          </c:tx>
          <c:spPr>
            <a:ln w="25400">
              <a:solidFill>
                <a:srgbClr val="C00000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KPI'!$G$39:$T$39</c:f>
              <c:numCache>
                <c:formatCode>0.00</c:formatCode>
                <c:ptCount val="14"/>
                <c:pt idx="0">
                  <c:v>0.99</c:v>
                </c:pt>
                <c:pt idx="1">
                  <c:v>0.94285714285714284</c:v>
                </c:pt>
                <c:pt idx="2">
                  <c:v>0.89571428571428569</c:v>
                </c:pt>
                <c:pt idx="3">
                  <c:v>0.84857142857142853</c:v>
                </c:pt>
                <c:pt idx="4">
                  <c:v>0.80142857142857138</c:v>
                </c:pt>
                <c:pt idx="5">
                  <c:v>0.75428571428571423</c:v>
                </c:pt>
                <c:pt idx="6">
                  <c:v>0.70714285714285718</c:v>
                </c:pt>
                <c:pt idx="7">
                  <c:v>0.66</c:v>
                </c:pt>
                <c:pt idx="8">
                  <c:v>0.61285714285714288</c:v>
                </c:pt>
                <c:pt idx="9">
                  <c:v>0.56571428571428573</c:v>
                </c:pt>
                <c:pt idx="10">
                  <c:v>0.51857142857142857</c:v>
                </c:pt>
                <c:pt idx="11">
                  <c:v>0.47142857142857142</c:v>
                </c:pt>
                <c:pt idx="12">
                  <c:v>0.42428571428571427</c:v>
                </c:pt>
                <c:pt idx="13">
                  <c:v>0.37714285714285711</c:v>
                </c:pt>
              </c:numCache>
            </c:numRef>
          </c:xVal>
          <c:yVal>
            <c:numRef>
              <c:f>'Grafici KPI'!$G$40:$T$40</c:f>
              <c:numCache>
                <c:formatCode>0.00</c:formatCode>
                <c:ptCount val="14"/>
                <c:pt idx="0">
                  <c:v>0.86270999999999998</c:v>
                </c:pt>
                <c:pt idx="1">
                  <c:v>0.86373999999999995</c:v>
                </c:pt>
                <c:pt idx="2">
                  <c:v>0.85836000000000001</c:v>
                </c:pt>
                <c:pt idx="3">
                  <c:v>0.84919999999999995</c:v>
                </c:pt>
                <c:pt idx="4">
                  <c:v>0.83611000000000002</c:v>
                </c:pt>
                <c:pt idx="5">
                  <c:v>0.80952000000000002</c:v>
                </c:pt>
                <c:pt idx="6">
                  <c:v>0.78398999999999996</c:v>
                </c:pt>
                <c:pt idx="7">
                  <c:v>0.74739999999999995</c:v>
                </c:pt>
                <c:pt idx="8">
                  <c:v>0.68071999999999999</c:v>
                </c:pt>
                <c:pt idx="9">
                  <c:v>0.63134999999999997</c:v>
                </c:pt>
                <c:pt idx="10">
                  <c:v>0.55047999999999997</c:v>
                </c:pt>
                <c:pt idx="11">
                  <c:v>0.38011</c:v>
                </c:pt>
                <c:pt idx="12">
                  <c:v>0.29969000000000001</c:v>
                </c:pt>
                <c:pt idx="13">
                  <c:v>0.25933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852-4D23-A56E-5D49ADB03B4E}"/>
            </c:ext>
          </c:extLst>
        </c:ser>
        <c:ser>
          <c:idx val="13"/>
          <c:order val="13"/>
          <c:tx>
            <c:v>PST - Load at Each Machine - Aggregated</c:v>
          </c:tx>
          <c:spPr>
            <a:ln>
              <a:solidFill>
                <a:srgbClr val="C00000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KPI'!$G$42:$T$42</c:f>
              <c:numCache>
                <c:formatCode>0.00</c:formatCode>
                <c:ptCount val="14"/>
                <c:pt idx="0">
                  <c:v>0.99</c:v>
                </c:pt>
                <c:pt idx="1">
                  <c:v>0.93789473684210523</c:v>
                </c:pt>
                <c:pt idx="2">
                  <c:v>0.88578947368421046</c:v>
                </c:pt>
                <c:pt idx="3">
                  <c:v>0.83368421052631569</c:v>
                </c:pt>
                <c:pt idx="4">
                  <c:v>0.78157894736842093</c:v>
                </c:pt>
                <c:pt idx="5">
                  <c:v>0.72947368421052627</c:v>
                </c:pt>
                <c:pt idx="6">
                  <c:v>0.67736842105263151</c:v>
                </c:pt>
                <c:pt idx="7">
                  <c:v>0.62526315789473674</c:v>
                </c:pt>
                <c:pt idx="8">
                  <c:v>0.57315789473684209</c:v>
                </c:pt>
                <c:pt idx="9">
                  <c:v>0.52105263157894732</c:v>
                </c:pt>
                <c:pt idx="10">
                  <c:v>0.46894736842105261</c:v>
                </c:pt>
                <c:pt idx="11">
                  <c:v>0.41684210526315785</c:v>
                </c:pt>
                <c:pt idx="12">
                  <c:v>0.36473684210526314</c:v>
                </c:pt>
                <c:pt idx="13">
                  <c:v>0.31263157894736837</c:v>
                </c:pt>
              </c:numCache>
            </c:numRef>
          </c:xVal>
          <c:yVal>
            <c:numRef>
              <c:f>'Grafici KPI'!$G$43:$T$43</c:f>
              <c:numCache>
                <c:formatCode>0.00</c:formatCode>
                <c:ptCount val="14"/>
                <c:pt idx="0">
                  <c:v>0.86809000000000003</c:v>
                </c:pt>
                <c:pt idx="1">
                  <c:v>0.86329999999999996</c:v>
                </c:pt>
                <c:pt idx="2">
                  <c:v>0.86385000000000001</c:v>
                </c:pt>
                <c:pt idx="3">
                  <c:v>0.86399000000000004</c:v>
                </c:pt>
                <c:pt idx="4">
                  <c:v>0.86251999999999995</c:v>
                </c:pt>
                <c:pt idx="5">
                  <c:v>0.85780999999999996</c:v>
                </c:pt>
                <c:pt idx="6">
                  <c:v>0.85021000000000002</c:v>
                </c:pt>
                <c:pt idx="7">
                  <c:v>0.83956500000000001</c:v>
                </c:pt>
                <c:pt idx="8">
                  <c:v>0.82891999999999999</c:v>
                </c:pt>
                <c:pt idx="9">
                  <c:v>0.77849000000000002</c:v>
                </c:pt>
                <c:pt idx="10">
                  <c:v>0.74434999999999996</c:v>
                </c:pt>
                <c:pt idx="11">
                  <c:v>0.69044000000000005</c:v>
                </c:pt>
                <c:pt idx="12">
                  <c:v>0.58965000000000001</c:v>
                </c:pt>
                <c:pt idx="13">
                  <c:v>0.51224000000000003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852-4D23-A56E-5D49ADB03B4E}"/>
            </c:ext>
          </c:extLst>
        </c:ser>
        <c:ser>
          <c:idx val="14"/>
          <c:order val="14"/>
          <c:tx>
            <c:v>PST - Load at Each Machine - Corr. Aggregated</c:v>
          </c:tx>
          <c:spPr>
            <a:ln>
              <a:solidFill>
                <a:srgbClr val="C000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KPI'!$G$45:$U$45</c:f>
              <c:numCache>
                <c:formatCode>0.00</c:formatCode>
                <c:ptCount val="15"/>
                <c:pt idx="0">
                  <c:v>0.99</c:v>
                </c:pt>
                <c:pt idx="1">
                  <c:v>0.92812499999999998</c:v>
                </c:pt>
                <c:pt idx="2">
                  <c:v>0.86624999999999996</c:v>
                </c:pt>
                <c:pt idx="3">
                  <c:v>0.80437499999999995</c:v>
                </c:pt>
                <c:pt idx="4">
                  <c:v>0.74249999999999994</c:v>
                </c:pt>
                <c:pt idx="5">
                  <c:v>0.68062499999999992</c:v>
                </c:pt>
                <c:pt idx="6">
                  <c:v>0.61874999999999991</c:v>
                </c:pt>
                <c:pt idx="7">
                  <c:v>0.55687500000000001</c:v>
                </c:pt>
                <c:pt idx="8">
                  <c:v>0.68062499999999992</c:v>
                </c:pt>
                <c:pt idx="9">
                  <c:v>0.61874999999999991</c:v>
                </c:pt>
                <c:pt idx="10">
                  <c:v>0.55687500000000001</c:v>
                </c:pt>
                <c:pt idx="11">
                  <c:v>0.495</c:v>
                </c:pt>
                <c:pt idx="12">
                  <c:v>0.43312499999999998</c:v>
                </c:pt>
                <c:pt idx="13">
                  <c:v>0.37124999999999997</c:v>
                </c:pt>
                <c:pt idx="14">
                  <c:v>0.30937499999999996</c:v>
                </c:pt>
              </c:numCache>
            </c:numRef>
          </c:xVal>
          <c:yVal>
            <c:numRef>
              <c:f>'Grafici KPI'!$G$46:$U$46</c:f>
              <c:numCache>
                <c:formatCode>0.00</c:formatCode>
                <c:ptCount val="15"/>
                <c:pt idx="0">
                  <c:v>0.85755000000000003</c:v>
                </c:pt>
                <c:pt idx="1">
                  <c:v>0.85489000000000004</c:v>
                </c:pt>
                <c:pt idx="2">
                  <c:v>0.85304999999999997</c:v>
                </c:pt>
                <c:pt idx="3">
                  <c:v>0.85440000000000005</c:v>
                </c:pt>
                <c:pt idx="4">
                  <c:v>0.84955000000000003</c:v>
                </c:pt>
                <c:pt idx="5">
                  <c:v>0.84038999999999997</c:v>
                </c:pt>
                <c:pt idx="6">
                  <c:v>0.82584999999999997</c:v>
                </c:pt>
                <c:pt idx="7">
                  <c:v>0.79442000000000002</c:v>
                </c:pt>
                <c:pt idx="8">
                  <c:v>0.84038999999999997</c:v>
                </c:pt>
                <c:pt idx="9">
                  <c:v>0.82584999999999997</c:v>
                </c:pt>
                <c:pt idx="10">
                  <c:v>0.79442000000000002</c:v>
                </c:pt>
                <c:pt idx="11">
                  <c:v>0.75234999999999996</c:v>
                </c:pt>
                <c:pt idx="12">
                  <c:v>0.65215000000000001</c:v>
                </c:pt>
                <c:pt idx="13">
                  <c:v>0.53900000000000003</c:v>
                </c:pt>
                <c:pt idx="14">
                  <c:v>0.29291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852-4D23-A56E-5D49ADB03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FIFO-TSh-At-IO</c:v>
                </c:tx>
                <c:spPr>
                  <a:ln>
                    <a:solidFill>
                      <a:schemeClr val="accent4">
                        <a:lumMod val="60000"/>
                        <a:lumOff val="4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'Grafici KPI'!$G$3:$V$3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0.99</c:v>
                      </c:pt>
                      <c:pt idx="1">
                        <c:v>0.95039999999999991</c:v>
                      </c:pt>
                      <c:pt idx="2">
                        <c:v>0.91079999999999994</c:v>
                      </c:pt>
                      <c:pt idx="3">
                        <c:v>0.87119999999999997</c:v>
                      </c:pt>
                      <c:pt idx="4">
                        <c:v>0.83160000000000001</c:v>
                      </c:pt>
                      <c:pt idx="5">
                        <c:v>0.79199999999999993</c:v>
                      </c:pt>
                      <c:pt idx="6">
                        <c:v>0.75239999999999996</c:v>
                      </c:pt>
                      <c:pt idx="7">
                        <c:v>0.71279999999999999</c:v>
                      </c:pt>
                      <c:pt idx="8">
                        <c:v>0.67319999999999991</c:v>
                      </c:pt>
                      <c:pt idx="9">
                        <c:v>0.63359999999999994</c:v>
                      </c:pt>
                      <c:pt idx="10">
                        <c:v>0.59399999999999997</c:v>
                      </c:pt>
                      <c:pt idx="11">
                        <c:v>0.5544</c:v>
                      </c:pt>
                      <c:pt idx="12">
                        <c:v>0.51479999999999992</c:v>
                      </c:pt>
                      <c:pt idx="13">
                        <c:v>0.47519999999999996</c:v>
                      </c:pt>
                      <c:pt idx="14">
                        <c:v>0.45539999999999997</c:v>
                      </c:pt>
                      <c:pt idx="15">
                        <c:v>0.43559999999999999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'Grafici KPI'!$G$4:$V$4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0.76939999999999997</c:v>
                      </c:pt>
                      <c:pt idx="1">
                        <c:v>0.77100000000000002</c:v>
                      </c:pt>
                      <c:pt idx="2">
                        <c:v>0.76888999999999996</c:v>
                      </c:pt>
                      <c:pt idx="3">
                        <c:v>0.76742999999999995</c:v>
                      </c:pt>
                      <c:pt idx="4">
                        <c:v>0.76971000000000001</c:v>
                      </c:pt>
                      <c:pt idx="5">
                        <c:v>0.76751999999999998</c:v>
                      </c:pt>
                      <c:pt idx="6">
                        <c:v>0.76275000000000004</c:v>
                      </c:pt>
                      <c:pt idx="7">
                        <c:v>0.76173000000000002</c:v>
                      </c:pt>
                      <c:pt idx="8">
                        <c:v>0.75690999999999997</c:v>
                      </c:pt>
                      <c:pt idx="9">
                        <c:v>0.74934000000000001</c:v>
                      </c:pt>
                      <c:pt idx="10">
                        <c:v>0.74553000000000003</c:v>
                      </c:pt>
                      <c:pt idx="11">
                        <c:v>0.73370000000000002</c:v>
                      </c:pt>
                      <c:pt idx="12">
                        <c:v>0.69355</c:v>
                      </c:pt>
                      <c:pt idx="13">
                        <c:v>0.67071000000000003</c:v>
                      </c:pt>
                      <c:pt idx="14">
                        <c:v>0.6472</c:v>
                      </c:pt>
                      <c:pt idx="15">
                        <c:v>0.63207999999999998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8852-4D23-A56E-5D49ADB03B4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DD-TSh-At-IO</c:v>
                </c:tx>
                <c:spPr>
                  <a:ln>
                    <a:solidFill>
                      <a:schemeClr val="accent5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KPI'!$G$18:$U$18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0.99</c:v>
                      </c:pt>
                      <c:pt idx="1">
                        <c:v>0.94874999999999998</c:v>
                      </c:pt>
                      <c:pt idx="2">
                        <c:v>0.90749999999999997</c:v>
                      </c:pt>
                      <c:pt idx="3">
                        <c:v>0.86624999999999996</c:v>
                      </c:pt>
                      <c:pt idx="4">
                        <c:v>0.82499999999999996</c:v>
                      </c:pt>
                      <c:pt idx="5">
                        <c:v>0.78374999999999995</c:v>
                      </c:pt>
                      <c:pt idx="6">
                        <c:v>0.74249999999999994</c:v>
                      </c:pt>
                      <c:pt idx="7">
                        <c:v>0.70124999999999993</c:v>
                      </c:pt>
                      <c:pt idx="8">
                        <c:v>0.65999999999999992</c:v>
                      </c:pt>
                      <c:pt idx="9">
                        <c:v>0.61875000000000002</c:v>
                      </c:pt>
                      <c:pt idx="10">
                        <c:v>0.57750000000000001</c:v>
                      </c:pt>
                      <c:pt idx="11">
                        <c:v>0.53625</c:v>
                      </c:pt>
                      <c:pt idx="12">
                        <c:v>0.495</c:v>
                      </c:pt>
                      <c:pt idx="13">
                        <c:v>0.45374999999999999</c:v>
                      </c:pt>
                      <c:pt idx="14">
                        <c:v>0.41249999999999998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KPI'!$G$19:$U$19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0.84472000000000003</c:v>
                      </c:pt>
                      <c:pt idx="1">
                        <c:v>0.84547000000000005</c:v>
                      </c:pt>
                      <c:pt idx="2">
                        <c:v>0.83979000000000004</c:v>
                      </c:pt>
                      <c:pt idx="3">
                        <c:v>0.83467000000000002</c:v>
                      </c:pt>
                      <c:pt idx="4">
                        <c:v>0.82725000000000004</c:v>
                      </c:pt>
                      <c:pt idx="5">
                        <c:v>0.81745000000000001</c:v>
                      </c:pt>
                      <c:pt idx="6">
                        <c:v>0.80335000000000001</c:v>
                      </c:pt>
                      <c:pt idx="7">
                        <c:v>0.77981</c:v>
                      </c:pt>
                      <c:pt idx="8">
                        <c:v>0.74590999999999996</c:v>
                      </c:pt>
                      <c:pt idx="9">
                        <c:v>0.71552000000000004</c:v>
                      </c:pt>
                      <c:pt idx="10">
                        <c:v>0.65835999999999995</c:v>
                      </c:pt>
                      <c:pt idx="11">
                        <c:v>0.59397</c:v>
                      </c:pt>
                      <c:pt idx="12">
                        <c:v>0.49308000000000002</c:v>
                      </c:pt>
                      <c:pt idx="13">
                        <c:v>0.39588000000000001</c:v>
                      </c:pt>
                      <c:pt idx="14">
                        <c:v>0.30037000000000003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52-4D23-A56E-5D49ADB03B4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DD-TSh-At-Cnt</c:v>
                </c:tx>
                <c:spPr>
                  <a:ln>
                    <a:solidFill>
                      <a:srgbClr val="3399FF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KPI'!$G$21:$R$21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0.99</c:v>
                      </c:pt>
                      <c:pt idx="1">
                        <c:v>0.93500000000000005</c:v>
                      </c:pt>
                      <c:pt idx="2">
                        <c:v>0.88</c:v>
                      </c:pt>
                      <c:pt idx="3">
                        <c:v>0.82500000000000007</c:v>
                      </c:pt>
                      <c:pt idx="4">
                        <c:v>0.77</c:v>
                      </c:pt>
                      <c:pt idx="5">
                        <c:v>0.71499999999999997</c:v>
                      </c:pt>
                      <c:pt idx="6">
                        <c:v>0.66</c:v>
                      </c:pt>
                      <c:pt idx="7">
                        <c:v>0.60499999999999998</c:v>
                      </c:pt>
                      <c:pt idx="8">
                        <c:v>0.55000000000000004</c:v>
                      </c:pt>
                      <c:pt idx="9">
                        <c:v>0.495</c:v>
                      </c:pt>
                      <c:pt idx="10">
                        <c:v>0.44</c:v>
                      </c:pt>
                      <c:pt idx="11">
                        <c:v>0.38500000000000001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KPI'!$G$22:$R$22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0.8468</c:v>
                      </c:pt>
                      <c:pt idx="1">
                        <c:v>0.84248999999999996</c:v>
                      </c:pt>
                      <c:pt idx="2">
                        <c:v>0.84428000000000003</c:v>
                      </c:pt>
                      <c:pt idx="3">
                        <c:v>0.84131</c:v>
                      </c:pt>
                      <c:pt idx="4">
                        <c:v>0.83308000000000004</c:v>
                      </c:pt>
                      <c:pt idx="5">
                        <c:v>0.81152999999999997</c:v>
                      </c:pt>
                      <c:pt idx="6">
                        <c:v>0.78791999999999995</c:v>
                      </c:pt>
                      <c:pt idx="7">
                        <c:v>0.74333000000000005</c:v>
                      </c:pt>
                      <c:pt idx="8">
                        <c:v>0.69074999999999998</c:v>
                      </c:pt>
                      <c:pt idx="9">
                        <c:v>0.63036000000000003</c:v>
                      </c:pt>
                      <c:pt idx="10">
                        <c:v>0.51834999999999998</c:v>
                      </c:pt>
                      <c:pt idx="11">
                        <c:v>0.43031000000000003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852-4D23-A56E-5D49ADB03B4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DD-TSh-Pr-Cnt</c:v>
                </c:tx>
                <c:spPr>
                  <a:ln>
                    <a:solidFill>
                      <a:srgbClr val="66FFFF"/>
                    </a:solidFill>
                    <a:prstDash val="sys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KPI'!$G$24:$R$24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0.99</c:v>
                      </c:pt>
                      <c:pt idx="1">
                        <c:v>0.94285714285714284</c:v>
                      </c:pt>
                      <c:pt idx="2">
                        <c:v>0.89571428571428569</c:v>
                      </c:pt>
                      <c:pt idx="3">
                        <c:v>0.84857142857142853</c:v>
                      </c:pt>
                      <c:pt idx="4">
                        <c:v>0.80142857142857138</c:v>
                      </c:pt>
                      <c:pt idx="5">
                        <c:v>0.75428571428571423</c:v>
                      </c:pt>
                      <c:pt idx="6">
                        <c:v>0.70714285714285718</c:v>
                      </c:pt>
                      <c:pt idx="7">
                        <c:v>0.66</c:v>
                      </c:pt>
                      <c:pt idx="8">
                        <c:v>0.61285714285714288</c:v>
                      </c:pt>
                      <c:pt idx="9">
                        <c:v>0.56571428571428573</c:v>
                      </c:pt>
                      <c:pt idx="10">
                        <c:v>0.51857142857142857</c:v>
                      </c:pt>
                      <c:pt idx="11">
                        <c:v>0.47142857142857142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KPI'!$G$25:$R$25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0.84528999999999999</c:v>
                      </c:pt>
                      <c:pt idx="1">
                        <c:v>0.83603000000000005</c:v>
                      </c:pt>
                      <c:pt idx="2">
                        <c:v>0.83401999999999998</c:v>
                      </c:pt>
                      <c:pt idx="3">
                        <c:v>0.82937000000000005</c:v>
                      </c:pt>
                      <c:pt idx="4">
                        <c:v>0.81376000000000004</c:v>
                      </c:pt>
                      <c:pt idx="5">
                        <c:v>0.78749000000000002</c:v>
                      </c:pt>
                      <c:pt idx="6">
                        <c:v>0.75800000000000001</c:v>
                      </c:pt>
                      <c:pt idx="7">
                        <c:v>0.72160999999999997</c:v>
                      </c:pt>
                      <c:pt idx="8">
                        <c:v>0.67295000000000005</c:v>
                      </c:pt>
                      <c:pt idx="9">
                        <c:v>0.58604999999999996</c:v>
                      </c:pt>
                      <c:pt idx="10">
                        <c:v>0.47447</c:v>
                      </c:pt>
                      <c:pt idx="11">
                        <c:v>0.33743000000000001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52-4D23-A56E-5D49ADB03B4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DD-Bn-At-Cnt</c:v>
                </c:tx>
                <c:spPr>
                  <a:ln>
                    <a:solidFill>
                      <a:srgbClr val="0070C0"/>
                    </a:solidFill>
                    <a:prstDash val="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KPI'!$G$27:$R$27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0.99</c:v>
                      </c:pt>
                      <c:pt idx="1">
                        <c:v>0.89100000000000001</c:v>
                      </c:pt>
                      <c:pt idx="2">
                        <c:v>0.84150000000000003</c:v>
                      </c:pt>
                      <c:pt idx="3">
                        <c:v>0.79200000000000004</c:v>
                      </c:pt>
                      <c:pt idx="4">
                        <c:v>0.74250000000000005</c:v>
                      </c:pt>
                      <c:pt idx="5">
                        <c:v>0.64350000000000007</c:v>
                      </c:pt>
                      <c:pt idx="6">
                        <c:v>0.59400000000000008</c:v>
                      </c:pt>
                      <c:pt idx="7">
                        <c:v>0.49500000000000005</c:v>
                      </c:pt>
                      <c:pt idx="8">
                        <c:v>0.44550000000000001</c:v>
                      </c:pt>
                      <c:pt idx="9">
                        <c:v>0.39600000000000002</c:v>
                      </c:pt>
                      <c:pt idx="10">
                        <c:v>0.34650000000000003</c:v>
                      </c:pt>
                      <c:pt idx="11">
                        <c:v>0.29700000000000004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KPI'!$G$28:$R$28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0.85094000000000003</c:v>
                      </c:pt>
                      <c:pt idx="1">
                        <c:v>0.84824999999999995</c:v>
                      </c:pt>
                      <c:pt idx="2">
                        <c:v>0.84852000000000005</c:v>
                      </c:pt>
                      <c:pt idx="3">
                        <c:v>0.84948000000000001</c:v>
                      </c:pt>
                      <c:pt idx="4">
                        <c:v>0.84269000000000005</c:v>
                      </c:pt>
                      <c:pt idx="5">
                        <c:v>0.82415000000000005</c:v>
                      </c:pt>
                      <c:pt idx="6">
                        <c:v>0.81674999999999998</c:v>
                      </c:pt>
                      <c:pt idx="7">
                        <c:v>0.76536999999999999</c:v>
                      </c:pt>
                      <c:pt idx="8">
                        <c:v>0.71548999999999996</c:v>
                      </c:pt>
                      <c:pt idx="9">
                        <c:v>0.64502000000000004</c:v>
                      </c:pt>
                      <c:pt idx="10">
                        <c:v>0.53373000000000004</c:v>
                      </c:pt>
                      <c:pt idx="11">
                        <c:v>0.47360000000000002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852-4D23-A56E-5D49ADB03B4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DD-Bn-Pr-Cnt</c:v>
                </c:tx>
                <c:spPr>
                  <a:ln>
                    <a:solidFill>
                      <a:srgbClr val="002060"/>
                    </a:solidFill>
                    <a:prstDash val="dash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KPI'!$G$30:$R$30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0.99</c:v>
                      </c:pt>
                      <c:pt idx="1">
                        <c:v>0.92812499999999998</c:v>
                      </c:pt>
                      <c:pt idx="2">
                        <c:v>0.86624999999999996</c:v>
                      </c:pt>
                      <c:pt idx="3">
                        <c:v>0.80437499999999995</c:v>
                      </c:pt>
                      <c:pt idx="4">
                        <c:v>0.74249999999999994</c:v>
                      </c:pt>
                      <c:pt idx="5">
                        <c:v>0.68062499999999992</c:v>
                      </c:pt>
                      <c:pt idx="6">
                        <c:v>0.61874999999999991</c:v>
                      </c:pt>
                      <c:pt idx="7">
                        <c:v>0.55687500000000001</c:v>
                      </c:pt>
                      <c:pt idx="8">
                        <c:v>0.495</c:v>
                      </c:pt>
                      <c:pt idx="9">
                        <c:v>0.43312499999999998</c:v>
                      </c:pt>
                      <c:pt idx="10">
                        <c:v>0.37124999999999997</c:v>
                      </c:pt>
                      <c:pt idx="11">
                        <c:v>0.30937499999999996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KPI'!$G$31:$R$31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0.84726000000000001</c:v>
                      </c:pt>
                      <c:pt idx="1">
                        <c:v>0.84467999999999999</c:v>
                      </c:pt>
                      <c:pt idx="2">
                        <c:v>0.84433999999999998</c:v>
                      </c:pt>
                      <c:pt idx="3">
                        <c:v>0.84170999999999996</c:v>
                      </c:pt>
                      <c:pt idx="4">
                        <c:v>0.84108000000000005</c:v>
                      </c:pt>
                      <c:pt idx="5">
                        <c:v>0.83116999999999996</c:v>
                      </c:pt>
                      <c:pt idx="6">
                        <c:v>0.81391999999999998</c:v>
                      </c:pt>
                      <c:pt idx="7">
                        <c:v>0.77805000000000002</c:v>
                      </c:pt>
                      <c:pt idx="8">
                        <c:v>0.74085999999999996</c:v>
                      </c:pt>
                      <c:pt idx="9">
                        <c:v>0.66329000000000005</c:v>
                      </c:pt>
                      <c:pt idx="10">
                        <c:v>0.52087000000000006</c:v>
                      </c:pt>
                      <c:pt idx="11">
                        <c:v>0.30554999999999999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852-4D23-A56E-5D49ADB03B4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TSP-TSh-At-IO</c:v>
                </c:tx>
                <c:spPr>
                  <a:ln>
                    <a:solidFill>
                      <a:schemeClr val="accent6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KPI'!$G$33:$U$33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0.99</c:v>
                      </c:pt>
                      <c:pt idx="1">
                        <c:v>0.94874999999999998</c:v>
                      </c:pt>
                      <c:pt idx="2">
                        <c:v>0.90749999999999997</c:v>
                      </c:pt>
                      <c:pt idx="3">
                        <c:v>0.86624999999999996</c:v>
                      </c:pt>
                      <c:pt idx="4">
                        <c:v>0.82499999999999996</c:v>
                      </c:pt>
                      <c:pt idx="5">
                        <c:v>0.78374999999999995</c:v>
                      </c:pt>
                      <c:pt idx="6">
                        <c:v>0.74249999999999994</c:v>
                      </c:pt>
                      <c:pt idx="7">
                        <c:v>0.70124999999999993</c:v>
                      </c:pt>
                      <c:pt idx="8">
                        <c:v>0.65999999999999992</c:v>
                      </c:pt>
                      <c:pt idx="9">
                        <c:v>0.61875000000000002</c:v>
                      </c:pt>
                      <c:pt idx="10">
                        <c:v>0.57750000000000001</c:v>
                      </c:pt>
                      <c:pt idx="11">
                        <c:v>0.53625</c:v>
                      </c:pt>
                      <c:pt idx="12">
                        <c:v>0.495</c:v>
                      </c:pt>
                      <c:pt idx="13">
                        <c:v>0.45374999999999999</c:v>
                      </c:pt>
                      <c:pt idx="14">
                        <c:v>0.41249999999999998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KPI'!$G$34:$U$34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0.86185999999999996</c:v>
                      </c:pt>
                      <c:pt idx="1">
                        <c:v>0.86017999999999994</c:v>
                      </c:pt>
                      <c:pt idx="2">
                        <c:v>0.85929</c:v>
                      </c:pt>
                      <c:pt idx="3">
                        <c:v>0.85375999999999996</c:v>
                      </c:pt>
                      <c:pt idx="4">
                        <c:v>0.84369000000000005</c:v>
                      </c:pt>
                      <c:pt idx="5">
                        <c:v>0.83496999999999999</c:v>
                      </c:pt>
                      <c:pt idx="6">
                        <c:v>0.81847999999999999</c:v>
                      </c:pt>
                      <c:pt idx="7">
                        <c:v>0.79227000000000003</c:v>
                      </c:pt>
                      <c:pt idx="8">
                        <c:v>0.75661</c:v>
                      </c:pt>
                      <c:pt idx="9">
                        <c:v>0.72218000000000004</c:v>
                      </c:pt>
                      <c:pt idx="10">
                        <c:v>0.66335999999999995</c:v>
                      </c:pt>
                      <c:pt idx="11">
                        <c:v>0.59872999999999998</c:v>
                      </c:pt>
                      <c:pt idx="12">
                        <c:v>0.5111</c:v>
                      </c:pt>
                      <c:pt idx="13">
                        <c:v>0.39006999999999997</c:v>
                      </c:pt>
                      <c:pt idx="14">
                        <c:v>0.31311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852-4D23-A56E-5D49ADB03B4E}"/>
                  </c:ext>
                </c:extLst>
              </c15:ser>
            </c15:filteredScatterSeries>
          </c:ext>
        </c:extLst>
      </c:scatterChart>
      <c:valAx>
        <c:axId val="658441568"/>
        <c:scaling>
          <c:orientation val="minMax"/>
          <c:max val="0.99"/>
          <c:min val="0.2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300" b="1"/>
                </a:pPr>
                <a:r>
                  <a:rPr lang="it-IT" sz="1300" b="1"/>
                  <a:t>Norm</a:t>
                </a:r>
                <a:r>
                  <a:rPr lang="it-IT" sz="1300" b="1" baseline="0"/>
                  <a:t> level, relatively to the push case (100%)</a:t>
                </a:r>
                <a:endParaRPr lang="it-IT" sz="1300" b="1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it-IT"/>
          </a:p>
        </c:txPr>
        <c:crossAx val="658446816"/>
        <c:crosses val="autoZero"/>
        <c:crossBetween val="midCat"/>
        <c:majorUnit val="5.000000000000001E-2"/>
        <c:minorUnit val="1.0000000000000002E-2"/>
      </c:valAx>
      <c:valAx>
        <c:axId val="658446816"/>
        <c:scaling>
          <c:orientation val="minMax"/>
          <c:max val="0.9"/>
          <c:min val="0.25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%  Jobs On time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sz="1100"/>
            </a:pPr>
            <a:endParaRPr lang="it-IT"/>
          </a:p>
        </c:txPr>
        <c:crossAx val="658441568"/>
        <c:crosses val="autoZero"/>
        <c:crossBetween val="midCat"/>
        <c:majorUnit val="5.000000000000001E-2"/>
      </c:valAx>
    </c:plotArea>
    <c:legend>
      <c:legendPos val="r"/>
      <c:layout>
        <c:manualLayout>
          <c:xMode val="edge"/>
          <c:yMode val="edge"/>
          <c:x val="0.55126219363424644"/>
          <c:y val="0.52108300232207261"/>
          <c:w val="0.37270506820450261"/>
          <c:h val="0.3507982696184147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sz="1200"/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0"/>
          <c:order val="0"/>
          <c:tx>
            <c:v>FIFO-TSh-At-IO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KPI'!$G$3:$V$3</c:f>
              <c:numCache>
                <c:formatCode>0.00</c:formatCode>
                <c:ptCount val="16"/>
                <c:pt idx="0">
                  <c:v>0.99</c:v>
                </c:pt>
                <c:pt idx="1">
                  <c:v>0.95039999999999991</c:v>
                </c:pt>
                <c:pt idx="2">
                  <c:v>0.91079999999999994</c:v>
                </c:pt>
                <c:pt idx="3">
                  <c:v>0.87119999999999997</c:v>
                </c:pt>
                <c:pt idx="4">
                  <c:v>0.83160000000000001</c:v>
                </c:pt>
                <c:pt idx="5">
                  <c:v>0.79199999999999993</c:v>
                </c:pt>
                <c:pt idx="6">
                  <c:v>0.75239999999999996</c:v>
                </c:pt>
                <c:pt idx="7">
                  <c:v>0.71279999999999999</c:v>
                </c:pt>
                <c:pt idx="8">
                  <c:v>0.67319999999999991</c:v>
                </c:pt>
                <c:pt idx="9">
                  <c:v>0.63359999999999994</c:v>
                </c:pt>
                <c:pt idx="10">
                  <c:v>0.59399999999999997</c:v>
                </c:pt>
                <c:pt idx="11">
                  <c:v>0.5544</c:v>
                </c:pt>
                <c:pt idx="12">
                  <c:v>0.51479999999999992</c:v>
                </c:pt>
                <c:pt idx="13">
                  <c:v>0.47519999999999996</c:v>
                </c:pt>
                <c:pt idx="14">
                  <c:v>0.45539999999999997</c:v>
                </c:pt>
                <c:pt idx="15">
                  <c:v>0.43559999999999999</c:v>
                </c:pt>
              </c:numCache>
            </c:numRef>
          </c:xVal>
          <c:yVal>
            <c:numRef>
              <c:f>'Grafici KPI'!$G$4:$V$4</c:f>
              <c:numCache>
                <c:formatCode>0.00</c:formatCode>
                <c:ptCount val="16"/>
                <c:pt idx="0">
                  <c:v>0.76939999999999997</c:v>
                </c:pt>
                <c:pt idx="1">
                  <c:v>0.77100000000000002</c:v>
                </c:pt>
                <c:pt idx="2">
                  <c:v>0.76888999999999996</c:v>
                </c:pt>
                <c:pt idx="3">
                  <c:v>0.76742999999999995</c:v>
                </c:pt>
                <c:pt idx="4">
                  <c:v>0.76971000000000001</c:v>
                </c:pt>
                <c:pt idx="5">
                  <c:v>0.76751999999999998</c:v>
                </c:pt>
                <c:pt idx="6">
                  <c:v>0.76275000000000004</c:v>
                </c:pt>
                <c:pt idx="7">
                  <c:v>0.76173000000000002</c:v>
                </c:pt>
                <c:pt idx="8">
                  <c:v>0.75690999999999997</c:v>
                </c:pt>
                <c:pt idx="9">
                  <c:v>0.74934000000000001</c:v>
                </c:pt>
                <c:pt idx="10">
                  <c:v>0.74553000000000003</c:v>
                </c:pt>
                <c:pt idx="11">
                  <c:v>0.73370000000000002</c:v>
                </c:pt>
                <c:pt idx="12">
                  <c:v>0.69355</c:v>
                </c:pt>
                <c:pt idx="13">
                  <c:v>0.67071000000000003</c:v>
                </c:pt>
                <c:pt idx="14">
                  <c:v>0.6472</c:v>
                </c:pt>
                <c:pt idx="15">
                  <c:v>0.63207999999999998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9F-480C-9878-7CD4BB1AE43A}"/>
            </c:ext>
          </c:extLst>
        </c:ser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KPI'!$G$6:$S$6</c:f>
              <c:numCache>
                <c:formatCode>0.00</c:formatCode>
                <c:ptCount val="13"/>
                <c:pt idx="0">
                  <c:v>0.99</c:v>
                </c:pt>
                <c:pt idx="1">
                  <c:v>0.93176470588235294</c:v>
                </c:pt>
                <c:pt idx="2">
                  <c:v>0.87352941176470589</c:v>
                </c:pt>
                <c:pt idx="3">
                  <c:v>0.81529411764705884</c:v>
                </c:pt>
                <c:pt idx="4">
                  <c:v>0.75705882352941178</c:v>
                </c:pt>
                <c:pt idx="5">
                  <c:v>0.69882352941176473</c:v>
                </c:pt>
                <c:pt idx="6">
                  <c:v>0.64058823529411768</c:v>
                </c:pt>
                <c:pt idx="7">
                  <c:v>0.58235294117647063</c:v>
                </c:pt>
                <c:pt idx="8">
                  <c:v>0.52411764705882358</c:v>
                </c:pt>
                <c:pt idx="9">
                  <c:v>0.46588235294117647</c:v>
                </c:pt>
                <c:pt idx="10">
                  <c:v>0.43676470588235294</c:v>
                </c:pt>
                <c:pt idx="11">
                  <c:v>0.40764705882352942</c:v>
                </c:pt>
                <c:pt idx="12">
                  <c:v>0.37852941176470589</c:v>
                </c:pt>
              </c:numCache>
            </c:numRef>
          </c:xVal>
          <c:yVal>
            <c:numRef>
              <c:f>'Grafici KPI'!$G$7:$S$7</c:f>
              <c:numCache>
                <c:formatCode>0.00</c:formatCode>
                <c:ptCount val="13"/>
                <c:pt idx="0">
                  <c:v>0.76898</c:v>
                </c:pt>
                <c:pt idx="1">
                  <c:v>0.77373000000000003</c:v>
                </c:pt>
                <c:pt idx="2">
                  <c:v>0.77273000000000003</c:v>
                </c:pt>
                <c:pt idx="3">
                  <c:v>0.77698999999999996</c:v>
                </c:pt>
                <c:pt idx="4">
                  <c:v>0.78156000000000003</c:v>
                </c:pt>
                <c:pt idx="5">
                  <c:v>0.78408</c:v>
                </c:pt>
                <c:pt idx="6">
                  <c:v>0.78629000000000004</c:v>
                </c:pt>
                <c:pt idx="7">
                  <c:v>0.79310999999999998</c:v>
                </c:pt>
                <c:pt idx="8">
                  <c:v>0.79178999999999999</c:v>
                </c:pt>
                <c:pt idx="9">
                  <c:v>0.78715999999999997</c:v>
                </c:pt>
                <c:pt idx="10">
                  <c:v>0.78242999999999996</c:v>
                </c:pt>
                <c:pt idx="11">
                  <c:v>0.76668000000000003</c:v>
                </c:pt>
                <c:pt idx="12">
                  <c:v>0.74509999999999998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9F-480C-9878-7CD4BB1AE43A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KPI'!$G$9:$R$9</c:f>
              <c:numCache>
                <c:formatCode>0.00</c:formatCode>
                <c:ptCount val="12"/>
                <c:pt idx="0">
                  <c:v>0.99</c:v>
                </c:pt>
                <c:pt idx="1">
                  <c:v>0.9405</c:v>
                </c:pt>
                <c:pt idx="2">
                  <c:v>0.89100000000000001</c:v>
                </c:pt>
                <c:pt idx="3">
                  <c:v>0.84150000000000003</c:v>
                </c:pt>
                <c:pt idx="4">
                  <c:v>0.79200000000000004</c:v>
                </c:pt>
                <c:pt idx="5">
                  <c:v>0.74250000000000005</c:v>
                </c:pt>
                <c:pt idx="6">
                  <c:v>0.69299999999999995</c:v>
                </c:pt>
                <c:pt idx="7">
                  <c:v>0.64349999999999996</c:v>
                </c:pt>
                <c:pt idx="8">
                  <c:v>0.59399999999999997</c:v>
                </c:pt>
                <c:pt idx="9">
                  <c:v>0.54449999999999998</c:v>
                </c:pt>
                <c:pt idx="10">
                  <c:v>0.495</c:v>
                </c:pt>
                <c:pt idx="11">
                  <c:v>0.44550000000000001</c:v>
                </c:pt>
              </c:numCache>
            </c:numRef>
          </c:xVal>
          <c:yVal>
            <c:numRef>
              <c:f>'Grafici KPI'!$G$10:$R$10</c:f>
              <c:numCache>
                <c:formatCode>0.00</c:formatCode>
                <c:ptCount val="12"/>
                <c:pt idx="0">
                  <c:v>0.76819000000000004</c:v>
                </c:pt>
                <c:pt idx="1">
                  <c:v>0.77073999999999998</c:v>
                </c:pt>
                <c:pt idx="2">
                  <c:v>0.76698999999999995</c:v>
                </c:pt>
                <c:pt idx="3">
                  <c:v>0.77039000000000002</c:v>
                </c:pt>
                <c:pt idx="4">
                  <c:v>0.77141999999999999</c:v>
                </c:pt>
                <c:pt idx="5">
                  <c:v>0.76490999999999998</c:v>
                </c:pt>
                <c:pt idx="6">
                  <c:v>0.76856999999999998</c:v>
                </c:pt>
                <c:pt idx="7">
                  <c:v>0.75882000000000005</c:v>
                </c:pt>
                <c:pt idx="8">
                  <c:v>0.75202000000000002</c:v>
                </c:pt>
                <c:pt idx="9">
                  <c:v>0.73875000000000002</c:v>
                </c:pt>
                <c:pt idx="10">
                  <c:v>0.69801000000000002</c:v>
                </c:pt>
                <c:pt idx="11">
                  <c:v>0.65595000000000003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9F-480C-9878-7CD4BB1AE43A}"/>
            </c:ext>
          </c:extLst>
        </c:ser>
        <c:ser>
          <c:idx val="3"/>
          <c:order val="3"/>
          <c:tx>
            <c:v>FIFO-B-At-Cnt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KPI'!$G$12:$W$12</c:f>
              <c:numCache>
                <c:formatCode>0.00</c:formatCode>
                <c:ptCount val="17"/>
                <c:pt idx="0">
                  <c:v>0.99</c:v>
                </c:pt>
                <c:pt idx="1">
                  <c:v>0.93176470588235283</c:v>
                </c:pt>
                <c:pt idx="2">
                  <c:v>0.87352941176470578</c:v>
                </c:pt>
                <c:pt idx="3">
                  <c:v>0.81529411764705872</c:v>
                </c:pt>
                <c:pt idx="4">
                  <c:v>0.75705882352941167</c:v>
                </c:pt>
                <c:pt idx="5">
                  <c:v>0.69882352941176462</c:v>
                </c:pt>
                <c:pt idx="6">
                  <c:v>0.64058823529411757</c:v>
                </c:pt>
                <c:pt idx="7">
                  <c:v>0.58235294117647052</c:v>
                </c:pt>
                <c:pt idx="8">
                  <c:v>0.52411764705882347</c:v>
                </c:pt>
                <c:pt idx="9">
                  <c:v>0.49499999999999994</c:v>
                </c:pt>
                <c:pt idx="10">
                  <c:v>0.46588235294117641</c:v>
                </c:pt>
                <c:pt idx="11">
                  <c:v>0.43676470588235289</c:v>
                </c:pt>
                <c:pt idx="12">
                  <c:v>0.40764705882352936</c:v>
                </c:pt>
                <c:pt idx="13">
                  <c:v>0.37852941176470584</c:v>
                </c:pt>
                <c:pt idx="14">
                  <c:v>0.34941176470588231</c:v>
                </c:pt>
                <c:pt idx="15">
                  <c:v>0.32029411764705878</c:v>
                </c:pt>
                <c:pt idx="16">
                  <c:v>0.29117647058823526</c:v>
                </c:pt>
              </c:numCache>
            </c:numRef>
          </c:xVal>
          <c:yVal>
            <c:numRef>
              <c:f>'Grafici KPI'!$G$13:$W$13</c:f>
              <c:numCache>
                <c:formatCode>0.00</c:formatCode>
                <c:ptCount val="17"/>
                <c:pt idx="0">
                  <c:v>0.78215999999999997</c:v>
                </c:pt>
                <c:pt idx="1">
                  <c:v>0.78876999999999997</c:v>
                </c:pt>
                <c:pt idx="2">
                  <c:v>0.79540999999999995</c:v>
                </c:pt>
                <c:pt idx="3">
                  <c:v>0.80671999999999999</c:v>
                </c:pt>
                <c:pt idx="4">
                  <c:v>0.81818999999999997</c:v>
                </c:pt>
                <c:pt idx="5">
                  <c:v>0.82901000000000002</c:v>
                </c:pt>
                <c:pt idx="6">
                  <c:v>0.84172999999999998</c:v>
                </c:pt>
                <c:pt idx="7">
                  <c:v>0.85068999999999995</c:v>
                </c:pt>
                <c:pt idx="8">
                  <c:v>0.85711999999999999</c:v>
                </c:pt>
                <c:pt idx="9">
                  <c:v>0.85950000000000004</c:v>
                </c:pt>
                <c:pt idx="10">
                  <c:v>0.85719999999999996</c:v>
                </c:pt>
                <c:pt idx="11">
                  <c:v>0.85411999999999999</c:v>
                </c:pt>
                <c:pt idx="12">
                  <c:v>0.84279999999999999</c:v>
                </c:pt>
                <c:pt idx="13">
                  <c:v>0.83057000000000003</c:v>
                </c:pt>
                <c:pt idx="14">
                  <c:v>0.79835999999999996</c:v>
                </c:pt>
                <c:pt idx="15">
                  <c:v>0.76215999999999995</c:v>
                </c:pt>
                <c:pt idx="16">
                  <c:v>0.71223999999999998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9F-480C-9878-7CD4BB1AE43A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KPI'!$G$15:$W$15</c:f>
              <c:numCache>
                <c:formatCode>0.00</c:formatCode>
                <c:ptCount val="17"/>
                <c:pt idx="0">
                  <c:v>0.99</c:v>
                </c:pt>
                <c:pt idx="1">
                  <c:v>0.92399999999999993</c:v>
                </c:pt>
                <c:pt idx="2">
                  <c:v>0.85799999999999998</c:v>
                </c:pt>
                <c:pt idx="3">
                  <c:v>0.79199999999999993</c:v>
                </c:pt>
                <c:pt idx="4">
                  <c:v>0.72599999999999998</c:v>
                </c:pt>
                <c:pt idx="5">
                  <c:v>0.65999999999999992</c:v>
                </c:pt>
                <c:pt idx="6">
                  <c:v>0.59399999999999997</c:v>
                </c:pt>
                <c:pt idx="7">
                  <c:v>0.52800000000000002</c:v>
                </c:pt>
                <c:pt idx="8">
                  <c:v>0.495</c:v>
                </c:pt>
                <c:pt idx="9">
                  <c:v>0.46199999999999997</c:v>
                </c:pt>
                <c:pt idx="10">
                  <c:v>0.42899999999999999</c:v>
                </c:pt>
                <c:pt idx="11">
                  <c:v>0.39599999999999996</c:v>
                </c:pt>
                <c:pt idx="12">
                  <c:v>0.36299999999999999</c:v>
                </c:pt>
                <c:pt idx="13">
                  <c:v>0.32999999999999996</c:v>
                </c:pt>
                <c:pt idx="14">
                  <c:v>0.29699999999999999</c:v>
                </c:pt>
                <c:pt idx="15">
                  <c:v>0.26400000000000001</c:v>
                </c:pt>
                <c:pt idx="16">
                  <c:v>0.23099999999999998</c:v>
                </c:pt>
              </c:numCache>
            </c:numRef>
          </c:xVal>
          <c:yVal>
            <c:numRef>
              <c:f>'Grafici KPI'!$G$16:$W$16</c:f>
              <c:numCache>
                <c:formatCode>0.00</c:formatCode>
                <c:ptCount val="17"/>
                <c:pt idx="0">
                  <c:v>0.77100000000000002</c:v>
                </c:pt>
                <c:pt idx="1">
                  <c:v>0.77641000000000004</c:v>
                </c:pt>
                <c:pt idx="2">
                  <c:v>0.77993000000000001</c:v>
                </c:pt>
                <c:pt idx="3">
                  <c:v>0.77993000000000001</c:v>
                </c:pt>
                <c:pt idx="4">
                  <c:v>0.78727000000000003</c:v>
                </c:pt>
                <c:pt idx="5">
                  <c:v>0.79769999999999996</c:v>
                </c:pt>
                <c:pt idx="6">
                  <c:v>0.80949000000000004</c:v>
                </c:pt>
                <c:pt idx="7">
                  <c:v>0.82130999999999998</c:v>
                </c:pt>
                <c:pt idx="8">
                  <c:v>0.82665999999999995</c:v>
                </c:pt>
                <c:pt idx="9">
                  <c:v>0.83074000000000003</c:v>
                </c:pt>
                <c:pt idx="10">
                  <c:v>0.83792999999999995</c:v>
                </c:pt>
                <c:pt idx="11">
                  <c:v>0.84028000000000003</c:v>
                </c:pt>
                <c:pt idx="12">
                  <c:v>0.84421000000000002</c:v>
                </c:pt>
                <c:pt idx="13">
                  <c:v>0.83828000000000003</c:v>
                </c:pt>
                <c:pt idx="14">
                  <c:v>0.79944000000000004</c:v>
                </c:pt>
                <c:pt idx="15">
                  <c:v>0.72704000000000002</c:v>
                </c:pt>
                <c:pt idx="16">
                  <c:v>0.54183000000000003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9F-480C-9878-7CD4BB1AE43A}"/>
            </c:ext>
          </c:extLst>
        </c:ser>
        <c:ser>
          <c:idx val="5"/>
          <c:order val="5"/>
          <c:tx>
            <c:v>DD-TSh-At-IO</c:v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KPI'!$G$18:$U$18</c:f>
              <c:numCache>
                <c:formatCode>0.00</c:formatCode>
                <c:ptCount val="15"/>
                <c:pt idx="0">
                  <c:v>0.99</c:v>
                </c:pt>
                <c:pt idx="1">
                  <c:v>0.94874999999999998</c:v>
                </c:pt>
                <c:pt idx="2">
                  <c:v>0.90749999999999997</c:v>
                </c:pt>
                <c:pt idx="3">
                  <c:v>0.86624999999999996</c:v>
                </c:pt>
                <c:pt idx="4">
                  <c:v>0.82499999999999996</c:v>
                </c:pt>
                <c:pt idx="5">
                  <c:v>0.78374999999999995</c:v>
                </c:pt>
                <c:pt idx="6">
                  <c:v>0.74249999999999994</c:v>
                </c:pt>
                <c:pt idx="7">
                  <c:v>0.70124999999999993</c:v>
                </c:pt>
                <c:pt idx="8">
                  <c:v>0.65999999999999992</c:v>
                </c:pt>
                <c:pt idx="9">
                  <c:v>0.61875000000000002</c:v>
                </c:pt>
                <c:pt idx="10">
                  <c:v>0.57750000000000001</c:v>
                </c:pt>
                <c:pt idx="11">
                  <c:v>0.53625</c:v>
                </c:pt>
                <c:pt idx="12">
                  <c:v>0.495</c:v>
                </c:pt>
                <c:pt idx="13">
                  <c:v>0.45374999999999999</c:v>
                </c:pt>
                <c:pt idx="14">
                  <c:v>0.41249999999999998</c:v>
                </c:pt>
              </c:numCache>
            </c:numRef>
          </c:xVal>
          <c:yVal>
            <c:numRef>
              <c:f>'Grafici KPI'!$G$19:$U$19</c:f>
              <c:numCache>
                <c:formatCode>0.00</c:formatCode>
                <c:ptCount val="15"/>
                <c:pt idx="0">
                  <c:v>0.84472000000000003</c:v>
                </c:pt>
                <c:pt idx="1">
                  <c:v>0.84547000000000005</c:v>
                </c:pt>
                <c:pt idx="2">
                  <c:v>0.83979000000000004</c:v>
                </c:pt>
                <c:pt idx="3">
                  <c:v>0.83467000000000002</c:v>
                </c:pt>
                <c:pt idx="4">
                  <c:v>0.82725000000000004</c:v>
                </c:pt>
                <c:pt idx="5">
                  <c:v>0.81745000000000001</c:v>
                </c:pt>
                <c:pt idx="6">
                  <c:v>0.80335000000000001</c:v>
                </c:pt>
                <c:pt idx="7">
                  <c:v>0.77981</c:v>
                </c:pt>
                <c:pt idx="8">
                  <c:v>0.74590999999999996</c:v>
                </c:pt>
                <c:pt idx="9">
                  <c:v>0.71552000000000004</c:v>
                </c:pt>
                <c:pt idx="10">
                  <c:v>0.65835999999999995</c:v>
                </c:pt>
                <c:pt idx="11">
                  <c:v>0.59397</c:v>
                </c:pt>
                <c:pt idx="12">
                  <c:v>0.49308000000000002</c:v>
                </c:pt>
                <c:pt idx="13">
                  <c:v>0.39588000000000001</c:v>
                </c:pt>
                <c:pt idx="14">
                  <c:v>0.30037000000000003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09F-480C-9878-7CD4BB1AE43A}"/>
            </c:ext>
          </c:extLst>
        </c:ser>
        <c:ser>
          <c:idx val="6"/>
          <c:order val="6"/>
          <c:tx>
            <c:v>DD-TSh-At-Cnt</c:v>
          </c:tx>
          <c:spPr>
            <a:ln>
              <a:solidFill>
                <a:srgbClr val="3399FF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KPI'!$G$21:$R$21</c:f>
              <c:numCache>
                <c:formatCode>0.00</c:formatCode>
                <c:ptCount val="12"/>
                <c:pt idx="0">
                  <c:v>0.99</c:v>
                </c:pt>
                <c:pt idx="1">
                  <c:v>0.93500000000000005</c:v>
                </c:pt>
                <c:pt idx="2">
                  <c:v>0.88</c:v>
                </c:pt>
                <c:pt idx="3">
                  <c:v>0.82500000000000007</c:v>
                </c:pt>
                <c:pt idx="4">
                  <c:v>0.77</c:v>
                </c:pt>
                <c:pt idx="5">
                  <c:v>0.71499999999999997</c:v>
                </c:pt>
                <c:pt idx="6">
                  <c:v>0.66</c:v>
                </c:pt>
                <c:pt idx="7">
                  <c:v>0.60499999999999998</c:v>
                </c:pt>
                <c:pt idx="8">
                  <c:v>0.55000000000000004</c:v>
                </c:pt>
                <c:pt idx="9">
                  <c:v>0.495</c:v>
                </c:pt>
                <c:pt idx="10">
                  <c:v>0.44</c:v>
                </c:pt>
                <c:pt idx="11">
                  <c:v>0.38500000000000001</c:v>
                </c:pt>
              </c:numCache>
            </c:numRef>
          </c:xVal>
          <c:yVal>
            <c:numRef>
              <c:f>'Grafici KPI'!$G$22:$R$22</c:f>
              <c:numCache>
                <c:formatCode>0.00</c:formatCode>
                <c:ptCount val="12"/>
                <c:pt idx="0">
                  <c:v>0.8468</c:v>
                </c:pt>
                <c:pt idx="1">
                  <c:v>0.84248999999999996</c:v>
                </c:pt>
                <c:pt idx="2">
                  <c:v>0.84428000000000003</c:v>
                </c:pt>
                <c:pt idx="3">
                  <c:v>0.84131</c:v>
                </c:pt>
                <c:pt idx="4">
                  <c:v>0.83308000000000004</c:v>
                </c:pt>
                <c:pt idx="5">
                  <c:v>0.81152999999999997</c:v>
                </c:pt>
                <c:pt idx="6">
                  <c:v>0.78791999999999995</c:v>
                </c:pt>
                <c:pt idx="7">
                  <c:v>0.74333000000000005</c:v>
                </c:pt>
                <c:pt idx="8">
                  <c:v>0.69074999999999998</c:v>
                </c:pt>
                <c:pt idx="9">
                  <c:v>0.63036000000000003</c:v>
                </c:pt>
                <c:pt idx="10">
                  <c:v>0.51834999999999998</c:v>
                </c:pt>
                <c:pt idx="11">
                  <c:v>0.43031000000000003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09F-480C-9878-7CD4BB1AE43A}"/>
            </c:ext>
          </c:extLst>
        </c:ser>
        <c:ser>
          <c:idx val="7"/>
          <c:order val="7"/>
          <c:tx>
            <c:v>DD-TSh-Pr-Cnt</c:v>
          </c:tx>
          <c:spPr>
            <a:ln>
              <a:solidFill>
                <a:srgbClr val="66FFFF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KPI'!$G$24:$R$24</c:f>
              <c:numCache>
                <c:formatCode>0.00</c:formatCode>
                <c:ptCount val="12"/>
                <c:pt idx="0">
                  <c:v>0.99</c:v>
                </c:pt>
                <c:pt idx="1">
                  <c:v>0.94285714285714284</c:v>
                </c:pt>
                <c:pt idx="2">
                  <c:v>0.89571428571428569</c:v>
                </c:pt>
                <c:pt idx="3">
                  <c:v>0.84857142857142853</c:v>
                </c:pt>
                <c:pt idx="4">
                  <c:v>0.80142857142857138</c:v>
                </c:pt>
                <c:pt idx="5">
                  <c:v>0.75428571428571423</c:v>
                </c:pt>
                <c:pt idx="6">
                  <c:v>0.70714285714285718</c:v>
                </c:pt>
                <c:pt idx="7">
                  <c:v>0.66</c:v>
                </c:pt>
                <c:pt idx="8">
                  <c:v>0.61285714285714288</c:v>
                </c:pt>
                <c:pt idx="9">
                  <c:v>0.56571428571428573</c:v>
                </c:pt>
                <c:pt idx="10">
                  <c:v>0.51857142857142857</c:v>
                </c:pt>
                <c:pt idx="11">
                  <c:v>0.47142857142857142</c:v>
                </c:pt>
              </c:numCache>
            </c:numRef>
          </c:xVal>
          <c:yVal>
            <c:numRef>
              <c:f>'Grafici KPI'!$G$25:$R$25</c:f>
              <c:numCache>
                <c:formatCode>0.00</c:formatCode>
                <c:ptCount val="12"/>
                <c:pt idx="0">
                  <c:v>0.84528999999999999</c:v>
                </c:pt>
                <c:pt idx="1">
                  <c:v>0.83603000000000005</c:v>
                </c:pt>
                <c:pt idx="2">
                  <c:v>0.83401999999999998</c:v>
                </c:pt>
                <c:pt idx="3">
                  <c:v>0.82937000000000005</c:v>
                </c:pt>
                <c:pt idx="4">
                  <c:v>0.81376000000000004</c:v>
                </c:pt>
                <c:pt idx="5">
                  <c:v>0.78749000000000002</c:v>
                </c:pt>
                <c:pt idx="6">
                  <c:v>0.75800000000000001</c:v>
                </c:pt>
                <c:pt idx="7">
                  <c:v>0.72160999999999997</c:v>
                </c:pt>
                <c:pt idx="8">
                  <c:v>0.67295000000000005</c:v>
                </c:pt>
                <c:pt idx="9">
                  <c:v>0.58604999999999996</c:v>
                </c:pt>
                <c:pt idx="10">
                  <c:v>0.47447</c:v>
                </c:pt>
                <c:pt idx="11">
                  <c:v>0.33743000000000001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09F-480C-9878-7CD4BB1AE43A}"/>
            </c:ext>
          </c:extLst>
        </c:ser>
        <c:ser>
          <c:idx val="8"/>
          <c:order val="8"/>
          <c:tx>
            <c:v>DD-Bn-At-Cnt</c:v>
          </c:tx>
          <c:spPr>
            <a:ln>
              <a:solidFill>
                <a:srgbClr val="0070C0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KPI'!$G$27:$R$27</c:f>
              <c:numCache>
                <c:formatCode>0.00</c:formatCode>
                <c:ptCount val="12"/>
                <c:pt idx="0">
                  <c:v>0.99</c:v>
                </c:pt>
                <c:pt idx="1">
                  <c:v>0.89100000000000001</c:v>
                </c:pt>
                <c:pt idx="2">
                  <c:v>0.84150000000000003</c:v>
                </c:pt>
                <c:pt idx="3">
                  <c:v>0.79200000000000004</c:v>
                </c:pt>
                <c:pt idx="4">
                  <c:v>0.74250000000000005</c:v>
                </c:pt>
                <c:pt idx="5">
                  <c:v>0.64350000000000007</c:v>
                </c:pt>
                <c:pt idx="6">
                  <c:v>0.59400000000000008</c:v>
                </c:pt>
                <c:pt idx="7">
                  <c:v>0.49500000000000005</c:v>
                </c:pt>
                <c:pt idx="8">
                  <c:v>0.44550000000000001</c:v>
                </c:pt>
                <c:pt idx="9">
                  <c:v>0.39600000000000002</c:v>
                </c:pt>
                <c:pt idx="10">
                  <c:v>0.34650000000000003</c:v>
                </c:pt>
                <c:pt idx="11">
                  <c:v>0.29700000000000004</c:v>
                </c:pt>
              </c:numCache>
            </c:numRef>
          </c:xVal>
          <c:yVal>
            <c:numRef>
              <c:f>'Grafici KPI'!$G$28:$R$28</c:f>
              <c:numCache>
                <c:formatCode>0.00</c:formatCode>
                <c:ptCount val="12"/>
                <c:pt idx="0">
                  <c:v>0.85094000000000003</c:v>
                </c:pt>
                <c:pt idx="1">
                  <c:v>0.84824999999999995</c:v>
                </c:pt>
                <c:pt idx="2">
                  <c:v>0.84852000000000005</c:v>
                </c:pt>
                <c:pt idx="3">
                  <c:v>0.84948000000000001</c:v>
                </c:pt>
                <c:pt idx="4">
                  <c:v>0.84269000000000005</c:v>
                </c:pt>
                <c:pt idx="5">
                  <c:v>0.82415000000000005</c:v>
                </c:pt>
                <c:pt idx="6">
                  <c:v>0.81674999999999998</c:v>
                </c:pt>
                <c:pt idx="7">
                  <c:v>0.76536999999999999</c:v>
                </c:pt>
                <c:pt idx="8">
                  <c:v>0.71548999999999996</c:v>
                </c:pt>
                <c:pt idx="9">
                  <c:v>0.64502000000000004</c:v>
                </c:pt>
                <c:pt idx="10">
                  <c:v>0.53373000000000004</c:v>
                </c:pt>
                <c:pt idx="11">
                  <c:v>0.47360000000000002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09F-480C-9878-7CD4BB1AE43A}"/>
            </c:ext>
          </c:extLst>
        </c:ser>
        <c:ser>
          <c:idx val="9"/>
          <c:order val="9"/>
          <c:tx>
            <c:v>DD-Bn-Pr-Cnt</c:v>
          </c:tx>
          <c:spPr>
            <a:ln>
              <a:solidFill>
                <a:srgbClr val="00206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KPI'!$G$30:$R$30</c:f>
              <c:numCache>
                <c:formatCode>0.00</c:formatCode>
                <c:ptCount val="12"/>
                <c:pt idx="0">
                  <c:v>0.99</c:v>
                </c:pt>
                <c:pt idx="1">
                  <c:v>0.92812499999999998</c:v>
                </c:pt>
                <c:pt idx="2">
                  <c:v>0.86624999999999996</c:v>
                </c:pt>
                <c:pt idx="3">
                  <c:v>0.80437499999999995</c:v>
                </c:pt>
                <c:pt idx="4">
                  <c:v>0.74249999999999994</c:v>
                </c:pt>
                <c:pt idx="5">
                  <c:v>0.68062499999999992</c:v>
                </c:pt>
                <c:pt idx="6">
                  <c:v>0.61874999999999991</c:v>
                </c:pt>
                <c:pt idx="7">
                  <c:v>0.55687500000000001</c:v>
                </c:pt>
                <c:pt idx="8">
                  <c:v>0.495</c:v>
                </c:pt>
                <c:pt idx="9">
                  <c:v>0.43312499999999998</c:v>
                </c:pt>
                <c:pt idx="10">
                  <c:v>0.37124999999999997</c:v>
                </c:pt>
                <c:pt idx="11">
                  <c:v>0.30937499999999996</c:v>
                </c:pt>
              </c:numCache>
            </c:numRef>
          </c:xVal>
          <c:yVal>
            <c:numRef>
              <c:f>'Grafici KPI'!$G$31:$R$31</c:f>
              <c:numCache>
                <c:formatCode>0.00</c:formatCode>
                <c:ptCount val="12"/>
                <c:pt idx="0">
                  <c:v>0.84726000000000001</c:v>
                </c:pt>
                <c:pt idx="1">
                  <c:v>0.84467999999999999</c:v>
                </c:pt>
                <c:pt idx="2">
                  <c:v>0.84433999999999998</c:v>
                </c:pt>
                <c:pt idx="3">
                  <c:v>0.84170999999999996</c:v>
                </c:pt>
                <c:pt idx="4">
                  <c:v>0.84108000000000005</c:v>
                </c:pt>
                <c:pt idx="5">
                  <c:v>0.83116999999999996</c:v>
                </c:pt>
                <c:pt idx="6">
                  <c:v>0.81391999999999998</c:v>
                </c:pt>
                <c:pt idx="7">
                  <c:v>0.77805000000000002</c:v>
                </c:pt>
                <c:pt idx="8">
                  <c:v>0.74085999999999996</c:v>
                </c:pt>
                <c:pt idx="9">
                  <c:v>0.66329000000000005</c:v>
                </c:pt>
                <c:pt idx="10">
                  <c:v>0.52087000000000006</c:v>
                </c:pt>
                <c:pt idx="11">
                  <c:v>0.30554999999999999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09F-480C-9878-7CD4BB1AE43A}"/>
            </c:ext>
          </c:extLst>
        </c:ser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KPI'!$G$33:$U$33</c:f>
              <c:numCache>
                <c:formatCode>0.00</c:formatCode>
                <c:ptCount val="15"/>
                <c:pt idx="0">
                  <c:v>0.99</c:v>
                </c:pt>
                <c:pt idx="1">
                  <c:v>0.94874999999999998</c:v>
                </c:pt>
                <c:pt idx="2">
                  <c:v>0.90749999999999997</c:v>
                </c:pt>
                <c:pt idx="3">
                  <c:v>0.86624999999999996</c:v>
                </c:pt>
                <c:pt idx="4">
                  <c:v>0.82499999999999996</c:v>
                </c:pt>
                <c:pt idx="5">
                  <c:v>0.78374999999999995</c:v>
                </c:pt>
                <c:pt idx="6">
                  <c:v>0.74249999999999994</c:v>
                </c:pt>
                <c:pt idx="7">
                  <c:v>0.70124999999999993</c:v>
                </c:pt>
                <c:pt idx="8">
                  <c:v>0.65999999999999992</c:v>
                </c:pt>
                <c:pt idx="9">
                  <c:v>0.61875000000000002</c:v>
                </c:pt>
                <c:pt idx="10">
                  <c:v>0.57750000000000001</c:v>
                </c:pt>
                <c:pt idx="11">
                  <c:v>0.53625</c:v>
                </c:pt>
                <c:pt idx="12">
                  <c:v>0.495</c:v>
                </c:pt>
                <c:pt idx="13">
                  <c:v>0.45374999999999999</c:v>
                </c:pt>
                <c:pt idx="14">
                  <c:v>0.41249999999999998</c:v>
                </c:pt>
              </c:numCache>
            </c:numRef>
          </c:xVal>
          <c:yVal>
            <c:numRef>
              <c:f>'Grafici KPI'!$G$34:$U$34</c:f>
              <c:numCache>
                <c:formatCode>0.00</c:formatCode>
                <c:ptCount val="15"/>
                <c:pt idx="0">
                  <c:v>0.86185999999999996</c:v>
                </c:pt>
                <c:pt idx="1">
                  <c:v>0.86017999999999994</c:v>
                </c:pt>
                <c:pt idx="2">
                  <c:v>0.85929</c:v>
                </c:pt>
                <c:pt idx="3">
                  <c:v>0.85375999999999996</c:v>
                </c:pt>
                <c:pt idx="4">
                  <c:v>0.84369000000000005</c:v>
                </c:pt>
                <c:pt idx="5">
                  <c:v>0.83496999999999999</c:v>
                </c:pt>
                <c:pt idx="6">
                  <c:v>0.81847999999999999</c:v>
                </c:pt>
                <c:pt idx="7">
                  <c:v>0.79227000000000003</c:v>
                </c:pt>
                <c:pt idx="8">
                  <c:v>0.75661</c:v>
                </c:pt>
                <c:pt idx="9">
                  <c:v>0.72218000000000004</c:v>
                </c:pt>
                <c:pt idx="10">
                  <c:v>0.66335999999999995</c:v>
                </c:pt>
                <c:pt idx="11">
                  <c:v>0.59872999999999998</c:v>
                </c:pt>
                <c:pt idx="12">
                  <c:v>0.5111</c:v>
                </c:pt>
                <c:pt idx="13">
                  <c:v>0.39006999999999997</c:v>
                </c:pt>
                <c:pt idx="14">
                  <c:v>0.31311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09F-480C-9878-7CD4BB1AE43A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KPI'!$G$36:$R$36</c:f>
              <c:numCache>
                <c:formatCode>0.00</c:formatCode>
                <c:ptCount val="12"/>
                <c:pt idx="0">
                  <c:v>0.99</c:v>
                </c:pt>
                <c:pt idx="1">
                  <c:v>0.93176470588235294</c:v>
                </c:pt>
                <c:pt idx="2">
                  <c:v>0.87352941176470589</c:v>
                </c:pt>
                <c:pt idx="3">
                  <c:v>0.81529411764705884</c:v>
                </c:pt>
                <c:pt idx="4">
                  <c:v>0.75705882352941178</c:v>
                </c:pt>
                <c:pt idx="5">
                  <c:v>0.69882352941176473</c:v>
                </c:pt>
                <c:pt idx="6">
                  <c:v>0.64058823529411768</c:v>
                </c:pt>
                <c:pt idx="7">
                  <c:v>0.58235294117647063</c:v>
                </c:pt>
                <c:pt idx="8">
                  <c:v>0.52411764705882358</c:v>
                </c:pt>
                <c:pt idx="9">
                  <c:v>0.46588235294117647</c:v>
                </c:pt>
                <c:pt idx="10">
                  <c:v>0.40764705882352942</c:v>
                </c:pt>
                <c:pt idx="11">
                  <c:v>0.34941176470588237</c:v>
                </c:pt>
              </c:numCache>
            </c:numRef>
          </c:xVal>
          <c:yVal>
            <c:numRef>
              <c:f>'Grafici KPI'!$G$37:$R$37</c:f>
              <c:numCache>
                <c:formatCode>0.00</c:formatCode>
                <c:ptCount val="12"/>
                <c:pt idx="0">
                  <c:v>0.86475000000000002</c:v>
                </c:pt>
                <c:pt idx="1">
                  <c:v>0.86339999999999995</c:v>
                </c:pt>
                <c:pt idx="2">
                  <c:v>0.8599</c:v>
                </c:pt>
                <c:pt idx="3">
                  <c:v>0.85377000000000003</c:v>
                </c:pt>
                <c:pt idx="4">
                  <c:v>0.84148999999999996</c:v>
                </c:pt>
                <c:pt idx="5">
                  <c:v>0.82438</c:v>
                </c:pt>
                <c:pt idx="6">
                  <c:v>0.77695999999999998</c:v>
                </c:pt>
                <c:pt idx="7">
                  <c:v>0.73297999999999996</c:v>
                </c:pt>
                <c:pt idx="8">
                  <c:v>0.69408000000000003</c:v>
                </c:pt>
                <c:pt idx="9">
                  <c:v>0.60253999999999996</c:v>
                </c:pt>
                <c:pt idx="10">
                  <c:v>0.45950000000000002</c:v>
                </c:pt>
                <c:pt idx="11">
                  <c:v>0.42155999999999999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09F-480C-9878-7CD4BB1AE43A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KPI'!$G$39:$T$39</c:f>
              <c:numCache>
                <c:formatCode>0.00</c:formatCode>
                <c:ptCount val="14"/>
                <c:pt idx="0">
                  <c:v>0.99</c:v>
                </c:pt>
                <c:pt idx="1">
                  <c:v>0.94285714285714284</c:v>
                </c:pt>
                <c:pt idx="2">
                  <c:v>0.89571428571428569</c:v>
                </c:pt>
                <c:pt idx="3">
                  <c:v>0.84857142857142853</c:v>
                </c:pt>
                <c:pt idx="4">
                  <c:v>0.80142857142857138</c:v>
                </c:pt>
                <c:pt idx="5">
                  <c:v>0.75428571428571423</c:v>
                </c:pt>
                <c:pt idx="6">
                  <c:v>0.70714285714285718</c:v>
                </c:pt>
                <c:pt idx="7">
                  <c:v>0.66</c:v>
                </c:pt>
                <c:pt idx="8">
                  <c:v>0.61285714285714288</c:v>
                </c:pt>
                <c:pt idx="9">
                  <c:v>0.56571428571428573</c:v>
                </c:pt>
                <c:pt idx="10">
                  <c:v>0.51857142857142857</c:v>
                </c:pt>
                <c:pt idx="11">
                  <c:v>0.47142857142857142</c:v>
                </c:pt>
                <c:pt idx="12">
                  <c:v>0.42428571428571427</c:v>
                </c:pt>
                <c:pt idx="13">
                  <c:v>0.37714285714285711</c:v>
                </c:pt>
              </c:numCache>
            </c:numRef>
          </c:xVal>
          <c:yVal>
            <c:numRef>
              <c:f>'Grafici KPI'!$G$40:$T$40</c:f>
              <c:numCache>
                <c:formatCode>0.00</c:formatCode>
                <c:ptCount val="14"/>
                <c:pt idx="0">
                  <c:v>0.86270999999999998</c:v>
                </c:pt>
                <c:pt idx="1">
                  <c:v>0.86373999999999995</c:v>
                </c:pt>
                <c:pt idx="2">
                  <c:v>0.85836000000000001</c:v>
                </c:pt>
                <c:pt idx="3">
                  <c:v>0.84919999999999995</c:v>
                </c:pt>
                <c:pt idx="4">
                  <c:v>0.83611000000000002</c:v>
                </c:pt>
                <c:pt idx="5">
                  <c:v>0.80952000000000002</c:v>
                </c:pt>
                <c:pt idx="6">
                  <c:v>0.78398999999999996</c:v>
                </c:pt>
                <c:pt idx="7">
                  <c:v>0.74739999999999995</c:v>
                </c:pt>
                <c:pt idx="8">
                  <c:v>0.68071999999999999</c:v>
                </c:pt>
                <c:pt idx="9">
                  <c:v>0.63134999999999997</c:v>
                </c:pt>
                <c:pt idx="10">
                  <c:v>0.55047999999999997</c:v>
                </c:pt>
                <c:pt idx="11">
                  <c:v>0.38011</c:v>
                </c:pt>
                <c:pt idx="12">
                  <c:v>0.29969000000000001</c:v>
                </c:pt>
                <c:pt idx="13">
                  <c:v>0.25933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09F-480C-9878-7CD4BB1AE43A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KPI'!$G$42:$T$42</c:f>
              <c:numCache>
                <c:formatCode>0.00</c:formatCode>
                <c:ptCount val="14"/>
                <c:pt idx="0">
                  <c:v>0.99</c:v>
                </c:pt>
                <c:pt idx="1">
                  <c:v>0.93789473684210523</c:v>
                </c:pt>
                <c:pt idx="2">
                  <c:v>0.88578947368421046</c:v>
                </c:pt>
                <c:pt idx="3">
                  <c:v>0.83368421052631569</c:v>
                </c:pt>
                <c:pt idx="4">
                  <c:v>0.78157894736842093</c:v>
                </c:pt>
                <c:pt idx="5">
                  <c:v>0.72947368421052627</c:v>
                </c:pt>
                <c:pt idx="6">
                  <c:v>0.67736842105263151</c:v>
                </c:pt>
                <c:pt idx="7">
                  <c:v>0.62526315789473674</c:v>
                </c:pt>
                <c:pt idx="8">
                  <c:v>0.57315789473684209</c:v>
                </c:pt>
                <c:pt idx="9">
                  <c:v>0.52105263157894732</c:v>
                </c:pt>
                <c:pt idx="10">
                  <c:v>0.46894736842105261</c:v>
                </c:pt>
                <c:pt idx="11">
                  <c:v>0.41684210526315785</c:v>
                </c:pt>
                <c:pt idx="12">
                  <c:v>0.36473684210526314</c:v>
                </c:pt>
                <c:pt idx="13">
                  <c:v>0.31263157894736837</c:v>
                </c:pt>
              </c:numCache>
            </c:numRef>
          </c:xVal>
          <c:yVal>
            <c:numRef>
              <c:f>'Grafici KPI'!$G$43:$T$43</c:f>
              <c:numCache>
                <c:formatCode>0.00</c:formatCode>
                <c:ptCount val="14"/>
                <c:pt idx="0">
                  <c:v>0.86809000000000003</c:v>
                </c:pt>
                <c:pt idx="1">
                  <c:v>0.86329999999999996</c:v>
                </c:pt>
                <c:pt idx="2">
                  <c:v>0.86385000000000001</c:v>
                </c:pt>
                <c:pt idx="3">
                  <c:v>0.86399000000000004</c:v>
                </c:pt>
                <c:pt idx="4">
                  <c:v>0.86251999999999995</c:v>
                </c:pt>
                <c:pt idx="5">
                  <c:v>0.85780999999999996</c:v>
                </c:pt>
                <c:pt idx="6">
                  <c:v>0.85021000000000002</c:v>
                </c:pt>
                <c:pt idx="7">
                  <c:v>0.83956500000000001</c:v>
                </c:pt>
                <c:pt idx="8">
                  <c:v>0.82891999999999999</c:v>
                </c:pt>
                <c:pt idx="9">
                  <c:v>0.77849000000000002</c:v>
                </c:pt>
                <c:pt idx="10">
                  <c:v>0.74434999999999996</c:v>
                </c:pt>
                <c:pt idx="11">
                  <c:v>0.69044000000000005</c:v>
                </c:pt>
                <c:pt idx="12">
                  <c:v>0.58965000000000001</c:v>
                </c:pt>
                <c:pt idx="13">
                  <c:v>0.51224000000000003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09F-480C-9878-7CD4BB1AE43A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KPI'!$G$45:$U$45</c:f>
              <c:numCache>
                <c:formatCode>0.00</c:formatCode>
                <c:ptCount val="15"/>
                <c:pt idx="0">
                  <c:v>0.99</c:v>
                </c:pt>
                <c:pt idx="1">
                  <c:v>0.92812499999999998</c:v>
                </c:pt>
                <c:pt idx="2">
                  <c:v>0.86624999999999996</c:v>
                </c:pt>
                <c:pt idx="3">
                  <c:v>0.80437499999999995</c:v>
                </c:pt>
                <c:pt idx="4">
                  <c:v>0.74249999999999994</c:v>
                </c:pt>
                <c:pt idx="5">
                  <c:v>0.68062499999999992</c:v>
                </c:pt>
                <c:pt idx="6">
                  <c:v>0.61874999999999991</c:v>
                </c:pt>
                <c:pt idx="7">
                  <c:v>0.55687500000000001</c:v>
                </c:pt>
                <c:pt idx="8">
                  <c:v>0.68062499999999992</c:v>
                </c:pt>
                <c:pt idx="9">
                  <c:v>0.61874999999999991</c:v>
                </c:pt>
                <c:pt idx="10">
                  <c:v>0.55687500000000001</c:v>
                </c:pt>
                <c:pt idx="11">
                  <c:v>0.495</c:v>
                </c:pt>
                <c:pt idx="12">
                  <c:v>0.43312499999999998</c:v>
                </c:pt>
                <c:pt idx="13">
                  <c:v>0.37124999999999997</c:v>
                </c:pt>
                <c:pt idx="14">
                  <c:v>0.30937499999999996</c:v>
                </c:pt>
              </c:numCache>
            </c:numRef>
          </c:xVal>
          <c:yVal>
            <c:numRef>
              <c:f>'Grafici KPI'!$G$46:$U$46</c:f>
              <c:numCache>
                <c:formatCode>0.00</c:formatCode>
                <c:ptCount val="15"/>
                <c:pt idx="0">
                  <c:v>0.85755000000000003</c:v>
                </c:pt>
                <c:pt idx="1">
                  <c:v>0.85489000000000004</c:v>
                </c:pt>
                <c:pt idx="2">
                  <c:v>0.85304999999999997</c:v>
                </c:pt>
                <c:pt idx="3">
                  <c:v>0.85440000000000005</c:v>
                </c:pt>
                <c:pt idx="4">
                  <c:v>0.84955000000000003</c:v>
                </c:pt>
                <c:pt idx="5">
                  <c:v>0.84038999999999997</c:v>
                </c:pt>
                <c:pt idx="6">
                  <c:v>0.82584999999999997</c:v>
                </c:pt>
                <c:pt idx="7">
                  <c:v>0.79442000000000002</c:v>
                </c:pt>
                <c:pt idx="8">
                  <c:v>0.84038999999999997</c:v>
                </c:pt>
                <c:pt idx="9">
                  <c:v>0.82584999999999997</c:v>
                </c:pt>
                <c:pt idx="10">
                  <c:v>0.79442000000000002</c:v>
                </c:pt>
                <c:pt idx="11">
                  <c:v>0.75234999999999996</c:v>
                </c:pt>
                <c:pt idx="12">
                  <c:v>0.65215000000000001</c:v>
                </c:pt>
                <c:pt idx="13">
                  <c:v>0.53900000000000003</c:v>
                </c:pt>
                <c:pt idx="14">
                  <c:v>0.29291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09F-480C-9878-7CD4BB1AE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</c:scatterChart>
      <c:valAx>
        <c:axId val="658441568"/>
        <c:scaling>
          <c:orientation val="minMax"/>
          <c:max val="1"/>
          <c:min val="0.2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% Norms</a:t>
                </a:r>
                <a:r>
                  <a:rPr lang="it-IT" b="1" baseline="0"/>
                  <a:t> relatively to the push case (100%)</a:t>
                </a:r>
                <a:endParaRPr lang="it-IT" b="1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658446816"/>
        <c:crosses val="autoZero"/>
        <c:crossBetween val="midCat"/>
        <c:majorUnit val="0.1"/>
        <c:minorUnit val="1.0000000000000002E-2"/>
      </c:valAx>
      <c:valAx>
        <c:axId val="658446816"/>
        <c:scaling>
          <c:orientation val="minMax"/>
          <c:max val="11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Tardiness  [u.o.t]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658441568"/>
        <c:crosses val="autoZero"/>
        <c:crossBetween val="midCat"/>
        <c:majorUnit val="10"/>
        <c:minorUnit val="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0"/>
          <c:order val="0"/>
          <c:tx>
            <c:v>FIFO-TSh-At-IO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KPI'!$G$3:$V$3</c:f>
              <c:numCache>
                <c:formatCode>0.00</c:formatCode>
                <c:ptCount val="16"/>
                <c:pt idx="0">
                  <c:v>0.99</c:v>
                </c:pt>
                <c:pt idx="1">
                  <c:v>0.95039999999999991</c:v>
                </c:pt>
                <c:pt idx="2">
                  <c:v>0.91079999999999994</c:v>
                </c:pt>
                <c:pt idx="3">
                  <c:v>0.87119999999999997</c:v>
                </c:pt>
                <c:pt idx="4">
                  <c:v>0.83160000000000001</c:v>
                </c:pt>
                <c:pt idx="5">
                  <c:v>0.79199999999999993</c:v>
                </c:pt>
                <c:pt idx="6">
                  <c:v>0.75239999999999996</c:v>
                </c:pt>
                <c:pt idx="7">
                  <c:v>0.71279999999999999</c:v>
                </c:pt>
                <c:pt idx="8">
                  <c:v>0.67319999999999991</c:v>
                </c:pt>
                <c:pt idx="9">
                  <c:v>0.63359999999999994</c:v>
                </c:pt>
                <c:pt idx="10">
                  <c:v>0.59399999999999997</c:v>
                </c:pt>
                <c:pt idx="11">
                  <c:v>0.5544</c:v>
                </c:pt>
                <c:pt idx="12">
                  <c:v>0.51479999999999992</c:v>
                </c:pt>
                <c:pt idx="13">
                  <c:v>0.47519999999999996</c:v>
                </c:pt>
                <c:pt idx="14">
                  <c:v>0.45539999999999997</c:v>
                </c:pt>
                <c:pt idx="15">
                  <c:v>0.43559999999999999</c:v>
                </c:pt>
              </c:numCache>
            </c:numRef>
          </c:xVal>
          <c:yVal>
            <c:numRef>
              <c:f>'Grafici KPI'!$G$4:$V$4</c:f>
              <c:numCache>
                <c:formatCode>0.00</c:formatCode>
                <c:ptCount val="16"/>
                <c:pt idx="0">
                  <c:v>0.76939999999999997</c:v>
                </c:pt>
                <c:pt idx="1">
                  <c:v>0.77100000000000002</c:v>
                </c:pt>
                <c:pt idx="2">
                  <c:v>0.76888999999999996</c:v>
                </c:pt>
                <c:pt idx="3">
                  <c:v>0.76742999999999995</c:v>
                </c:pt>
                <c:pt idx="4">
                  <c:v>0.76971000000000001</c:v>
                </c:pt>
                <c:pt idx="5">
                  <c:v>0.76751999999999998</c:v>
                </c:pt>
                <c:pt idx="6">
                  <c:v>0.76275000000000004</c:v>
                </c:pt>
                <c:pt idx="7">
                  <c:v>0.76173000000000002</c:v>
                </c:pt>
                <c:pt idx="8">
                  <c:v>0.75690999999999997</c:v>
                </c:pt>
                <c:pt idx="9">
                  <c:v>0.74934000000000001</c:v>
                </c:pt>
                <c:pt idx="10">
                  <c:v>0.74553000000000003</c:v>
                </c:pt>
                <c:pt idx="11">
                  <c:v>0.73370000000000002</c:v>
                </c:pt>
                <c:pt idx="12">
                  <c:v>0.69355</c:v>
                </c:pt>
                <c:pt idx="13">
                  <c:v>0.67071000000000003</c:v>
                </c:pt>
                <c:pt idx="14">
                  <c:v>0.6472</c:v>
                </c:pt>
                <c:pt idx="15">
                  <c:v>0.63207999999999998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2C-42C0-9F5B-489E10615A5C}"/>
            </c:ext>
          </c:extLst>
        </c:ser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KPI'!$G$6:$S$6</c:f>
              <c:numCache>
                <c:formatCode>0.00</c:formatCode>
                <c:ptCount val="13"/>
                <c:pt idx="0">
                  <c:v>0.99</c:v>
                </c:pt>
                <c:pt idx="1">
                  <c:v>0.93176470588235294</c:v>
                </c:pt>
                <c:pt idx="2">
                  <c:v>0.87352941176470589</c:v>
                </c:pt>
                <c:pt idx="3">
                  <c:v>0.81529411764705884</c:v>
                </c:pt>
                <c:pt idx="4">
                  <c:v>0.75705882352941178</c:v>
                </c:pt>
                <c:pt idx="5">
                  <c:v>0.69882352941176473</c:v>
                </c:pt>
                <c:pt idx="6">
                  <c:v>0.64058823529411768</c:v>
                </c:pt>
                <c:pt idx="7">
                  <c:v>0.58235294117647063</c:v>
                </c:pt>
                <c:pt idx="8">
                  <c:v>0.52411764705882358</c:v>
                </c:pt>
                <c:pt idx="9">
                  <c:v>0.46588235294117647</c:v>
                </c:pt>
                <c:pt idx="10">
                  <c:v>0.43676470588235294</c:v>
                </c:pt>
                <c:pt idx="11">
                  <c:v>0.40764705882352942</c:v>
                </c:pt>
                <c:pt idx="12">
                  <c:v>0.37852941176470589</c:v>
                </c:pt>
              </c:numCache>
            </c:numRef>
          </c:xVal>
          <c:yVal>
            <c:numRef>
              <c:f>'Grafici KPI'!$G$7:$S$7</c:f>
              <c:numCache>
                <c:formatCode>0.00</c:formatCode>
                <c:ptCount val="13"/>
                <c:pt idx="0">
                  <c:v>0.76898</c:v>
                </c:pt>
                <c:pt idx="1">
                  <c:v>0.77373000000000003</c:v>
                </c:pt>
                <c:pt idx="2">
                  <c:v>0.77273000000000003</c:v>
                </c:pt>
                <c:pt idx="3">
                  <c:v>0.77698999999999996</c:v>
                </c:pt>
                <c:pt idx="4">
                  <c:v>0.78156000000000003</c:v>
                </c:pt>
                <c:pt idx="5">
                  <c:v>0.78408</c:v>
                </c:pt>
                <c:pt idx="6">
                  <c:v>0.78629000000000004</c:v>
                </c:pt>
                <c:pt idx="7">
                  <c:v>0.79310999999999998</c:v>
                </c:pt>
                <c:pt idx="8">
                  <c:v>0.79178999999999999</c:v>
                </c:pt>
                <c:pt idx="9">
                  <c:v>0.78715999999999997</c:v>
                </c:pt>
                <c:pt idx="10">
                  <c:v>0.78242999999999996</c:v>
                </c:pt>
                <c:pt idx="11">
                  <c:v>0.76668000000000003</c:v>
                </c:pt>
                <c:pt idx="12">
                  <c:v>0.74509999999999998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2C-42C0-9F5B-489E10615A5C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KPI'!$G$9:$R$9</c:f>
              <c:numCache>
                <c:formatCode>0.00</c:formatCode>
                <c:ptCount val="12"/>
                <c:pt idx="0">
                  <c:v>0.99</c:v>
                </c:pt>
                <c:pt idx="1">
                  <c:v>0.9405</c:v>
                </c:pt>
                <c:pt idx="2">
                  <c:v>0.89100000000000001</c:v>
                </c:pt>
                <c:pt idx="3">
                  <c:v>0.84150000000000003</c:v>
                </c:pt>
                <c:pt idx="4">
                  <c:v>0.79200000000000004</c:v>
                </c:pt>
                <c:pt idx="5">
                  <c:v>0.74250000000000005</c:v>
                </c:pt>
                <c:pt idx="6">
                  <c:v>0.69299999999999995</c:v>
                </c:pt>
                <c:pt idx="7">
                  <c:v>0.64349999999999996</c:v>
                </c:pt>
                <c:pt idx="8">
                  <c:v>0.59399999999999997</c:v>
                </c:pt>
                <c:pt idx="9">
                  <c:v>0.54449999999999998</c:v>
                </c:pt>
                <c:pt idx="10">
                  <c:v>0.495</c:v>
                </c:pt>
                <c:pt idx="11">
                  <c:v>0.44550000000000001</c:v>
                </c:pt>
              </c:numCache>
            </c:numRef>
          </c:xVal>
          <c:yVal>
            <c:numRef>
              <c:f>'Grafici KPI'!$G$10:$R$10</c:f>
              <c:numCache>
                <c:formatCode>0.00</c:formatCode>
                <c:ptCount val="12"/>
                <c:pt idx="0">
                  <c:v>0.76819000000000004</c:v>
                </c:pt>
                <c:pt idx="1">
                  <c:v>0.77073999999999998</c:v>
                </c:pt>
                <c:pt idx="2">
                  <c:v>0.76698999999999995</c:v>
                </c:pt>
                <c:pt idx="3">
                  <c:v>0.77039000000000002</c:v>
                </c:pt>
                <c:pt idx="4">
                  <c:v>0.77141999999999999</c:v>
                </c:pt>
                <c:pt idx="5">
                  <c:v>0.76490999999999998</c:v>
                </c:pt>
                <c:pt idx="6">
                  <c:v>0.76856999999999998</c:v>
                </c:pt>
                <c:pt idx="7">
                  <c:v>0.75882000000000005</c:v>
                </c:pt>
                <c:pt idx="8">
                  <c:v>0.75202000000000002</c:v>
                </c:pt>
                <c:pt idx="9">
                  <c:v>0.73875000000000002</c:v>
                </c:pt>
                <c:pt idx="10">
                  <c:v>0.69801000000000002</c:v>
                </c:pt>
                <c:pt idx="11">
                  <c:v>0.65595000000000003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2C-42C0-9F5B-489E10615A5C}"/>
            </c:ext>
          </c:extLst>
        </c:ser>
        <c:ser>
          <c:idx val="3"/>
          <c:order val="3"/>
          <c:tx>
            <c:v>FIFO-B-At-Cnt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KPI'!$G$12:$W$12</c:f>
              <c:numCache>
                <c:formatCode>0.00</c:formatCode>
                <c:ptCount val="17"/>
                <c:pt idx="0">
                  <c:v>0.99</c:v>
                </c:pt>
                <c:pt idx="1">
                  <c:v>0.93176470588235283</c:v>
                </c:pt>
                <c:pt idx="2">
                  <c:v>0.87352941176470578</c:v>
                </c:pt>
                <c:pt idx="3">
                  <c:v>0.81529411764705872</c:v>
                </c:pt>
                <c:pt idx="4">
                  <c:v>0.75705882352941167</c:v>
                </c:pt>
                <c:pt idx="5">
                  <c:v>0.69882352941176462</c:v>
                </c:pt>
                <c:pt idx="6">
                  <c:v>0.64058823529411757</c:v>
                </c:pt>
                <c:pt idx="7">
                  <c:v>0.58235294117647052</c:v>
                </c:pt>
                <c:pt idx="8">
                  <c:v>0.52411764705882347</c:v>
                </c:pt>
                <c:pt idx="9">
                  <c:v>0.49499999999999994</c:v>
                </c:pt>
                <c:pt idx="10">
                  <c:v>0.46588235294117641</c:v>
                </c:pt>
                <c:pt idx="11">
                  <c:v>0.43676470588235289</c:v>
                </c:pt>
                <c:pt idx="12">
                  <c:v>0.40764705882352936</c:v>
                </c:pt>
                <c:pt idx="13">
                  <c:v>0.37852941176470584</c:v>
                </c:pt>
                <c:pt idx="14">
                  <c:v>0.34941176470588231</c:v>
                </c:pt>
                <c:pt idx="15">
                  <c:v>0.32029411764705878</c:v>
                </c:pt>
                <c:pt idx="16">
                  <c:v>0.29117647058823526</c:v>
                </c:pt>
              </c:numCache>
            </c:numRef>
          </c:xVal>
          <c:yVal>
            <c:numRef>
              <c:f>'Grafici KPI'!$G$13:$W$13</c:f>
              <c:numCache>
                <c:formatCode>0.00</c:formatCode>
                <c:ptCount val="17"/>
                <c:pt idx="0">
                  <c:v>0.78215999999999997</c:v>
                </c:pt>
                <c:pt idx="1">
                  <c:v>0.78876999999999997</c:v>
                </c:pt>
                <c:pt idx="2">
                  <c:v>0.79540999999999995</c:v>
                </c:pt>
                <c:pt idx="3">
                  <c:v>0.80671999999999999</c:v>
                </c:pt>
                <c:pt idx="4">
                  <c:v>0.81818999999999997</c:v>
                </c:pt>
                <c:pt idx="5">
                  <c:v>0.82901000000000002</c:v>
                </c:pt>
                <c:pt idx="6">
                  <c:v>0.84172999999999998</c:v>
                </c:pt>
                <c:pt idx="7">
                  <c:v>0.85068999999999995</c:v>
                </c:pt>
                <c:pt idx="8">
                  <c:v>0.85711999999999999</c:v>
                </c:pt>
                <c:pt idx="9">
                  <c:v>0.85950000000000004</c:v>
                </c:pt>
                <c:pt idx="10">
                  <c:v>0.85719999999999996</c:v>
                </c:pt>
                <c:pt idx="11">
                  <c:v>0.85411999999999999</c:v>
                </c:pt>
                <c:pt idx="12">
                  <c:v>0.84279999999999999</c:v>
                </c:pt>
                <c:pt idx="13">
                  <c:v>0.83057000000000003</c:v>
                </c:pt>
                <c:pt idx="14">
                  <c:v>0.79835999999999996</c:v>
                </c:pt>
                <c:pt idx="15">
                  <c:v>0.76215999999999995</c:v>
                </c:pt>
                <c:pt idx="16">
                  <c:v>0.71223999999999998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2C-42C0-9F5B-489E10615A5C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KPI'!$G$15:$W$15</c:f>
              <c:numCache>
                <c:formatCode>0.00</c:formatCode>
                <c:ptCount val="17"/>
                <c:pt idx="0">
                  <c:v>0.99</c:v>
                </c:pt>
                <c:pt idx="1">
                  <c:v>0.92399999999999993</c:v>
                </c:pt>
                <c:pt idx="2">
                  <c:v>0.85799999999999998</c:v>
                </c:pt>
                <c:pt idx="3">
                  <c:v>0.79199999999999993</c:v>
                </c:pt>
                <c:pt idx="4">
                  <c:v>0.72599999999999998</c:v>
                </c:pt>
                <c:pt idx="5">
                  <c:v>0.65999999999999992</c:v>
                </c:pt>
                <c:pt idx="6">
                  <c:v>0.59399999999999997</c:v>
                </c:pt>
                <c:pt idx="7">
                  <c:v>0.52800000000000002</c:v>
                </c:pt>
                <c:pt idx="8">
                  <c:v>0.495</c:v>
                </c:pt>
                <c:pt idx="9">
                  <c:v>0.46199999999999997</c:v>
                </c:pt>
                <c:pt idx="10">
                  <c:v>0.42899999999999999</c:v>
                </c:pt>
                <c:pt idx="11">
                  <c:v>0.39599999999999996</c:v>
                </c:pt>
                <c:pt idx="12">
                  <c:v>0.36299999999999999</c:v>
                </c:pt>
                <c:pt idx="13">
                  <c:v>0.32999999999999996</c:v>
                </c:pt>
                <c:pt idx="14">
                  <c:v>0.29699999999999999</c:v>
                </c:pt>
                <c:pt idx="15">
                  <c:v>0.26400000000000001</c:v>
                </c:pt>
                <c:pt idx="16">
                  <c:v>0.23099999999999998</c:v>
                </c:pt>
              </c:numCache>
            </c:numRef>
          </c:xVal>
          <c:yVal>
            <c:numRef>
              <c:f>'Grafici KPI'!$G$16:$W$16</c:f>
              <c:numCache>
                <c:formatCode>0.00</c:formatCode>
                <c:ptCount val="17"/>
                <c:pt idx="0">
                  <c:v>0.77100000000000002</c:v>
                </c:pt>
                <c:pt idx="1">
                  <c:v>0.77641000000000004</c:v>
                </c:pt>
                <c:pt idx="2">
                  <c:v>0.77993000000000001</c:v>
                </c:pt>
                <c:pt idx="3">
                  <c:v>0.77993000000000001</c:v>
                </c:pt>
                <c:pt idx="4">
                  <c:v>0.78727000000000003</c:v>
                </c:pt>
                <c:pt idx="5">
                  <c:v>0.79769999999999996</c:v>
                </c:pt>
                <c:pt idx="6">
                  <c:v>0.80949000000000004</c:v>
                </c:pt>
                <c:pt idx="7">
                  <c:v>0.82130999999999998</c:v>
                </c:pt>
                <c:pt idx="8">
                  <c:v>0.82665999999999995</c:v>
                </c:pt>
                <c:pt idx="9">
                  <c:v>0.83074000000000003</c:v>
                </c:pt>
                <c:pt idx="10">
                  <c:v>0.83792999999999995</c:v>
                </c:pt>
                <c:pt idx="11">
                  <c:v>0.84028000000000003</c:v>
                </c:pt>
                <c:pt idx="12">
                  <c:v>0.84421000000000002</c:v>
                </c:pt>
                <c:pt idx="13">
                  <c:v>0.83828000000000003</c:v>
                </c:pt>
                <c:pt idx="14">
                  <c:v>0.79944000000000004</c:v>
                </c:pt>
                <c:pt idx="15">
                  <c:v>0.72704000000000002</c:v>
                </c:pt>
                <c:pt idx="16">
                  <c:v>0.54183000000000003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2C-42C0-9F5B-489E10615A5C}"/>
            </c:ext>
          </c:extLst>
        </c:ser>
        <c:ser>
          <c:idx val="5"/>
          <c:order val="5"/>
          <c:tx>
            <c:v>DD-TSh-At-IO</c:v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KPI'!$G$18:$U$18</c:f>
              <c:numCache>
                <c:formatCode>0.00</c:formatCode>
                <c:ptCount val="15"/>
                <c:pt idx="0">
                  <c:v>0.99</c:v>
                </c:pt>
                <c:pt idx="1">
                  <c:v>0.94874999999999998</c:v>
                </c:pt>
                <c:pt idx="2">
                  <c:v>0.90749999999999997</c:v>
                </c:pt>
                <c:pt idx="3">
                  <c:v>0.86624999999999996</c:v>
                </c:pt>
                <c:pt idx="4">
                  <c:v>0.82499999999999996</c:v>
                </c:pt>
                <c:pt idx="5">
                  <c:v>0.78374999999999995</c:v>
                </c:pt>
                <c:pt idx="6">
                  <c:v>0.74249999999999994</c:v>
                </c:pt>
                <c:pt idx="7">
                  <c:v>0.70124999999999993</c:v>
                </c:pt>
                <c:pt idx="8">
                  <c:v>0.65999999999999992</c:v>
                </c:pt>
                <c:pt idx="9">
                  <c:v>0.61875000000000002</c:v>
                </c:pt>
                <c:pt idx="10">
                  <c:v>0.57750000000000001</c:v>
                </c:pt>
                <c:pt idx="11">
                  <c:v>0.53625</c:v>
                </c:pt>
                <c:pt idx="12">
                  <c:v>0.495</c:v>
                </c:pt>
                <c:pt idx="13">
                  <c:v>0.45374999999999999</c:v>
                </c:pt>
                <c:pt idx="14">
                  <c:v>0.41249999999999998</c:v>
                </c:pt>
              </c:numCache>
            </c:numRef>
          </c:xVal>
          <c:yVal>
            <c:numRef>
              <c:f>'Grafici KPI'!$G$19:$U$19</c:f>
              <c:numCache>
                <c:formatCode>0.00</c:formatCode>
                <c:ptCount val="15"/>
                <c:pt idx="0">
                  <c:v>0.84472000000000003</c:v>
                </c:pt>
                <c:pt idx="1">
                  <c:v>0.84547000000000005</c:v>
                </c:pt>
                <c:pt idx="2">
                  <c:v>0.83979000000000004</c:v>
                </c:pt>
                <c:pt idx="3">
                  <c:v>0.83467000000000002</c:v>
                </c:pt>
                <c:pt idx="4">
                  <c:v>0.82725000000000004</c:v>
                </c:pt>
                <c:pt idx="5">
                  <c:v>0.81745000000000001</c:v>
                </c:pt>
                <c:pt idx="6">
                  <c:v>0.80335000000000001</c:v>
                </c:pt>
                <c:pt idx="7">
                  <c:v>0.77981</c:v>
                </c:pt>
                <c:pt idx="8">
                  <c:v>0.74590999999999996</c:v>
                </c:pt>
                <c:pt idx="9">
                  <c:v>0.71552000000000004</c:v>
                </c:pt>
                <c:pt idx="10">
                  <c:v>0.65835999999999995</c:v>
                </c:pt>
                <c:pt idx="11">
                  <c:v>0.59397</c:v>
                </c:pt>
                <c:pt idx="12">
                  <c:v>0.49308000000000002</c:v>
                </c:pt>
                <c:pt idx="13">
                  <c:v>0.39588000000000001</c:v>
                </c:pt>
                <c:pt idx="14">
                  <c:v>0.30037000000000003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2C-42C0-9F5B-489E10615A5C}"/>
            </c:ext>
          </c:extLst>
        </c:ser>
        <c:ser>
          <c:idx val="6"/>
          <c:order val="6"/>
          <c:tx>
            <c:v>DD-TSh-At-Cnt</c:v>
          </c:tx>
          <c:spPr>
            <a:ln>
              <a:solidFill>
                <a:srgbClr val="3399FF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KPI'!$G$21:$R$21</c:f>
              <c:numCache>
                <c:formatCode>0.00</c:formatCode>
                <c:ptCount val="12"/>
                <c:pt idx="0">
                  <c:v>0.99</c:v>
                </c:pt>
                <c:pt idx="1">
                  <c:v>0.93500000000000005</c:v>
                </c:pt>
                <c:pt idx="2">
                  <c:v>0.88</c:v>
                </c:pt>
                <c:pt idx="3">
                  <c:v>0.82500000000000007</c:v>
                </c:pt>
                <c:pt idx="4">
                  <c:v>0.77</c:v>
                </c:pt>
                <c:pt idx="5">
                  <c:v>0.71499999999999997</c:v>
                </c:pt>
                <c:pt idx="6">
                  <c:v>0.66</c:v>
                </c:pt>
                <c:pt idx="7">
                  <c:v>0.60499999999999998</c:v>
                </c:pt>
                <c:pt idx="8">
                  <c:v>0.55000000000000004</c:v>
                </c:pt>
                <c:pt idx="9">
                  <c:v>0.495</c:v>
                </c:pt>
                <c:pt idx="10">
                  <c:v>0.44</c:v>
                </c:pt>
                <c:pt idx="11">
                  <c:v>0.38500000000000001</c:v>
                </c:pt>
              </c:numCache>
            </c:numRef>
          </c:xVal>
          <c:yVal>
            <c:numRef>
              <c:f>'Grafici KPI'!$G$22:$R$22</c:f>
              <c:numCache>
                <c:formatCode>0.00</c:formatCode>
                <c:ptCount val="12"/>
                <c:pt idx="0">
                  <c:v>0.8468</c:v>
                </c:pt>
                <c:pt idx="1">
                  <c:v>0.84248999999999996</c:v>
                </c:pt>
                <c:pt idx="2">
                  <c:v>0.84428000000000003</c:v>
                </c:pt>
                <c:pt idx="3">
                  <c:v>0.84131</c:v>
                </c:pt>
                <c:pt idx="4">
                  <c:v>0.83308000000000004</c:v>
                </c:pt>
                <c:pt idx="5">
                  <c:v>0.81152999999999997</c:v>
                </c:pt>
                <c:pt idx="6">
                  <c:v>0.78791999999999995</c:v>
                </c:pt>
                <c:pt idx="7">
                  <c:v>0.74333000000000005</c:v>
                </c:pt>
                <c:pt idx="8">
                  <c:v>0.69074999999999998</c:v>
                </c:pt>
                <c:pt idx="9">
                  <c:v>0.63036000000000003</c:v>
                </c:pt>
                <c:pt idx="10">
                  <c:v>0.51834999999999998</c:v>
                </c:pt>
                <c:pt idx="11">
                  <c:v>0.43031000000000003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C2C-42C0-9F5B-489E10615A5C}"/>
            </c:ext>
          </c:extLst>
        </c:ser>
        <c:ser>
          <c:idx val="7"/>
          <c:order val="7"/>
          <c:tx>
            <c:v>DD-TSh-Pr-Cnt</c:v>
          </c:tx>
          <c:spPr>
            <a:ln>
              <a:solidFill>
                <a:srgbClr val="66FFFF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KPI'!$G$24:$R$24</c:f>
              <c:numCache>
                <c:formatCode>0.00</c:formatCode>
                <c:ptCount val="12"/>
                <c:pt idx="0">
                  <c:v>0.99</c:v>
                </c:pt>
                <c:pt idx="1">
                  <c:v>0.94285714285714284</c:v>
                </c:pt>
                <c:pt idx="2">
                  <c:v>0.89571428571428569</c:v>
                </c:pt>
                <c:pt idx="3">
                  <c:v>0.84857142857142853</c:v>
                </c:pt>
                <c:pt idx="4">
                  <c:v>0.80142857142857138</c:v>
                </c:pt>
                <c:pt idx="5">
                  <c:v>0.75428571428571423</c:v>
                </c:pt>
                <c:pt idx="6">
                  <c:v>0.70714285714285718</c:v>
                </c:pt>
                <c:pt idx="7">
                  <c:v>0.66</c:v>
                </c:pt>
                <c:pt idx="8">
                  <c:v>0.61285714285714288</c:v>
                </c:pt>
                <c:pt idx="9">
                  <c:v>0.56571428571428573</c:v>
                </c:pt>
                <c:pt idx="10">
                  <c:v>0.51857142857142857</c:v>
                </c:pt>
                <c:pt idx="11">
                  <c:v>0.47142857142857142</c:v>
                </c:pt>
              </c:numCache>
            </c:numRef>
          </c:xVal>
          <c:yVal>
            <c:numRef>
              <c:f>'Grafici KPI'!$G$25:$R$25</c:f>
              <c:numCache>
                <c:formatCode>0.00</c:formatCode>
                <c:ptCount val="12"/>
                <c:pt idx="0">
                  <c:v>0.84528999999999999</c:v>
                </c:pt>
                <c:pt idx="1">
                  <c:v>0.83603000000000005</c:v>
                </c:pt>
                <c:pt idx="2">
                  <c:v>0.83401999999999998</c:v>
                </c:pt>
                <c:pt idx="3">
                  <c:v>0.82937000000000005</c:v>
                </c:pt>
                <c:pt idx="4">
                  <c:v>0.81376000000000004</c:v>
                </c:pt>
                <c:pt idx="5">
                  <c:v>0.78749000000000002</c:v>
                </c:pt>
                <c:pt idx="6">
                  <c:v>0.75800000000000001</c:v>
                </c:pt>
                <c:pt idx="7">
                  <c:v>0.72160999999999997</c:v>
                </c:pt>
                <c:pt idx="8">
                  <c:v>0.67295000000000005</c:v>
                </c:pt>
                <c:pt idx="9">
                  <c:v>0.58604999999999996</c:v>
                </c:pt>
                <c:pt idx="10">
                  <c:v>0.47447</c:v>
                </c:pt>
                <c:pt idx="11">
                  <c:v>0.33743000000000001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C2C-42C0-9F5B-489E10615A5C}"/>
            </c:ext>
          </c:extLst>
        </c:ser>
        <c:ser>
          <c:idx val="8"/>
          <c:order val="8"/>
          <c:tx>
            <c:v>DD-Bn-At-Cnt</c:v>
          </c:tx>
          <c:spPr>
            <a:ln>
              <a:solidFill>
                <a:srgbClr val="0070C0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KPI'!$G$27:$R$27</c:f>
              <c:numCache>
                <c:formatCode>0.00</c:formatCode>
                <c:ptCount val="12"/>
                <c:pt idx="0">
                  <c:v>0.99</c:v>
                </c:pt>
                <c:pt idx="1">
                  <c:v>0.89100000000000001</c:v>
                </c:pt>
                <c:pt idx="2">
                  <c:v>0.84150000000000003</c:v>
                </c:pt>
                <c:pt idx="3">
                  <c:v>0.79200000000000004</c:v>
                </c:pt>
                <c:pt idx="4">
                  <c:v>0.74250000000000005</c:v>
                </c:pt>
                <c:pt idx="5">
                  <c:v>0.64350000000000007</c:v>
                </c:pt>
                <c:pt idx="6">
                  <c:v>0.59400000000000008</c:v>
                </c:pt>
                <c:pt idx="7">
                  <c:v>0.49500000000000005</c:v>
                </c:pt>
                <c:pt idx="8">
                  <c:v>0.44550000000000001</c:v>
                </c:pt>
                <c:pt idx="9">
                  <c:v>0.39600000000000002</c:v>
                </c:pt>
                <c:pt idx="10">
                  <c:v>0.34650000000000003</c:v>
                </c:pt>
                <c:pt idx="11">
                  <c:v>0.29700000000000004</c:v>
                </c:pt>
              </c:numCache>
            </c:numRef>
          </c:xVal>
          <c:yVal>
            <c:numRef>
              <c:f>'Grafici KPI'!$G$28:$R$28</c:f>
              <c:numCache>
                <c:formatCode>0.00</c:formatCode>
                <c:ptCount val="12"/>
                <c:pt idx="0">
                  <c:v>0.85094000000000003</c:v>
                </c:pt>
                <c:pt idx="1">
                  <c:v>0.84824999999999995</c:v>
                </c:pt>
                <c:pt idx="2">
                  <c:v>0.84852000000000005</c:v>
                </c:pt>
                <c:pt idx="3">
                  <c:v>0.84948000000000001</c:v>
                </c:pt>
                <c:pt idx="4">
                  <c:v>0.84269000000000005</c:v>
                </c:pt>
                <c:pt idx="5">
                  <c:v>0.82415000000000005</c:v>
                </c:pt>
                <c:pt idx="6">
                  <c:v>0.81674999999999998</c:v>
                </c:pt>
                <c:pt idx="7">
                  <c:v>0.76536999999999999</c:v>
                </c:pt>
                <c:pt idx="8">
                  <c:v>0.71548999999999996</c:v>
                </c:pt>
                <c:pt idx="9">
                  <c:v>0.64502000000000004</c:v>
                </c:pt>
                <c:pt idx="10">
                  <c:v>0.53373000000000004</c:v>
                </c:pt>
                <c:pt idx="11">
                  <c:v>0.47360000000000002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C2C-42C0-9F5B-489E10615A5C}"/>
            </c:ext>
          </c:extLst>
        </c:ser>
        <c:ser>
          <c:idx val="9"/>
          <c:order val="9"/>
          <c:tx>
            <c:v>DD-Bn-Pr-Cnt</c:v>
          </c:tx>
          <c:spPr>
            <a:ln>
              <a:solidFill>
                <a:srgbClr val="00206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KPI'!$G$30:$R$30</c:f>
              <c:numCache>
                <c:formatCode>0.00</c:formatCode>
                <c:ptCount val="12"/>
                <c:pt idx="0">
                  <c:v>0.99</c:v>
                </c:pt>
                <c:pt idx="1">
                  <c:v>0.92812499999999998</c:v>
                </c:pt>
                <c:pt idx="2">
                  <c:v>0.86624999999999996</c:v>
                </c:pt>
                <c:pt idx="3">
                  <c:v>0.80437499999999995</c:v>
                </c:pt>
                <c:pt idx="4">
                  <c:v>0.74249999999999994</c:v>
                </c:pt>
                <c:pt idx="5">
                  <c:v>0.68062499999999992</c:v>
                </c:pt>
                <c:pt idx="6">
                  <c:v>0.61874999999999991</c:v>
                </c:pt>
                <c:pt idx="7">
                  <c:v>0.55687500000000001</c:v>
                </c:pt>
                <c:pt idx="8">
                  <c:v>0.495</c:v>
                </c:pt>
                <c:pt idx="9">
                  <c:v>0.43312499999999998</c:v>
                </c:pt>
                <c:pt idx="10">
                  <c:v>0.37124999999999997</c:v>
                </c:pt>
                <c:pt idx="11">
                  <c:v>0.30937499999999996</c:v>
                </c:pt>
              </c:numCache>
            </c:numRef>
          </c:xVal>
          <c:yVal>
            <c:numRef>
              <c:f>'Grafici KPI'!$G$31:$R$31</c:f>
              <c:numCache>
                <c:formatCode>0.00</c:formatCode>
                <c:ptCount val="12"/>
                <c:pt idx="0">
                  <c:v>0.84726000000000001</c:v>
                </c:pt>
                <c:pt idx="1">
                  <c:v>0.84467999999999999</c:v>
                </c:pt>
                <c:pt idx="2">
                  <c:v>0.84433999999999998</c:v>
                </c:pt>
                <c:pt idx="3">
                  <c:v>0.84170999999999996</c:v>
                </c:pt>
                <c:pt idx="4">
                  <c:v>0.84108000000000005</c:v>
                </c:pt>
                <c:pt idx="5">
                  <c:v>0.83116999999999996</c:v>
                </c:pt>
                <c:pt idx="6">
                  <c:v>0.81391999999999998</c:v>
                </c:pt>
                <c:pt idx="7">
                  <c:v>0.77805000000000002</c:v>
                </c:pt>
                <c:pt idx="8">
                  <c:v>0.74085999999999996</c:v>
                </c:pt>
                <c:pt idx="9">
                  <c:v>0.66329000000000005</c:v>
                </c:pt>
                <c:pt idx="10">
                  <c:v>0.52087000000000006</c:v>
                </c:pt>
                <c:pt idx="11">
                  <c:v>0.30554999999999999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C2C-42C0-9F5B-489E10615A5C}"/>
            </c:ext>
          </c:extLst>
        </c:ser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KPI'!$G$33:$U$33</c:f>
              <c:numCache>
                <c:formatCode>0.00</c:formatCode>
                <c:ptCount val="15"/>
                <c:pt idx="0">
                  <c:v>0.99</c:v>
                </c:pt>
                <c:pt idx="1">
                  <c:v>0.94874999999999998</c:v>
                </c:pt>
                <c:pt idx="2">
                  <c:v>0.90749999999999997</c:v>
                </c:pt>
                <c:pt idx="3">
                  <c:v>0.86624999999999996</c:v>
                </c:pt>
                <c:pt idx="4">
                  <c:v>0.82499999999999996</c:v>
                </c:pt>
                <c:pt idx="5">
                  <c:v>0.78374999999999995</c:v>
                </c:pt>
                <c:pt idx="6">
                  <c:v>0.74249999999999994</c:v>
                </c:pt>
                <c:pt idx="7">
                  <c:v>0.70124999999999993</c:v>
                </c:pt>
                <c:pt idx="8">
                  <c:v>0.65999999999999992</c:v>
                </c:pt>
                <c:pt idx="9">
                  <c:v>0.61875000000000002</c:v>
                </c:pt>
                <c:pt idx="10">
                  <c:v>0.57750000000000001</c:v>
                </c:pt>
                <c:pt idx="11">
                  <c:v>0.53625</c:v>
                </c:pt>
                <c:pt idx="12">
                  <c:v>0.495</c:v>
                </c:pt>
                <c:pt idx="13">
                  <c:v>0.45374999999999999</c:v>
                </c:pt>
                <c:pt idx="14">
                  <c:v>0.41249999999999998</c:v>
                </c:pt>
              </c:numCache>
            </c:numRef>
          </c:xVal>
          <c:yVal>
            <c:numRef>
              <c:f>'Grafici KPI'!$G$34:$U$34</c:f>
              <c:numCache>
                <c:formatCode>0.00</c:formatCode>
                <c:ptCount val="15"/>
                <c:pt idx="0">
                  <c:v>0.86185999999999996</c:v>
                </c:pt>
                <c:pt idx="1">
                  <c:v>0.86017999999999994</c:v>
                </c:pt>
                <c:pt idx="2">
                  <c:v>0.85929</c:v>
                </c:pt>
                <c:pt idx="3">
                  <c:v>0.85375999999999996</c:v>
                </c:pt>
                <c:pt idx="4">
                  <c:v>0.84369000000000005</c:v>
                </c:pt>
                <c:pt idx="5">
                  <c:v>0.83496999999999999</c:v>
                </c:pt>
                <c:pt idx="6">
                  <c:v>0.81847999999999999</c:v>
                </c:pt>
                <c:pt idx="7">
                  <c:v>0.79227000000000003</c:v>
                </c:pt>
                <c:pt idx="8">
                  <c:v>0.75661</c:v>
                </c:pt>
                <c:pt idx="9">
                  <c:v>0.72218000000000004</c:v>
                </c:pt>
                <c:pt idx="10">
                  <c:v>0.66335999999999995</c:v>
                </c:pt>
                <c:pt idx="11">
                  <c:v>0.59872999999999998</c:v>
                </c:pt>
                <c:pt idx="12">
                  <c:v>0.5111</c:v>
                </c:pt>
                <c:pt idx="13">
                  <c:v>0.39006999999999997</c:v>
                </c:pt>
                <c:pt idx="14">
                  <c:v>0.31311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C2C-42C0-9F5B-489E10615A5C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KPI'!$G$36:$R$36</c:f>
              <c:numCache>
                <c:formatCode>0.00</c:formatCode>
                <c:ptCount val="12"/>
                <c:pt idx="0">
                  <c:v>0.99</c:v>
                </c:pt>
                <c:pt idx="1">
                  <c:v>0.93176470588235294</c:v>
                </c:pt>
                <c:pt idx="2">
                  <c:v>0.87352941176470589</c:v>
                </c:pt>
                <c:pt idx="3">
                  <c:v>0.81529411764705884</c:v>
                </c:pt>
                <c:pt idx="4">
                  <c:v>0.75705882352941178</c:v>
                </c:pt>
                <c:pt idx="5">
                  <c:v>0.69882352941176473</c:v>
                </c:pt>
                <c:pt idx="6">
                  <c:v>0.64058823529411768</c:v>
                </c:pt>
                <c:pt idx="7">
                  <c:v>0.58235294117647063</c:v>
                </c:pt>
                <c:pt idx="8">
                  <c:v>0.52411764705882358</c:v>
                </c:pt>
                <c:pt idx="9">
                  <c:v>0.46588235294117647</c:v>
                </c:pt>
                <c:pt idx="10">
                  <c:v>0.40764705882352942</c:v>
                </c:pt>
                <c:pt idx="11">
                  <c:v>0.34941176470588237</c:v>
                </c:pt>
              </c:numCache>
            </c:numRef>
          </c:xVal>
          <c:yVal>
            <c:numRef>
              <c:f>'Grafici KPI'!$G$37:$R$37</c:f>
              <c:numCache>
                <c:formatCode>0.00</c:formatCode>
                <c:ptCount val="12"/>
                <c:pt idx="0">
                  <c:v>0.86475000000000002</c:v>
                </c:pt>
                <c:pt idx="1">
                  <c:v>0.86339999999999995</c:v>
                </c:pt>
                <c:pt idx="2">
                  <c:v>0.8599</c:v>
                </c:pt>
                <c:pt idx="3">
                  <c:v>0.85377000000000003</c:v>
                </c:pt>
                <c:pt idx="4">
                  <c:v>0.84148999999999996</c:v>
                </c:pt>
                <c:pt idx="5">
                  <c:v>0.82438</c:v>
                </c:pt>
                <c:pt idx="6">
                  <c:v>0.77695999999999998</c:v>
                </c:pt>
                <c:pt idx="7">
                  <c:v>0.73297999999999996</c:v>
                </c:pt>
                <c:pt idx="8">
                  <c:v>0.69408000000000003</c:v>
                </c:pt>
                <c:pt idx="9">
                  <c:v>0.60253999999999996</c:v>
                </c:pt>
                <c:pt idx="10">
                  <c:v>0.45950000000000002</c:v>
                </c:pt>
                <c:pt idx="11">
                  <c:v>0.42155999999999999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C2C-42C0-9F5B-489E10615A5C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KPI'!$G$39:$T$39</c:f>
              <c:numCache>
                <c:formatCode>0.00</c:formatCode>
                <c:ptCount val="14"/>
                <c:pt idx="0">
                  <c:v>0.99</c:v>
                </c:pt>
                <c:pt idx="1">
                  <c:v>0.94285714285714284</c:v>
                </c:pt>
                <c:pt idx="2">
                  <c:v>0.89571428571428569</c:v>
                </c:pt>
                <c:pt idx="3">
                  <c:v>0.84857142857142853</c:v>
                </c:pt>
                <c:pt idx="4">
                  <c:v>0.80142857142857138</c:v>
                </c:pt>
                <c:pt idx="5">
                  <c:v>0.75428571428571423</c:v>
                </c:pt>
                <c:pt idx="6">
                  <c:v>0.70714285714285718</c:v>
                </c:pt>
                <c:pt idx="7">
                  <c:v>0.66</c:v>
                </c:pt>
                <c:pt idx="8">
                  <c:v>0.61285714285714288</c:v>
                </c:pt>
                <c:pt idx="9">
                  <c:v>0.56571428571428573</c:v>
                </c:pt>
                <c:pt idx="10">
                  <c:v>0.51857142857142857</c:v>
                </c:pt>
                <c:pt idx="11">
                  <c:v>0.47142857142857142</c:v>
                </c:pt>
                <c:pt idx="12">
                  <c:v>0.42428571428571427</c:v>
                </c:pt>
                <c:pt idx="13">
                  <c:v>0.37714285714285711</c:v>
                </c:pt>
              </c:numCache>
            </c:numRef>
          </c:xVal>
          <c:yVal>
            <c:numRef>
              <c:f>'Grafici KPI'!$G$40:$T$40</c:f>
              <c:numCache>
                <c:formatCode>0.00</c:formatCode>
                <c:ptCount val="14"/>
                <c:pt idx="0">
                  <c:v>0.86270999999999998</c:v>
                </c:pt>
                <c:pt idx="1">
                  <c:v>0.86373999999999995</c:v>
                </c:pt>
                <c:pt idx="2">
                  <c:v>0.85836000000000001</c:v>
                </c:pt>
                <c:pt idx="3">
                  <c:v>0.84919999999999995</c:v>
                </c:pt>
                <c:pt idx="4">
                  <c:v>0.83611000000000002</c:v>
                </c:pt>
                <c:pt idx="5">
                  <c:v>0.80952000000000002</c:v>
                </c:pt>
                <c:pt idx="6">
                  <c:v>0.78398999999999996</c:v>
                </c:pt>
                <c:pt idx="7">
                  <c:v>0.74739999999999995</c:v>
                </c:pt>
                <c:pt idx="8">
                  <c:v>0.68071999999999999</c:v>
                </c:pt>
                <c:pt idx="9">
                  <c:v>0.63134999999999997</c:v>
                </c:pt>
                <c:pt idx="10">
                  <c:v>0.55047999999999997</c:v>
                </c:pt>
                <c:pt idx="11">
                  <c:v>0.38011</c:v>
                </c:pt>
                <c:pt idx="12">
                  <c:v>0.29969000000000001</c:v>
                </c:pt>
                <c:pt idx="13">
                  <c:v>0.25933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C2C-42C0-9F5B-489E10615A5C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KPI'!$G$42:$T$42</c:f>
              <c:numCache>
                <c:formatCode>0.00</c:formatCode>
                <c:ptCount val="14"/>
                <c:pt idx="0">
                  <c:v>0.99</c:v>
                </c:pt>
                <c:pt idx="1">
                  <c:v>0.93789473684210523</c:v>
                </c:pt>
                <c:pt idx="2">
                  <c:v>0.88578947368421046</c:v>
                </c:pt>
                <c:pt idx="3">
                  <c:v>0.83368421052631569</c:v>
                </c:pt>
                <c:pt idx="4">
                  <c:v>0.78157894736842093</c:v>
                </c:pt>
                <c:pt idx="5">
                  <c:v>0.72947368421052627</c:v>
                </c:pt>
                <c:pt idx="6">
                  <c:v>0.67736842105263151</c:v>
                </c:pt>
                <c:pt idx="7">
                  <c:v>0.62526315789473674</c:v>
                </c:pt>
                <c:pt idx="8">
                  <c:v>0.57315789473684209</c:v>
                </c:pt>
                <c:pt idx="9">
                  <c:v>0.52105263157894732</c:v>
                </c:pt>
                <c:pt idx="10">
                  <c:v>0.46894736842105261</c:v>
                </c:pt>
                <c:pt idx="11">
                  <c:v>0.41684210526315785</c:v>
                </c:pt>
                <c:pt idx="12">
                  <c:v>0.36473684210526314</c:v>
                </c:pt>
                <c:pt idx="13">
                  <c:v>0.31263157894736837</c:v>
                </c:pt>
              </c:numCache>
            </c:numRef>
          </c:xVal>
          <c:yVal>
            <c:numRef>
              <c:f>'Grafici KPI'!$G$43:$T$43</c:f>
              <c:numCache>
                <c:formatCode>0.00</c:formatCode>
                <c:ptCount val="14"/>
                <c:pt idx="0">
                  <c:v>0.86809000000000003</c:v>
                </c:pt>
                <c:pt idx="1">
                  <c:v>0.86329999999999996</c:v>
                </c:pt>
                <c:pt idx="2">
                  <c:v>0.86385000000000001</c:v>
                </c:pt>
                <c:pt idx="3">
                  <c:v>0.86399000000000004</c:v>
                </c:pt>
                <c:pt idx="4">
                  <c:v>0.86251999999999995</c:v>
                </c:pt>
                <c:pt idx="5">
                  <c:v>0.85780999999999996</c:v>
                </c:pt>
                <c:pt idx="6">
                  <c:v>0.85021000000000002</c:v>
                </c:pt>
                <c:pt idx="7">
                  <c:v>0.83956500000000001</c:v>
                </c:pt>
                <c:pt idx="8">
                  <c:v>0.82891999999999999</c:v>
                </c:pt>
                <c:pt idx="9">
                  <c:v>0.77849000000000002</c:v>
                </c:pt>
                <c:pt idx="10">
                  <c:v>0.74434999999999996</c:v>
                </c:pt>
                <c:pt idx="11">
                  <c:v>0.69044000000000005</c:v>
                </c:pt>
                <c:pt idx="12">
                  <c:v>0.58965000000000001</c:v>
                </c:pt>
                <c:pt idx="13">
                  <c:v>0.51224000000000003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C2C-42C0-9F5B-489E10615A5C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KPI'!$G$45:$U$45</c:f>
              <c:numCache>
                <c:formatCode>0.00</c:formatCode>
                <c:ptCount val="15"/>
                <c:pt idx="0">
                  <c:v>0.99</c:v>
                </c:pt>
                <c:pt idx="1">
                  <c:v>0.92812499999999998</c:v>
                </c:pt>
                <c:pt idx="2">
                  <c:v>0.86624999999999996</c:v>
                </c:pt>
                <c:pt idx="3">
                  <c:v>0.80437499999999995</c:v>
                </c:pt>
                <c:pt idx="4">
                  <c:v>0.74249999999999994</c:v>
                </c:pt>
                <c:pt idx="5">
                  <c:v>0.68062499999999992</c:v>
                </c:pt>
                <c:pt idx="6">
                  <c:v>0.61874999999999991</c:v>
                </c:pt>
                <c:pt idx="7">
                  <c:v>0.55687500000000001</c:v>
                </c:pt>
                <c:pt idx="8">
                  <c:v>0.68062499999999992</c:v>
                </c:pt>
                <c:pt idx="9">
                  <c:v>0.61874999999999991</c:v>
                </c:pt>
                <c:pt idx="10">
                  <c:v>0.55687500000000001</c:v>
                </c:pt>
                <c:pt idx="11">
                  <c:v>0.495</c:v>
                </c:pt>
                <c:pt idx="12">
                  <c:v>0.43312499999999998</c:v>
                </c:pt>
                <c:pt idx="13">
                  <c:v>0.37124999999999997</c:v>
                </c:pt>
                <c:pt idx="14">
                  <c:v>0.30937499999999996</c:v>
                </c:pt>
              </c:numCache>
            </c:numRef>
          </c:xVal>
          <c:yVal>
            <c:numRef>
              <c:f>'Grafici KPI'!$G$46:$U$46</c:f>
              <c:numCache>
                <c:formatCode>0.00</c:formatCode>
                <c:ptCount val="15"/>
                <c:pt idx="0">
                  <c:v>0.85755000000000003</c:v>
                </c:pt>
                <c:pt idx="1">
                  <c:v>0.85489000000000004</c:v>
                </c:pt>
                <c:pt idx="2">
                  <c:v>0.85304999999999997</c:v>
                </c:pt>
                <c:pt idx="3">
                  <c:v>0.85440000000000005</c:v>
                </c:pt>
                <c:pt idx="4">
                  <c:v>0.84955000000000003</c:v>
                </c:pt>
                <c:pt idx="5">
                  <c:v>0.84038999999999997</c:v>
                </c:pt>
                <c:pt idx="6">
                  <c:v>0.82584999999999997</c:v>
                </c:pt>
                <c:pt idx="7">
                  <c:v>0.79442000000000002</c:v>
                </c:pt>
                <c:pt idx="8">
                  <c:v>0.84038999999999997</c:v>
                </c:pt>
                <c:pt idx="9">
                  <c:v>0.82584999999999997</c:v>
                </c:pt>
                <c:pt idx="10">
                  <c:v>0.79442000000000002</c:v>
                </c:pt>
                <c:pt idx="11">
                  <c:v>0.75234999999999996</c:v>
                </c:pt>
                <c:pt idx="12">
                  <c:v>0.65215000000000001</c:v>
                </c:pt>
                <c:pt idx="13">
                  <c:v>0.53900000000000003</c:v>
                </c:pt>
                <c:pt idx="14">
                  <c:v>0.29291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C2C-42C0-9F5B-489E10615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</c:scatterChart>
      <c:valAx>
        <c:axId val="658441568"/>
        <c:scaling>
          <c:orientation val="minMax"/>
          <c:max val="1"/>
          <c:min val="0.2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% Norms</a:t>
                </a:r>
                <a:r>
                  <a:rPr lang="it-IT" b="1" baseline="0"/>
                  <a:t> relatively to the push case (100%)</a:t>
                </a:r>
                <a:endParaRPr lang="it-IT" b="1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658446816"/>
        <c:crosses val="autoZero"/>
        <c:crossBetween val="midCat"/>
        <c:majorUnit val="0.1"/>
        <c:minorUnit val="1.0000000000000002E-2"/>
      </c:valAx>
      <c:valAx>
        <c:axId val="658446816"/>
        <c:scaling>
          <c:orientation val="minMax"/>
          <c:max val="7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Lateness  [u.o.t]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658441568"/>
        <c:crosses val="autoZero"/>
        <c:crossBetween val="midCat"/>
        <c:majorUnit val="10"/>
        <c:minorUnit val="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0"/>
          <c:order val="0"/>
          <c:tx>
            <c:v>FIFO-TSh-AT-IO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KPI'!$F$2:$V$2</c:f>
              <c:numCache>
                <c:formatCode>0.00</c:formatCode>
                <c:ptCount val="17"/>
                <c:pt idx="0">
                  <c:v>24.972940000000001</c:v>
                </c:pt>
                <c:pt idx="1">
                  <c:v>24.25066</c:v>
                </c:pt>
                <c:pt idx="2">
                  <c:v>24.041799999999999</c:v>
                </c:pt>
                <c:pt idx="3">
                  <c:v>23.932680000000001</c:v>
                </c:pt>
                <c:pt idx="4">
                  <c:v>23.761399999999998</c:v>
                </c:pt>
                <c:pt idx="5">
                  <c:v>23.412949999999999</c:v>
                </c:pt>
                <c:pt idx="6">
                  <c:v>23.202010000000001</c:v>
                </c:pt>
                <c:pt idx="7">
                  <c:v>22.881730000000001</c:v>
                </c:pt>
                <c:pt idx="8">
                  <c:v>22.493929999999999</c:v>
                </c:pt>
                <c:pt idx="9">
                  <c:v>21.896419999999999</c:v>
                </c:pt>
                <c:pt idx="10">
                  <c:v>21.350629999999999</c:v>
                </c:pt>
                <c:pt idx="11">
                  <c:v>20.592780000000001</c:v>
                </c:pt>
                <c:pt idx="12">
                  <c:v>19.849679999999999</c:v>
                </c:pt>
                <c:pt idx="13">
                  <c:v>18.88617</c:v>
                </c:pt>
                <c:pt idx="14">
                  <c:v>17.59928</c:v>
                </c:pt>
                <c:pt idx="15">
                  <c:v>17.050039999999999</c:v>
                </c:pt>
                <c:pt idx="16">
                  <c:v>16.421469999999999</c:v>
                </c:pt>
              </c:numCache>
            </c:numRef>
          </c:xVal>
          <c:yVal>
            <c:numRef>
              <c:f>'Grafici KPI'!$F$4:$V$4</c:f>
              <c:numCache>
                <c:formatCode>0.00</c:formatCode>
                <c:ptCount val="17"/>
                <c:pt idx="0">
                  <c:v>0.76626000000000005</c:v>
                </c:pt>
                <c:pt idx="1">
                  <c:v>0.76939999999999997</c:v>
                </c:pt>
                <c:pt idx="2">
                  <c:v>0.77100000000000002</c:v>
                </c:pt>
                <c:pt idx="3">
                  <c:v>0.76888999999999996</c:v>
                </c:pt>
                <c:pt idx="4">
                  <c:v>0.76742999999999995</c:v>
                </c:pt>
                <c:pt idx="5">
                  <c:v>0.76971000000000001</c:v>
                </c:pt>
                <c:pt idx="6">
                  <c:v>0.76751999999999998</c:v>
                </c:pt>
                <c:pt idx="7">
                  <c:v>0.76275000000000004</c:v>
                </c:pt>
                <c:pt idx="8">
                  <c:v>0.76173000000000002</c:v>
                </c:pt>
                <c:pt idx="9">
                  <c:v>0.75690999999999997</c:v>
                </c:pt>
                <c:pt idx="10">
                  <c:v>0.74934000000000001</c:v>
                </c:pt>
                <c:pt idx="11">
                  <c:v>0.74553000000000003</c:v>
                </c:pt>
                <c:pt idx="12">
                  <c:v>0.73370000000000002</c:v>
                </c:pt>
                <c:pt idx="13">
                  <c:v>0.69355</c:v>
                </c:pt>
                <c:pt idx="14">
                  <c:v>0.67071000000000003</c:v>
                </c:pt>
                <c:pt idx="15">
                  <c:v>0.6472</c:v>
                </c:pt>
                <c:pt idx="16">
                  <c:v>0.63207999999999998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C6-4153-A143-114A265AEE73}"/>
            </c:ext>
          </c:extLst>
        </c:ser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KPI'!$F$5:$S$5</c:f>
              <c:numCache>
                <c:formatCode>0.00</c:formatCode>
                <c:ptCount val="14"/>
                <c:pt idx="0">
                  <c:v>24.972940000000001</c:v>
                </c:pt>
                <c:pt idx="1">
                  <c:v>24.456009999999999</c:v>
                </c:pt>
                <c:pt idx="2">
                  <c:v>24.109000000000002</c:v>
                </c:pt>
                <c:pt idx="3">
                  <c:v>23.979679999999998</c:v>
                </c:pt>
                <c:pt idx="4">
                  <c:v>23.633489999999998</c:v>
                </c:pt>
                <c:pt idx="5">
                  <c:v>23.167249999999999</c:v>
                </c:pt>
                <c:pt idx="6">
                  <c:v>22.6858</c:v>
                </c:pt>
                <c:pt idx="7">
                  <c:v>22.069199999999999</c:v>
                </c:pt>
                <c:pt idx="8">
                  <c:v>20.951370000000001</c:v>
                </c:pt>
                <c:pt idx="9">
                  <c:v>19.874549999999999</c:v>
                </c:pt>
                <c:pt idx="10">
                  <c:v>18.180599999999998</c:v>
                </c:pt>
                <c:pt idx="11">
                  <c:v>17.087589999999999</c:v>
                </c:pt>
                <c:pt idx="12">
                  <c:v>16.171530000000001</c:v>
                </c:pt>
                <c:pt idx="13">
                  <c:v>15.12988</c:v>
                </c:pt>
              </c:numCache>
            </c:numRef>
          </c:xVal>
          <c:yVal>
            <c:numRef>
              <c:f>'Grafici KPI'!$F$7:$S$7</c:f>
              <c:numCache>
                <c:formatCode>0.00</c:formatCode>
                <c:ptCount val="14"/>
                <c:pt idx="0">
                  <c:v>0.76626000000000005</c:v>
                </c:pt>
                <c:pt idx="1">
                  <c:v>0.76898</c:v>
                </c:pt>
                <c:pt idx="2">
                  <c:v>0.77373000000000003</c:v>
                </c:pt>
                <c:pt idx="3">
                  <c:v>0.77273000000000003</c:v>
                </c:pt>
                <c:pt idx="4">
                  <c:v>0.77698999999999996</c:v>
                </c:pt>
                <c:pt idx="5">
                  <c:v>0.78156000000000003</c:v>
                </c:pt>
                <c:pt idx="6">
                  <c:v>0.78408</c:v>
                </c:pt>
                <c:pt idx="7">
                  <c:v>0.78629000000000004</c:v>
                </c:pt>
                <c:pt idx="8">
                  <c:v>0.79310999999999998</c:v>
                </c:pt>
                <c:pt idx="9">
                  <c:v>0.79178999999999999</c:v>
                </c:pt>
                <c:pt idx="10">
                  <c:v>0.78715999999999997</c:v>
                </c:pt>
                <c:pt idx="11">
                  <c:v>0.78242999999999996</c:v>
                </c:pt>
                <c:pt idx="12">
                  <c:v>0.76668000000000003</c:v>
                </c:pt>
                <c:pt idx="13">
                  <c:v>0.74509999999999998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C6-4153-A143-114A265AEE73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KPI'!$F$8:$R$8</c:f>
              <c:numCache>
                <c:formatCode>0.00</c:formatCode>
                <c:ptCount val="13"/>
                <c:pt idx="0">
                  <c:v>24.972940000000001</c:v>
                </c:pt>
                <c:pt idx="1">
                  <c:v>24.369700000000002</c:v>
                </c:pt>
                <c:pt idx="2">
                  <c:v>24.11176</c:v>
                </c:pt>
                <c:pt idx="3">
                  <c:v>23.987169999999999</c:v>
                </c:pt>
                <c:pt idx="4">
                  <c:v>23.562439999999999</c:v>
                </c:pt>
                <c:pt idx="5">
                  <c:v>23.27064</c:v>
                </c:pt>
                <c:pt idx="6">
                  <c:v>22.9663</c:v>
                </c:pt>
                <c:pt idx="7">
                  <c:v>22.23415</c:v>
                </c:pt>
                <c:pt idx="8">
                  <c:v>21.582999999999998</c:v>
                </c:pt>
                <c:pt idx="9">
                  <c:v>20.805289999999999</c:v>
                </c:pt>
                <c:pt idx="10">
                  <c:v>19.721160000000001</c:v>
                </c:pt>
                <c:pt idx="11">
                  <c:v>18.471350000000001</c:v>
                </c:pt>
                <c:pt idx="12">
                  <c:v>16.805520000000001</c:v>
                </c:pt>
              </c:numCache>
            </c:numRef>
          </c:xVal>
          <c:yVal>
            <c:numRef>
              <c:f>'Grafici KPI'!$F$10:$R$10</c:f>
              <c:numCache>
                <c:formatCode>0.00</c:formatCode>
                <c:ptCount val="13"/>
                <c:pt idx="0">
                  <c:v>0.76626000000000005</c:v>
                </c:pt>
                <c:pt idx="1">
                  <c:v>0.76819000000000004</c:v>
                </c:pt>
                <c:pt idx="2">
                  <c:v>0.77073999999999998</c:v>
                </c:pt>
                <c:pt idx="3">
                  <c:v>0.76698999999999995</c:v>
                </c:pt>
                <c:pt idx="4">
                  <c:v>0.77039000000000002</c:v>
                </c:pt>
                <c:pt idx="5">
                  <c:v>0.77141999999999999</c:v>
                </c:pt>
                <c:pt idx="6">
                  <c:v>0.76490999999999998</c:v>
                </c:pt>
                <c:pt idx="7">
                  <c:v>0.76856999999999998</c:v>
                </c:pt>
                <c:pt idx="8">
                  <c:v>0.75882000000000005</c:v>
                </c:pt>
                <c:pt idx="9">
                  <c:v>0.75202000000000002</c:v>
                </c:pt>
                <c:pt idx="10">
                  <c:v>0.73875000000000002</c:v>
                </c:pt>
                <c:pt idx="11">
                  <c:v>0.69801000000000002</c:v>
                </c:pt>
                <c:pt idx="12">
                  <c:v>0.65595000000000003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C6-4153-A143-114A265AEE73}"/>
            </c:ext>
          </c:extLst>
        </c:ser>
        <c:ser>
          <c:idx val="3"/>
          <c:order val="3"/>
          <c:tx>
            <c:v>FIFO-Bn-At-Cnt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KPI'!$F$11:$W$11</c:f>
              <c:numCache>
                <c:formatCode>0.00</c:formatCode>
                <c:ptCount val="18"/>
                <c:pt idx="0">
                  <c:v>24.972940000000001</c:v>
                </c:pt>
                <c:pt idx="1">
                  <c:v>23.511869999999998</c:v>
                </c:pt>
                <c:pt idx="2">
                  <c:v>23.105450000000001</c:v>
                </c:pt>
                <c:pt idx="3">
                  <c:v>22.58982</c:v>
                </c:pt>
                <c:pt idx="4">
                  <c:v>21.992850000000001</c:v>
                </c:pt>
                <c:pt idx="5">
                  <c:v>21.221319999999999</c:v>
                </c:pt>
                <c:pt idx="6">
                  <c:v>20.423739999999999</c:v>
                </c:pt>
                <c:pt idx="7">
                  <c:v>19.49811</c:v>
                </c:pt>
                <c:pt idx="8">
                  <c:v>18.374420000000001</c:v>
                </c:pt>
                <c:pt idx="9">
                  <c:v>17.16666</c:v>
                </c:pt>
                <c:pt idx="10">
                  <c:v>16.44482</c:v>
                </c:pt>
                <c:pt idx="11">
                  <c:v>15.75225</c:v>
                </c:pt>
                <c:pt idx="12">
                  <c:v>14.973509999999999</c:v>
                </c:pt>
                <c:pt idx="13">
                  <c:v>14.14127</c:v>
                </c:pt>
                <c:pt idx="14">
                  <c:v>13.21156</c:v>
                </c:pt>
                <c:pt idx="15">
                  <c:v>12.30533</c:v>
                </c:pt>
                <c:pt idx="16">
                  <c:v>11.300509999999999</c:v>
                </c:pt>
                <c:pt idx="17">
                  <c:v>10.26953</c:v>
                </c:pt>
              </c:numCache>
            </c:numRef>
          </c:xVal>
          <c:yVal>
            <c:numRef>
              <c:f>'Grafici KPI'!$F$13:$W$13</c:f>
              <c:numCache>
                <c:formatCode>0.00</c:formatCode>
                <c:ptCount val="18"/>
                <c:pt idx="0">
                  <c:v>0.76626000000000005</c:v>
                </c:pt>
                <c:pt idx="1">
                  <c:v>0.78215999999999997</c:v>
                </c:pt>
                <c:pt idx="2">
                  <c:v>0.78876999999999997</c:v>
                </c:pt>
                <c:pt idx="3">
                  <c:v>0.79540999999999995</c:v>
                </c:pt>
                <c:pt idx="4">
                  <c:v>0.80671999999999999</c:v>
                </c:pt>
                <c:pt idx="5">
                  <c:v>0.81818999999999997</c:v>
                </c:pt>
                <c:pt idx="6">
                  <c:v>0.82901000000000002</c:v>
                </c:pt>
                <c:pt idx="7">
                  <c:v>0.84172999999999998</c:v>
                </c:pt>
                <c:pt idx="8">
                  <c:v>0.85068999999999995</c:v>
                </c:pt>
                <c:pt idx="9">
                  <c:v>0.85711999999999999</c:v>
                </c:pt>
                <c:pt idx="10">
                  <c:v>0.85950000000000004</c:v>
                </c:pt>
                <c:pt idx="11">
                  <c:v>0.85719999999999996</c:v>
                </c:pt>
                <c:pt idx="12">
                  <c:v>0.85411999999999999</c:v>
                </c:pt>
                <c:pt idx="13">
                  <c:v>0.84279999999999999</c:v>
                </c:pt>
                <c:pt idx="14">
                  <c:v>0.83057000000000003</c:v>
                </c:pt>
                <c:pt idx="15">
                  <c:v>0.79835999999999996</c:v>
                </c:pt>
                <c:pt idx="16">
                  <c:v>0.76215999999999995</c:v>
                </c:pt>
                <c:pt idx="17">
                  <c:v>0.71223999999999998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C6-4153-A143-114A265AEE73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KPI'!$F$14:$W$14</c:f>
              <c:numCache>
                <c:formatCode>0.00</c:formatCode>
                <c:ptCount val="18"/>
                <c:pt idx="0">
                  <c:v>24.972940000000001</c:v>
                </c:pt>
                <c:pt idx="1">
                  <c:v>24.378520000000002</c:v>
                </c:pt>
                <c:pt idx="2">
                  <c:v>24.0548</c:v>
                </c:pt>
                <c:pt idx="3">
                  <c:v>23.78041</c:v>
                </c:pt>
                <c:pt idx="4">
                  <c:v>23.78041</c:v>
                </c:pt>
                <c:pt idx="5">
                  <c:v>22.980319999999999</c:v>
                </c:pt>
                <c:pt idx="6">
                  <c:v>22.237179999999999</c:v>
                </c:pt>
                <c:pt idx="7">
                  <c:v>21.39621</c:v>
                </c:pt>
                <c:pt idx="8">
                  <c:v>20.321619999999999</c:v>
                </c:pt>
                <c:pt idx="9">
                  <c:v>19.67155</c:v>
                </c:pt>
                <c:pt idx="10">
                  <c:v>18.941790000000001</c:v>
                </c:pt>
                <c:pt idx="11">
                  <c:v>18.147880000000001</c:v>
                </c:pt>
                <c:pt idx="12">
                  <c:v>17.214469999999999</c:v>
                </c:pt>
                <c:pt idx="13">
                  <c:v>16.157499999999999</c:v>
                </c:pt>
                <c:pt idx="14">
                  <c:v>15.058059999999999</c:v>
                </c:pt>
                <c:pt idx="15">
                  <c:v>13.88949</c:v>
                </c:pt>
                <c:pt idx="16">
                  <c:v>12.59324</c:v>
                </c:pt>
                <c:pt idx="17">
                  <c:v>11.03763</c:v>
                </c:pt>
              </c:numCache>
            </c:numRef>
          </c:xVal>
          <c:yVal>
            <c:numRef>
              <c:f>'Grafici KPI'!$F$16:$W$16</c:f>
              <c:numCache>
                <c:formatCode>0.00</c:formatCode>
                <c:ptCount val="18"/>
                <c:pt idx="0">
                  <c:v>0.76626000000000005</c:v>
                </c:pt>
                <c:pt idx="1">
                  <c:v>0.77100000000000002</c:v>
                </c:pt>
                <c:pt idx="2">
                  <c:v>0.77641000000000004</c:v>
                </c:pt>
                <c:pt idx="3">
                  <c:v>0.77993000000000001</c:v>
                </c:pt>
                <c:pt idx="4">
                  <c:v>0.77993000000000001</c:v>
                </c:pt>
                <c:pt idx="5">
                  <c:v>0.78727000000000003</c:v>
                </c:pt>
                <c:pt idx="6">
                  <c:v>0.79769999999999996</c:v>
                </c:pt>
                <c:pt idx="7">
                  <c:v>0.80949000000000004</c:v>
                </c:pt>
                <c:pt idx="8">
                  <c:v>0.82130999999999998</c:v>
                </c:pt>
                <c:pt idx="9">
                  <c:v>0.82665999999999995</c:v>
                </c:pt>
                <c:pt idx="10">
                  <c:v>0.83074000000000003</c:v>
                </c:pt>
                <c:pt idx="11">
                  <c:v>0.83792999999999995</c:v>
                </c:pt>
                <c:pt idx="12">
                  <c:v>0.84028000000000003</c:v>
                </c:pt>
                <c:pt idx="13">
                  <c:v>0.84421000000000002</c:v>
                </c:pt>
                <c:pt idx="14">
                  <c:v>0.83828000000000003</c:v>
                </c:pt>
                <c:pt idx="15">
                  <c:v>0.79944000000000004</c:v>
                </c:pt>
                <c:pt idx="16">
                  <c:v>0.72704000000000002</c:v>
                </c:pt>
                <c:pt idx="17">
                  <c:v>0.54183000000000003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C6-4153-A143-114A265AEE73}"/>
            </c:ext>
          </c:extLst>
        </c:ser>
        <c:ser>
          <c:idx val="5"/>
          <c:order val="5"/>
          <c:tx>
            <c:v>DD-TSh-At-IO</c:v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KPI'!$F$17:$U$17</c:f>
              <c:numCache>
                <c:formatCode>0.00</c:formatCode>
                <c:ptCount val="16"/>
                <c:pt idx="0">
                  <c:v>24.258310000000002</c:v>
                </c:pt>
                <c:pt idx="1">
                  <c:v>23.983339999999998</c:v>
                </c:pt>
                <c:pt idx="2">
                  <c:v>23.853829999999999</c:v>
                </c:pt>
                <c:pt idx="3">
                  <c:v>23.82169</c:v>
                </c:pt>
                <c:pt idx="4">
                  <c:v>23.71189</c:v>
                </c:pt>
                <c:pt idx="5">
                  <c:v>23.510670000000001</c:v>
                </c:pt>
                <c:pt idx="6">
                  <c:v>23.263359999999999</c:v>
                </c:pt>
                <c:pt idx="7">
                  <c:v>23.0854</c:v>
                </c:pt>
                <c:pt idx="8">
                  <c:v>22.871700000000001</c:v>
                </c:pt>
                <c:pt idx="9">
                  <c:v>22.573609999999999</c:v>
                </c:pt>
                <c:pt idx="10">
                  <c:v>22.16696</c:v>
                </c:pt>
                <c:pt idx="11">
                  <c:v>21.7681</c:v>
                </c:pt>
                <c:pt idx="12">
                  <c:v>21.178809999999999</c:v>
                </c:pt>
                <c:pt idx="13">
                  <c:v>20.476140000000001</c:v>
                </c:pt>
                <c:pt idx="14">
                  <c:v>19.459320000000002</c:v>
                </c:pt>
                <c:pt idx="15">
                  <c:v>18.2606</c:v>
                </c:pt>
              </c:numCache>
            </c:numRef>
          </c:xVal>
          <c:yVal>
            <c:numRef>
              <c:f>'Grafici KPI'!$F$19:$U$19</c:f>
              <c:numCache>
                <c:formatCode>0.00</c:formatCode>
                <c:ptCount val="16"/>
                <c:pt idx="0">
                  <c:v>0.85043000000000002</c:v>
                </c:pt>
                <c:pt idx="1">
                  <c:v>0.84472000000000003</c:v>
                </c:pt>
                <c:pt idx="2">
                  <c:v>0.84547000000000005</c:v>
                </c:pt>
                <c:pt idx="3">
                  <c:v>0.83979000000000004</c:v>
                </c:pt>
                <c:pt idx="4">
                  <c:v>0.83467000000000002</c:v>
                </c:pt>
                <c:pt idx="5">
                  <c:v>0.82725000000000004</c:v>
                </c:pt>
                <c:pt idx="6">
                  <c:v>0.81745000000000001</c:v>
                </c:pt>
                <c:pt idx="7">
                  <c:v>0.80335000000000001</c:v>
                </c:pt>
                <c:pt idx="8">
                  <c:v>0.77981</c:v>
                </c:pt>
                <c:pt idx="9">
                  <c:v>0.74590999999999996</c:v>
                </c:pt>
                <c:pt idx="10">
                  <c:v>0.71552000000000004</c:v>
                </c:pt>
                <c:pt idx="11">
                  <c:v>0.65835999999999995</c:v>
                </c:pt>
                <c:pt idx="12">
                  <c:v>0.59397</c:v>
                </c:pt>
                <c:pt idx="13">
                  <c:v>0.49308000000000002</c:v>
                </c:pt>
                <c:pt idx="14">
                  <c:v>0.39588000000000001</c:v>
                </c:pt>
                <c:pt idx="15">
                  <c:v>0.30037000000000003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C6-4153-A143-114A265AEE73}"/>
            </c:ext>
          </c:extLst>
        </c:ser>
        <c:ser>
          <c:idx val="6"/>
          <c:order val="6"/>
          <c:tx>
            <c:v>DD-TSh-At-Cnt</c:v>
          </c:tx>
          <c:spPr>
            <a:ln>
              <a:solidFill>
                <a:srgbClr val="3399FF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KPI'!$F$20:$R$20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23.96743</c:v>
                </c:pt>
                <c:pt idx="2">
                  <c:v>23.87425</c:v>
                </c:pt>
                <c:pt idx="3">
                  <c:v>23.621880000000001</c:v>
                </c:pt>
                <c:pt idx="4">
                  <c:v>23.4313</c:v>
                </c:pt>
                <c:pt idx="5">
                  <c:v>23.194579999999998</c:v>
                </c:pt>
                <c:pt idx="6">
                  <c:v>22.979800000000001</c:v>
                </c:pt>
                <c:pt idx="7">
                  <c:v>22.55996</c:v>
                </c:pt>
                <c:pt idx="8">
                  <c:v>22.130030000000001</c:v>
                </c:pt>
                <c:pt idx="9">
                  <c:v>21.61656</c:v>
                </c:pt>
                <c:pt idx="10">
                  <c:v>20.794440000000002</c:v>
                </c:pt>
                <c:pt idx="11">
                  <c:v>19.976600000000001</c:v>
                </c:pt>
                <c:pt idx="12">
                  <c:v>18.214300000000001</c:v>
                </c:pt>
              </c:numCache>
            </c:numRef>
          </c:xVal>
          <c:yVal>
            <c:numRef>
              <c:f>'Grafici KPI'!$F$22:$R$22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0.8468</c:v>
                </c:pt>
                <c:pt idx="2">
                  <c:v>0.84248999999999996</c:v>
                </c:pt>
                <c:pt idx="3">
                  <c:v>0.84428000000000003</c:v>
                </c:pt>
                <c:pt idx="4">
                  <c:v>0.84131</c:v>
                </c:pt>
                <c:pt idx="5">
                  <c:v>0.83308000000000004</c:v>
                </c:pt>
                <c:pt idx="6">
                  <c:v>0.81152999999999997</c:v>
                </c:pt>
                <c:pt idx="7">
                  <c:v>0.78791999999999995</c:v>
                </c:pt>
                <c:pt idx="8">
                  <c:v>0.74333000000000005</c:v>
                </c:pt>
                <c:pt idx="9">
                  <c:v>0.69074999999999998</c:v>
                </c:pt>
                <c:pt idx="10">
                  <c:v>0.63036000000000003</c:v>
                </c:pt>
                <c:pt idx="11">
                  <c:v>0.51834999999999998</c:v>
                </c:pt>
                <c:pt idx="12">
                  <c:v>0.43031000000000003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C6-4153-A143-114A265AEE73}"/>
            </c:ext>
          </c:extLst>
        </c:ser>
        <c:ser>
          <c:idx val="7"/>
          <c:order val="7"/>
          <c:tx>
            <c:v>DD-TSh-Pr-Cnt</c:v>
          </c:tx>
          <c:spPr>
            <a:ln>
              <a:solidFill>
                <a:srgbClr val="66FFFF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KPI'!$F$23:$R$23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23.952259999999999</c:v>
                </c:pt>
                <c:pt idx="2">
                  <c:v>23.953900000000001</c:v>
                </c:pt>
                <c:pt idx="3">
                  <c:v>23.722930000000002</c:v>
                </c:pt>
                <c:pt idx="4">
                  <c:v>23.581859999999999</c:v>
                </c:pt>
                <c:pt idx="5">
                  <c:v>23.366810000000001</c:v>
                </c:pt>
                <c:pt idx="6">
                  <c:v>23.210740000000001</c:v>
                </c:pt>
                <c:pt idx="7">
                  <c:v>22.863119999999999</c:v>
                </c:pt>
                <c:pt idx="8">
                  <c:v>22.519850000000002</c:v>
                </c:pt>
                <c:pt idx="9">
                  <c:v>22.089880000000001</c:v>
                </c:pt>
                <c:pt idx="10">
                  <c:v>21.6218</c:v>
                </c:pt>
                <c:pt idx="11">
                  <c:v>21.000160000000001</c:v>
                </c:pt>
                <c:pt idx="12">
                  <c:v>19.96576</c:v>
                </c:pt>
              </c:numCache>
            </c:numRef>
          </c:xVal>
          <c:yVal>
            <c:numRef>
              <c:f>'Grafici KPI'!$F$25:$R$25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0.84528999999999999</c:v>
                </c:pt>
                <c:pt idx="2">
                  <c:v>0.83603000000000005</c:v>
                </c:pt>
                <c:pt idx="3">
                  <c:v>0.83401999999999998</c:v>
                </c:pt>
                <c:pt idx="4">
                  <c:v>0.82937000000000005</c:v>
                </c:pt>
                <c:pt idx="5">
                  <c:v>0.81376000000000004</c:v>
                </c:pt>
                <c:pt idx="6">
                  <c:v>0.78749000000000002</c:v>
                </c:pt>
                <c:pt idx="7">
                  <c:v>0.75800000000000001</c:v>
                </c:pt>
                <c:pt idx="8">
                  <c:v>0.72160999999999997</c:v>
                </c:pt>
                <c:pt idx="9">
                  <c:v>0.67295000000000005</c:v>
                </c:pt>
                <c:pt idx="10">
                  <c:v>0.58604999999999996</c:v>
                </c:pt>
                <c:pt idx="11">
                  <c:v>0.47447</c:v>
                </c:pt>
                <c:pt idx="12">
                  <c:v>0.33743000000000001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C6-4153-A143-114A265AEE73}"/>
            </c:ext>
          </c:extLst>
        </c:ser>
        <c:ser>
          <c:idx val="8"/>
          <c:order val="8"/>
          <c:tx>
            <c:v>DD-Bn-At-Cnt</c:v>
          </c:tx>
          <c:spPr>
            <a:ln>
              <a:solidFill>
                <a:srgbClr val="0070C0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KPI'!$F$26:$R$26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23.721409999999999</c:v>
                </c:pt>
                <c:pt idx="2">
                  <c:v>23.472079999999998</c:v>
                </c:pt>
                <c:pt idx="3">
                  <c:v>23.244240000000001</c:v>
                </c:pt>
                <c:pt idx="4">
                  <c:v>22.977550000000001</c:v>
                </c:pt>
                <c:pt idx="5">
                  <c:v>22.664400000000001</c:v>
                </c:pt>
                <c:pt idx="6">
                  <c:v>21.732890000000001</c:v>
                </c:pt>
                <c:pt idx="7">
                  <c:v>21.037189999999999</c:v>
                </c:pt>
                <c:pt idx="8">
                  <c:v>19.393699999999999</c:v>
                </c:pt>
                <c:pt idx="9">
                  <c:v>18.369820000000001</c:v>
                </c:pt>
                <c:pt idx="10">
                  <c:v>17.12349</c:v>
                </c:pt>
                <c:pt idx="11">
                  <c:v>15.497350000000001</c:v>
                </c:pt>
                <c:pt idx="12">
                  <c:v>13.273720000000001</c:v>
                </c:pt>
              </c:numCache>
            </c:numRef>
          </c:xVal>
          <c:yVal>
            <c:numRef>
              <c:f>'Grafici KPI'!$F$28:$R$28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0.85094000000000003</c:v>
                </c:pt>
                <c:pt idx="2">
                  <c:v>0.84824999999999995</c:v>
                </c:pt>
                <c:pt idx="3">
                  <c:v>0.84852000000000005</c:v>
                </c:pt>
                <c:pt idx="4">
                  <c:v>0.84948000000000001</c:v>
                </c:pt>
                <c:pt idx="5">
                  <c:v>0.84269000000000005</c:v>
                </c:pt>
                <c:pt idx="6">
                  <c:v>0.82415000000000005</c:v>
                </c:pt>
                <c:pt idx="7">
                  <c:v>0.81674999999999998</c:v>
                </c:pt>
                <c:pt idx="8">
                  <c:v>0.76536999999999999</c:v>
                </c:pt>
                <c:pt idx="9">
                  <c:v>0.71548999999999996</c:v>
                </c:pt>
                <c:pt idx="10">
                  <c:v>0.64502000000000004</c:v>
                </c:pt>
                <c:pt idx="11">
                  <c:v>0.53373000000000004</c:v>
                </c:pt>
                <c:pt idx="12">
                  <c:v>0.47360000000000002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1C6-4153-A143-114A265AEE73}"/>
            </c:ext>
          </c:extLst>
        </c:ser>
        <c:ser>
          <c:idx val="9"/>
          <c:order val="9"/>
          <c:tx>
            <c:v>DD-Bn-Pr-Cnt</c:v>
          </c:tx>
          <c:spPr>
            <a:ln>
              <a:solidFill>
                <a:srgbClr val="00206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KPI'!$F$30:$R$30</c:f>
              <c:numCache>
                <c:formatCode>0.00</c:formatCode>
                <c:ptCount val="13"/>
                <c:pt idx="0">
                  <c:v>1</c:v>
                </c:pt>
                <c:pt idx="1">
                  <c:v>0.99</c:v>
                </c:pt>
                <c:pt idx="2">
                  <c:v>0.92812499999999998</c:v>
                </c:pt>
                <c:pt idx="3">
                  <c:v>0.86624999999999996</c:v>
                </c:pt>
                <c:pt idx="4">
                  <c:v>0.80437499999999995</c:v>
                </c:pt>
                <c:pt idx="5">
                  <c:v>0.74249999999999994</c:v>
                </c:pt>
                <c:pt idx="6">
                  <c:v>0.68062499999999992</c:v>
                </c:pt>
                <c:pt idx="7">
                  <c:v>0.61874999999999991</c:v>
                </c:pt>
                <c:pt idx="8">
                  <c:v>0.55687500000000001</c:v>
                </c:pt>
                <c:pt idx="9">
                  <c:v>0.495</c:v>
                </c:pt>
                <c:pt idx="10">
                  <c:v>0.43312499999999998</c:v>
                </c:pt>
                <c:pt idx="11">
                  <c:v>0.37124999999999997</c:v>
                </c:pt>
                <c:pt idx="12">
                  <c:v>0.30937499999999996</c:v>
                </c:pt>
              </c:numCache>
            </c:numRef>
          </c:xVal>
          <c:yVal>
            <c:numRef>
              <c:f>'Grafici KPI'!$F$31:$R$31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0.84726000000000001</c:v>
                </c:pt>
                <c:pt idx="2">
                  <c:v>0.84467999999999999</c:v>
                </c:pt>
                <c:pt idx="3">
                  <c:v>0.84433999999999998</c:v>
                </c:pt>
                <c:pt idx="4">
                  <c:v>0.84170999999999996</c:v>
                </c:pt>
                <c:pt idx="5">
                  <c:v>0.84108000000000005</c:v>
                </c:pt>
                <c:pt idx="6">
                  <c:v>0.83116999999999996</c:v>
                </c:pt>
                <c:pt idx="7">
                  <c:v>0.81391999999999998</c:v>
                </c:pt>
                <c:pt idx="8">
                  <c:v>0.77805000000000002</c:v>
                </c:pt>
                <c:pt idx="9">
                  <c:v>0.74085999999999996</c:v>
                </c:pt>
                <c:pt idx="10">
                  <c:v>0.66329000000000005</c:v>
                </c:pt>
                <c:pt idx="11">
                  <c:v>0.52087000000000006</c:v>
                </c:pt>
                <c:pt idx="12">
                  <c:v>0.30554999999999999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1C6-4153-A143-114A265AEE73}"/>
            </c:ext>
          </c:extLst>
        </c:ser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KPI'!$F$32:$U$32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24.005040000000001</c:v>
                </c:pt>
                <c:pt idx="2">
                  <c:v>23.980090000000001</c:v>
                </c:pt>
                <c:pt idx="3">
                  <c:v>23.865030000000001</c:v>
                </c:pt>
                <c:pt idx="4">
                  <c:v>23.753900000000002</c:v>
                </c:pt>
                <c:pt idx="5">
                  <c:v>23.648879999999998</c:v>
                </c:pt>
                <c:pt idx="6">
                  <c:v>23.36486</c:v>
                </c:pt>
                <c:pt idx="7">
                  <c:v>23.16366</c:v>
                </c:pt>
                <c:pt idx="8">
                  <c:v>22.917210000000001</c:v>
                </c:pt>
                <c:pt idx="9">
                  <c:v>22.583449999999999</c:v>
                </c:pt>
                <c:pt idx="10">
                  <c:v>22.195550000000001</c:v>
                </c:pt>
                <c:pt idx="11">
                  <c:v>21.840800000000002</c:v>
                </c:pt>
                <c:pt idx="12">
                  <c:v>21.23565</c:v>
                </c:pt>
                <c:pt idx="13">
                  <c:v>20.55688</c:v>
                </c:pt>
                <c:pt idx="14">
                  <c:v>19.49118</c:v>
                </c:pt>
                <c:pt idx="15">
                  <c:v>18.098140000000001</c:v>
                </c:pt>
              </c:numCache>
            </c:numRef>
          </c:xVal>
          <c:yVal>
            <c:numRef>
              <c:f>'Grafici KPI'!$F$34:$U$34</c:f>
              <c:numCache>
                <c:formatCode>0.00</c:formatCode>
                <c:ptCount val="16"/>
                <c:pt idx="0">
                  <c:v>0.86767000000000005</c:v>
                </c:pt>
                <c:pt idx="1">
                  <c:v>0.86185999999999996</c:v>
                </c:pt>
                <c:pt idx="2">
                  <c:v>0.86017999999999994</c:v>
                </c:pt>
                <c:pt idx="3">
                  <c:v>0.85929</c:v>
                </c:pt>
                <c:pt idx="4">
                  <c:v>0.85375999999999996</c:v>
                </c:pt>
                <c:pt idx="5">
                  <c:v>0.84369000000000005</c:v>
                </c:pt>
                <c:pt idx="6">
                  <c:v>0.83496999999999999</c:v>
                </c:pt>
                <c:pt idx="7">
                  <c:v>0.81847999999999999</c:v>
                </c:pt>
                <c:pt idx="8">
                  <c:v>0.79227000000000003</c:v>
                </c:pt>
                <c:pt idx="9">
                  <c:v>0.75661</c:v>
                </c:pt>
                <c:pt idx="10">
                  <c:v>0.72218000000000004</c:v>
                </c:pt>
                <c:pt idx="11">
                  <c:v>0.66335999999999995</c:v>
                </c:pt>
                <c:pt idx="12">
                  <c:v>0.59872999999999998</c:v>
                </c:pt>
                <c:pt idx="13">
                  <c:v>0.5111</c:v>
                </c:pt>
                <c:pt idx="14">
                  <c:v>0.39006999999999997</c:v>
                </c:pt>
                <c:pt idx="15">
                  <c:v>0.31311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1C6-4153-A143-114A265AEE73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KPI'!$F$35:$R$35</c:f>
              <c:numCache>
                <c:formatCode>0.00</c:formatCode>
                <c:ptCount val="13"/>
                <c:pt idx="0">
                  <c:v>24.226780000000002</c:v>
                </c:pt>
                <c:pt idx="1">
                  <c:v>23.930479999999999</c:v>
                </c:pt>
                <c:pt idx="2">
                  <c:v>23.78049</c:v>
                </c:pt>
                <c:pt idx="3">
                  <c:v>23.641729999999999</c:v>
                </c:pt>
                <c:pt idx="4">
                  <c:v>23.447959999999998</c:v>
                </c:pt>
                <c:pt idx="5">
                  <c:v>23.2315</c:v>
                </c:pt>
                <c:pt idx="6">
                  <c:v>22.89969</c:v>
                </c:pt>
                <c:pt idx="7">
                  <c:v>22.527940000000001</c:v>
                </c:pt>
                <c:pt idx="8">
                  <c:v>21.98574</c:v>
                </c:pt>
                <c:pt idx="9">
                  <c:v>21.281369999999999</c:v>
                </c:pt>
                <c:pt idx="10">
                  <c:v>20.351310000000002</c:v>
                </c:pt>
                <c:pt idx="11">
                  <c:v>19.054310000000001</c:v>
                </c:pt>
                <c:pt idx="12">
                  <c:v>16.61252</c:v>
                </c:pt>
              </c:numCache>
            </c:numRef>
          </c:xVal>
          <c:yVal>
            <c:numRef>
              <c:f>'Grafici KPI'!$F$37:$R$37</c:f>
              <c:numCache>
                <c:formatCode>0.00</c:formatCode>
                <c:ptCount val="13"/>
                <c:pt idx="0">
                  <c:v>0.86767000000000005</c:v>
                </c:pt>
                <c:pt idx="1">
                  <c:v>0.86475000000000002</c:v>
                </c:pt>
                <c:pt idx="2">
                  <c:v>0.86339999999999995</c:v>
                </c:pt>
                <c:pt idx="3">
                  <c:v>0.8599</c:v>
                </c:pt>
                <c:pt idx="4">
                  <c:v>0.85377000000000003</c:v>
                </c:pt>
                <c:pt idx="5">
                  <c:v>0.84148999999999996</c:v>
                </c:pt>
                <c:pt idx="6">
                  <c:v>0.82438</c:v>
                </c:pt>
                <c:pt idx="7">
                  <c:v>0.77695999999999998</c:v>
                </c:pt>
                <c:pt idx="8">
                  <c:v>0.73297999999999996</c:v>
                </c:pt>
                <c:pt idx="9">
                  <c:v>0.69408000000000003</c:v>
                </c:pt>
                <c:pt idx="10">
                  <c:v>0.60253999999999996</c:v>
                </c:pt>
                <c:pt idx="11">
                  <c:v>0.45950000000000002</c:v>
                </c:pt>
                <c:pt idx="12">
                  <c:v>0.42155999999999999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1C6-4153-A143-114A265AEE73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KPI'!$F$38:$T$38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23.994309999999999</c:v>
                </c:pt>
                <c:pt idx="2">
                  <c:v>23.825399999999998</c:v>
                </c:pt>
                <c:pt idx="3">
                  <c:v>23.779319999999998</c:v>
                </c:pt>
                <c:pt idx="4">
                  <c:v>23.677720000000001</c:v>
                </c:pt>
                <c:pt idx="5">
                  <c:v>23.507359999999998</c:v>
                </c:pt>
                <c:pt idx="6">
                  <c:v>23.344169999999998</c:v>
                </c:pt>
                <c:pt idx="7">
                  <c:v>23.084859999999999</c:v>
                </c:pt>
                <c:pt idx="8">
                  <c:v>22.645810000000001</c:v>
                </c:pt>
                <c:pt idx="9">
                  <c:v>22.42944</c:v>
                </c:pt>
                <c:pt idx="10">
                  <c:v>21.79204</c:v>
                </c:pt>
                <c:pt idx="11">
                  <c:v>21.107510000000001</c:v>
                </c:pt>
                <c:pt idx="12">
                  <c:v>20.269459999999999</c:v>
                </c:pt>
                <c:pt idx="13">
                  <c:v>18.810420000000001</c:v>
                </c:pt>
                <c:pt idx="14">
                  <c:v>16.93974</c:v>
                </c:pt>
              </c:numCache>
            </c:numRef>
          </c:xVal>
          <c:yVal>
            <c:numRef>
              <c:f>'Grafici KPI'!$F$40:$T$40</c:f>
              <c:numCache>
                <c:formatCode>0.00</c:formatCode>
                <c:ptCount val="15"/>
                <c:pt idx="0">
                  <c:v>0.86767000000000005</c:v>
                </c:pt>
                <c:pt idx="1">
                  <c:v>0.86270999999999998</c:v>
                </c:pt>
                <c:pt idx="2">
                  <c:v>0.86373999999999995</c:v>
                </c:pt>
                <c:pt idx="3">
                  <c:v>0.85836000000000001</c:v>
                </c:pt>
                <c:pt idx="4">
                  <c:v>0.84919999999999995</c:v>
                </c:pt>
                <c:pt idx="5">
                  <c:v>0.83611000000000002</c:v>
                </c:pt>
                <c:pt idx="6">
                  <c:v>0.80952000000000002</c:v>
                </c:pt>
                <c:pt idx="7">
                  <c:v>0.78398999999999996</c:v>
                </c:pt>
                <c:pt idx="8">
                  <c:v>0.74739999999999995</c:v>
                </c:pt>
                <c:pt idx="9">
                  <c:v>0.68071999999999999</c:v>
                </c:pt>
                <c:pt idx="10">
                  <c:v>0.63134999999999997</c:v>
                </c:pt>
                <c:pt idx="11">
                  <c:v>0.55047999999999997</c:v>
                </c:pt>
                <c:pt idx="12">
                  <c:v>0.38011</c:v>
                </c:pt>
                <c:pt idx="13">
                  <c:v>0.29969000000000001</c:v>
                </c:pt>
                <c:pt idx="14">
                  <c:v>0.25933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1C6-4153-A143-114A265AEE73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KPI'!$F$41:$T$41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23.763639999999999</c:v>
                </c:pt>
                <c:pt idx="2">
                  <c:v>23.74783</c:v>
                </c:pt>
                <c:pt idx="3">
                  <c:v>23.55021</c:v>
                </c:pt>
                <c:pt idx="4">
                  <c:v>23.285129999999999</c:v>
                </c:pt>
                <c:pt idx="5">
                  <c:v>22.99898</c:v>
                </c:pt>
                <c:pt idx="6">
                  <c:v>22.596900000000002</c:v>
                </c:pt>
                <c:pt idx="7">
                  <c:v>22.111419999999999</c:v>
                </c:pt>
                <c:pt idx="8">
                  <c:v>21.454684999999998</c:v>
                </c:pt>
                <c:pt idx="9">
                  <c:v>20.79795</c:v>
                </c:pt>
                <c:pt idx="10">
                  <c:v>20.088619999999999</c:v>
                </c:pt>
                <c:pt idx="11">
                  <c:v>19.012699999999999</c:v>
                </c:pt>
                <c:pt idx="12">
                  <c:v>17.725100000000001</c:v>
                </c:pt>
                <c:pt idx="13">
                  <c:v>16.01859</c:v>
                </c:pt>
                <c:pt idx="14">
                  <c:v>13.654299999999999</c:v>
                </c:pt>
              </c:numCache>
            </c:numRef>
          </c:xVal>
          <c:yVal>
            <c:numRef>
              <c:f>'Grafici KPI'!$F$43:$T$43</c:f>
              <c:numCache>
                <c:formatCode>0.00</c:formatCode>
                <c:ptCount val="15"/>
                <c:pt idx="0">
                  <c:v>0.86767000000000005</c:v>
                </c:pt>
                <c:pt idx="1">
                  <c:v>0.86809000000000003</c:v>
                </c:pt>
                <c:pt idx="2">
                  <c:v>0.86329999999999996</c:v>
                </c:pt>
                <c:pt idx="3">
                  <c:v>0.86385000000000001</c:v>
                </c:pt>
                <c:pt idx="4">
                  <c:v>0.86399000000000004</c:v>
                </c:pt>
                <c:pt idx="5">
                  <c:v>0.86251999999999995</c:v>
                </c:pt>
                <c:pt idx="6">
                  <c:v>0.85780999999999996</c:v>
                </c:pt>
                <c:pt idx="7">
                  <c:v>0.85021000000000002</c:v>
                </c:pt>
                <c:pt idx="8">
                  <c:v>0.83956500000000001</c:v>
                </c:pt>
                <c:pt idx="9">
                  <c:v>0.82891999999999999</c:v>
                </c:pt>
                <c:pt idx="10">
                  <c:v>0.77849000000000002</c:v>
                </c:pt>
                <c:pt idx="11">
                  <c:v>0.74434999999999996</c:v>
                </c:pt>
                <c:pt idx="12">
                  <c:v>0.69044000000000005</c:v>
                </c:pt>
                <c:pt idx="13">
                  <c:v>0.58965000000000001</c:v>
                </c:pt>
                <c:pt idx="14">
                  <c:v>0.51224000000000003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1C6-4153-A143-114A265AEE73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KPI'!$F$44:$U$44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24.09667</c:v>
                </c:pt>
                <c:pt idx="2">
                  <c:v>24.072679999999998</c:v>
                </c:pt>
                <c:pt idx="3">
                  <c:v>23.938030000000001</c:v>
                </c:pt>
                <c:pt idx="4">
                  <c:v>23.640840000000001</c:v>
                </c:pt>
                <c:pt idx="5">
                  <c:v>23.366859999999999</c:v>
                </c:pt>
                <c:pt idx="6">
                  <c:v>23.132750000000001</c:v>
                </c:pt>
                <c:pt idx="7">
                  <c:v>22.58736</c:v>
                </c:pt>
                <c:pt idx="8">
                  <c:v>21.965219999999999</c:v>
                </c:pt>
                <c:pt idx="9">
                  <c:v>23.132750000000001</c:v>
                </c:pt>
                <c:pt idx="10">
                  <c:v>22.58736</c:v>
                </c:pt>
                <c:pt idx="11">
                  <c:v>21.965219999999999</c:v>
                </c:pt>
                <c:pt idx="12">
                  <c:v>21.025549999999999</c:v>
                </c:pt>
                <c:pt idx="13">
                  <c:v>19.992709999999999</c:v>
                </c:pt>
                <c:pt idx="14">
                  <c:v>18.294989999999999</c:v>
                </c:pt>
                <c:pt idx="15">
                  <c:v>15.89878</c:v>
                </c:pt>
              </c:numCache>
            </c:numRef>
          </c:xVal>
          <c:yVal>
            <c:numRef>
              <c:f>'Grafici KPI'!$F$46:$U$46</c:f>
              <c:numCache>
                <c:formatCode>0.00</c:formatCode>
                <c:ptCount val="16"/>
                <c:pt idx="0">
                  <c:v>0.86767000000000005</c:v>
                </c:pt>
                <c:pt idx="1">
                  <c:v>0.85755000000000003</c:v>
                </c:pt>
                <c:pt idx="2">
                  <c:v>0.85489000000000004</c:v>
                </c:pt>
                <c:pt idx="3">
                  <c:v>0.85304999999999997</c:v>
                </c:pt>
                <c:pt idx="4">
                  <c:v>0.85440000000000005</c:v>
                </c:pt>
                <c:pt idx="5">
                  <c:v>0.84955000000000003</c:v>
                </c:pt>
                <c:pt idx="6">
                  <c:v>0.84038999999999997</c:v>
                </c:pt>
                <c:pt idx="7">
                  <c:v>0.82584999999999997</c:v>
                </c:pt>
                <c:pt idx="8">
                  <c:v>0.79442000000000002</c:v>
                </c:pt>
                <c:pt idx="9">
                  <c:v>0.84038999999999997</c:v>
                </c:pt>
                <c:pt idx="10">
                  <c:v>0.82584999999999997</c:v>
                </c:pt>
                <c:pt idx="11">
                  <c:v>0.79442000000000002</c:v>
                </c:pt>
                <c:pt idx="12">
                  <c:v>0.75234999999999996</c:v>
                </c:pt>
                <c:pt idx="13">
                  <c:v>0.65215000000000001</c:v>
                </c:pt>
                <c:pt idx="14">
                  <c:v>0.53900000000000003</c:v>
                </c:pt>
                <c:pt idx="15">
                  <c:v>0.29291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1C6-4153-A143-114A265AE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</c:scatterChart>
      <c:valAx>
        <c:axId val="658441568"/>
        <c:scaling>
          <c:orientation val="minMax"/>
          <c:max val="26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Throughput</a:t>
                </a:r>
                <a:r>
                  <a:rPr lang="it-IT" b="1" baseline="0"/>
                  <a:t> Time [u.o.t]</a:t>
                </a:r>
                <a:endParaRPr lang="it-IT" b="1"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658446816"/>
        <c:crosses val="autoZero"/>
        <c:crossBetween val="midCat"/>
        <c:majorUnit val="1"/>
        <c:minorUnit val="0.5"/>
      </c:valAx>
      <c:valAx>
        <c:axId val="658446816"/>
        <c:scaling>
          <c:orientation val="minMax"/>
          <c:max val="120"/>
          <c:min val="4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WIP [u.o.t]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6584415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KPI'!$F$5:$S$5</c:f>
              <c:numCache>
                <c:formatCode>0.00</c:formatCode>
                <c:ptCount val="14"/>
                <c:pt idx="0">
                  <c:v>24.972940000000001</c:v>
                </c:pt>
                <c:pt idx="1">
                  <c:v>24.456009999999999</c:v>
                </c:pt>
                <c:pt idx="2">
                  <c:v>24.109000000000002</c:v>
                </c:pt>
                <c:pt idx="3">
                  <c:v>23.979679999999998</c:v>
                </c:pt>
                <c:pt idx="4">
                  <c:v>23.633489999999998</c:v>
                </c:pt>
                <c:pt idx="5">
                  <c:v>23.167249999999999</c:v>
                </c:pt>
                <c:pt idx="6">
                  <c:v>22.6858</c:v>
                </c:pt>
                <c:pt idx="7">
                  <c:v>22.069199999999999</c:v>
                </c:pt>
                <c:pt idx="8">
                  <c:v>20.951370000000001</c:v>
                </c:pt>
                <c:pt idx="9">
                  <c:v>19.874549999999999</c:v>
                </c:pt>
                <c:pt idx="10">
                  <c:v>18.180599999999998</c:v>
                </c:pt>
                <c:pt idx="11">
                  <c:v>17.087589999999999</c:v>
                </c:pt>
                <c:pt idx="12">
                  <c:v>16.171530000000001</c:v>
                </c:pt>
                <c:pt idx="13">
                  <c:v>15.12988</c:v>
                </c:pt>
              </c:numCache>
            </c:numRef>
          </c:xVal>
          <c:yVal>
            <c:numRef>
              <c:f>'Grafici KPI'!$F$7:$S$7</c:f>
              <c:numCache>
                <c:formatCode>0.00</c:formatCode>
                <c:ptCount val="14"/>
                <c:pt idx="0">
                  <c:v>0.76626000000000005</c:v>
                </c:pt>
                <c:pt idx="1">
                  <c:v>0.76898</c:v>
                </c:pt>
                <c:pt idx="2">
                  <c:v>0.77373000000000003</c:v>
                </c:pt>
                <c:pt idx="3">
                  <c:v>0.77273000000000003</c:v>
                </c:pt>
                <c:pt idx="4">
                  <c:v>0.77698999999999996</c:v>
                </c:pt>
                <c:pt idx="5">
                  <c:v>0.78156000000000003</c:v>
                </c:pt>
                <c:pt idx="6">
                  <c:v>0.78408</c:v>
                </c:pt>
                <c:pt idx="7">
                  <c:v>0.78629000000000004</c:v>
                </c:pt>
                <c:pt idx="8">
                  <c:v>0.79310999999999998</c:v>
                </c:pt>
                <c:pt idx="9">
                  <c:v>0.79178999999999999</c:v>
                </c:pt>
                <c:pt idx="10">
                  <c:v>0.78715999999999997</c:v>
                </c:pt>
                <c:pt idx="11">
                  <c:v>0.78242999999999996</c:v>
                </c:pt>
                <c:pt idx="12">
                  <c:v>0.76668000000000003</c:v>
                </c:pt>
                <c:pt idx="13">
                  <c:v>0.74509999999999998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B0-422F-AA42-506FEAEC1179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KPI'!$F$8:$R$8</c:f>
              <c:numCache>
                <c:formatCode>0.00</c:formatCode>
                <c:ptCount val="13"/>
                <c:pt idx="0">
                  <c:v>24.972940000000001</c:v>
                </c:pt>
                <c:pt idx="1">
                  <c:v>24.369700000000002</c:v>
                </c:pt>
                <c:pt idx="2">
                  <c:v>24.11176</c:v>
                </c:pt>
                <c:pt idx="3">
                  <c:v>23.987169999999999</c:v>
                </c:pt>
                <c:pt idx="4">
                  <c:v>23.562439999999999</c:v>
                </c:pt>
                <c:pt idx="5">
                  <c:v>23.27064</c:v>
                </c:pt>
                <c:pt idx="6">
                  <c:v>22.9663</c:v>
                </c:pt>
                <c:pt idx="7">
                  <c:v>22.23415</c:v>
                </c:pt>
                <c:pt idx="8">
                  <c:v>21.582999999999998</c:v>
                </c:pt>
                <c:pt idx="9">
                  <c:v>20.805289999999999</c:v>
                </c:pt>
                <c:pt idx="10">
                  <c:v>19.721160000000001</c:v>
                </c:pt>
                <c:pt idx="11">
                  <c:v>18.471350000000001</c:v>
                </c:pt>
                <c:pt idx="12">
                  <c:v>16.805520000000001</c:v>
                </c:pt>
              </c:numCache>
            </c:numRef>
          </c:xVal>
          <c:yVal>
            <c:numRef>
              <c:f>'Grafici KPI'!$F$10:$R$10</c:f>
              <c:numCache>
                <c:formatCode>0.00</c:formatCode>
                <c:ptCount val="13"/>
                <c:pt idx="0">
                  <c:v>0.76626000000000005</c:v>
                </c:pt>
                <c:pt idx="1">
                  <c:v>0.76819000000000004</c:v>
                </c:pt>
                <c:pt idx="2">
                  <c:v>0.77073999999999998</c:v>
                </c:pt>
                <c:pt idx="3">
                  <c:v>0.76698999999999995</c:v>
                </c:pt>
                <c:pt idx="4">
                  <c:v>0.77039000000000002</c:v>
                </c:pt>
                <c:pt idx="5">
                  <c:v>0.77141999999999999</c:v>
                </c:pt>
                <c:pt idx="6">
                  <c:v>0.76490999999999998</c:v>
                </c:pt>
                <c:pt idx="7">
                  <c:v>0.76856999999999998</c:v>
                </c:pt>
                <c:pt idx="8">
                  <c:v>0.75882000000000005</c:v>
                </c:pt>
                <c:pt idx="9">
                  <c:v>0.75202000000000002</c:v>
                </c:pt>
                <c:pt idx="10">
                  <c:v>0.73875000000000002</c:v>
                </c:pt>
                <c:pt idx="11">
                  <c:v>0.69801000000000002</c:v>
                </c:pt>
                <c:pt idx="12">
                  <c:v>0.65595000000000003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B0-422F-AA42-506FEAEC1179}"/>
            </c:ext>
          </c:extLst>
        </c:ser>
        <c:ser>
          <c:idx val="3"/>
          <c:order val="3"/>
          <c:tx>
            <c:v>FIFO-Bn-At-Cnt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KPI'!$F$11:$W$11</c:f>
              <c:numCache>
                <c:formatCode>0.00</c:formatCode>
                <c:ptCount val="18"/>
                <c:pt idx="0">
                  <c:v>24.972940000000001</c:v>
                </c:pt>
                <c:pt idx="1">
                  <c:v>23.511869999999998</c:v>
                </c:pt>
                <c:pt idx="2">
                  <c:v>23.105450000000001</c:v>
                </c:pt>
                <c:pt idx="3">
                  <c:v>22.58982</c:v>
                </c:pt>
                <c:pt idx="4">
                  <c:v>21.992850000000001</c:v>
                </c:pt>
                <c:pt idx="5">
                  <c:v>21.221319999999999</c:v>
                </c:pt>
                <c:pt idx="6">
                  <c:v>20.423739999999999</c:v>
                </c:pt>
                <c:pt idx="7">
                  <c:v>19.49811</c:v>
                </c:pt>
                <c:pt idx="8">
                  <c:v>18.374420000000001</c:v>
                </c:pt>
                <c:pt idx="9">
                  <c:v>17.16666</c:v>
                </c:pt>
                <c:pt idx="10">
                  <c:v>16.44482</c:v>
                </c:pt>
                <c:pt idx="11">
                  <c:v>15.75225</c:v>
                </c:pt>
                <c:pt idx="12">
                  <c:v>14.973509999999999</c:v>
                </c:pt>
                <c:pt idx="13">
                  <c:v>14.14127</c:v>
                </c:pt>
                <c:pt idx="14">
                  <c:v>13.21156</c:v>
                </c:pt>
                <c:pt idx="15">
                  <c:v>12.30533</c:v>
                </c:pt>
                <c:pt idx="16">
                  <c:v>11.300509999999999</c:v>
                </c:pt>
                <c:pt idx="17">
                  <c:v>10.26953</c:v>
                </c:pt>
              </c:numCache>
            </c:numRef>
          </c:xVal>
          <c:yVal>
            <c:numRef>
              <c:f>'Grafici KPI'!$F$13:$W$13</c:f>
              <c:numCache>
                <c:formatCode>0.00</c:formatCode>
                <c:ptCount val="18"/>
                <c:pt idx="0">
                  <c:v>0.76626000000000005</c:v>
                </c:pt>
                <c:pt idx="1">
                  <c:v>0.78215999999999997</c:v>
                </c:pt>
                <c:pt idx="2">
                  <c:v>0.78876999999999997</c:v>
                </c:pt>
                <c:pt idx="3">
                  <c:v>0.79540999999999995</c:v>
                </c:pt>
                <c:pt idx="4">
                  <c:v>0.80671999999999999</c:v>
                </c:pt>
                <c:pt idx="5">
                  <c:v>0.81818999999999997</c:v>
                </c:pt>
                <c:pt idx="6">
                  <c:v>0.82901000000000002</c:v>
                </c:pt>
                <c:pt idx="7">
                  <c:v>0.84172999999999998</c:v>
                </c:pt>
                <c:pt idx="8">
                  <c:v>0.85068999999999995</c:v>
                </c:pt>
                <c:pt idx="9">
                  <c:v>0.85711999999999999</c:v>
                </c:pt>
                <c:pt idx="10">
                  <c:v>0.85950000000000004</c:v>
                </c:pt>
                <c:pt idx="11">
                  <c:v>0.85719999999999996</c:v>
                </c:pt>
                <c:pt idx="12">
                  <c:v>0.85411999999999999</c:v>
                </c:pt>
                <c:pt idx="13">
                  <c:v>0.84279999999999999</c:v>
                </c:pt>
                <c:pt idx="14">
                  <c:v>0.83057000000000003</c:v>
                </c:pt>
                <c:pt idx="15">
                  <c:v>0.79835999999999996</c:v>
                </c:pt>
                <c:pt idx="16">
                  <c:v>0.76215999999999995</c:v>
                </c:pt>
                <c:pt idx="17">
                  <c:v>0.71223999999999998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B0-422F-AA42-506FEAEC1179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KPI'!$F$14:$W$14</c:f>
              <c:numCache>
                <c:formatCode>0.00</c:formatCode>
                <c:ptCount val="18"/>
                <c:pt idx="0">
                  <c:v>24.972940000000001</c:v>
                </c:pt>
                <c:pt idx="1">
                  <c:v>24.378520000000002</c:v>
                </c:pt>
                <c:pt idx="2">
                  <c:v>24.0548</c:v>
                </c:pt>
                <c:pt idx="3">
                  <c:v>23.78041</c:v>
                </c:pt>
                <c:pt idx="4">
                  <c:v>23.78041</c:v>
                </c:pt>
                <c:pt idx="5">
                  <c:v>22.980319999999999</c:v>
                </c:pt>
                <c:pt idx="6">
                  <c:v>22.237179999999999</c:v>
                </c:pt>
                <c:pt idx="7">
                  <c:v>21.39621</c:v>
                </c:pt>
                <c:pt idx="8">
                  <c:v>20.321619999999999</c:v>
                </c:pt>
                <c:pt idx="9">
                  <c:v>19.67155</c:v>
                </c:pt>
                <c:pt idx="10">
                  <c:v>18.941790000000001</c:v>
                </c:pt>
                <c:pt idx="11">
                  <c:v>18.147880000000001</c:v>
                </c:pt>
                <c:pt idx="12">
                  <c:v>17.214469999999999</c:v>
                </c:pt>
                <c:pt idx="13">
                  <c:v>16.157499999999999</c:v>
                </c:pt>
                <c:pt idx="14">
                  <c:v>15.058059999999999</c:v>
                </c:pt>
                <c:pt idx="15">
                  <c:v>13.88949</c:v>
                </c:pt>
                <c:pt idx="16">
                  <c:v>12.59324</c:v>
                </c:pt>
                <c:pt idx="17">
                  <c:v>11.03763</c:v>
                </c:pt>
              </c:numCache>
            </c:numRef>
          </c:xVal>
          <c:yVal>
            <c:numRef>
              <c:f>'Grafici KPI'!$F$16:$W$16</c:f>
              <c:numCache>
                <c:formatCode>0.00</c:formatCode>
                <c:ptCount val="18"/>
                <c:pt idx="0">
                  <c:v>0.76626000000000005</c:v>
                </c:pt>
                <c:pt idx="1">
                  <c:v>0.77100000000000002</c:v>
                </c:pt>
                <c:pt idx="2">
                  <c:v>0.77641000000000004</c:v>
                </c:pt>
                <c:pt idx="3">
                  <c:v>0.77993000000000001</c:v>
                </c:pt>
                <c:pt idx="4">
                  <c:v>0.77993000000000001</c:v>
                </c:pt>
                <c:pt idx="5">
                  <c:v>0.78727000000000003</c:v>
                </c:pt>
                <c:pt idx="6">
                  <c:v>0.79769999999999996</c:v>
                </c:pt>
                <c:pt idx="7">
                  <c:v>0.80949000000000004</c:v>
                </c:pt>
                <c:pt idx="8">
                  <c:v>0.82130999999999998</c:v>
                </c:pt>
                <c:pt idx="9">
                  <c:v>0.82665999999999995</c:v>
                </c:pt>
                <c:pt idx="10">
                  <c:v>0.83074000000000003</c:v>
                </c:pt>
                <c:pt idx="11">
                  <c:v>0.83792999999999995</c:v>
                </c:pt>
                <c:pt idx="12">
                  <c:v>0.84028000000000003</c:v>
                </c:pt>
                <c:pt idx="13">
                  <c:v>0.84421000000000002</c:v>
                </c:pt>
                <c:pt idx="14">
                  <c:v>0.83828000000000003</c:v>
                </c:pt>
                <c:pt idx="15">
                  <c:v>0.79944000000000004</c:v>
                </c:pt>
                <c:pt idx="16">
                  <c:v>0.72704000000000002</c:v>
                </c:pt>
                <c:pt idx="17">
                  <c:v>0.54183000000000003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B0-422F-AA42-506FEAEC1179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KPI'!$F$35:$R$35</c:f>
              <c:numCache>
                <c:formatCode>0.00</c:formatCode>
                <c:ptCount val="13"/>
                <c:pt idx="0">
                  <c:v>24.226780000000002</c:v>
                </c:pt>
                <c:pt idx="1">
                  <c:v>23.930479999999999</c:v>
                </c:pt>
                <c:pt idx="2">
                  <c:v>23.78049</c:v>
                </c:pt>
                <c:pt idx="3">
                  <c:v>23.641729999999999</c:v>
                </c:pt>
                <c:pt idx="4">
                  <c:v>23.447959999999998</c:v>
                </c:pt>
                <c:pt idx="5">
                  <c:v>23.2315</c:v>
                </c:pt>
                <c:pt idx="6">
                  <c:v>22.89969</c:v>
                </c:pt>
                <c:pt idx="7">
                  <c:v>22.527940000000001</c:v>
                </c:pt>
                <c:pt idx="8">
                  <c:v>21.98574</c:v>
                </c:pt>
                <c:pt idx="9">
                  <c:v>21.281369999999999</c:v>
                </c:pt>
                <c:pt idx="10">
                  <c:v>20.351310000000002</c:v>
                </c:pt>
                <c:pt idx="11">
                  <c:v>19.054310000000001</c:v>
                </c:pt>
                <c:pt idx="12">
                  <c:v>16.61252</c:v>
                </c:pt>
              </c:numCache>
            </c:numRef>
          </c:xVal>
          <c:yVal>
            <c:numRef>
              <c:f>'Grafici KPI'!$F$37:$R$37</c:f>
              <c:numCache>
                <c:formatCode>0.00</c:formatCode>
                <c:ptCount val="13"/>
                <c:pt idx="0">
                  <c:v>0.86767000000000005</c:v>
                </c:pt>
                <c:pt idx="1">
                  <c:v>0.86475000000000002</c:v>
                </c:pt>
                <c:pt idx="2">
                  <c:v>0.86339999999999995</c:v>
                </c:pt>
                <c:pt idx="3">
                  <c:v>0.8599</c:v>
                </c:pt>
                <c:pt idx="4">
                  <c:v>0.85377000000000003</c:v>
                </c:pt>
                <c:pt idx="5">
                  <c:v>0.84148999999999996</c:v>
                </c:pt>
                <c:pt idx="6">
                  <c:v>0.82438</c:v>
                </c:pt>
                <c:pt idx="7">
                  <c:v>0.77695999999999998</c:v>
                </c:pt>
                <c:pt idx="8">
                  <c:v>0.73297999999999996</c:v>
                </c:pt>
                <c:pt idx="9">
                  <c:v>0.69408000000000003</c:v>
                </c:pt>
                <c:pt idx="10">
                  <c:v>0.60253999999999996</c:v>
                </c:pt>
                <c:pt idx="11">
                  <c:v>0.45950000000000002</c:v>
                </c:pt>
                <c:pt idx="12">
                  <c:v>0.42155999999999999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5B0-422F-AA42-506FEAEC1179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KPI'!$F$38:$T$38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23.994309999999999</c:v>
                </c:pt>
                <c:pt idx="2">
                  <c:v>23.825399999999998</c:v>
                </c:pt>
                <c:pt idx="3">
                  <c:v>23.779319999999998</c:v>
                </c:pt>
                <c:pt idx="4">
                  <c:v>23.677720000000001</c:v>
                </c:pt>
                <c:pt idx="5">
                  <c:v>23.507359999999998</c:v>
                </c:pt>
                <c:pt idx="6">
                  <c:v>23.344169999999998</c:v>
                </c:pt>
                <c:pt idx="7">
                  <c:v>23.084859999999999</c:v>
                </c:pt>
                <c:pt idx="8">
                  <c:v>22.645810000000001</c:v>
                </c:pt>
                <c:pt idx="9">
                  <c:v>22.42944</c:v>
                </c:pt>
                <c:pt idx="10">
                  <c:v>21.79204</c:v>
                </c:pt>
                <c:pt idx="11">
                  <c:v>21.107510000000001</c:v>
                </c:pt>
                <c:pt idx="12">
                  <c:v>20.269459999999999</c:v>
                </c:pt>
                <c:pt idx="13">
                  <c:v>18.810420000000001</c:v>
                </c:pt>
                <c:pt idx="14">
                  <c:v>16.93974</c:v>
                </c:pt>
              </c:numCache>
            </c:numRef>
          </c:xVal>
          <c:yVal>
            <c:numRef>
              <c:f>'Grafici KPI'!$F$40:$T$40</c:f>
              <c:numCache>
                <c:formatCode>0.00</c:formatCode>
                <c:ptCount val="15"/>
                <c:pt idx="0">
                  <c:v>0.86767000000000005</c:v>
                </c:pt>
                <c:pt idx="1">
                  <c:v>0.86270999999999998</c:v>
                </c:pt>
                <c:pt idx="2">
                  <c:v>0.86373999999999995</c:v>
                </c:pt>
                <c:pt idx="3">
                  <c:v>0.85836000000000001</c:v>
                </c:pt>
                <c:pt idx="4">
                  <c:v>0.84919999999999995</c:v>
                </c:pt>
                <c:pt idx="5">
                  <c:v>0.83611000000000002</c:v>
                </c:pt>
                <c:pt idx="6">
                  <c:v>0.80952000000000002</c:v>
                </c:pt>
                <c:pt idx="7">
                  <c:v>0.78398999999999996</c:v>
                </c:pt>
                <c:pt idx="8">
                  <c:v>0.74739999999999995</c:v>
                </c:pt>
                <c:pt idx="9">
                  <c:v>0.68071999999999999</c:v>
                </c:pt>
                <c:pt idx="10">
                  <c:v>0.63134999999999997</c:v>
                </c:pt>
                <c:pt idx="11">
                  <c:v>0.55047999999999997</c:v>
                </c:pt>
                <c:pt idx="12">
                  <c:v>0.38011</c:v>
                </c:pt>
                <c:pt idx="13">
                  <c:v>0.29969000000000001</c:v>
                </c:pt>
                <c:pt idx="14">
                  <c:v>0.25933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5B0-422F-AA42-506FEAEC1179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KPI'!$F$41:$T$41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23.763639999999999</c:v>
                </c:pt>
                <c:pt idx="2">
                  <c:v>23.74783</c:v>
                </c:pt>
                <c:pt idx="3">
                  <c:v>23.55021</c:v>
                </c:pt>
                <c:pt idx="4">
                  <c:v>23.285129999999999</c:v>
                </c:pt>
                <c:pt idx="5">
                  <c:v>22.99898</c:v>
                </c:pt>
                <c:pt idx="6">
                  <c:v>22.596900000000002</c:v>
                </c:pt>
                <c:pt idx="7">
                  <c:v>22.111419999999999</c:v>
                </c:pt>
                <c:pt idx="8">
                  <c:v>21.454684999999998</c:v>
                </c:pt>
                <c:pt idx="9">
                  <c:v>20.79795</c:v>
                </c:pt>
                <c:pt idx="10">
                  <c:v>20.088619999999999</c:v>
                </c:pt>
                <c:pt idx="11">
                  <c:v>19.012699999999999</c:v>
                </c:pt>
                <c:pt idx="12">
                  <c:v>17.725100000000001</c:v>
                </c:pt>
                <c:pt idx="13">
                  <c:v>16.01859</c:v>
                </c:pt>
                <c:pt idx="14">
                  <c:v>13.654299999999999</c:v>
                </c:pt>
              </c:numCache>
            </c:numRef>
          </c:xVal>
          <c:yVal>
            <c:numRef>
              <c:f>'Grafici KPI'!$F$43:$T$43</c:f>
              <c:numCache>
                <c:formatCode>0.00</c:formatCode>
                <c:ptCount val="15"/>
                <c:pt idx="0">
                  <c:v>0.86767000000000005</c:v>
                </c:pt>
                <c:pt idx="1">
                  <c:v>0.86809000000000003</c:v>
                </c:pt>
                <c:pt idx="2">
                  <c:v>0.86329999999999996</c:v>
                </c:pt>
                <c:pt idx="3">
                  <c:v>0.86385000000000001</c:v>
                </c:pt>
                <c:pt idx="4">
                  <c:v>0.86399000000000004</c:v>
                </c:pt>
                <c:pt idx="5">
                  <c:v>0.86251999999999995</c:v>
                </c:pt>
                <c:pt idx="6">
                  <c:v>0.85780999999999996</c:v>
                </c:pt>
                <c:pt idx="7">
                  <c:v>0.85021000000000002</c:v>
                </c:pt>
                <c:pt idx="8">
                  <c:v>0.83956500000000001</c:v>
                </c:pt>
                <c:pt idx="9">
                  <c:v>0.82891999999999999</c:v>
                </c:pt>
                <c:pt idx="10">
                  <c:v>0.77849000000000002</c:v>
                </c:pt>
                <c:pt idx="11">
                  <c:v>0.74434999999999996</c:v>
                </c:pt>
                <c:pt idx="12">
                  <c:v>0.69044000000000005</c:v>
                </c:pt>
                <c:pt idx="13">
                  <c:v>0.58965000000000001</c:v>
                </c:pt>
                <c:pt idx="14">
                  <c:v>0.51224000000000003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5B0-422F-AA42-506FEAEC1179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KPI'!$F$44:$U$44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24.09667</c:v>
                </c:pt>
                <c:pt idx="2">
                  <c:v>24.072679999999998</c:v>
                </c:pt>
                <c:pt idx="3">
                  <c:v>23.938030000000001</c:v>
                </c:pt>
                <c:pt idx="4">
                  <c:v>23.640840000000001</c:v>
                </c:pt>
                <c:pt idx="5">
                  <c:v>23.366859999999999</c:v>
                </c:pt>
                <c:pt idx="6">
                  <c:v>23.132750000000001</c:v>
                </c:pt>
                <c:pt idx="7">
                  <c:v>22.58736</c:v>
                </c:pt>
                <c:pt idx="8">
                  <c:v>21.965219999999999</c:v>
                </c:pt>
                <c:pt idx="9">
                  <c:v>23.132750000000001</c:v>
                </c:pt>
                <c:pt idx="10">
                  <c:v>22.58736</c:v>
                </c:pt>
                <c:pt idx="11">
                  <c:v>21.965219999999999</c:v>
                </c:pt>
                <c:pt idx="12">
                  <c:v>21.025549999999999</c:v>
                </c:pt>
                <c:pt idx="13">
                  <c:v>19.992709999999999</c:v>
                </c:pt>
                <c:pt idx="14">
                  <c:v>18.294989999999999</c:v>
                </c:pt>
                <c:pt idx="15">
                  <c:v>15.89878</c:v>
                </c:pt>
              </c:numCache>
            </c:numRef>
          </c:xVal>
          <c:yVal>
            <c:numRef>
              <c:f>'Grafici KPI'!$F$46:$U$46</c:f>
              <c:numCache>
                <c:formatCode>0.00</c:formatCode>
                <c:ptCount val="16"/>
                <c:pt idx="0">
                  <c:v>0.86767000000000005</c:v>
                </c:pt>
                <c:pt idx="1">
                  <c:v>0.85755000000000003</c:v>
                </c:pt>
                <c:pt idx="2">
                  <c:v>0.85489000000000004</c:v>
                </c:pt>
                <c:pt idx="3">
                  <c:v>0.85304999999999997</c:v>
                </c:pt>
                <c:pt idx="4">
                  <c:v>0.85440000000000005</c:v>
                </c:pt>
                <c:pt idx="5">
                  <c:v>0.84955000000000003</c:v>
                </c:pt>
                <c:pt idx="6">
                  <c:v>0.84038999999999997</c:v>
                </c:pt>
                <c:pt idx="7">
                  <c:v>0.82584999999999997</c:v>
                </c:pt>
                <c:pt idx="8">
                  <c:v>0.79442000000000002</c:v>
                </c:pt>
                <c:pt idx="9">
                  <c:v>0.84038999999999997</c:v>
                </c:pt>
                <c:pt idx="10">
                  <c:v>0.82584999999999997</c:v>
                </c:pt>
                <c:pt idx="11">
                  <c:v>0.79442000000000002</c:v>
                </c:pt>
                <c:pt idx="12">
                  <c:v>0.75234999999999996</c:v>
                </c:pt>
                <c:pt idx="13">
                  <c:v>0.65215000000000001</c:v>
                </c:pt>
                <c:pt idx="14">
                  <c:v>0.53900000000000003</c:v>
                </c:pt>
                <c:pt idx="15">
                  <c:v>0.29291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5B0-422F-AA42-506FEAEC1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FIFO-TSh-AT-IO</c:v>
                </c:tx>
                <c:spPr>
                  <a:ln>
                    <a:solidFill>
                      <a:schemeClr val="accent4">
                        <a:lumMod val="60000"/>
                        <a:lumOff val="4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'Grafici KPI'!$F$2:$V$2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24.972940000000001</c:v>
                      </c:pt>
                      <c:pt idx="1">
                        <c:v>24.25066</c:v>
                      </c:pt>
                      <c:pt idx="2">
                        <c:v>24.041799999999999</c:v>
                      </c:pt>
                      <c:pt idx="3">
                        <c:v>23.932680000000001</c:v>
                      </c:pt>
                      <c:pt idx="4">
                        <c:v>23.761399999999998</c:v>
                      </c:pt>
                      <c:pt idx="5">
                        <c:v>23.412949999999999</c:v>
                      </c:pt>
                      <c:pt idx="6">
                        <c:v>23.202010000000001</c:v>
                      </c:pt>
                      <c:pt idx="7">
                        <c:v>22.881730000000001</c:v>
                      </c:pt>
                      <c:pt idx="8">
                        <c:v>22.493929999999999</c:v>
                      </c:pt>
                      <c:pt idx="9">
                        <c:v>21.896419999999999</c:v>
                      </c:pt>
                      <c:pt idx="10">
                        <c:v>21.350629999999999</c:v>
                      </c:pt>
                      <c:pt idx="11">
                        <c:v>20.592780000000001</c:v>
                      </c:pt>
                      <c:pt idx="12">
                        <c:v>19.849679999999999</c:v>
                      </c:pt>
                      <c:pt idx="13">
                        <c:v>18.88617</c:v>
                      </c:pt>
                      <c:pt idx="14">
                        <c:v>17.59928</c:v>
                      </c:pt>
                      <c:pt idx="15">
                        <c:v>17.050039999999999</c:v>
                      </c:pt>
                      <c:pt idx="16">
                        <c:v>16.421469999999999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'Grafici KPI'!$F$4:$V$4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0.76626000000000005</c:v>
                      </c:pt>
                      <c:pt idx="1">
                        <c:v>0.76939999999999997</c:v>
                      </c:pt>
                      <c:pt idx="2">
                        <c:v>0.77100000000000002</c:v>
                      </c:pt>
                      <c:pt idx="3">
                        <c:v>0.76888999999999996</c:v>
                      </c:pt>
                      <c:pt idx="4">
                        <c:v>0.76742999999999995</c:v>
                      </c:pt>
                      <c:pt idx="5">
                        <c:v>0.76971000000000001</c:v>
                      </c:pt>
                      <c:pt idx="6">
                        <c:v>0.76751999999999998</c:v>
                      </c:pt>
                      <c:pt idx="7">
                        <c:v>0.76275000000000004</c:v>
                      </c:pt>
                      <c:pt idx="8">
                        <c:v>0.76173000000000002</c:v>
                      </c:pt>
                      <c:pt idx="9">
                        <c:v>0.75690999999999997</c:v>
                      </c:pt>
                      <c:pt idx="10">
                        <c:v>0.74934000000000001</c:v>
                      </c:pt>
                      <c:pt idx="11">
                        <c:v>0.74553000000000003</c:v>
                      </c:pt>
                      <c:pt idx="12">
                        <c:v>0.73370000000000002</c:v>
                      </c:pt>
                      <c:pt idx="13">
                        <c:v>0.69355</c:v>
                      </c:pt>
                      <c:pt idx="14">
                        <c:v>0.67071000000000003</c:v>
                      </c:pt>
                      <c:pt idx="15">
                        <c:v>0.6472</c:v>
                      </c:pt>
                      <c:pt idx="16">
                        <c:v>0.63207999999999998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45B0-422F-AA42-506FEAEC117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DD-TSh-At-IO</c:v>
                </c:tx>
                <c:spPr>
                  <a:ln>
                    <a:solidFill>
                      <a:schemeClr val="accent5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KPI'!$F$17:$U$17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24.258310000000002</c:v>
                      </c:pt>
                      <c:pt idx="1">
                        <c:v>23.983339999999998</c:v>
                      </c:pt>
                      <c:pt idx="2">
                        <c:v>23.853829999999999</c:v>
                      </c:pt>
                      <c:pt idx="3">
                        <c:v>23.82169</c:v>
                      </c:pt>
                      <c:pt idx="4">
                        <c:v>23.71189</c:v>
                      </c:pt>
                      <c:pt idx="5">
                        <c:v>23.510670000000001</c:v>
                      </c:pt>
                      <c:pt idx="6">
                        <c:v>23.263359999999999</c:v>
                      </c:pt>
                      <c:pt idx="7">
                        <c:v>23.0854</c:v>
                      </c:pt>
                      <c:pt idx="8">
                        <c:v>22.871700000000001</c:v>
                      </c:pt>
                      <c:pt idx="9">
                        <c:v>22.573609999999999</c:v>
                      </c:pt>
                      <c:pt idx="10">
                        <c:v>22.16696</c:v>
                      </c:pt>
                      <c:pt idx="11">
                        <c:v>21.7681</c:v>
                      </c:pt>
                      <c:pt idx="12">
                        <c:v>21.178809999999999</c:v>
                      </c:pt>
                      <c:pt idx="13">
                        <c:v>20.476140000000001</c:v>
                      </c:pt>
                      <c:pt idx="14">
                        <c:v>19.459320000000002</c:v>
                      </c:pt>
                      <c:pt idx="15">
                        <c:v>18.2606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KPI'!$F$19:$U$19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0.85043000000000002</c:v>
                      </c:pt>
                      <c:pt idx="1">
                        <c:v>0.84472000000000003</c:v>
                      </c:pt>
                      <c:pt idx="2">
                        <c:v>0.84547000000000005</c:v>
                      </c:pt>
                      <c:pt idx="3">
                        <c:v>0.83979000000000004</c:v>
                      </c:pt>
                      <c:pt idx="4">
                        <c:v>0.83467000000000002</c:v>
                      </c:pt>
                      <c:pt idx="5">
                        <c:v>0.82725000000000004</c:v>
                      </c:pt>
                      <c:pt idx="6">
                        <c:v>0.81745000000000001</c:v>
                      </c:pt>
                      <c:pt idx="7">
                        <c:v>0.80335000000000001</c:v>
                      </c:pt>
                      <c:pt idx="8">
                        <c:v>0.77981</c:v>
                      </c:pt>
                      <c:pt idx="9">
                        <c:v>0.74590999999999996</c:v>
                      </c:pt>
                      <c:pt idx="10">
                        <c:v>0.71552000000000004</c:v>
                      </c:pt>
                      <c:pt idx="11">
                        <c:v>0.65835999999999995</c:v>
                      </c:pt>
                      <c:pt idx="12">
                        <c:v>0.59397</c:v>
                      </c:pt>
                      <c:pt idx="13">
                        <c:v>0.49308000000000002</c:v>
                      </c:pt>
                      <c:pt idx="14">
                        <c:v>0.39588000000000001</c:v>
                      </c:pt>
                      <c:pt idx="15">
                        <c:v>0.30037000000000003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5B0-422F-AA42-506FEAEC117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DD-TSh-At-Cnt</c:v>
                </c:tx>
                <c:spPr>
                  <a:ln>
                    <a:solidFill>
                      <a:srgbClr val="3399FF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KPI'!$F$20:$R$20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24.258310000000002</c:v>
                      </c:pt>
                      <c:pt idx="1">
                        <c:v>23.96743</c:v>
                      </c:pt>
                      <c:pt idx="2">
                        <c:v>23.87425</c:v>
                      </c:pt>
                      <c:pt idx="3">
                        <c:v>23.621880000000001</c:v>
                      </c:pt>
                      <c:pt idx="4">
                        <c:v>23.4313</c:v>
                      </c:pt>
                      <c:pt idx="5">
                        <c:v>23.194579999999998</c:v>
                      </c:pt>
                      <c:pt idx="6">
                        <c:v>22.979800000000001</c:v>
                      </c:pt>
                      <c:pt idx="7">
                        <c:v>22.55996</c:v>
                      </c:pt>
                      <c:pt idx="8">
                        <c:v>22.130030000000001</c:v>
                      </c:pt>
                      <c:pt idx="9">
                        <c:v>21.61656</c:v>
                      </c:pt>
                      <c:pt idx="10">
                        <c:v>20.794440000000002</c:v>
                      </c:pt>
                      <c:pt idx="11">
                        <c:v>19.976600000000001</c:v>
                      </c:pt>
                      <c:pt idx="12">
                        <c:v>18.214300000000001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KPI'!$F$22:$R$22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0.85043000000000002</c:v>
                      </c:pt>
                      <c:pt idx="1">
                        <c:v>0.8468</c:v>
                      </c:pt>
                      <c:pt idx="2">
                        <c:v>0.84248999999999996</c:v>
                      </c:pt>
                      <c:pt idx="3">
                        <c:v>0.84428000000000003</c:v>
                      </c:pt>
                      <c:pt idx="4">
                        <c:v>0.84131</c:v>
                      </c:pt>
                      <c:pt idx="5">
                        <c:v>0.83308000000000004</c:v>
                      </c:pt>
                      <c:pt idx="6">
                        <c:v>0.81152999999999997</c:v>
                      </c:pt>
                      <c:pt idx="7">
                        <c:v>0.78791999999999995</c:v>
                      </c:pt>
                      <c:pt idx="8">
                        <c:v>0.74333000000000005</c:v>
                      </c:pt>
                      <c:pt idx="9">
                        <c:v>0.69074999999999998</c:v>
                      </c:pt>
                      <c:pt idx="10">
                        <c:v>0.63036000000000003</c:v>
                      </c:pt>
                      <c:pt idx="11">
                        <c:v>0.51834999999999998</c:v>
                      </c:pt>
                      <c:pt idx="12">
                        <c:v>0.43031000000000003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5B0-422F-AA42-506FEAEC117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DD-TSh-Pr-Cnt</c:v>
                </c:tx>
                <c:spPr>
                  <a:ln>
                    <a:solidFill>
                      <a:srgbClr val="66FFFF"/>
                    </a:solidFill>
                    <a:prstDash val="sys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KPI'!$F$23:$R$23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24.258310000000002</c:v>
                      </c:pt>
                      <c:pt idx="1">
                        <c:v>23.952259999999999</c:v>
                      </c:pt>
                      <c:pt idx="2">
                        <c:v>23.953900000000001</c:v>
                      </c:pt>
                      <c:pt idx="3">
                        <c:v>23.722930000000002</c:v>
                      </c:pt>
                      <c:pt idx="4">
                        <c:v>23.581859999999999</c:v>
                      </c:pt>
                      <c:pt idx="5">
                        <c:v>23.366810000000001</c:v>
                      </c:pt>
                      <c:pt idx="6">
                        <c:v>23.210740000000001</c:v>
                      </c:pt>
                      <c:pt idx="7">
                        <c:v>22.863119999999999</c:v>
                      </c:pt>
                      <c:pt idx="8">
                        <c:v>22.519850000000002</c:v>
                      </c:pt>
                      <c:pt idx="9">
                        <c:v>22.089880000000001</c:v>
                      </c:pt>
                      <c:pt idx="10">
                        <c:v>21.6218</c:v>
                      </c:pt>
                      <c:pt idx="11">
                        <c:v>21.000160000000001</c:v>
                      </c:pt>
                      <c:pt idx="12">
                        <c:v>19.96576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KPI'!$F$25:$R$25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0.85043000000000002</c:v>
                      </c:pt>
                      <c:pt idx="1">
                        <c:v>0.84528999999999999</c:v>
                      </c:pt>
                      <c:pt idx="2">
                        <c:v>0.83603000000000005</c:v>
                      </c:pt>
                      <c:pt idx="3">
                        <c:v>0.83401999999999998</c:v>
                      </c:pt>
                      <c:pt idx="4">
                        <c:v>0.82937000000000005</c:v>
                      </c:pt>
                      <c:pt idx="5">
                        <c:v>0.81376000000000004</c:v>
                      </c:pt>
                      <c:pt idx="6">
                        <c:v>0.78749000000000002</c:v>
                      </c:pt>
                      <c:pt idx="7">
                        <c:v>0.75800000000000001</c:v>
                      </c:pt>
                      <c:pt idx="8">
                        <c:v>0.72160999999999997</c:v>
                      </c:pt>
                      <c:pt idx="9">
                        <c:v>0.67295000000000005</c:v>
                      </c:pt>
                      <c:pt idx="10">
                        <c:v>0.58604999999999996</c:v>
                      </c:pt>
                      <c:pt idx="11">
                        <c:v>0.47447</c:v>
                      </c:pt>
                      <c:pt idx="12">
                        <c:v>0.33743000000000001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5B0-422F-AA42-506FEAEC117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DD-Bn-At-Cnt</c:v>
                </c:tx>
                <c:spPr>
                  <a:ln>
                    <a:solidFill>
                      <a:srgbClr val="0070C0"/>
                    </a:solidFill>
                    <a:prstDash val="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KPI'!$F$26:$R$26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24.258310000000002</c:v>
                      </c:pt>
                      <c:pt idx="1">
                        <c:v>23.721409999999999</c:v>
                      </c:pt>
                      <c:pt idx="2">
                        <c:v>23.472079999999998</c:v>
                      </c:pt>
                      <c:pt idx="3">
                        <c:v>23.244240000000001</c:v>
                      </c:pt>
                      <c:pt idx="4">
                        <c:v>22.977550000000001</c:v>
                      </c:pt>
                      <c:pt idx="5">
                        <c:v>22.664400000000001</c:v>
                      </c:pt>
                      <c:pt idx="6">
                        <c:v>21.732890000000001</c:v>
                      </c:pt>
                      <c:pt idx="7">
                        <c:v>21.037189999999999</c:v>
                      </c:pt>
                      <c:pt idx="8">
                        <c:v>19.393699999999999</c:v>
                      </c:pt>
                      <c:pt idx="9">
                        <c:v>18.369820000000001</c:v>
                      </c:pt>
                      <c:pt idx="10">
                        <c:v>17.12349</c:v>
                      </c:pt>
                      <c:pt idx="11">
                        <c:v>15.497350000000001</c:v>
                      </c:pt>
                      <c:pt idx="12">
                        <c:v>13.273720000000001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KPI'!$F$28:$R$28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0.85043000000000002</c:v>
                      </c:pt>
                      <c:pt idx="1">
                        <c:v>0.85094000000000003</c:v>
                      </c:pt>
                      <c:pt idx="2">
                        <c:v>0.84824999999999995</c:v>
                      </c:pt>
                      <c:pt idx="3">
                        <c:v>0.84852000000000005</c:v>
                      </c:pt>
                      <c:pt idx="4">
                        <c:v>0.84948000000000001</c:v>
                      </c:pt>
                      <c:pt idx="5">
                        <c:v>0.84269000000000005</c:v>
                      </c:pt>
                      <c:pt idx="6">
                        <c:v>0.82415000000000005</c:v>
                      </c:pt>
                      <c:pt idx="7">
                        <c:v>0.81674999999999998</c:v>
                      </c:pt>
                      <c:pt idx="8">
                        <c:v>0.76536999999999999</c:v>
                      </c:pt>
                      <c:pt idx="9">
                        <c:v>0.71548999999999996</c:v>
                      </c:pt>
                      <c:pt idx="10">
                        <c:v>0.64502000000000004</c:v>
                      </c:pt>
                      <c:pt idx="11">
                        <c:v>0.53373000000000004</c:v>
                      </c:pt>
                      <c:pt idx="12">
                        <c:v>0.47360000000000002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5B0-422F-AA42-506FEAEC117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DD-Bn-Pr-Cnt</c:v>
                </c:tx>
                <c:spPr>
                  <a:ln>
                    <a:solidFill>
                      <a:srgbClr val="002060"/>
                    </a:solidFill>
                    <a:prstDash val="dash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KPI'!$F$30:$R$30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0.92812499999999998</c:v>
                      </c:pt>
                      <c:pt idx="3">
                        <c:v>0.86624999999999996</c:v>
                      </c:pt>
                      <c:pt idx="4">
                        <c:v>0.80437499999999995</c:v>
                      </c:pt>
                      <c:pt idx="5">
                        <c:v>0.74249999999999994</c:v>
                      </c:pt>
                      <c:pt idx="6">
                        <c:v>0.68062499999999992</c:v>
                      </c:pt>
                      <c:pt idx="7">
                        <c:v>0.61874999999999991</c:v>
                      </c:pt>
                      <c:pt idx="8">
                        <c:v>0.55687500000000001</c:v>
                      </c:pt>
                      <c:pt idx="9">
                        <c:v>0.495</c:v>
                      </c:pt>
                      <c:pt idx="10">
                        <c:v>0.43312499999999998</c:v>
                      </c:pt>
                      <c:pt idx="11">
                        <c:v>0.37124999999999997</c:v>
                      </c:pt>
                      <c:pt idx="12">
                        <c:v>0.30937499999999996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KPI'!$F$31:$R$31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0.85043000000000002</c:v>
                      </c:pt>
                      <c:pt idx="1">
                        <c:v>0.84726000000000001</c:v>
                      </c:pt>
                      <c:pt idx="2">
                        <c:v>0.84467999999999999</c:v>
                      </c:pt>
                      <c:pt idx="3">
                        <c:v>0.84433999999999998</c:v>
                      </c:pt>
                      <c:pt idx="4">
                        <c:v>0.84170999999999996</c:v>
                      </c:pt>
                      <c:pt idx="5">
                        <c:v>0.84108000000000005</c:v>
                      </c:pt>
                      <c:pt idx="6">
                        <c:v>0.83116999999999996</c:v>
                      </c:pt>
                      <c:pt idx="7">
                        <c:v>0.81391999999999998</c:v>
                      </c:pt>
                      <c:pt idx="8">
                        <c:v>0.77805000000000002</c:v>
                      </c:pt>
                      <c:pt idx="9">
                        <c:v>0.74085999999999996</c:v>
                      </c:pt>
                      <c:pt idx="10">
                        <c:v>0.66329000000000005</c:v>
                      </c:pt>
                      <c:pt idx="11">
                        <c:v>0.52087000000000006</c:v>
                      </c:pt>
                      <c:pt idx="12">
                        <c:v>0.30554999999999999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5B0-422F-AA42-506FEAEC117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TSP-TSh-At-IO</c:v>
                </c:tx>
                <c:spPr>
                  <a:ln>
                    <a:solidFill>
                      <a:schemeClr val="accent6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KPI'!$F$32:$U$32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24.226780000000002</c:v>
                      </c:pt>
                      <c:pt idx="1">
                        <c:v>24.005040000000001</c:v>
                      </c:pt>
                      <c:pt idx="2">
                        <c:v>23.980090000000001</c:v>
                      </c:pt>
                      <c:pt idx="3">
                        <c:v>23.865030000000001</c:v>
                      </c:pt>
                      <c:pt idx="4">
                        <c:v>23.753900000000002</c:v>
                      </c:pt>
                      <c:pt idx="5">
                        <c:v>23.648879999999998</c:v>
                      </c:pt>
                      <c:pt idx="6">
                        <c:v>23.36486</c:v>
                      </c:pt>
                      <c:pt idx="7">
                        <c:v>23.16366</c:v>
                      </c:pt>
                      <c:pt idx="8">
                        <c:v>22.917210000000001</c:v>
                      </c:pt>
                      <c:pt idx="9">
                        <c:v>22.583449999999999</c:v>
                      </c:pt>
                      <c:pt idx="10">
                        <c:v>22.195550000000001</c:v>
                      </c:pt>
                      <c:pt idx="11">
                        <c:v>21.840800000000002</c:v>
                      </c:pt>
                      <c:pt idx="12">
                        <c:v>21.23565</c:v>
                      </c:pt>
                      <c:pt idx="13">
                        <c:v>20.55688</c:v>
                      </c:pt>
                      <c:pt idx="14">
                        <c:v>19.49118</c:v>
                      </c:pt>
                      <c:pt idx="15">
                        <c:v>18.098140000000001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KPI'!$F$34:$U$34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0.86767000000000005</c:v>
                      </c:pt>
                      <c:pt idx="1">
                        <c:v>0.86185999999999996</c:v>
                      </c:pt>
                      <c:pt idx="2">
                        <c:v>0.86017999999999994</c:v>
                      </c:pt>
                      <c:pt idx="3">
                        <c:v>0.85929</c:v>
                      </c:pt>
                      <c:pt idx="4">
                        <c:v>0.85375999999999996</c:v>
                      </c:pt>
                      <c:pt idx="5">
                        <c:v>0.84369000000000005</c:v>
                      </c:pt>
                      <c:pt idx="6">
                        <c:v>0.83496999999999999</c:v>
                      </c:pt>
                      <c:pt idx="7">
                        <c:v>0.81847999999999999</c:v>
                      </c:pt>
                      <c:pt idx="8">
                        <c:v>0.79227000000000003</c:v>
                      </c:pt>
                      <c:pt idx="9">
                        <c:v>0.75661</c:v>
                      </c:pt>
                      <c:pt idx="10">
                        <c:v>0.72218000000000004</c:v>
                      </c:pt>
                      <c:pt idx="11">
                        <c:v>0.66335999999999995</c:v>
                      </c:pt>
                      <c:pt idx="12">
                        <c:v>0.59872999999999998</c:v>
                      </c:pt>
                      <c:pt idx="13">
                        <c:v>0.5111</c:v>
                      </c:pt>
                      <c:pt idx="14">
                        <c:v>0.39006999999999997</c:v>
                      </c:pt>
                      <c:pt idx="15">
                        <c:v>0.31311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5B0-422F-AA42-506FEAEC1179}"/>
                  </c:ext>
                </c:extLst>
              </c15:ser>
            </c15:filteredScatterSeries>
          </c:ext>
        </c:extLst>
      </c:scatterChart>
      <c:valAx>
        <c:axId val="658441568"/>
        <c:scaling>
          <c:orientation val="minMax"/>
          <c:max val="26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Throughput</a:t>
                </a:r>
                <a:r>
                  <a:rPr lang="it-IT" b="1" baseline="0"/>
                  <a:t> Time [u.o.t]</a:t>
                </a:r>
                <a:endParaRPr lang="it-IT" b="1"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658446816"/>
        <c:crosses val="autoZero"/>
        <c:crossBetween val="midCat"/>
        <c:majorUnit val="1"/>
        <c:minorUnit val="0.5"/>
      </c:valAx>
      <c:valAx>
        <c:axId val="658446816"/>
        <c:scaling>
          <c:orientation val="minMax"/>
          <c:max val="100"/>
          <c:min val="2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LEAR TIME [u.o.t]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6584415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KPI'!$F$5:$S$5</c:f>
              <c:numCache>
                <c:formatCode>0.00</c:formatCode>
                <c:ptCount val="14"/>
                <c:pt idx="0">
                  <c:v>24.972940000000001</c:v>
                </c:pt>
                <c:pt idx="1">
                  <c:v>24.456009999999999</c:v>
                </c:pt>
                <c:pt idx="2">
                  <c:v>24.109000000000002</c:v>
                </c:pt>
                <c:pt idx="3">
                  <c:v>23.979679999999998</c:v>
                </c:pt>
                <c:pt idx="4">
                  <c:v>23.633489999999998</c:v>
                </c:pt>
                <c:pt idx="5">
                  <c:v>23.167249999999999</c:v>
                </c:pt>
                <c:pt idx="6">
                  <c:v>22.6858</c:v>
                </c:pt>
                <c:pt idx="7">
                  <c:v>22.069199999999999</c:v>
                </c:pt>
                <c:pt idx="8">
                  <c:v>20.951370000000001</c:v>
                </c:pt>
                <c:pt idx="9">
                  <c:v>19.874549999999999</c:v>
                </c:pt>
                <c:pt idx="10">
                  <c:v>18.180599999999998</c:v>
                </c:pt>
                <c:pt idx="11">
                  <c:v>17.087589999999999</c:v>
                </c:pt>
                <c:pt idx="12">
                  <c:v>16.171530000000001</c:v>
                </c:pt>
                <c:pt idx="13">
                  <c:v>15.12988</c:v>
                </c:pt>
              </c:numCache>
            </c:numRef>
          </c:xVal>
          <c:yVal>
            <c:numRef>
              <c:f>'Grafici KPI'!$F$7:$S$7</c:f>
              <c:numCache>
                <c:formatCode>0.00</c:formatCode>
                <c:ptCount val="14"/>
                <c:pt idx="0">
                  <c:v>0.76626000000000005</c:v>
                </c:pt>
                <c:pt idx="1">
                  <c:v>0.76898</c:v>
                </c:pt>
                <c:pt idx="2">
                  <c:v>0.77373000000000003</c:v>
                </c:pt>
                <c:pt idx="3">
                  <c:v>0.77273000000000003</c:v>
                </c:pt>
                <c:pt idx="4">
                  <c:v>0.77698999999999996</c:v>
                </c:pt>
                <c:pt idx="5">
                  <c:v>0.78156000000000003</c:v>
                </c:pt>
                <c:pt idx="6">
                  <c:v>0.78408</c:v>
                </c:pt>
                <c:pt idx="7">
                  <c:v>0.78629000000000004</c:v>
                </c:pt>
                <c:pt idx="8">
                  <c:v>0.79310999999999998</c:v>
                </c:pt>
                <c:pt idx="9">
                  <c:v>0.79178999999999999</c:v>
                </c:pt>
                <c:pt idx="10">
                  <c:v>0.78715999999999997</c:v>
                </c:pt>
                <c:pt idx="11">
                  <c:v>0.78242999999999996</c:v>
                </c:pt>
                <c:pt idx="12">
                  <c:v>0.76668000000000003</c:v>
                </c:pt>
                <c:pt idx="13">
                  <c:v>0.74509999999999998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17-4D8B-B41C-61F741431AE9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KPI'!$F$8:$R$8</c:f>
              <c:numCache>
                <c:formatCode>0.00</c:formatCode>
                <c:ptCount val="13"/>
                <c:pt idx="0">
                  <c:v>24.972940000000001</c:v>
                </c:pt>
                <c:pt idx="1">
                  <c:v>24.369700000000002</c:v>
                </c:pt>
                <c:pt idx="2">
                  <c:v>24.11176</c:v>
                </c:pt>
                <c:pt idx="3">
                  <c:v>23.987169999999999</c:v>
                </c:pt>
                <c:pt idx="4">
                  <c:v>23.562439999999999</c:v>
                </c:pt>
                <c:pt idx="5">
                  <c:v>23.27064</c:v>
                </c:pt>
                <c:pt idx="6">
                  <c:v>22.9663</c:v>
                </c:pt>
                <c:pt idx="7">
                  <c:v>22.23415</c:v>
                </c:pt>
                <c:pt idx="8">
                  <c:v>21.582999999999998</c:v>
                </c:pt>
                <c:pt idx="9">
                  <c:v>20.805289999999999</c:v>
                </c:pt>
                <c:pt idx="10">
                  <c:v>19.721160000000001</c:v>
                </c:pt>
                <c:pt idx="11">
                  <c:v>18.471350000000001</c:v>
                </c:pt>
                <c:pt idx="12">
                  <c:v>16.805520000000001</c:v>
                </c:pt>
              </c:numCache>
            </c:numRef>
          </c:xVal>
          <c:yVal>
            <c:numRef>
              <c:f>'Grafici KPI'!$F$10:$R$10</c:f>
              <c:numCache>
                <c:formatCode>0.00</c:formatCode>
                <c:ptCount val="13"/>
                <c:pt idx="0">
                  <c:v>0.76626000000000005</c:v>
                </c:pt>
                <c:pt idx="1">
                  <c:v>0.76819000000000004</c:v>
                </c:pt>
                <c:pt idx="2">
                  <c:v>0.77073999999999998</c:v>
                </c:pt>
                <c:pt idx="3">
                  <c:v>0.76698999999999995</c:v>
                </c:pt>
                <c:pt idx="4">
                  <c:v>0.77039000000000002</c:v>
                </c:pt>
                <c:pt idx="5">
                  <c:v>0.77141999999999999</c:v>
                </c:pt>
                <c:pt idx="6">
                  <c:v>0.76490999999999998</c:v>
                </c:pt>
                <c:pt idx="7">
                  <c:v>0.76856999999999998</c:v>
                </c:pt>
                <c:pt idx="8">
                  <c:v>0.75882000000000005</c:v>
                </c:pt>
                <c:pt idx="9">
                  <c:v>0.75202000000000002</c:v>
                </c:pt>
                <c:pt idx="10">
                  <c:v>0.73875000000000002</c:v>
                </c:pt>
                <c:pt idx="11">
                  <c:v>0.69801000000000002</c:v>
                </c:pt>
                <c:pt idx="12">
                  <c:v>0.65595000000000003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17-4D8B-B41C-61F741431AE9}"/>
            </c:ext>
          </c:extLst>
        </c:ser>
        <c:ser>
          <c:idx val="3"/>
          <c:order val="3"/>
          <c:tx>
            <c:v>FIFO-Bn-At-Cnt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KPI'!$F$11:$W$11</c:f>
              <c:numCache>
                <c:formatCode>0.00</c:formatCode>
                <c:ptCount val="18"/>
                <c:pt idx="0">
                  <c:v>24.972940000000001</c:v>
                </c:pt>
                <c:pt idx="1">
                  <c:v>23.511869999999998</c:v>
                </c:pt>
                <c:pt idx="2">
                  <c:v>23.105450000000001</c:v>
                </c:pt>
                <c:pt idx="3">
                  <c:v>22.58982</c:v>
                </c:pt>
                <c:pt idx="4">
                  <c:v>21.992850000000001</c:v>
                </c:pt>
                <c:pt idx="5">
                  <c:v>21.221319999999999</c:v>
                </c:pt>
                <c:pt idx="6">
                  <c:v>20.423739999999999</c:v>
                </c:pt>
                <c:pt idx="7">
                  <c:v>19.49811</c:v>
                </c:pt>
                <c:pt idx="8">
                  <c:v>18.374420000000001</c:v>
                </c:pt>
                <c:pt idx="9">
                  <c:v>17.16666</c:v>
                </c:pt>
                <c:pt idx="10">
                  <c:v>16.44482</c:v>
                </c:pt>
                <c:pt idx="11">
                  <c:v>15.75225</c:v>
                </c:pt>
                <c:pt idx="12">
                  <c:v>14.973509999999999</c:v>
                </c:pt>
                <c:pt idx="13">
                  <c:v>14.14127</c:v>
                </c:pt>
                <c:pt idx="14">
                  <c:v>13.21156</c:v>
                </c:pt>
                <c:pt idx="15">
                  <c:v>12.30533</c:v>
                </c:pt>
                <c:pt idx="16">
                  <c:v>11.300509999999999</c:v>
                </c:pt>
                <c:pt idx="17">
                  <c:v>10.26953</c:v>
                </c:pt>
              </c:numCache>
            </c:numRef>
          </c:xVal>
          <c:yVal>
            <c:numRef>
              <c:f>'Grafici KPI'!$F$13:$W$13</c:f>
              <c:numCache>
                <c:formatCode>0.00</c:formatCode>
                <c:ptCount val="18"/>
                <c:pt idx="0">
                  <c:v>0.76626000000000005</c:v>
                </c:pt>
                <c:pt idx="1">
                  <c:v>0.78215999999999997</c:v>
                </c:pt>
                <c:pt idx="2">
                  <c:v>0.78876999999999997</c:v>
                </c:pt>
                <c:pt idx="3">
                  <c:v>0.79540999999999995</c:v>
                </c:pt>
                <c:pt idx="4">
                  <c:v>0.80671999999999999</c:v>
                </c:pt>
                <c:pt idx="5">
                  <c:v>0.81818999999999997</c:v>
                </c:pt>
                <c:pt idx="6">
                  <c:v>0.82901000000000002</c:v>
                </c:pt>
                <c:pt idx="7">
                  <c:v>0.84172999999999998</c:v>
                </c:pt>
                <c:pt idx="8">
                  <c:v>0.85068999999999995</c:v>
                </c:pt>
                <c:pt idx="9">
                  <c:v>0.85711999999999999</c:v>
                </c:pt>
                <c:pt idx="10">
                  <c:v>0.85950000000000004</c:v>
                </c:pt>
                <c:pt idx="11">
                  <c:v>0.85719999999999996</c:v>
                </c:pt>
                <c:pt idx="12">
                  <c:v>0.85411999999999999</c:v>
                </c:pt>
                <c:pt idx="13">
                  <c:v>0.84279999999999999</c:v>
                </c:pt>
                <c:pt idx="14">
                  <c:v>0.83057000000000003</c:v>
                </c:pt>
                <c:pt idx="15">
                  <c:v>0.79835999999999996</c:v>
                </c:pt>
                <c:pt idx="16">
                  <c:v>0.76215999999999995</c:v>
                </c:pt>
                <c:pt idx="17">
                  <c:v>0.71223999999999998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17-4D8B-B41C-61F741431AE9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KPI'!$F$14:$W$14</c:f>
              <c:numCache>
                <c:formatCode>0.00</c:formatCode>
                <c:ptCount val="18"/>
                <c:pt idx="0">
                  <c:v>24.972940000000001</c:v>
                </c:pt>
                <c:pt idx="1">
                  <c:v>24.378520000000002</c:v>
                </c:pt>
                <c:pt idx="2">
                  <c:v>24.0548</c:v>
                </c:pt>
                <c:pt idx="3">
                  <c:v>23.78041</c:v>
                </c:pt>
                <c:pt idx="4">
                  <c:v>23.78041</c:v>
                </c:pt>
                <c:pt idx="5">
                  <c:v>22.980319999999999</c:v>
                </c:pt>
                <c:pt idx="6">
                  <c:v>22.237179999999999</c:v>
                </c:pt>
                <c:pt idx="7">
                  <c:v>21.39621</c:v>
                </c:pt>
                <c:pt idx="8">
                  <c:v>20.321619999999999</c:v>
                </c:pt>
                <c:pt idx="9">
                  <c:v>19.67155</c:v>
                </c:pt>
                <c:pt idx="10">
                  <c:v>18.941790000000001</c:v>
                </c:pt>
                <c:pt idx="11">
                  <c:v>18.147880000000001</c:v>
                </c:pt>
                <c:pt idx="12">
                  <c:v>17.214469999999999</c:v>
                </c:pt>
                <c:pt idx="13">
                  <c:v>16.157499999999999</c:v>
                </c:pt>
                <c:pt idx="14">
                  <c:v>15.058059999999999</c:v>
                </c:pt>
                <c:pt idx="15">
                  <c:v>13.88949</c:v>
                </c:pt>
                <c:pt idx="16">
                  <c:v>12.59324</c:v>
                </c:pt>
                <c:pt idx="17">
                  <c:v>11.03763</c:v>
                </c:pt>
              </c:numCache>
            </c:numRef>
          </c:xVal>
          <c:yVal>
            <c:numRef>
              <c:f>'Grafici KPI'!$F$16:$W$16</c:f>
              <c:numCache>
                <c:formatCode>0.00</c:formatCode>
                <c:ptCount val="18"/>
                <c:pt idx="0">
                  <c:v>0.76626000000000005</c:v>
                </c:pt>
                <c:pt idx="1">
                  <c:v>0.77100000000000002</c:v>
                </c:pt>
                <c:pt idx="2">
                  <c:v>0.77641000000000004</c:v>
                </c:pt>
                <c:pt idx="3">
                  <c:v>0.77993000000000001</c:v>
                </c:pt>
                <c:pt idx="4">
                  <c:v>0.77993000000000001</c:v>
                </c:pt>
                <c:pt idx="5">
                  <c:v>0.78727000000000003</c:v>
                </c:pt>
                <c:pt idx="6">
                  <c:v>0.79769999999999996</c:v>
                </c:pt>
                <c:pt idx="7">
                  <c:v>0.80949000000000004</c:v>
                </c:pt>
                <c:pt idx="8">
                  <c:v>0.82130999999999998</c:v>
                </c:pt>
                <c:pt idx="9">
                  <c:v>0.82665999999999995</c:v>
                </c:pt>
                <c:pt idx="10">
                  <c:v>0.83074000000000003</c:v>
                </c:pt>
                <c:pt idx="11">
                  <c:v>0.83792999999999995</c:v>
                </c:pt>
                <c:pt idx="12">
                  <c:v>0.84028000000000003</c:v>
                </c:pt>
                <c:pt idx="13">
                  <c:v>0.84421000000000002</c:v>
                </c:pt>
                <c:pt idx="14">
                  <c:v>0.83828000000000003</c:v>
                </c:pt>
                <c:pt idx="15">
                  <c:v>0.79944000000000004</c:v>
                </c:pt>
                <c:pt idx="16">
                  <c:v>0.72704000000000002</c:v>
                </c:pt>
                <c:pt idx="17">
                  <c:v>0.54183000000000003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C17-4D8B-B41C-61F741431AE9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KPI'!$F$35:$R$35</c:f>
              <c:numCache>
                <c:formatCode>0.00</c:formatCode>
                <c:ptCount val="13"/>
                <c:pt idx="0">
                  <c:v>24.226780000000002</c:v>
                </c:pt>
                <c:pt idx="1">
                  <c:v>23.930479999999999</c:v>
                </c:pt>
                <c:pt idx="2">
                  <c:v>23.78049</c:v>
                </c:pt>
                <c:pt idx="3">
                  <c:v>23.641729999999999</c:v>
                </c:pt>
                <c:pt idx="4">
                  <c:v>23.447959999999998</c:v>
                </c:pt>
                <c:pt idx="5">
                  <c:v>23.2315</c:v>
                </c:pt>
                <c:pt idx="6">
                  <c:v>22.89969</c:v>
                </c:pt>
                <c:pt idx="7">
                  <c:v>22.527940000000001</c:v>
                </c:pt>
                <c:pt idx="8">
                  <c:v>21.98574</c:v>
                </c:pt>
                <c:pt idx="9">
                  <c:v>21.281369999999999</c:v>
                </c:pt>
                <c:pt idx="10">
                  <c:v>20.351310000000002</c:v>
                </c:pt>
                <c:pt idx="11">
                  <c:v>19.054310000000001</c:v>
                </c:pt>
                <c:pt idx="12">
                  <c:v>16.61252</c:v>
                </c:pt>
              </c:numCache>
            </c:numRef>
          </c:xVal>
          <c:yVal>
            <c:numRef>
              <c:f>'Grafici KPI'!$F$37:$R$37</c:f>
              <c:numCache>
                <c:formatCode>0.00</c:formatCode>
                <c:ptCount val="13"/>
                <c:pt idx="0">
                  <c:v>0.86767000000000005</c:v>
                </c:pt>
                <c:pt idx="1">
                  <c:v>0.86475000000000002</c:v>
                </c:pt>
                <c:pt idx="2">
                  <c:v>0.86339999999999995</c:v>
                </c:pt>
                <c:pt idx="3">
                  <c:v>0.8599</c:v>
                </c:pt>
                <c:pt idx="4">
                  <c:v>0.85377000000000003</c:v>
                </c:pt>
                <c:pt idx="5">
                  <c:v>0.84148999999999996</c:v>
                </c:pt>
                <c:pt idx="6">
                  <c:v>0.82438</c:v>
                </c:pt>
                <c:pt idx="7">
                  <c:v>0.77695999999999998</c:v>
                </c:pt>
                <c:pt idx="8">
                  <c:v>0.73297999999999996</c:v>
                </c:pt>
                <c:pt idx="9">
                  <c:v>0.69408000000000003</c:v>
                </c:pt>
                <c:pt idx="10">
                  <c:v>0.60253999999999996</c:v>
                </c:pt>
                <c:pt idx="11">
                  <c:v>0.45950000000000002</c:v>
                </c:pt>
                <c:pt idx="12">
                  <c:v>0.42155999999999999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C17-4D8B-B41C-61F741431AE9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KPI'!$F$38:$T$38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23.994309999999999</c:v>
                </c:pt>
                <c:pt idx="2">
                  <c:v>23.825399999999998</c:v>
                </c:pt>
                <c:pt idx="3">
                  <c:v>23.779319999999998</c:v>
                </c:pt>
                <c:pt idx="4">
                  <c:v>23.677720000000001</c:v>
                </c:pt>
                <c:pt idx="5">
                  <c:v>23.507359999999998</c:v>
                </c:pt>
                <c:pt idx="6">
                  <c:v>23.344169999999998</c:v>
                </c:pt>
                <c:pt idx="7">
                  <c:v>23.084859999999999</c:v>
                </c:pt>
                <c:pt idx="8">
                  <c:v>22.645810000000001</c:v>
                </c:pt>
                <c:pt idx="9">
                  <c:v>22.42944</c:v>
                </c:pt>
                <c:pt idx="10">
                  <c:v>21.79204</c:v>
                </c:pt>
                <c:pt idx="11">
                  <c:v>21.107510000000001</c:v>
                </c:pt>
                <c:pt idx="12">
                  <c:v>20.269459999999999</c:v>
                </c:pt>
                <c:pt idx="13">
                  <c:v>18.810420000000001</c:v>
                </c:pt>
                <c:pt idx="14">
                  <c:v>16.93974</c:v>
                </c:pt>
              </c:numCache>
            </c:numRef>
          </c:xVal>
          <c:yVal>
            <c:numRef>
              <c:f>'Grafici KPI'!$F$40:$T$40</c:f>
              <c:numCache>
                <c:formatCode>0.00</c:formatCode>
                <c:ptCount val="15"/>
                <c:pt idx="0">
                  <c:v>0.86767000000000005</c:v>
                </c:pt>
                <c:pt idx="1">
                  <c:v>0.86270999999999998</c:v>
                </c:pt>
                <c:pt idx="2">
                  <c:v>0.86373999999999995</c:v>
                </c:pt>
                <c:pt idx="3">
                  <c:v>0.85836000000000001</c:v>
                </c:pt>
                <c:pt idx="4">
                  <c:v>0.84919999999999995</c:v>
                </c:pt>
                <c:pt idx="5">
                  <c:v>0.83611000000000002</c:v>
                </c:pt>
                <c:pt idx="6">
                  <c:v>0.80952000000000002</c:v>
                </c:pt>
                <c:pt idx="7">
                  <c:v>0.78398999999999996</c:v>
                </c:pt>
                <c:pt idx="8">
                  <c:v>0.74739999999999995</c:v>
                </c:pt>
                <c:pt idx="9">
                  <c:v>0.68071999999999999</c:v>
                </c:pt>
                <c:pt idx="10">
                  <c:v>0.63134999999999997</c:v>
                </c:pt>
                <c:pt idx="11">
                  <c:v>0.55047999999999997</c:v>
                </c:pt>
                <c:pt idx="12">
                  <c:v>0.38011</c:v>
                </c:pt>
                <c:pt idx="13">
                  <c:v>0.29969000000000001</c:v>
                </c:pt>
                <c:pt idx="14">
                  <c:v>0.25933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C17-4D8B-B41C-61F741431AE9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KPI'!$F$41:$T$41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23.763639999999999</c:v>
                </c:pt>
                <c:pt idx="2">
                  <c:v>23.74783</c:v>
                </c:pt>
                <c:pt idx="3">
                  <c:v>23.55021</c:v>
                </c:pt>
                <c:pt idx="4">
                  <c:v>23.285129999999999</c:v>
                </c:pt>
                <c:pt idx="5">
                  <c:v>22.99898</c:v>
                </c:pt>
                <c:pt idx="6">
                  <c:v>22.596900000000002</c:v>
                </c:pt>
                <c:pt idx="7">
                  <c:v>22.111419999999999</c:v>
                </c:pt>
                <c:pt idx="8">
                  <c:v>21.454684999999998</c:v>
                </c:pt>
                <c:pt idx="9">
                  <c:v>20.79795</c:v>
                </c:pt>
                <c:pt idx="10">
                  <c:v>20.088619999999999</c:v>
                </c:pt>
                <c:pt idx="11">
                  <c:v>19.012699999999999</c:v>
                </c:pt>
                <c:pt idx="12">
                  <c:v>17.725100000000001</c:v>
                </c:pt>
                <c:pt idx="13">
                  <c:v>16.01859</c:v>
                </c:pt>
                <c:pt idx="14">
                  <c:v>13.654299999999999</c:v>
                </c:pt>
              </c:numCache>
            </c:numRef>
          </c:xVal>
          <c:yVal>
            <c:numRef>
              <c:f>'Grafici KPI'!$F$43:$T$43</c:f>
              <c:numCache>
                <c:formatCode>0.00</c:formatCode>
                <c:ptCount val="15"/>
                <c:pt idx="0">
                  <c:v>0.86767000000000005</c:v>
                </c:pt>
                <c:pt idx="1">
                  <c:v>0.86809000000000003</c:v>
                </c:pt>
                <c:pt idx="2">
                  <c:v>0.86329999999999996</c:v>
                </c:pt>
                <c:pt idx="3">
                  <c:v>0.86385000000000001</c:v>
                </c:pt>
                <c:pt idx="4">
                  <c:v>0.86399000000000004</c:v>
                </c:pt>
                <c:pt idx="5">
                  <c:v>0.86251999999999995</c:v>
                </c:pt>
                <c:pt idx="6">
                  <c:v>0.85780999999999996</c:v>
                </c:pt>
                <c:pt idx="7">
                  <c:v>0.85021000000000002</c:v>
                </c:pt>
                <c:pt idx="8">
                  <c:v>0.83956500000000001</c:v>
                </c:pt>
                <c:pt idx="9">
                  <c:v>0.82891999999999999</c:v>
                </c:pt>
                <c:pt idx="10">
                  <c:v>0.77849000000000002</c:v>
                </c:pt>
                <c:pt idx="11">
                  <c:v>0.74434999999999996</c:v>
                </c:pt>
                <c:pt idx="12">
                  <c:v>0.69044000000000005</c:v>
                </c:pt>
                <c:pt idx="13">
                  <c:v>0.58965000000000001</c:v>
                </c:pt>
                <c:pt idx="14">
                  <c:v>0.51224000000000003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C17-4D8B-B41C-61F741431AE9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KPI'!$F$44:$U$44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24.09667</c:v>
                </c:pt>
                <c:pt idx="2">
                  <c:v>24.072679999999998</c:v>
                </c:pt>
                <c:pt idx="3">
                  <c:v>23.938030000000001</c:v>
                </c:pt>
                <c:pt idx="4">
                  <c:v>23.640840000000001</c:v>
                </c:pt>
                <c:pt idx="5">
                  <c:v>23.366859999999999</c:v>
                </c:pt>
                <c:pt idx="6">
                  <c:v>23.132750000000001</c:v>
                </c:pt>
                <c:pt idx="7">
                  <c:v>22.58736</c:v>
                </c:pt>
                <c:pt idx="8">
                  <c:v>21.965219999999999</c:v>
                </c:pt>
                <c:pt idx="9">
                  <c:v>23.132750000000001</c:v>
                </c:pt>
                <c:pt idx="10">
                  <c:v>22.58736</c:v>
                </c:pt>
                <c:pt idx="11">
                  <c:v>21.965219999999999</c:v>
                </c:pt>
                <c:pt idx="12">
                  <c:v>21.025549999999999</c:v>
                </c:pt>
                <c:pt idx="13">
                  <c:v>19.992709999999999</c:v>
                </c:pt>
                <c:pt idx="14">
                  <c:v>18.294989999999999</c:v>
                </c:pt>
                <c:pt idx="15">
                  <c:v>15.89878</c:v>
                </c:pt>
              </c:numCache>
            </c:numRef>
          </c:xVal>
          <c:yVal>
            <c:numRef>
              <c:f>'Grafici KPI'!$F$46:$U$46</c:f>
              <c:numCache>
                <c:formatCode>0.00</c:formatCode>
                <c:ptCount val="16"/>
                <c:pt idx="0">
                  <c:v>0.86767000000000005</c:v>
                </c:pt>
                <c:pt idx="1">
                  <c:v>0.85755000000000003</c:v>
                </c:pt>
                <c:pt idx="2">
                  <c:v>0.85489000000000004</c:v>
                </c:pt>
                <c:pt idx="3">
                  <c:v>0.85304999999999997</c:v>
                </c:pt>
                <c:pt idx="4">
                  <c:v>0.85440000000000005</c:v>
                </c:pt>
                <c:pt idx="5">
                  <c:v>0.84955000000000003</c:v>
                </c:pt>
                <c:pt idx="6">
                  <c:v>0.84038999999999997</c:v>
                </c:pt>
                <c:pt idx="7">
                  <c:v>0.82584999999999997</c:v>
                </c:pt>
                <c:pt idx="8">
                  <c:v>0.79442000000000002</c:v>
                </c:pt>
                <c:pt idx="9">
                  <c:v>0.84038999999999997</c:v>
                </c:pt>
                <c:pt idx="10">
                  <c:v>0.82584999999999997</c:v>
                </c:pt>
                <c:pt idx="11">
                  <c:v>0.79442000000000002</c:v>
                </c:pt>
                <c:pt idx="12">
                  <c:v>0.75234999999999996</c:v>
                </c:pt>
                <c:pt idx="13">
                  <c:v>0.65215000000000001</c:v>
                </c:pt>
                <c:pt idx="14">
                  <c:v>0.53900000000000003</c:v>
                </c:pt>
                <c:pt idx="15">
                  <c:v>0.29291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C17-4D8B-B41C-61F74143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FIFO-TSh-AT-IO</c:v>
                </c:tx>
                <c:spPr>
                  <a:ln>
                    <a:solidFill>
                      <a:schemeClr val="accent4">
                        <a:lumMod val="60000"/>
                        <a:lumOff val="4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'Grafici KPI'!$F$2:$V$2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24.972940000000001</c:v>
                      </c:pt>
                      <c:pt idx="1">
                        <c:v>24.25066</c:v>
                      </c:pt>
                      <c:pt idx="2">
                        <c:v>24.041799999999999</c:v>
                      </c:pt>
                      <c:pt idx="3">
                        <c:v>23.932680000000001</c:v>
                      </c:pt>
                      <c:pt idx="4">
                        <c:v>23.761399999999998</c:v>
                      </c:pt>
                      <c:pt idx="5">
                        <c:v>23.412949999999999</c:v>
                      </c:pt>
                      <c:pt idx="6">
                        <c:v>23.202010000000001</c:v>
                      </c:pt>
                      <c:pt idx="7">
                        <c:v>22.881730000000001</c:v>
                      </c:pt>
                      <c:pt idx="8">
                        <c:v>22.493929999999999</c:v>
                      </c:pt>
                      <c:pt idx="9">
                        <c:v>21.896419999999999</c:v>
                      </c:pt>
                      <c:pt idx="10">
                        <c:v>21.350629999999999</c:v>
                      </c:pt>
                      <c:pt idx="11">
                        <c:v>20.592780000000001</c:v>
                      </c:pt>
                      <c:pt idx="12">
                        <c:v>19.849679999999999</c:v>
                      </c:pt>
                      <c:pt idx="13">
                        <c:v>18.88617</c:v>
                      </c:pt>
                      <c:pt idx="14">
                        <c:v>17.59928</c:v>
                      </c:pt>
                      <c:pt idx="15">
                        <c:v>17.050039999999999</c:v>
                      </c:pt>
                      <c:pt idx="16">
                        <c:v>16.421469999999999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'Grafici KPI'!$F$4:$V$4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0.76626000000000005</c:v>
                      </c:pt>
                      <c:pt idx="1">
                        <c:v>0.76939999999999997</c:v>
                      </c:pt>
                      <c:pt idx="2">
                        <c:v>0.77100000000000002</c:v>
                      </c:pt>
                      <c:pt idx="3">
                        <c:v>0.76888999999999996</c:v>
                      </c:pt>
                      <c:pt idx="4">
                        <c:v>0.76742999999999995</c:v>
                      </c:pt>
                      <c:pt idx="5">
                        <c:v>0.76971000000000001</c:v>
                      </c:pt>
                      <c:pt idx="6">
                        <c:v>0.76751999999999998</c:v>
                      </c:pt>
                      <c:pt idx="7">
                        <c:v>0.76275000000000004</c:v>
                      </c:pt>
                      <c:pt idx="8">
                        <c:v>0.76173000000000002</c:v>
                      </c:pt>
                      <c:pt idx="9">
                        <c:v>0.75690999999999997</c:v>
                      </c:pt>
                      <c:pt idx="10">
                        <c:v>0.74934000000000001</c:v>
                      </c:pt>
                      <c:pt idx="11">
                        <c:v>0.74553000000000003</c:v>
                      </c:pt>
                      <c:pt idx="12">
                        <c:v>0.73370000000000002</c:v>
                      </c:pt>
                      <c:pt idx="13">
                        <c:v>0.69355</c:v>
                      </c:pt>
                      <c:pt idx="14">
                        <c:v>0.67071000000000003</c:v>
                      </c:pt>
                      <c:pt idx="15">
                        <c:v>0.6472</c:v>
                      </c:pt>
                      <c:pt idx="16">
                        <c:v>0.63207999999999998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C17-4D8B-B41C-61F741431AE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DD-TSh-At-IO</c:v>
                </c:tx>
                <c:spPr>
                  <a:ln>
                    <a:solidFill>
                      <a:schemeClr val="accent5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KPI'!$F$17:$U$17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24.258310000000002</c:v>
                      </c:pt>
                      <c:pt idx="1">
                        <c:v>23.983339999999998</c:v>
                      </c:pt>
                      <c:pt idx="2">
                        <c:v>23.853829999999999</c:v>
                      </c:pt>
                      <c:pt idx="3">
                        <c:v>23.82169</c:v>
                      </c:pt>
                      <c:pt idx="4">
                        <c:v>23.71189</c:v>
                      </c:pt>
                      <c:pt idx="5">
                        <c:v>23.510670000000001</c:v>
                      </c:pt>
                      <c:pt idx="6">
                        <c:v>23.263359999999999</c:v>
                      </c:pt>
                      <c:pt idx="7">
                        <c:v>23.0854</c:v>
                      </c:pt>
                      <c:pt idx="8">
                        <c:v>22.871700000000001</c:v>
                      </c:pt>
                      <c:pt idx="9">
                        <c:v>22.573609999999999</c:v>
                      </c:pt>
                      <c:pt idx="10">
                        <c:v>22.16696</c:v>
                      </c:pt>
                      <c:pt idx="11">
                        <c:v>21.7681</c:v>
                      </c:pt>
                      <c:pt idx="12">
                        <c:v>21.178809999999999</c:v>
                      </c:pt>
                      <c:pt idx="13">
                        <c:v>20.476140000000001</c:v>
                      </c:pt>
                      <c:pt idx="14">
                        <c:v>19.459320000000002</c:v>
                      </c:pt>
                      <c:pt idx="15">
                        <c:v>18.2606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KPI'!$F$19:$U$19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0.85043000000000002</c:v>
                      </c:pt>
                      <c:pt idx="1">
                        <c:v>0.84472000000000003</c:v>
                      </c:pt>
                      <c:pt idx="2">
                        <c:v>0.84547000000000005</c:v>
                      </c:pt>
                      <c:pt idx="3">
                        <c:v>0.83979000000000004</c:v>
                      </c:pt>
                      <c:pt idx="4">
                        <c:v>0.83467000000000002</c:v>
                      </c:pt>
                      <c:pt idx="5">
                        <c:v>0.82725000000000004</c:v>
                      </c:pt>
                      <c:pt idx="6">
                        <c:v>0.81745000000000001</c:v>
                      </c:pt>
                      <c:pt idx="7">
                        <c:v>0.80335000000000001</c:v>
                      </c:pt>
                      <c:pt idx="8">
                        <c:v>0.77981</c:v>
                      </c:pt>
                      <c:pt idx="9">
                        <c:v>0.74590999999999996</c:v>
                      </c:pt>
                      <c:pt idx="10">
                        <c:v>0.71552000000000004</c:v>
                      </c:pt>
                      <c:pt idx="11">
                        <c:v>0.65835999999999995</c:v>
                      </c:pt>
                      <c:pt idx="12">
                        <c:v>0.59397</c:v>
                      </c:pt>
                      <c:pt idx="13">
                        <c:v>0.49308000000000002</c:v>
                      </c:pt>
                      <c:pt idx="14">
                        <c:v>0.39588000000000001</c:v>
                      </c:pt>
                      <c:pt idx="15">
                        <c:v>0.30037000000000003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C17-4D8B-B41C-61F741431AE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DD-TSh-At-Cnt</c:v>
                </c:tx>
                <c:spPr>
                  <a:ln>
                    <a:solidFill>
                      <a:srgbClr val="3399FF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KPI'!$F$20:$R$20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24.258310000000002</c:v>
                      </c:pt>
                      <c:pt idx="1">
                        <c:v>23.96743</c:v>
                      </c:pt>
                      <c:pt idx="2">
                        <c:v>23.87425</c:v>
                      </c:pt>
                      <c:pt idx="3">
                        <c:v>23.621880000000001</c:v>
                      </c:pt>
                      <c:pt idx="4">
                        <c:v>23.4313</c:v>
                      </c:pt>
                      <c:pt idx="5">
                        <c:v>23.194579999999998</c:v>
                      </c:pt>
                      <c:pt idx="6">
                        <c:v>22.979800000000001</c:v>
                      </c:pt>
                      <c:pt idx="7">
                        <c:v>22.55996</c:v>
                      </c:pt>
                      <c:pt idx="8">
                        <c:v>22.130030000000001</c:v>
                      </c:pt>
                      <c:pt idx="9">
                        <c:v>21.61656</c:v>
                      </c:pt>
                      <c:pt idx="10">
                        <c:v>20.794440000000002</c:v>
                      </c:pt>
                      <c:pt idx="11">
                        <c:v>19.976600000000001</c:v>
                      </c:pt>
                      <c:pt idx="12">
                        <c:v>18.214300000000001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KPI'!$F$22:$R$22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0.85043000000000002</c:v>
                      </c:pt>
                      <c:pt idx="1">
                        <c:v>0.8468</c:v>
                      </c:pt>
                      <c:pt idx="2">
                        <c:v>0.84248999999999996</c:v>
                      </c:pt>
                      <c:pt idx="3">
                        <c:v>0.84428000000000003</c:v>
                      </c:pt>
                      <c:pt idx="4">
                        <c:v>0.84131</c:v>
                      </c:pt>
                      <c:pt idx="5">
                        <c:v>0.83308000000000004</c:v>
                      </c:pt>
                      <c:pt idx="6">
                        <c:v>0.81152999999999997</c:v>
                      </c:pt>
                      <c:pt idx="7">
                        <c:v>0.78791999999999995</c:v>
                      </c:pt>
                      <c:pt idx="8">
                        <c:v>0.74333000000000005</c:v>
                      </c:pt>
                      <c:pt idx="9">
                        <c:v>0.69074999999999998</c:v>
                      </c:pt>
                      <c:pt idx="10">
                        <c:v>0.63036000000000003</c:v>
                      </c:pt>
                      <c:pt idx="11">
                        <c:v>0.51834999999999998</c:v>
                      </c:pt>
                      <c:pt idx="12">
                        <c:v>0.43031000000000003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C17-4D8B-B41C-61F741431AE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DD-TSh-Pr-Cnt</c:v>
                </c:tx>
                <c:spPr>
                  <a:ln>
                    <a:solidFill>
                      <a:srgbClr val="66FFFF"/>
                    </a:solidFill>
                    <a:prstDash val="sys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KPI'!$F$23:$R$23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24.258310000000002</c:v>
                      </c:pt>
                      <c:pt idx="1">
                        <c:v>23.952259999999999</c:v>
                      </c:pt>
                      <c:pt idx="2">
                        <c:v>23.953900000000001</c:v>
                      </c:pt>
                      <c:pt idx="3">
                        <c:v>23.722930000000002</c:v>
                      </c:pt>
                      <c:pt idx="4">
                        <c:v>23.581859999999999</c:v>
                      </c:pt>
                      <c:pt idx="5">
                        <c:v>23.366810000000001</c:v>
                      </c:pt>
                      <c:pt idx="6">
                        <c:v>23.210740000000001</c:v>
                      </c:pt>
                      <c:pt idx="7">
                        <c:v>22.863119999999999</c:v>
                      </c:pt>
                      <c:pt idx="8">
                        <c:v>22.519850000000002</c:v>
                      </c:pt>
                      <c:pt idx="9">
                        <c:v>22.089880000000001</c:v>
                      </c:pt>
                      <c:pt idx="10">
                        <c:v>21.6218</c:v>
                      </c:pt>
                      <c:pt idx="11">
                        <c:v>21.000160000000001</c:v>
                      </c:pt>
                      <c:pt idx="12">
                        <c:v>19.96576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KPI'!$F$25:$R$25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0.85043000000000002</c:v>
                      </c:pt>
                      <c:pt idx="1">
                        <c:v>0.84528999999999999</c:v>
                      </c:pt>
                      <c:pt idx="2">
                        <c:v>0.83603000000000005</c:v>
                      </c:pt>
                      <c:pt idx="3">
                        <c:v>0.83401999999999998</c:v>
                      </c:pt>
                      <c:pt idx="4">
                        <c:v>0.82937000000000005</c:v>
                      </c:pt>
                      <c:pt idx="5">
                        <c:v>0.81376000000000004</c:v>
                      </c:pt>
                      <c:pt idx="6">
                        <c:v>0.78749000000000002</c:v>
                      </c:pt>
                      <c:pt idx="7">
                        <c:v>0.75800000000000001</c:v>
                      </c:pt>
                      <c:pt idx="8">
                        <c:v>0.72160999999999997</c:v>
                      </c:pt>
                      <c:pt idx="9">
                        <c:v>0.67295000000000005</c:v>
                      </c:pt>
                      <c:pt idx="10">
                        <c:v>0.58604999999999996</c:v>
                      </c:pt>
                      <c:pt idx="11">
                        <c:v>0.47447</c:v>
                      </c:pt>
                      <c:pt idx="12">
                        <c:v>0.33743000000000001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C17-4D8B-B41C-61F741431AE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DD-Bn-At-Cnt</c:v>
                </c:tx>
                <c:spPr>
                  <a:ln>
                    <a:solidFill>
                      <a:srgbClr val="0070C0"/>
                    </a:solidFill>
                    <a:prstDash val="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KPI'!$F$26:$R$26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24.258310000000002</c:v>
                      </c:pt>
                      <c:pt idx="1">
                        <c:v>23.721409999999999</c:v>
                      </c:pt>
                      <c:pt idx="2">
                        <c:v>23.472079999999998</c:v>
                      </c:pt>
                      <c:pt idx="3">
                        <c:v>23.244240000000001</c:v>
                      </c:pt>
                      <c:pt idx="4">
                        <c:v>22.977550000000001</c:v>
                      </c:pt>
                      <c:pt idx="5">
                        <c:v>22.664400000000001</c:v>
                      </c:pt>
                      <c:pt idx="6">
                        <c:v>21.732890000000001</c:v>
                      </c:pt>
                      <c:pt idx="7">
                        <c:v>21.037189999999999</c:v>
                      </c:pt>
                      <c:pt idx="8">
                        <c:v>19.393699999999999</c:v>
                      </c:pt>
                      <c:pt idx="9">
                        <c:v>18.369820000000001</c:v>
                      </c:pt>
                      <c:pt idx="10">
                        <c:v>17.12349</c:v>
                      </c:pt>
                      <c:pt idx="11">
                        <c:v>15.497350000000001</c:v>
                      </c:pt>
                      <c:pt idx="12">
                        <c:v>13.273720000000001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KPI'!$F$28:$R$28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0.85043000000000002</c:v>
                      </c:pt>
                      <c:pt idx="1">
                        <c:v>0.85094000000000003</c:v>
                      </c:pt>
                      <c:pt idx="2">
                        <c:v>0.84824999999999995</c:v>
                      </c:pt>
                      <c:pt idx="3">
                        <c:v>0.84852000000000005</c:v>
                      </c:pt>
                      <c:pt idx="4">
                        <c:v>0.84948000000000001</c:v>
                      </c:pt>
                      <c:pt idx="5">
                        <c:v>0.84269000000000005</c:v>
                      </c:pt>
                      <c:pt idx="6">
                        <c:v>0.82415000000000005</c:v>
                      </c:pt>
                      <c:pt idx="7">
                        <c:v>0.81674999999999998</c:v>
                      </c:pt>
                      <c:pt idx="8">
                        <c:v>0.76536999999999999</c:v>
                      </c:pt>
                      <c:pt idx="9">
                        <c:v>0.71548999999999996</c:v>
                      </c:pt>
                      <c:pt idx="10">
                        <c:v>0.64502000000000004</c:v>
                      </c:pt>
                      <c:pt idx="11">
                        <c:v>0.53373000000000004</c:v>
                      </c:pt>
                      <c:pt idx="12">
                        <c:v>0.47360000000000002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C17-4D8B-B41C-61F741431AE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DD-Bn-Pr-Cnt</c:v>
                </c:tx>
                <c:spPr>
                  <a:ln>
                    <a:solidFill>
                      <a:srgbClr val="002060"/>
                    </a:solidFill>
                    <a:prstDash val="dash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KPI'!$F$30:$R$30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0.92812499999999998</c:v>
                      </c:pt>
                      <c:pt idx="3">
                        <c:v>0.86624999999999996</c:v>
                      </c:pt>
                      <c:pt idx="4">
                        <c:v>0.80437499999999995</c:v>
                      </c:pt>
                      <c:pt idx="5">
                        <c:v>0.74249999999999994</c:v>
                      </c:pt>
                      <c:pt idx="6">
                        <c:v>0.68062499999999992</c:v>
                      </c:pt>
                      <c:pt idx="7">
                        <c:v>0.61874999999999991</c:v>
                      </c:pt>
                      <c:pt idx="8">
                        <c:v>0.55687500000000001</c:v>
                      </c:pt>
                      <c:pt idx="9">
                        <c:v>0.495</c:v>
                      </c:pt>
                      <c:pt idx="10">
                        <c:v>0.43312499999999998</c:v>
                      </c:pt>
                      <c:pt idx="11">
                        <c:v>0.37124999999999997</c:v>
                      </c:pt>
                      <c:pt idx="12">
                        <c:v>0.30937499999999996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KPI'!$F$31:$R$31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0.85043000000000002</c:v>
                      </c:pt>
                      <c:pt idx="1">
                        <c:v>0.84726000000000001</c:v>
                      </c:pt>
                      <c:pt idx="2">
                        <c:v>0.84467999999999999</c:v>
                      </c:pt>
                      <c:pt idx="3">
                        <c:v>0.84433999999999998</c:v>
                      </c:pt>
                      <c:pt idx="4">
                        <c:v>0.84170999999999996</c:v>
                      </c:pt>
                      <c:pt idx="5">
                        <c:v>0.84108000000000005</c:v>
                      </c:pt>
                      <c:pt idx="6">
                        <c:v>0.83116999999999996</c:v>
                      </c:pt>
                      <c:pt idx="7">
                        <c:v>0.81391999999999998</c:v>
                      </c:pt>
                      <c:pt idx="8">
                        <c:v>0.77805000000000002</c:v>
                      </c:pt>
                      <c:pt idx="9">
                        <c:v>0.74085999999999996</c:v>
                      </c:pt>
                      <c:pt idx="10">
                        <c:v>0.66329000000000005</c:v>
                      </c:pt>
                      <c:pt idx="11">
                        <c:v>0.52087000000000006</c:v>
                      </c:pt>
                      <c:pt idx="12">
                        <c:v>0.30554999999999999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C17-4D8B-B41C-61F741431AE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TSP-TSh-At-IO</c:v>
                </c:tx>
                <c:spPr>
                  <a:ln>
                    <a:solidFill>
                      <a:schemeClr val="accent6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KPI'!$F$32:$U$32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24.226780000000002</c:v>
                      </c:pt>
                      <c:pt idx="1">
                        <c:v>24.005040000000001</c:v>
                      </c:pt>
                      <c:pt idx="2">
                        <c:v>23.980090000000001</c:v>
                      </c:pt>
                      <c:pt idx="3">
                        <c:v>23.865030000000001</c:v>
                      </c:pt>
                      <c:pt idx="4">
                        <c:v>23.753900000000002</c:v>
                      </c:pt>
                      <c:pt idx="5">
                        <c:v>23.648879999999998</c:v>
                      </c:pt>
                      <c:pt idx="6">
                        <c:v>23.36486</c:v>
                      </c:pt>
                      <c:pt idx="7">
                        <c:v>23.16366</c:v>
                      </c:pt>
                      <c:pt idx="8">
                        <c:v>22.917210000000001</c:v>
                      </c:pt>
                      <c:pt idx="9">
                        <c:v>22.583449999999999</c:v>
                      </c:pt>
                      <c:pt idx="10">
                        <c:v>22.195550000000001</c:v>
                      </c:pt>
                      <c:pt idx="11">
                        <c:v>21.840800000000002</c:v>
                      </c:pt>
                      <c:pt idx="12">
                        <c:v>21.23565</c:v>
                      </c:pt>
                      <c:pt idx="13">
                        <c:v>20.55688</c:v>
                      </c:pt>
                      <c:pt idx="14">
                        <c:v>19.49118</c:v>
                      </c:pt>
                      <c:pt idx="15">
                        <c:v>18.098140000000001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KPI'!$F$34:$U$34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0.86767000000000005</c:v>
                      </c:pt>
                      <c:pt idx="1">
                        <c:v>0.86185999999999996</c:v>
                      </c:pt>
                      <c:pt idx="2">
                        <c:v>0.86017999999999994</c:v>
                      </c:pt>
                      <c:pt idx="3">
                        <c:v>0.85929</c:v>
                      </c:pt>
                      <c:pt idx="4">
                        <c:v>0.85375999999999996</c:v>
                      </c:pt>
                      <c:pt idx="5">
                        <c:v>0.84369000000000005</c:v>
                      </c:pt>
                      <c:pt idx="6">
                        <c:v>0.83496999999999999</c:v>
                      </c:pt>
                      <c:pt idx="7">
                        <c:v>0.81847999999999999</c:v>
                      </c:pt>
                      <c:pt idx="8">
                        <c:v>0.79227000000000003</c:v>
                      </c:pt>
                      <c:pt idx="9">
                        <c:v>0.75661</c:v>
                      </c:pt>
                      <c:pt idx="10">
                        <c:v>0.72218000000000004</c:v>
                      </c:pt>
                      <c:pt idx="11">
                        <c:v>0.66335999999999995</c:v>
                      </c:pt>
                      <c:pt idx="12">
                        <c:v>0.59872999999999998</c:v>
                      </c:pt>
                      <c:pt idx="13">
                        <c:v>0.5111</c:v>
                      </c:pt>
                      <c:pt idx="14">
                        <c:v>0.39006999999999997</c:v>
                      </c:pt>
                      <c:pt idx="15">
                        <c:v>0.31311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C17-4D8B-B41C-61F741431AE9}"/>
                  </c:ext>
                </c:extLst>
              </c15:ser>
            </c15:filteredScatterSeries>
          </c:ext>
        </c:extLst>
      </c:scatterChart>
      <c:valAx>
        <c:axId val="658441568"/>
        <c:scaling>
          <c:orientation val="minMax"/>
          <c:max val="26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Throughput</a:t>
                </a:r>
                <a:r>
                  <a:rPr lang="it-IT" b="1" baseline="0"/>
                  <a:t> Time [u.o.t]</a:t>
                </a:r>
                <a:endParaRPr lang="it-IT" b="1"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658446816"/>
        <c:crosses val="autoZero"/>
        <c:crossBetween val="midCat"/>
        <c:majorUnit val="1"/>
        <c:minorUnit val="0.5"/>
      </c:valAx>
      <c:valAx>
        <c:axId val="658446816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% On</a:t>
                </a:r>
                <a:r>
                  <a:rPr lang="en-US" b="1" baseline="0"/>
                  <a:t> TIme </a:t>
                </a:r>
                <a:endParaRPr lang="en-US" b="1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6584415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0"/>
          <c:order val="0"/>
          <c:tx>
            <c:v>FIFO-TSh-AT-IO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KPI'!$F$2:$V$2</c:f>
              <c:numCache>
                <c:formatCode>0.00</c:formatCode>
                <c:ptCount val="17"/>
                <c:pt idx="0">
                  <c:v>24.972940000000001</c:v>
                </c:pt>
                <c:pt idx="1">
                  <c:v>24.25066</c:v>
                </c:pt>
                <c:pt idx="2">
                  <c:v>24.041799999999999</c:v>
                </c:pt>
                <c:pt idx="3">
                  <c:v>23.932680000000001</c:v>
                </c:pt>
                <c:pt idx="4">
                  <c:v>23.761399999999998</c:v>
                </c:pt>
                <c:pt idx="5">
                  <c:v>23.412949999999999</c:v>
                </c:pt>
                <c:pt idx="6">
                  <c:v>23.202010000000001</c:v>
                </c:pt>
                <c:pt idx="7">
                  <c:v>22.881730000000001</c:v>
                </c:pt>
                <c:pt idx="8">
                  <c:v>22.493929999999999</c:v>
                </c:pt>
                <c:pt idx="9">
                  <c:v>21.896419999999999</c:v>
                </c:pt>
                <c:pt idx="10">
                  <c:v>21.350629999999999</c:v>
                </c:pt>
                <c:pt idx="11">
                  <c:v>20.592780000000001</c:v>
                </c:pt>
                <c:pt idx="12">
                  <c:v>19.849679999999999</c:v>
                </c:pt>
                <c:pt idx="13">
                  <c:v>18.88617</c:v>
                </c:pt>
                <c:pt idx="14">
                  <c:v>17.59928</c:v>
                </c:pt>
                <c:pt idx="15">
                  <c:v>17.050039999999999</c:v>
                </c:pt>
                <c:pt idx="16">
                  <c:v>16.421469999999999</c:v>
                </c:pt>
              </c:numCache>
            </c:numRef>
          </c:xVal>
          <c:yVal>
            <c:numRef>
              <c:f>'Grafici KPI'!$F$4:$V$4</c:f>
              <c:numCache>
                <c:formatCode>0.00</c:formatCode>
                <c:ptCount val="17"/>
                <c:pt idx="0">
                  <c:v>0.76626000000000005</c:v>
                </c:pt>
                <c:pt idx="1">
                  <c:v>0.76939999999999997</c:v>
                </c:pt>
                <c:pt idx="2">
                  <c:v>0.77100000000000002</c:v>
                </c:pt>
                <c:pt idx="3">
                  <c:v>0.76888999999999996</c:v>
                </c:pt>
                <c:pt idx="4">
                  <c:v>0.76742999999999995</c:v>
                </c:pt>
                <c:pt idx="5">
                  <c:v>0.76971000000000001</c:v>
                </c:pt>
                <c:pt idx="6">
                  <c:v>0.76751999999999998</c:v>
                </c:pt>
                <c:pt idx="7">
                  <c:v>0.76275000000000004</c:v>
                </c:pt>
                <c:pt idx="8">
                  <c:v>0.76173000000000002</c:v>
                </c:pt>
                <c:pt idx="9">
                  <c:v>0.75690999999999997</c:v>
                </c:pt>
                <c:pt idx="10">
                  <c:v>0.74934000000000001</c:v>
                </c:pt>
                <c:pt idx="11">
                  <c:v>0.74553000000000003</c:v>
                </c:pt>
                <c:pt idx="12">
                  <c:v>0.73370000000000002</c:v>
                </c:pt>
                <c:pt idx="13">
                  <c:v>0.69355</c:v>
                </c:pt>
                <c:pt idx="14">
                  <c:v>0.67071000000000003</c:v>
                </c:pt>
                <c:pt idx="15">
                  <c:v>0.6472</c:v>
                </c:pt>
                <c:pt idx="16">
                  <c:v>0.63207999999999998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46-47F7-AC41-0E9ACF24BC76}"/>
            </c:ext>
          </c:extLst>
        </c:ser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KPI'!$F$5:$S$5</c:f>
              <c:numCache>
                <c:formatCode>0.00</c:formatCode>
                <c:ptCount val="14"/>
                <c:pt idx="0">
                  <c:v>24.972940000000001</c:v>
                </c:pt>
                <c:pt idx="1">
                  <c:v>24.456009999999999</c:v>
                </c:pt>
                <c:pt idx="2">
                  <c:v>24.109000000000002</c:v>
                </c:pt>
                <c:pt idx="3">
                  <c:v>23.979679999999998</c:v>
                </c:pt>
                <c:pt idx="4">
                  <c:v>23.633489999999998</c:v>
                </c:pt>
                <c:pt idx="5">
                  <c:v>23.167249999999999</c:v>
                </c:pt>
                <c:pt idx="6">
                  <c:v>22.6858</c:v>
                </c:pt>
                <c:pt idx="7">
                  <c:v>22.069199999999999</c:v>
                </c:pt>
                <c:pt idx="8">
                  <c:v>20.951370000000001</c:v>
                </c:pt>
                <c:pt idx="9">
                  <c:v>19.874549999999999</c:v>
                </c:pt>
                <c:pt idx="10">
                  <c:v>18.180599999999998</c:v>
                </c:pt>
                <c:pt idx="11">
                  <c:v>17.087589999999999</c:v>
                </c:pt>
                <c:pt idx="12">
                  <c:v>16.171530000000001</c:v>
                </c:pt>
                <c:pt idx="13">
                  <c:v>15.12988</c:v>
                </c:pt>
              </c:numCache>
            </c:numRef>
          </c:xVal>
          <c:yVal>
            <c:numRef>
              <c:f>'Grafici KPI'!$F$7:$S$7</c:f>
              <c:numCache>
                <c:formatCode>0.00</c:formatCode>
                <c:ptCount val="14"/>
                <c:pt idx="0">
                  <c:v>0.76626000000000005</c:v>
                </c:pt>
                <c:pt idx="1">
                  <c:v>0.76898</c:v>
                </c:pt>
                <c:pt idx="2">
                  <c:v>0.77373000000000003</c:v>
                </c:pt>
                <c:pt idx="3">
                  <c:v>0.77273000000000003</c:v>
                </c:pt>
                <c:pt idx="4">
                  <c:v>0.77698999999999996</c:v>
                </c:pt>
                <c:pt idx="5">
                  <c:v>0.78156000000000003</c:v>
                </c:pt>
                <c:pt idx="6">
                  <c:v>0.78408</c:v>
                </c:pt>
                <c:pt idx="7">
                  <c:v>0.78629000000000004</c:v>
                </c:pt>
                <c:pt idx="8">
                  <c:v>0.79310999999999998</c:v>
                </c:pt>
                <c:pt idx="9">
                  <c:v>0.79178999999999999</c:v>
                </c:pt>
                <c:pt idx="10">
                  <c:v>0.78715999999999997</c:v>
                </c:pt>
                <c:pt idx="11">
                  <c:v>0.78242999999999996</c:v>
                </c:pt>
                <c:pt idx="12">
                  <c:v>0.76668000000000003</c:v>
                </c:pt>
                <c:pt idx="13">
                  <c:v>0.74509999999999998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46-47F7-AC41-0E9ACF24BC76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KPI'!$F$8:$R$8</c:f>
              <c:numCache>
                <c:formatCode>0.00</c:formatCode>
                <c:ptCount val="13"/>
                <c:pt idx="0">
                  <c:v>24.972940000000001</c:v>
                </c:pt>
                <c:pt idx="1">
                  <c:v>24.369700000000002</c:v>
                </c:pt>
                <c:pt idx="2">
                  <c:v>24.11176</c:v>
                </c:pt>
                <c:pt idx="3">
                  <c:v>23.987169999999999</c:v>
                </c:pt>
                <c:pt idx="4">
                  <c:v>23.562439999999999</c:v>
                </c:pt>
                <c:pt idx="5">
                  <c:v>23.27064</c:v>
                </c:pt>
                <c:pt idx="6">
                  <c:v>22.9663</c:v>
                </c:pt>
                <c:pt idx="7">
                  <c:v>22.23415</c:v>
                </c:pt>
                <c:pt idx="8">
                  <c:v>21.582999999999998</c:v>
                </c:pt>
                <c:pt idx="9">
                  <c:v>20.805289999999999</c:v>
                </c:pt>
                <c:pt idx="10">
                  <c:v>19.721160000000001</c:v>
                </c:pt>
                <c:pt idx="11">
                  <c:v>18.471350000000001</c:v>
                </c:pt>
                <c:pt idx="12">
                  <c:v>16.805520000000001</c:v>
                </c:pt>
              </c:numCache>
            </c:numRef>
          </c:xVal>
          <c:yVal>
            <c:numRef>
              <c:f>'Grafici KPI'!$F$10:$R$10</c:f>
              <c:numCache>
                <c:formatCode>0.00</c:formatCode>
                <c:ptCount val="13"/>
                <c:pt idx="0">
                  <c:v>0.76626000000000005</c:v>
                </c:pt>
                <c:pt idx="1">
                  <c:v>0.76819000000000004</c:v>
                </c:pt>
                <c:pt idx="2">
                  <c:v>0.77073999999999998</c:v>
                </c:pt>
                <c:pt idx="3">
                  <c:v>0.76698999999999995</c:v>
                </c:pt>
                <c:pt idx="4">
                  <c:v>0.77039000000000002</c:v>
                </c:pt>
                <c:pt idx="5">
                  <c:v>0.77141999999999999</c:v>
                </c:pt>
                <c:pt idx="6">
                  <c:v>0.76490999999999998</c:v>
                </c:pt>
                <c:pt idx="7">
                  <c:v>0.76856999999999998</c:v>
                </c:pt>
                <c:pt idx="8">
                  <c:v>0.75882000000000005</c:v>
                </c:pt>
                <c:pt idx="9">
                  <c:v>0.75202000000000002</c:v>
                </c:pt>
                <c:pt idx="10">
                  <c:v>0.73875000000000002</c:v>
                </c:pt>
                <c:pt idx="11">
                  <c:v>0.69801000000000002</c:v>
                </c:pt>
                <c:pt idx="12">
                  <c:v>0.65595000000000003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46-47F7-AC41-0E9ACF24BC76}"/>
            </c:ext>
          </c:extLst>
        </c:ser>
        <c:ser>
          <c:idx val="3"/>
          <c:order val="3"/>
          <c:tx>
            <c:v>FIFO-Bn-At-Cnt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KPI'!$F$11:$W$11</c:f>
              <c:numCache>
                <c:formatCode>0.00</c:formatCode>
                <c:ptCount val="18"/>
                <c:pt idx="0">
                  <c:v>24.972940000000001</c:v>
                </c:pt>
                <c:pt idx="1">
                  <c:v>23.511869999999998</c:v>
                </c:pt>
                <c:pt idx="2">
                  <c:v>23.105450000000001</c:v>
                </c:pt>
                <c:pt idx="3">
                  <c:v>22.58982</c:v>
                </c:pt>
                <c:pt idx="4">
                  <c:v>21.992850000000001</c:v>
                </c:pt>
                <c:pt idx="5">
                  <c:v>21.221319999999999</c:v>
                </c:pt>
                <c:pt idx="6">
                  <c:v>20.423739999999999</c:v>
                </c:pt>
                <c:pt idx="7">
                  <c:v>19.49811</c:v>
                </c:pt>
                <c:pt idx="8">
                  <c:v>18.374420000000001</c:v>
                </c:pt>
                <c:pt idx="9">
                  <c:v>17.16666</c:v>
                </c:pt>
                <c:pt idx="10">
                  <c:v>16.44482</c:v>
                </c:pt>
                <c:pt idx="11">
                  <c:v>15.75225</c:v>
                </c:pt>
                <c:pt idx="12">
                  <c:v>14.973509999999999</c:v>
                </c:pt>
                <c:pt idx="13">
                  <c:v>14.14127</c:v>
                </c:pt>
                <c:pt idx="14">
                  <c:v>13.21156</c:v>
                </c:pt>
                <c:pt idx="15">
                  <c:v>12.30533</c:v>
                </c:pt>
                <c:pt idx="16">
                  <c:v>11.300509999999999</c:v>
                </c:pt>
                <c:pt idx="17">
                  <c:v>10.26953</c:v>
                </c:pt>
              </c:numCache>
            </c:numRef>
          </c:xVal>
          <c:yVal>
            <c:numRef>
              <c:f>'Grafici KPI'!$F$13:$W$13</c:f>
              <c:numCache>
                <c:formatCode>0.00</c:formatCode>
                <c:ptCount val="18"/>
                <c:pt idx="0">
                  <c:v>0.76626000000000005</c:v>
                </c:pt>
                <c:pt idx="1">
                  <c:v>0.78215999999999997</c:v>
                </c:pt>
                <c:pt idx="2">
                  <c:v>0.78876999999999997</c:v>
                </c:pt>
                <c:pt idx="3">
                  <c:v>0.79540999999999995</c:v>
                </c:pt>
                <c:pt idx="4">
                  <c:v>0.80671999999999999</c:v>
                </c:pt>
                <c:pt idx="5">
                  <c:v>0.81818999999999997</c:v>
                </c:pt>
                <c:pt idx="6">
                  <c:v>0.82901000000000002</c:v>
                </c:pt>
                <c:pt idx="7">
                  <c:v>0.84172999999999998</c:v>
                </c:pt>
                <c:pt idx="8">
                  <c:v>0.85068999999999995</c:v>
                </c:pt>
                <c:pt idx="9">
                  <c:v>0.85711999999999999</c:v>
                </c:pt>
                <c:pt idx="10">
                  <c:v>0.85950000000000004</c:v>
                </c:pt>
                <c:pt idx="11">
                  <c:v>0.85719999999999996</c:v>
                </c:pt>
                <c:pt idx="12">
                  <c:v>0.85411999999999999</c:v>
                </c:pt>
                <c:pt idx="13">
                  <c:v>0.84279999999999999</c:v>
                </c:pt>
                <c:pt idx="14">
                  <c:v>0.83057000000000003</c:v>
                </c:pt>
                <c:pt idx="15">
                  <c:v>0.79835999999999996</c:v>
                </c:pt>
                <c:pt idx="16">
                  <c:v>0.76215999999999995</c:v>
                </c:pt>
                <c:pt idx="17">
                  <c:v>0.71223999999999998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46-47F7-AC41-0E9ACF24BC76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KPI'!$F$14:$W$14</c:f>
              <c:numCache>
                <c:formatCode>0.00</c:formatCode>
                <c:ptCount val="18"/>
                <c:pt idx="0">
                  <c:v>24.972940000000001</c:v>
                </c:pt>
                <c:pt idx="1">
                  <c:v>24.378520000000002</c:v>
                </c:pt>
                <c:pt idx="2">
                  <c:v>24.0548</c:v>
                </c:pt>
                <c:pt idx="3">
                  <c:v>23.78041</c:v>
                </c:pt>
                <c:pt idx="4">
                  <c:v>23.78041</c:v>
                </c:pt>
                <c:pt idx="5">
                  <c:v>22.980319999999999</c:v>
                </c:pt>
                <c:pt idx="6">
                  <c:v>22.237179999999999</c:v>
                </c:pt>
                <c:pt idx="7">
                  <c:v>21.39621</c:v>
                </c:pt>
                <c:pt idx="8">
                  <c:v>20.321619999999999</c:v>
                </c:pt>
                <c:pt idx="9">
                  <c:v>19.67155</c:v>
                </c:pt>
                <c:pt idx="10">
                  <c:v>18.941790000000001</c:v>
                </c:pt>
                <c:pt idx="11">
                  <c:v>18.147880000000001</c:v>
                </c:pt>
                <c:pt idx="12">
                  <c:v>17.214469999999999</c:v>
                </c:pt>
                <c:pt idx="13">
                  <c:v>16.157499999999999</c:v>
                </c:pt>
                <c:pt idx="14">
                  <c:v>15.058059999999999</c:v>
                </c:pt>
                <c:pt idx="15">
                  <c:v>13.88949</c:v>
                </c:pt>
                <c:pt idx="16">
                  <c:v>12.59324</c:v>
                </c:pt>
                <c:pt idx="17">
                  <c:v>11.03763</c:v>
                </c:pt>
              </c:numCache>
            </c:numRef>
          </c:xVal>
          <c:yVal>
            <c:numRef>
              <c:f>'Grafici KPI'!$F$16:$W$16</c:f>
              <c:numCache>
                <c:formatCode>0.00</c:formatCode>
                <c:ptCount val="18"/>
                <c:pt idx="0">
                  <c:v>0.76626000000000005</c:v>
                </c:pt>
                <c:pt idx="1">
                  <c:v>0.77100000000000002</c:v>
                </c:pt>
                <c:pt idx="2">
                  <c:v>0.77641000000000004</c:v>
                </c:pt>
                <c:pt idx="3">
                  <c:v>0.77993000000000001</c:v>
                </c:pt>
                <c:pt idx="4">
                  <c:v>0.77993000000000001</c:v>
                </c:pt>
                <c:pt idx="5">
                  <c:v>0.78727000000000003</c:v>
                </c:pt>
                <c:pt idx="6">
                  <c:v>0.79769999999999996</c:v>
                </c:pt>
                <c:pt idx="7">
                  <c:v>0.80949000000000004</c:v>
                </c:pt>
                <c:pt idx="8">
                  <c:v>0.82130999999999998</c:v>
                </c:pt>
                <c:pt idx="9">
                  <c:v>0.82665999999999995</c:v>
                </c:pt>
                <c:pt idx="10">
                  <c:v>0.83074000000000003</c:v>
                </c:pt>
                <c:pt idx="11">
                  <c:v>0.83792999999999995</c:v>
                </c:pt>
                <c:pt idx="12">
                  <c:v>0.84028000000000003</c:v>
                </c:pt>
                <c:pt idx="13">
                  <c:v>0.84421000000000002</c:v>
                </c:pt>
                <c:pt idx="14">
                  <c:v>0.83828000000000003</c:v>
                </c:pt>
                <c:pt idx="15">
                  <c:v>0.79944000000000004</c:v>
                </c:pt>
                <c:pt idx="16">
                  <c:v>0.72704000000000002</c:v>
                </c:pt>
                <c:pt idx="17">
                  <c:v>0.54183000000000003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B46-47F7-AC41-0E9ACF24BC76}"/>
            </c:ext>
          </c:extLst>
        </c:ser>
        <c:ser>
          <c:idx val="5"/>
          <c:order val="5"/>
          <c:tx>
            <c:v>DD-TSh-At-IO</c:v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KPI'!$F$17:$U$17</c:f>
              <c:numCache>
                <c:formatCode>0.00</c:formatCode>
                <c:ptCount val="16"/>
                <c:pt idx="0">
                  <c:v>24.258310000000002</c:v>
                </c:pt>
                <c:pt idx="1">
                  <c:v>23.983339999999998</c:v>
                </c:pt>
                <c:pt idx="2">
                  <c:v>23.853829999999999</c:v>
                </c:pt>
                <c:pt idx="3">
                  <c:v>23.82169</c:v>
                </c:pt>
                <c:pt idx="4">
                  <c:v>23.71189</c:v>
                </c:pt>
                <c:pt idx="5">
                  <c:v>23.510670000000001</c:v>
                </c:pt>
                <c:pt idx="6">
                  <c:v>23.263359999999999</c:v>
                </c:pt>
                <c:pt idx="7">
                  <c:v>23.0854</c:v>
                </c:pt>
                <c:pt idx="8">
                  <c:v>22.871700000000001</c:v>
                </c:pt>
                <c:pt idx="9">
                  <c:v>22.573609999999999</c:v>
                </c:pt>
                <c:pt idx="10">
                  <c:v>22.16696</c:v>
                </c:pt>
                <c:pt idx="11">
                  <c:v>21.7681</c:v>
                </c:pt>
                <c:pt idx="12">
                  <c:v>21.178809999999999</c:v>
                </c:pt>
                <c:pt idx="13">
                  <c:v>20.476140000000001</c:v>
                </c:pt>
                <c:pt idx="14">
                  <c:v>19.459320000000002</c:v>
                </c:pt>
                <c:pt idx="15">
                  <c:v>18.2606</c:v>
                </c:pt>
              </c:numCache>
            </c:numRef>
          </c:xVal>
          <c:yVal>
            <c:numRef>
              <c:f>'Grafici KPI'!$F$19:$U$19</c:f>
              <c:numCache>
                <c:formatCode>0.00</c:formatCode>
                <c:ptCount val="16"/>
                <c:pt idx="0">
                  <c:v>0.85043000000000002</c:v>
                </c:pt>
                <c:pt idx="1">
                  <c:v>0.84472000000000003</c:v>
                </c:pt>
                <c:pt idx="2">
                  <c:v>0.84547000000000005</c:v>
                </c:pt>
                <c:pt idx="3">
                  <c:v>0.83979000000000004</c:v>
                </c:pt>
                <c:pt idx="4">
                  <c:v>0.83467000000000002</c:v>
                </c:pt>
                <c:pt idx="5">
                  <c:v>0.82725000000000004</c:v>
                </c:pt>
                <c:pt idx="6">
                  <c:v>0.81745000000000001</c:v>
                </c:pt>
                <c:pt idx="7">
                  <c:v>0.80335000000000001</c:v>
                </c:pt>
                <c:pt idx="8">
                  <c:v>0.77981</c:v>
                </c:pt>
                <c:pt idx="9">
                  <c:v>0.74590999999999996</c:v>
                </c:pt>
                <c:pt idx="10">
                  <c:v>0.71552000000000004</c:v>
                </c:pt>
                <c:pt idx="11">
                  <c:v>0.65835999999999995</c:v>
                </c:pt>
                <c:pt idx="12">
                  <c:v>0.59397</c:v>
                </c:pt>
                <c:pt idx="13">
                  <c:v>0.49308000000000002</c:v>
                </c:pt>
                <c:pt idx="14">
                  <c:v>0.39588000000000001</c:v>
                </c:pt>
                <c:pt idx="15">
                  <c:v>0.30037000000000003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B46-47F7-AC41-0E9ACF24BC76}"/>
            </c:ext>
          </c:extLst>
        </c:ser>
        <c:ser>
          <c:idx val="6"/>
          <c:order val="6"/>
          <c:tx>
            <c:v>DD-TSh-At-Cnt</c:v>
          </c:tx>
          <c:spPr>
            <a:ln>
              <a:solidFill>
                <a:srgbClr val="3399FF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KPI'!$F$20:$R$20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23.96743</c:v>
                </c:pt>
                <c:pt idx="2">
                  <c:v>23.87425</c:v>
                </c:pt>
                <c:pt idx="3">
                  <c:v>23.621880000000001</c:v>
                </c:pt>
                <c:pt idx="4">
                  <c:v>23.4313</c:v>
                </c:pt>
                <c:pt idx="5">
                  <c:v>23.194579999999998</c:v>
                </c:pt>
                <c:pt idx="6">
                  <c:v>22.979800000000001</c:v>
                </c:pt>
                <c:pt idx="7">
                  <c:v>22.55996</c:v>
                </c:pt>
                <c:pt idx="8">
                  <c:v>22.130030000000001</c:v>
                </c:pt>
                <c:pt idx="9">
                  <c:v>21.61656</c:v>
                </c:pt>
                <c:pt idx="10">
                  <c:v>20.794440000000002</c:v>
                </c:pt>
                <c:pt idx="11">
                  <c:v>19.976600000000001</c:v>
                </c:pt>
                <c:pt idx="12">
                  <c:v>18.214300000000001</c:v>
                </c:pt>
              </c:numCache>
            </c:numRef>
          </c:xVal>
          <c:yVal>
            <c:numRef>
              <c:f>'Grafici KPI'!$F$22:$R$22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0.8468</c:v>
                </c:pt>
                <c:pt idx="2">
                  <c:v>0.84248999999999996</c:v>
                </c:pt>
                <c:pt idx="3">
                  <c:v>0.84428000000000003</c:v>
                </c:pt>
                <c:pt idx="4">
                  <c:v>0.84131</c:v>
                </c:pt>
                <c:pt idx="5">
                  <c:v>0.83308000000000004</c:v>
                </c:pt>
                <c:pt idx="6">
                  <c:v>0.81152999999999997</c:v>
                </c:pt>
                <c:pt idx="7">
                  <c:v>0.78791999999999995</c:v>
                </c:pt>
                <c:pt idx="8">
                  <c:v>0.74333000000000005</c:v>
                </c:pt>
                <c:pt idx="9">
                  <c:v>0.69074999999999998</c:v>
                </c:pt>
                <c:pt idx="10">
                  <c:v>0.63036000000000003</c:v>
                </c:pt>
                <c:pt idx="11">
                  <c:v>0.51834999999999998</c:v>
                </c:pt>
                <c:pt idx="12">
                  <c:v>0.43031000000000003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46-47F7-AC41-0E9ACF24BC76}"/>
            </c:ext>
          </c:extLst>
        </c:ser>
        <c:ser>
          <c:idx val="7"/>
          <c:order val="7"/>
          <c:tx>
            <c:v>DD-TSh-Pr-Cnt</c:v>
          </c:tx>
          <c:spPr>
            <a:ln>
              <a:solidFill>
                <a:srgbClr val="66FFFF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KPI'!$F$23:$R$23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23.952259999999999</c:v>
                </c:pt>
                <c:pt idx="2">
                  <c:v>23.953900000000001</c:v>
                </c:pt>
                <c:pt idx="3">
                  <c:v>23.722930000000002</c:v>
                </c:pt>
                <c:pt idx="4">
                  <c:v>23.581859999999999</c:v>
                </c:pt>
                <c:pt idx="5">
                  <c:v>23.366810000000001</c:v>
                </c:pt>
                <c:pt idx="6">
                  <c:v>23.210740000000001</c:v>
                </c:pt>
                <c:pt idx="7">
                  <c:v>22.863119999999999</c:v>
                </c:pt>
                <c:pt idx="8">
                  <c:v>22.519850000000002</c:v>
                </c:pt>
                <c:pt idx="9">
                  <c:v>22.089880000000001</c:v>
                </c:pt>
                <c:pt idx="10">
                  <c:v>21.6218</c:v>
                </c:pt>
                <c:pt idx="11">
                  <c:v>21.000160000000001</c:v>
                </c:pt>
                <c:pt idx="12">
                  <c:v>19.96576</c:v>
                </c:pt>
              </c:numCache>
            </c:numRef>
          </c:xVal>
          <c:yVal>
            <c:numRef>
              <c:f>'Grafici KPI'!$F$25:$R$25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0.84528999999999999</c:v>
                </c:pt>
                <c:pt idx="2">
                  <c:v>0.83603000000000005</c:v>
                </c:pt>
                <c:pt idx="3">
                  <c:v>0.83401999999999998</c:v>
                </c:pt>
                <c:pt idx="4">
                  <c:v>0.82937000000000005</c:v>
                </c:pt>
                <c:pt idx="5">
                  <c:v>0.81376000000000004</c:v>
                </c:pt>
                <c:pt idx="6">
                  <c:v>0.78749000000000002</c:v>
                </c:pt>
                <c:pt idx="7">
                  <c:v>0.75800000000000001</c:v>
                </c:pt>
                <c:pt idx="8">
                  <c:v>0.72160999999999997</c:v>
                </c:pt>
                <c:pt idx="9">
                  <c:v>0.67295000000000005</c:v>
                </c:pt>
                <c:pt idx="10">
                  <c:v>0.58604999999999996</c:v>
                </c:pt>
                <c:pt idx="11">
                  <c:v>0.47447</c:v>
                </c:pt>
                <c:pt idx="12">
                  <c:v>0.33743000000000001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B46-47F7-AC41-0E9ACF24BC76}"/>
            </c:ext>
          </c:extLst>
        </c:ser>
        <c:ser>
          <c:idx val="8"/>
          <c:order val="8"/>
          <c:tx>
            <c:v>DD-Bn-At-Cnt</c:v>
          </c:tx>
          <c:spPr>
            <a:ln>
              <a:solidFill>
                <a:srgbClr val="0070C0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KPI'!$F$26:$R$26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23.721409999999999</c:v>
                </c:pt>
                <c:pt idx="2">
                  <c:v>23.472079999999998</c:v>
                </c:pt>
                <c:pt idx="3">
                  <c:v>23.244240000000001</c:v>
                </c:pt>
                <c:pt idx="4">
                  <c:v>22.977550000000001</c:v>
                </c:pt>
                <c:pt idx="5">
                  <c:v>22.664400000000001</c:v>
                </c:pt>
                <c:pt idx="6">
                  <c:v>21.732890000000001</c:v>
                </c:pt>
                <c:pt idx="7">
                  <c:v>21.037189999999999</c:v>
                </c:pt>
                <c:pt idx="8">
                  <c:v>19.393699999999999</c:v>
                </c:pt>
                <c:pt idx="9">
                  <c:v>18.369820000000001</c:v>
                </c:pt>
                <c:pt idx="10">
                  <c:v>17.12349</c:v>
                </c:pt>
                <c:pt idx="11">
                  <c:v>15.497350000000001</c:v>
                </c:pt>
                <c:pt idx="12">
                  <c:v>13.273720000000001</c:v>
                </c:pt>
              </c:numCache>
            </c:numRef>
          </c:xVal>
          <c:yVal>
            <c:numRef>
              <c:f>'Grafici KPI'!$F$28:$R$28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0.85094000000000003</c:v>
                </c:pt>
                <c:pt idx="2">
                  <c:v>0.84824999999999995</c:v>
                </c:pt>
                <c:pt idx="3">
                  <c:v>0.84852000000000005</c:v>
                </c:pt>
                <c:pt idx="4">
                  <c:v>0.84948000000000001</c:v>
                </c:pt>
                <c:pt idx="5">
                  <c:v>0.84269000000000005</c:v>
                </c:pt>
                <c:pt idx="6">
                  <c:v>0.82415000000000005</c:v>
                </c:pt>
                <c:pt idx="7">
                  <c:v>0.81674999999999998</c:v>
                </c:pt>
                <c:pt idx="8">
                  <c:v>0.76536999999999999</c:v>
                </c:pt>
                <c:pt idx="9">
                  <c:v>0.71548999999999996</c:v>
                </c:pt>
                <c:pt idx="10">
                  <c:v>0.64502000000000004</c:v>
                </c:pt>
                <c:pt idx="11">
                  <c:v>0.53373000000000004</c:v>
                </c:pt>
                <c:pt idx="12">
                  <c:v>0.47360000000000002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B46-47F7-AC41-0E9ACF24BC76}"/>
            </c:ext>
          </c:extLst>
        </c:ser>
        <c:ser>
          <c:idx val="9"/>
          <c:order val="9"/>
          <c:tx>
            <c:v>DD-Bn-Pr-Cnt</c:v>
          </c:tx>
          <c:spPr>
            <a:ln>
              <a:solidFill>
                <a:srgbClr val="00206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KPI'!$F$30:$R$30</c:f>
              <c:numCache>
                <c:formatCode>0.00</c:formatCode>
                <c:ptCount val="13"/>
                <c:pt idx="0">
                  <c:v>1</c:v>
                </c:pt>
                <c:pt idx="1">
                  <c:v>0.99</c:v>
                </c:pt>
                <c:pt idx="2">
                  <c:v>0.92812499999999998</c:v>
                </c:pt>
                <c:pt idx="3">
                  <c:v>0.86624999999999996</c:v>
                </c:pt>
                <c:pt idx="4">
                  <c:v>0.80437499999999995</c:v>
                </c:pt>
                <c:pt idx="5">
                  <c:v>0.74249999999999994</c:v>
                </c:pt>
                <c:pt idx="6">
                  <c:v>0.68062499999999992</c:v>
                </c:pt>
                <c:pt idx="7">
                  <c:v>0.61874999999999991</c:v>
                </c:pt>
                <c:pt idx="8">
                  <c:v>0.55687500000000001</c:v>
                </c:pt>
                <c:pt idx="9">
                  <c:v>0.495</c:v>
                </c:pt>
                <c:pt idx="10">
                  <c:v>0.43312499999999998</c:v>
                </c:pt>
                <c:pt idx="11">
                  <c:v>0.37124999999999997</c:v>
                </c:pt>
                <c:pt idx="12">
                  <c:v>0.30937499999999996</c:v>
                </c:pt>
              </c:numCache>
            </c:numRef>
          </c:xVal>
          <c:yVal>
            <c:numRef>
              <c:f>'Grafici KPI'!$F$31:$R$31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0.84726000000000001</c:v>
                </c:pt>
                <c:pt idx="2">
                  <c:v>0.84467999999999999</c:v>
                </c:pt>
                <c:pt idx="3">
                  <c:v>0.84433999999999998</c:v>
                </c:pt>
                <c:pt idx="4">
                  <c:v>0.84170999999999996</c:v>
                </c:pt>
                <c:pt idx="5">
                  <c:v>0.84108000000000005</c:v>
                </c:pt>
                <c:pt idx="6">
                  <c:v>0.83116999999999996</c:v>
                </c:pt>
                <c:pt idx="7">
                  <c:v>0.81391999999999998</c:v>
                </c:pt>
                <c:pt idx="8">
                  <c:v>0.77805000000000002</c:v>
                </c:pt>
                <c:pt idx="9">
                  <c:v>0.74085999999999996</c:v>
                </c:pt>
                <c:pt idx="10">
                  <c:v>0.66329000000000005</c:v>
                </c:pt>
                <c:pt idx="11">
                  <c:v>0.52087000000000006</c:v>
                </c:pt>
                <c:pt idx="12">
                  <c:v>0.30554999999999999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B46-47F7-AC41-0E9ACF24BC76}"/>
            </c:ext>
          </c:extLst>
        </c:ser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KPI'!$F$32:$U$32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24.005040000000001</c:v>
                </c:pt>
                <c:pt idx="2">
                  <c:v>23.980090000000001</c:v>
                </c:pt>
                <c:pt idx="3">
                  <c:v>23.865030000000001</c:v>
                </c:pt>
                <c:pt idx="4">
                  <c:v>23.753900000000002</c:v>
                </c:pt>
                <c:pt idx="5">
                  <c:v>23.648879999999998</c:v>
                </c:pt>
                <c:pt idx="6">
                  <c:v>23.36486</c:v>
                </c:pt>
                <c:pt idx="7">
                  <c:v>23.16366</c:v>
                </c:pt>
                <c:pt idx="8">
                  <c:v>22.917210000000001</c:v>
                </c:pt>
                <c:pt idx="9">
                  <c:v>22.583449999999999</c:v>
                </c:pt>
                <c:pt idx="10">
                  <c:v>22.195550000000001</c:v>
                </c:pt>
                <c:pt idx="11">
                  <c:v>21.840800000000002</c:v>
                </c:pt>
                <c:pt idx="12">
                  <c:v>21.23565</c:v>
                </c:pt>
                <c:pt idx="13">
                  <c:v>20.55688</c:v>
                </c:pt>
                <c:pt idx="14">
                  <c:v>19.49118</c:v>
                </c:pt>
                <c:pt idx="15">
                  <c:v>18.098140000000001</c:v>
                </c:pt>
              </c:numCache>
            </c:numRef>
          </c:xVal>
          <c:yVal>
            <c:numRef>
              <c:f>'Grafici KPI'!$F$34:$U$34</c:f>
              <c:numCache>
                <c:formatCode>0.00</c:formatCode>
                <c:ptCount val="16"/>
                <c:pt idx="0">
                  <c:v>0.86767000000000005</c:v>
                </c:pt>
                <c:pt idx="1">
                  <c:v>0.86185999999999996</c:v>
                </c:pt>
                <c:pt idx="2">
                  <c:v>0.86017999999999994</c:v>
                </c:pt>
                <c:pt idx="3">
                  <c:v>0.85929</c:v>
                </c:pt>
                <c:pt idx="4">
                  <c:v>0.85375999999999996</c:v>
                </c:pt>
                <c:pt idx="5">
                  <c:v>0.84369000000000005</c:v>
                </c:pt>
                <c:pt idx="6">
                  <c:v>0.83496999999999999</c:v>
                </c:pt>
                <c:pt idx="7">
                  <c:v>0.81847999999999999</c:v>
                </c:pt>
                <c:pt idx="8">
                  <c:v>0.79227000000000003</c:v>
                </c:pt>
                <c:pt idx="9">
                  <c:v>0.75661</c:v>
                </c:pt>
                <c:pt idx="10">
                  <c:v>0.72218000000000004</c:v>
                </c:pt>
                <c:pt idx="11">
                  <c:v>0.66335999999999995</c:v>
                </c:pt>
                <c:pt idx="12">
                  <c:v>0.59872999999999998</c:v>
                </c:pt>
                <c:pt idx="13">
                  <c:v>0.5111</c:v>
                </c:pt>
                <c:pt idx="14">
                  <c:v>0.39006999999999997</c:v>
                </c:pt>
                <c:pt idx="15">
                  <c:v>0.31311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B46-47F7-AC41-0E9ACF24BC76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KPI'!$F$35:$R$35</c:f>
              <c:numCache>
                <c:formatCode>0.00</c:formatCode>
                <c:ptCount val="13"/>
                <c:pt idx="0">
                  <c:v>24.226780000000002</c:v>
                </c:pt>
                <c:pt idx="1">
                  <c:v>23.930479999999999</c:v>
                </c:pt>
                <c:pt idx="2">
                  <c:v>23.78049</c:v>
                </c:pt>
                <c:pt idx="3">
                  <c:v>23.641729999999999</c:v>
                </c:pt>
                <c:pt idx="4">
                  <c:v>23.447959999999998</c:v>
                </c:pt>
                <c:pt idx="5">
                  <c:v>23.2315</c:v>
                </c:pt>
                <c:pt idx="6">
                  <c:v>22.89969</c:v>
                </c:pt>
                <c:pt idx="7">
                  <c:v>22.527940000000001</c:v>
                </c:pt>
                <c:pt idx="8">
                  <c:v>21.98574</c:v>
                </c:pt>
                <c:pt idx="9">
                  <c:v>21.281369999999999</c:v>
                </c:pt>
                <c:pt idx="10">
                  <c:v>20.351310000000002</c:v>
                </c:pt>
                <c:pt idx="11">
                  <c:v>19.054310000000001</c:v>
                </c:pt>
                <c:pt idx="12">
                  <c:v>16.61252</c:v>
                </c:pt>
              </c:numCache>
            </c:numRef>
          </c:xVal>
          <c:yVal>
            <c:numRef>
              <c:f>'Grafici KPI'!$F$37:$R$37</c:f>
              <c:numCache>
                <c:formatCode>0.00</c:formatCode>
                <c:ptCount val="13"/>
                <c:pt idx="0">
                  <c:v>0.86767000000000005</c:v>
                </c:pt>
                <c:pt idx="1">
                  <c:v>0.86475000000000002</c:v>
                </c:pt>
                <c:pt idx="2">
                  <c:v>0.86339999999999995</c:v>
                </c:pt>
                <c:pt idx="3">
                  <c:v>0.8599</c:v>
                </c:pt>
                <c:pt idx="4">
                  <c:v>0.85377000000000003</c:v>
                </c:pt>
                <c:pt idx="5">
                  <c:v>0.84148999999999996</c:v>
                </c:pt>
                <c:pt idx="6">
                  <c:v>0.82438</c:v>
                </c:pt>
                <c:pt idx="7">
                  <c:v>0.77695999999999998</c:v>
                </c:pt>
                <c:pt idx="8">
                  <c:v>0.73297999999999996</c:v>
                </c:pt>
                <c:pt idx="9">
                  <c:v>0.69408000000000003</c:v>
                </c:pt>
                <c:pt idx="10">
                  <c:v>0.60253999999999996</c:v>
                </c:pt>
                <c:pt idx="11">
                  <c:v>0.45950000000000002</c:v>
                </c:pt>
                <c:pt idx="12">
                  <c:v>0.42155999999999999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B46-47F7-AC41-0E9ACF24BC76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KPI'!$F$38:$T$38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23.994309999999999</c:v>
                </c:pt>
                <c:pt idx="2">
                  <c:v>23.825399999999998</c:v>
                </c:pt>
                <c:pt idx="3">
                  <c:v>23.779319999999998</c:v>
                </c:pt>
                <c:pt idx="4">
                  <c:v>23.677720000000001</c:v>
                </c:pt>
                <c:pt idx="5">
                  <c:v>23.507359999999998</c:v>
                </c:pt>
                <c:pt idx="6">
                  <c:v>23.344169999999998</c:v>
                </c:pt>
                <c:pt idx="7">
                  <c:v>23.084859999999999</c:v>
                </c:pt>
                <c:pt idx="8">
                  <c:v>22.645810000000001</c:v>
                </c:pt>
                <c:pt idx="9">
                  <c:v>22.42944</c:v>
                </c:pt>
                <c:pt idx="10">
                  <c:v>21.79204</c:v>
                </c:pt>
                <c:pt idx="11">
                  <c:v>21.107510000000001</c:v>
                </c:pt>
                <c:pt idx="12">
                  <c:v>20.269459999999999</c:v>
                </c:pt>
                <c:pt idx="13">
                  <c:v>18.810420000000001</c:v>
                </c:pt>
                <c:pt idx="14">
                  <c:v>16.93974</c:v>
                </c:pt>
              </c:numCache>
            </c:numRef>
          </c:xVal>
          <c:yVal>
            <c:numRef>
              <c:f>'Grafici KPI'!$F$40:$T$40</c:f>
              <c:numCache>
                <c:formatCode>0.00</c:formatCode>
                <c:ptCount val="15"/>
                <c:pt idx="0">
                  <c:v>0.86767000000000005</c:v>
                </c:pt>
                <c:pt idx="1">
                  <c:v>0.86270999999999998</c:v>
                </c:pt>
                <c:pt idx="2">
                  <c:v>0.86373999999999995</c:v>
                </c:pt>
                <c:pt idx="3">
                  <c:v>0.85836000000000001</c:v>
                </c:pt>
                <c:pt idx="4">
                  <c:v>0.84919999999999995</c:v>
                </c:pt>
                <c:pt idx="5">
                  <c:v>0.83611000000000002</c:v>
                </c:pt>
                <c:pt idx="6">
                  <c:v>0.80952000000000002</c:v>
                </c:pt>
                <c:pt idx="7">
                  <c:v>0.78398999999999996</c:v>
                </c:pt>
                <c:pt idx="8">
                  <c:v>0.74739999999999995</c:v>
                </c:pt>
                <c:pt idx="9">
                  <c:v>0.68071999999999999</c:v>
                </c:pt>
                <c:pt idx="10">
                  <c:v>0.63134999999999997</c:v>
                </c:pt>
                <c:pt idx="11">
                  <c:v>0.55047999999999997</c:v>
                </c:pt>
                <c:pt idx="12">
                  <c:v>0.38011</c:v>
                </c:pt>
                <c:pt idx="13">
                  <c:v>0.29969000000000001</c:v>
                </c:pt>
                <c:pt idx="14">
                  <c:v>0.25933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B46-47F7-AC41-0E9ACF24BC76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KPI'!$F$41:$T$41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23.763639999999999</c:v>
                </c:pt>
                <c:pt idx="2">
                  <c:v>23.74783</c:v>
                </c:pt>
                <c:pt idx="3">
                  <c:v>23.55021</c:v>
                </c:pt>
                <c:pt idx="4">
                  <c:v>23.285129999999999</c:v>
                </c:pt>
                <c:pt idx="5">
                  <c:v>22.99898</c:v>
                </c:pt>
                <c:pt idx="6">
                  <c:v>22.596900000000002</c:v>
                </c:pt>
                <c:pt idx="7">
                  <c:v>22.111419999999999</c:v>
                </c:pt>
                <c:pt idx="8">
                  <c:v>21.454684999999998</c:v>
                </c:pt>
                <c:pt idx="9">
                  <c:v>20.79795</c:v>
                </c:pt>
                <c:pt idx="10">
                  <c:v>20.088619999999999</c:v>
                </c:pt>
                <c:pt idx="11">
                  <c:v>19.012699999999999</c:v>
                </c:pt>
                <c:pt idx="12">
                  <c:v>17.725100000000001</c:v>
                </c:pt>
                <c:pt idx="13">
                  <c:v>16.01859</c:v>
                </c:pt>
                <c:pt idx="14">
                  <c:v>13.654299999999999</c:v>
                </c:pt>
              </c:numCache>
            </c:numRef>
          </c:xVal>
          <c:yVal>
            <c:numRef>
              <c:f>'Grafici KPI'!$F$43:$T$43</c:f>
              <c:numCache>
                <c:formatCode>0.00</c:formatCode>
                <c:ptCount val="15"/>
                <c:pt idx="0">
                  <c:v>0.86767000000000005</c:v>
                </c:pt>
                <c:pt idx="1">
                  <c:v>0.86809000000000003</c:v>
                </c:pt>
                <c:pt idx="2">
                  <c:v>0.86329999999999996</c:v>
                </c:pt>
                <c:pt idx="3">
                  <c:v>0.86385000000000001</c:v>
                </c:pt>
                <c:pt idx="4">
                  <c:v>0.86399000000000004</c:v>
                </c:pt>
                <c:pt idx="5">
                  <c:v>0.86251999999999995</c:v>
                </c:pt>
                <c:pt idx="6">
                  <c:v>0.85780999999999996</c:v>
                </c:pt>
                <c:pt idx="7">
                  <c:v>0.85021000000000002</c:v>
                </c:pt>
                <c:pt idx="8">
                  <c:v>0.83956500000000001</c:v>
                </c:pt>
                <c:pt idx="9">
                  <c:v>0.82891999999999999</c:v>
                </c:pt>
                <c:pt idx="10">
                  <c:v>0.77849000000000002</c:v>
                </c:pt>
                <c:pt idx="11">
                  <c:v>0.74434999999999996</c:v>
                </c:pt>
                <c:pt idx="12">
                  <c:v>0.69044000000000005</c:v>
                </c:pt>
                <c:pt idx="13">
                  <c:v>0.58965000000000001</c:v>
                </c:pt>
                <c:pt idx="14">
                  <c:v>0.51224000000000003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B46-47F7-AC41-0E9ACF24BC76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KPI'!$F$44:$U$44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24.09667</c:v>
                </c:pt>
                <c:pt idx="2">
                  <c:v>24.072679999999998</c:v>
                </c:pt>
                <c:pt idx="3">
                  <c:v>23.938030000000001</c:v>
                </c:pt>
                <c:pt idx="4">
                  <c:v>23.640840000000001</c:v>
                </c:pt>
                <c:pt idx="5">
                  <c:v>23.366859999999999</c:v>
                </c:pt>
                <c:pt idx="6">
                  <c:v>23.132750000000001</c:v>
                </c:pt>
                <c:pt idx="7">
                  <c:v>22.58736</c:v>
                </c:pt>
                <c:pt idx="8">
                  <c:v>21.965219999999999</c:v>
                </c:pt>
                <c:pt idx="9">
                  <c:v>23.132750000000001</c:v>
                </c:pt>
                <c:pt idx="10">
                  <c:v>22.58736</c:v>
                </c:pt>
                <c:pt idx="11">
                  <c:v>21.965219999999999</c:v>
                </c:pt>
                <c:pt idx="12">
                  <c:v>21.025549999999999</c:v>
                </c:pt>
                <c:pt idx="13">
                  <c:v>19.992709999999999</c:v>
                </c:pt>
                <c:pt idx="14">
                  <c:v>18.294989999999999</c:v>
                </c:pt>
                <c:pt idx="15">
                  <c:v>15.89878</c:v>
                </c:pt>
              </c:numCache>
            </c:numRef>
          </c:xVal>
          <c:yVal>
            <c:numRef>
              <c:f>'Grafici KPI'!$F$46:$U$46</c:f>
              <c:numCache>
                <c:formatCode>0.00</c:formatCode>
                <c:ptCount val="16"/>
                <c:pt idx="0">
                  <c:v>0.86767000000000005</c:v>
                </c:pt>
                <c:pt idx="1">
                  <c:v>0.85755000000000003</c:v>
                </c:pt>
                <c:pt idx="2">
                  <c:v>0.85489000000000004</c:v>
                </c:pt>
                <c:pt idx="3">
                  <c:v>0.85304999999999997</c:v>
                </c:pt>
                <c:pt idx="4">
                  <c:v>0.85440000000000005</c:v>
                </c:pt>
                <c:pt idx="5">
                  <c:v>0.84955000000000003</c:v>
                </c:pt>
                <c:pt idx="6">
                  <c:v>0.84038999999999997</c:v>
                </c:pt>
                <c:pt idx="7">
                  <c:v>0.82584999999999997</c:v>
                </c:pt>
                <c:pt idx="8">
                  <c:v>0.79442000000000002</c:v>
                </c:pt>
                <c:pt idx="9">
                  <c:v>0.84038999999999997</c:v>
                </c:pt>
                <c:pt idx="10">
                  <c:v>0.82584999999999997</c:v>
                </c:pt>
                <c:pt idx="11">
                  <c:v>0.79442000000000002</c:v>
                </c:pt>
                <c:pt idx="12">
                  <c:v>0.75234999999999996</c:v>
                </c:pt>
                <c:pt idx="13">
                  <c:v>0.65215000000000001</c:v>
                </c:pt>
                <c:pt idx="14">
                  <c:v>0.53900000000000003</c:v>
                </c:pt>
                <c:pt idx="15">
                  <c:v>0.29291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B46-47F7-AC41-0E9ACF24B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</c:scatterChart>
      <c:valAx>
        <c:axId val="658441568"/>
        <c:scaling>
          <c:orientation val="minMax"/>
          <c:max val="26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Throughput</a:t>
                </a:r>
                <a:r>
                  <a:rPr lang="it-IT" b="1" baseline="0"/>
                  <a:t> Time [u.o.t]</a:t>
                </a:r>
                <a:endParaRPr lang="it-IT" b="1"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658446816"/>
        <c:crosses val="autoZero"/>
        <c:crossBetween val="midCat"/>
        <c:majorUnit val="1"/>
        <c:minorUnit val="0.5"/>
      </c:valAx>
      <c:valAx>
        <c:axId val="658446816"/>
        <c:scaling>
          <c:orientation val="minMax"/>
          <c:max val="1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Tardiness [u.o.t]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6584415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0"/>
          <c:order val="0"/>
          <c:tx>
            <c:v>FIFO-TSh-AT-IO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KPI'!$F$2:$V$2</c:f>
              <c:numCache>
                <c:formatCode>0.00</c:formatCode>
                <c:ptCount val="17"/>
                <c:pt idx="0">
                  <c:v>24.972940000000001</c:v>
                </c:pt>
                <c:pt idx="1">
                  <c:v>24.25066</c:v>
                </c:pt>
                <c:pt idx="2">
                  <c:v>24.041799999999999</c:v>
                </c:pt>
                <c:pt idx="3">
                  <c:v>23.932680000000001</c:v>
                </c:pt>
                <c:pt idx="4">
                  <c:v>23.761399999999998</c:v>
                </c:pt>
                <c:pt idx="5">
                  <c:v>23.412949999999999</c:v>
                </c:pt>
                <c:pt idx="6">
                  <c:v>23.202010000000001</c:v>
                </c:pt>
                <c:pt idx="7">
                  <c:v>22.881730000000001</c:v>
                </c:pt>
                <c:pt idx="8">
                  <c:v>22.493929999999999</c:v>
                </c:pt>
                <c:pt idx="9">
                  <c:v>21.896419999999999</c:v>
                </c:pt>
                <c:pt idx="10">
                  <c:v>21.350629999999999</c:v>
                </c:pt>
                <c:pt idx="11">
                  <c:v>20.592780000000001</c:v>
                </c:pt>
                <c:pt idx="12">
                  <c:v>19.849679999999999</c:v>
                </c:pt>
                <c:pt idx="13">
                  <c:v>18.88617</c:v>
                </c:pt>
                <c:pt idx="14">
                  <c:v>17.59928</c:v>
                </c:pt>
                <c:pt idx="15">
                  <c:v>17.050039999999999</c:v>
                </c:pt>
                <c:pt idx="16">
                  <c:v>16.421469999999999</c:v>
                </c:pt>
              </c:numCache>
            </c:numRef>
          </c:xVal>
          <c:yVal>
            <c:numRef>
              <c:f>'Grafici KPI'!$F$4:$V$4</c:f>
              <c:numCache>
                <c:formatCode>0.00</c:formatCode>
                <c:ptCount val="17"/>
                <c:pt idx="0">
                  <c:v>0.76626000000000005</c:v>
                </c:pt>
                <c:pt idx="1">
                  <c:v>0.76939999999999997</c:v>
                </c:pt>
                <c:pt idx="2">
                  <c:v>0.77100000000000002</c:v>
                </c:pt>
                <c:pt idx="3">
                  <c:v>0.76888999999999996</c:v>
                </c:pt>
                <c:pt idx="4">
                  <c:v>0.76742999999999995</c:v>
                </c:pt>
                <c:pt idx="5">
                  <c:v>0.76971000000000001</c:v>
                </c:pt>
                <c:pt idx="6">
                  <c:v>0.76751999999999998</c:v>
                </c:pt>
                <c:pt idx="7">
                  <c:v>0.76275000000000004</c:v>
                </c:pt>
                <c:pt idx="8">
                  <c:v>0.76173000000000002</c:v>
                </c:pt>
                <c:pt idx="9">
                  <c:v>0.75690999999999997</c:v>
                </c:pt>
                <c:pt idx="10">
                  <c:v>0.74934000000000001</c:v>
                </c:pt>
                <c:pt idx="11">
                  <c:v>0.74553000000000003</c:v>
                </c:pt>
                <c:pt idx="12">
                  <c:v>0.73370000000000002</c:v>
                </c:pt>
                <c:pt idx="13">
                  <c:v>0.69355</c:v>
                </c:pt>
                <c:pt idx="14">
                  <c:v>0.67071000000000003</c:v>
                </c:pt>
                <c:pt idx="15">
                  <c:v>0.6472</c:v>
                </c:pt>
                <c:pt idx="16">
                  <c:v>0.63207999999999998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19-424D-94B9-E62449319BE0}"/>
            </c:ext>
          </c:extLst>
        </c:ser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KPI'!$F$5:$S$5</c:f>
              <c:numCache>
                <c:formatCode>0.00</c:formatCode>
                <c:ptCount val="14"/>
                <c:pt idx="0">
                  <c:v>24.972940000000001</c:v>
                </c:pt>
                <c:pt idx="1">
                  <c:v>24.456009999999999</c:v>
                </c:pt>
                <c:pt idx="2">
                  <c:v>24.109000000000002</c:v>
                </c:pt>
                <c:pt idx="3">
                  <c:v>23.979679999999998</c:v>
                </c:pt>
                <c:pt idx="4">
                  <c:v>23.633489999999998</c:v>
                </c:pt>
                <c:pt idx="5">
                  <c:v>23.167249999999999</c:v>
                </c:pt>
                <c:pt idx="6">
                  <c:v>22.6858</c:v>
                </c:pt>
                <c:pt idx="7">
                  <c:v>22.069199999999999</c:v>
                </c:pt>
                <c:pt idx="8">
                  <c:v>20.951370000000001</c:v>
                </c:pt>
                <c:pt idx="9">
                  <c:v>19.874549999999999</c:v>
                </c:pt>
                <c:pt idx="10">
                  <c:v>18.180599999999998</c:v>
                </c:pt>
                <c:pt idx="11">
                  <c:v>17.087589999999999</c:v>
                </c:pt>
                <c:pt idx="12">
                  <c:v>16.171530000000001</c:v>
                </c:pt>
                <c:pt idx="13">
                  <c:v>15.12988</c:v>
                </c:pt>
              </c:numCache>
            </c:numRef>
          </c:xVal>
          <c:yVal>
            <c:numRef>
              <c:f>'Grafici KPI'!$F$7:$S$7</c:f>
              <c:numCache>
                <c:formatCode>0.00</c:formatCode>
                <c:ptCount val="14"/>
                <c:pt idx="0">
                  <c:v>0.76626000000000005</c:v>
                </c:pt>
                <c:pt idx="1">
                  <c:v>0.76898</c:v>
                </c:pt>
                <c:pt idx="2">
                  <c:v>0.77373000000000003</c:v>
                </c:pt>
                <c:pt idx="3">
                  <c:v>0.77273000000000003</c:v>
                </c:pt>
                <c:pt idx="4">
                  <c:v>0.77698999999999996</c:v>
                </c:pt>
                <c:pt idx="5">
                  <c:v>0.78156000000000003</c:v>
                </c:pt>
                <c:pt idx="6">
                  <c:v>0.78408</c:v>
                </c:pt>
                <c:pt idx="7">
                  <c:v>0.78629000000000004</c:v>
                </c:pt>
                <c:pt idx="8">
                  <c:v>0.79310999999999998</c:v>
                </c:pt>
                <c:pt idx="9">
                  <c:v>0.79178999999999999</c:v>
                </c:pt>
                <c:pt idx="10">
                  <c:v>0.78715999999999997</c:v>
                </c:pt>
                <c:pt idx="11">
                  <c:v>0.78242999999999996</c:v>
                </c:pt>
                <c:pt idx="12">
                  <c:v>0.76668000000000003</c:v>
                </c:pt>
                <c:pt idx="13">
                  <c:v>0.74509999999999998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19-424D-94B9-E62449319BE0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KPI'!$F$8:$R$8</c:f>
              <c:numCache>
                <c:formatCode>0.00</c:formatCode>
                <c:ptCount val="13"/>
                <c:pt idx="0">
                  <c:v>24.972940000000001</c:v>
                </c:pt>
                <c:pt idx="1">
                  <c:v>24.369700000000002</c:v>
                </c:pt>
                <c:pt idx="2">
                  <c:v>24.11176</c:v>
                </c:pt>
                <c:pt idx="3">
                  <c:v>23.987169999999999</c:v>
                </c:pt>
                <c:pt idx="4">
                  <c:v>23.562439999999999</c:v>
                </c:pt>
                <c:pt idx="5">
                  <c:v>23.27064</c:v>
                </c:pt>
                <c:pt idx="6">
                  <c:v>22.9663</c:v>
                </c:pt>
                <c:pt idx="7">
                  <c:v>22.23415</c:v>
                </c:pt>
                <c:pt idx="8">
                  <c:v>21.582999999999998</c:v>
                </c:pt>
                <c:pt idx="9">
                  <c:v>20.805289999999999</c:v>
                </c:pt>
                <c:pt idx="10">
                  <c:v>19.721160000000001</c:v>
                </c:pt>
                <c:pt idx="11">
                  <c:v>18.471350000000001</c:v>
                </c:pt>
                <c:pt idx="12">
                  <c:v>16.805520000000001</c:v>
                </c:pt>
              </c:numCache>
            </c:numRef>
          </c:xVal>
          <c:yVal>
            <c:numRef>
              <c:f>'Grafici KPI'!$F$10:$R$10</c:f>
              <c:numCache>
                <c:formatCode>0.00</c:formatCode>
                <c:ptCount val="13"/>
                <c:pt idx="0">
                  <c:v>0.76626000000000005</c:v>
                </c:pt>
                <c:pt idx="1">
                  <c:v>0.76819000000000004</c:v>
                </c:pt>
                <c:pt idx="2">
                  <c:v>0.77073999999999998</c:v>
                </c:pt>
                <c:pt idx="3">
                  <c:v>0.76698999999999995</c:v>
                </c:pt>
                <c:pt idx="4">
                  <c:v>0.77039000000000002</c:v>
                </c:pt>
                <c:pt idx="5">
                  <c:v>0.77141999999999999</c:v>
                </c:pt>
                <c:pt idx="6">
                  <c:v>0.76490999999999998</c:v>
                </c:pt>
                <c:pt idx="7">
                  <c:v>0.76856999999999998</c:v>
                </c:pt>
                <c:pt idx="8">
                  <c:v>0.75882000000000005</c:v>
                </c:pt>
                <c:pt idx="9">
                  <c:v>0.75202000000000002</c:v>
                </c:pt>
                <c:pt idx="10">
                  <c:v>0.73875000000000002</c:v>
                </c:pt>
                <c:pt idx="11">
                  <c:v>0.69801000000000002</c:v>
                </c:pt>
                <c:pt idx="12">
                  <c:v>0.65595000000000003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19-424D-94B9-E62449319BE0}"/>
            </c:ext>
          </c:extLst>
        </c:ser>
        <c:ser>
          <c:idx val="3"/>
          <c:order val="3"/>
          <c:tx>
            <c:v>FIFO-Bn-At-Cnt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KPI'!$F$11:$W$11</c:f>
              <c:numCache>
                <c:formatCode>0.00</c:formatCode>
                <c:ptCount val="18"/>
                <c:pt idx="0">
                  <c:v>24.972940000000001</c:v>
                </c:pt>
                <c:pt idx="1">
                  <c:v>23.511869999999998</c:v>
                </c:pt>
                <c:pt idx="2">
                  <c:v>23.105450000000001</c:v>
                </c:pt>
                <c:pt idx="3">
                  <c:v>22.58982</c:v>
                </c:pt>
                <c:pt idx="4">
                  <c:v>21.992850000000001</c:v>
                </c:pt>
                <c:pt idx="5">
                  <c:v>21.221319999999999</c:v>
                </c:pt>
                <c:pt idx="6">
                  <c:v>20.423739999999999</c:v>
                </c:pt>
                <c:pt idx="7">
                  <c:v>19.49811</c:v>
                </c:pt>
                <c:pt idx="8">
                  <c:v>18.374420000000001</c:v>
                </c:pt>
                <c:pt idx="9">
                  <c:v>17.16666</c:v>
                </c:pt>
                <c:pt idx="10">
                  <c:v>16.44482</c:v>
                </c:pt>
                <c:pt idx="11">
                  <c:v>15.75225</c:v>
                </c:pt>
                <c:pt idx="12">
                  <c:v>14.973509999999999</c:v>
                </c:pt>
                <c:pt idx="13">
                  <c:v>14.14127</c:v>
                </c:pt>
                <c:pt idx="14">
                  <c:v>13.21156</c:v>
                </c:pt>
                <c:pt idx="15">
                  <c:v>12.30533</c:v>
                </c:pt>
                <c:pt idx="16">
                  <c:v>11.300509999999999</c:v>
                </c:pt>
                <c:pt idx="17">
                  <c:v>10.26953</c:v>
                </c:pt>
              </c:numCache>
            </c:numRef>
          </c:xVal>
          <c:yVal>
            <c:numRef>
              <c:f>'Grafici KPI'!$F$13:$W$13</c:f>
              <c:numCache>
                <c:formatCode>0.00</c:formatCode>
                <c:ptCount val="18"/>
                <c:pt idx="0">
                  <c:v>0.76626000000000005</c:v>
                </c:pt>
                <c:pt idx="1">
                  <c:v>0.78215999999999997</c:v>
                </c:pt>
                <c:pt idx="2">
                  <c:v>0.78876999999999997</c:v>
                </c:pt>
                <c:pt idx="3">
                  <c:v>0.79540999999999995</c:v>
                </c:pt>
                <c:pt idx="4">
                  <c:v>0.80671999999999999</c:v>
                </c:pt>
                <c:pt idx="5">
                  <c:v>0.81818999999999997</c:v>
                </c:pt>
                <c:pt idx="6">
                  <c:v>0.82901000000000002</c:v>
                </c:pt>
                <c:pt idx="7">
                  <c:v>0.84172999999999998</c:v>
                </c:pt>
                <c:pt idx="8">
                  <c:v>0.85068999999999995</c:v>
                </c:pt>
                <c:pt idx="9">
                  <c:v>0.85711999999999999</c:v>
                </c:pt>
                <c:pt idx="10">
                  <c:v>0.85950000000000004</c:v>
                </c:pt>
                <c:pt idx="11">
                  <c:v>0.85719999999999996</c:v>
                </c:pt>
                <c:pt idx="12">
                  <c:v>0.85411999999999999</c:v>
                </c:pt>
                <c:pt idx="13">
                  <c:v>0.84279999999999999</c:v>
                </c:pt>
                <c:pt idx="14">
                  <c:v>0.83057000000000003</c:v>
                </c:pt>
                <c:pt idx="15">
                  <c:v>0.79835999999999996</c:v>
                </c:pt>
                <c:pt idx="16">
                  <c:v>0.76215999999999995</c:v>
                </c:pt>
                <c:pt idx="17">
                  <c:v>0.71223999999999998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19-424D-94B9-E62449319BE0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KPI'!$F$14:$W$14</c:f>
              <c:numCache>
                <c:formatCode>0.00</c:formatCode>
                <c:ptCount val="18"/>
                <c:pt idx="0">
                  <c:v>24.972940000000001</c:v>
                </c:pt>
                <c:pt idx="1">
                  <c:v>24.378520000000002</c:v>
                </c:pt>
                <c:pt idx="2">
                  <c:v>24.0548</c:v>
                </c:pt>
                <c:pt idx="3">
                  <c:v>23.78041</c:v>
                </c:pt>
                <c:pt idx="4">
                  <c:v>23.78041</c:v>
                </c:pt>
                <c:pt idx="5">
                  <c:v>22.980319999999999</c:v>
                </c:pt>
                <c:pt idx="6">
                  <c:v>22.237179999999999</c:v>
                </c:pt>
                <c:pt idx="7">
                  <c:v>21.39621</c:v>
                </c:pt>
                <c:pt idx="8">
                  <c:v>20.321619999999999</c:v>
                </c:pt>
                <c:pt idx="9">
                  <c:v>19.67155</c:v>
                </c:pt>
                <c:pt idx="10">
                  <c:v>18.941790000000001</c:v>
                </c:pt>
                <c:pt idx="11">
                  <c:v>18.147880000000001</c:v>
                </c:pt>
                <c:pt idx="12">
                  <c:v>17.214469999999999</c:v>
                </c:pt>
                <c:pt idx="13">
                  <c:v>16.157499999999999</c:v>
                </c:pt>
                <c:pt idx="14">
                  <c:v>15.058059999999999</c:v>
                </c:pt>
                <c:pt idx="15">
                  <c:v>13.88949</c:v>
                </c:pt>
                <c:pt idx="16">
                  <c:v>12.59324</c:v>
                </c:pt>
                <c:pt idx="17">
                  <c:v>11.03763</c:v>
                </c:pt>
              </c:numCache>
            </c:numRef>
          </c:xVal>
          <c:yVal>
            <c:numRef>
              <c:f>'Grafici KPI'!$F$16:$W$16</c:f>
              <c:numCache>
                <c:formatCode>0.00</c:formatCode>
                <c:ptCount val="18"/>
                <c:pt idx="0">
                  <c:v>0.76626000000000005</c:v>
                </c:pt>
                <c:pt idx="1">
                  <c:v>0.77100000000000002</c:v>
                </c:pt>
                <c:pt idx="2">
                  <c:v>0.77641000000000004</c:v>
                </c:pt>
                <c:pt idx="3">
                  <c:v>0.77993000000000001</c:v>
                </c:pt>
                <c:pt idx="4">
                  <c:v>0.77993000000000001</c:v>
                </c:pt>
                <c:pt idx="5">
                  <c:v>0.78727000000000003</c:v>
                </c:pt>
                <c:pt idx="6">
                  <c:v>0.79769999999999996</c:v>
                </c:pt>
                <c:pt idx="7">
                  <c:v>0.80949000000000004</c:v>
                </c:pt>
                <c:pt idx="8">
                  <c:v>0.82130999999999998</c:v>
                </c:pt>
                <c:pt idx="9">
                  <c:v>0.82665999999999995</c:v>
                </c:pt>
                <c:pt idx="10">
                  <c:v>0.83074000000000003</c:v>
                </c:pt>
                <c:pt idx="11">
                  <c:v>0.83792999999999995</c:v>
                </c:pt>
                <c:pt idx="12">
                  <c:v>0.84028000000000003</c:v>
                </c:pt>
                <c:pt idx="13">
                  <c:v>0.84421000000000002</c:v>
                </c:pt>
                <c:pt idx="14">
                  <c:v>0.83828000000000003</c:v>
                </c:pt>
                <c:pt idx="15">
                  <c:v>0.79944000000000004</c:v>
                </c:pt>
                <c:pt idx="16">
                  <c:v>0.72704000000000002</c:v>
                </c:pt>
                <c:pt idx="17">
                  <c:v>0.54183000000000003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19-424D-94B9-E62449319BE0}"/>
            </c:ext>
          </c:extLst>
        </c:ser>
        <c:ser>
          <c:idx val="5"/>
          <c:order val="5"/>
          <c:tx>
            <c:v>DD-TSh-At-IO</c:v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KPI'!$F$17:$U$17</c:f>
              <c:numCache>
                <c:formatCode>0.00</c:formatCode>
                <c:ptCount val="16"/>
                <c:pt idx="0">
                  <c:v>24.258310000000002</c:v>
                </c:pt>
                <c:pt idx="1">
                  <c:v>23.983339999999998</c:v>
                </c:pt>
                <c:pt idx="2">
                  <c:v>23.853829999999999</c:v>
                </c:pt>
                <c:pt idx="3">
                  <c:v>23.82169</c:v>
                </c:pt>
                <c:pt idx="4">
                  <c:v>23.71189</c:v>
                </c:pt>
                <c:pt idx="5">
                  <c:v>23.510670000000001</c:v>
                </c:pt>
                <c:pt idx="6">
                  <c:v>23.263359999999999</c:v>
                </c:pt>
                <c:pt idx="7">
                  <c:v>23.0854</c:v>
                </c:pt>
                <c:pt idx="8">
                  <c:v>22.871700000000001</c:v>
                </c:pt>
                <c:pt idx="9">
                  <c:v>22.573609999999999</c:v>
                </c:pt>
                <c:pt idx="10">
                  <c:v>22.16696</c:v>
                </c:pt>
                <c:pt idx="11">
                  <c:v>21.7681</c:v>
                </c:pt>
                <c:pt idx="12">
                  <c:v>21.178809999999999</c:v>
                </c:pt>
                <c:pt idx="13">
                  <c:v>20.476140000000001</c:v>
                </c:pt>
                <c:pt idx="14">
                  <c:v>19.459320000000002</c:v>
                </c:pt>
                <c:pt idx="15">
                  <c:v>18.2606</c:v>
                </c:pt>
              </c:numCache>
            </c:numRef>
          </c:xVal>
          <c:yVal>
            <c:numRef>
              <c:f>'Grafici KPI'!$F$19:$U$19</c:f>
              <c:numCache>
                <c:formatCode>0.00</c:formatCode>
                <c:ptCount val="16"/>
                <c:pt idx="0">
                  <c:v>0.85043000000000002</c:v>
                </c:pt>
                <c:pt idx="1">
                  <c:v>0.84472000000000003</c:v>
                </c:pt>
                <c:pt idx="2">
                  <c:v>0.84547000000000005</c:v>
                </c:pt>
                <c:pt idx="3">
                  <c:v>0.83979000000000004</c:v>
                </c:pt>
                <c:pt idx="4">
                  <c:v>0.83467000000000002</c:v>
                </c:pt>
                <c:pt idx="5">
                  <c:v>0.82725000000000004</c:v>
                </c:pt>
                <c:pt idx="6">
                  <c:v>0.81745000000000001</c:v>
                </c:pt>
                <c:pt idx="7">
                  <c:v>0.80335000000000001</c:v>
                </c:pt>
                <c:pt idx="8">
                  <c:v>0.77981</c:v>
                </c:pt>
                <c:pt idx="9">
                  <c:v>0.74590999999999996</c:v>
                </c:pt>
                <c:pt idx="10">
                  <c:v>0.71552000000000004</c:v>
                </c:pt>
                <c:pt idx="11">
                  <c:v>0.65835999999999995</c:v>
                </c:pt>
                <c:pt idx="12">
                  <c:v>0.59397</c:v>
                </c:pt>
                <c:pt idx="13">
                  <c:v>0.49308000000000002</c:v>
                </c:pt>
                <c:pt idx="14">
                  <c:v>0.39588000000000001</c:v>
                </c:pt>
                <c:pt idx="15">
                  <c:v>0.30037000000000003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19-424D-94B9-E62449319BE0}"/>
            </c:ext>
          </c:extLst>
        </c:ser>
        <c:ser>
          <c:idx val="6"/>
          <c:order val="6"/>
          <c:tx>
            <c:v>DD-TSh-At-Cnt</c:v>
          </c:tx>
          <c:spPr>
            <a:ln>
              <a:solidFill>
                <a:srgbClr val="3399FF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KPI'!$F$20:$R$20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23.96743</c:v>
                </c:pt>
                <c:pt idx="2">
                  <c:v>23.87425</c:v>
                </c:pt>
                <c:pt idx="3">
                  <c:v>23.621880000000001</c:v>
                </c:pt>
                <c:pt idx="4">
                  <c:v>23.4313</c:v>
                </c:pt>
                <c:pt idx="5">
                  <c:v>23.194579999999998</c:v>
                </c:pt>
                <c:pt idx="6">
                  <c:v>22.979800000000001</c:v>
                </c:pt>
                <c:pt idx="7">
                  <c:v>22.55996</c:v>
                </c:pt>
                <c:pt idx="8">
                  <c:v>22.130030000000001</c:v>
                </c:pt>
                <c:pt idx="9">
                  <c:v>21.61656</c:v>
                </c:pt>
                <c:pt idx="10">
                  <c:v>20.794440000000002</c:v>
                </c:pt>
                <c:pt idx="11">
                  <c:v>19.976600000000001</c:v>
                </c:pt>
                <c:pt idx="12">
                  <c:v>18.214300000000001</c:v>
                </c:pt>
              </c:numCache>
            </c:numRef>
          </c:xVal>
          <c:yVal>
            <c:numRef>
              <c:f>'Grafici KPI'!$F$22:$R$22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0.8468</c:v>
                </c:pt>
                <c:pt idx="2">
                  <c:v>0.84248999999999996</c:v>
                </c:pt>
                <c:pt idx="3">
                  <c:v>0.84428000000000003</c:v>
                </c:pt>
                <c:pt idx="4">
                  <c:v>0.84131</c:v>
                </c:pt>
                <c:pt idx="5">
                  <c:v>0.83308000000000004</c:v>
                </c:pt>
                <c:pt idx="6">
                  <c:v>0.81152999999999997</c:v>
                </c:pt>
                <c:pt idx="7">
                  <c:v>0.78791999999999995</c:v>
                </c:pt>
                <c:pt idx="8">
                  <c:v>0.74333000000000005</c:v>
                </c:pt>
                <c:pt idx="9">
                  <c:v>0.69074999999999998</c:v>
                </c:pt>
                <c:pt idx="10">
                  <c:v>0.63036000000000003</c:v>
                </c:pt>
                <c:pt idx="11">
                  <c:v>0.51834999999999998</c:v>
                </c:pt>
                <c:pt idx="12">
                  <c:v>0.43031000000000003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19-424D-94B9-E62449319BE0}"/>
            </c:ext>
          </c:extLst>
        </c:ser>
        <c:ser>
          <c:idx val="7"/>
          <c:order val="7"/>
          <c:tx>
            <c:v>DD-TSh-Pr-Cnt</c:v>
          </c:tx>
          <c:spPr>
            <a:ln>
              <a:solidFill>
                <a:srgbClr val="66FFFF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KPI'!$F$23:$R$23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23.952259999999999</c:v>
                </c:pt>
                <c:pt idx="2">
                  <c:v>23.953900000000001</c:v>
                </c:pt>
                <c:pt idx="3">
                  <c:v>23.722930000000002</c:v>
                </c:pt>
                <c:pt idx="4">
                  <c:v>23.581859999999999</c:v>
                </c:pt>
                <c:pt idx="5">
                  <c:v>23.366810000000001</c:v>
                </c:pt>
                <c:pt idx="6">
                  <c:v>23.210740000000001</c:v>
                </c:pt>
                <c:pt idx="7">
                  <c:v>22.863119999999999</c:v>
                </c:pt>
                <c:pt idx="8">
                  <c:v>22.519850000000002</c:v>
                </c:pt>
                <c:pt idx="9">
                  <c:v>22.089880000000001</c:v>
                </c:pt>
                <c:pt idx="10">
                  <c:v>21.6218</c:v>
                </c:pt>
                <c:pt idx="11">
                  <c:v>21.000160000000001</c:v>
                </c:pt>
                <c:pt idx="12">
                  <c:v>19.96576</c:v>
                </c:pt>
              </c:numCache>
            </c:numRef>
          </c:xVal>
          <c:yVal>
            <c:numRef>
              <c:f>'Grafici KPI'!$F$25:$R$25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0.84528999999999999</c:v>
                </c:pt>
                <c:pt idx="2">
                  <c:v>0.83603000000000005</c:v>
                </c:pt>
                <c:pt idx="3">
                  <c:v>0.83401999999999998</c:v>
                </c:pt>
                <c:pt idx="4">
                  <c:v>0.82937000000000005</c:v>
                </c:pt>
                <c:pt idx="5">
                  <c:v>0.81376000000000004</c:v>
                </c:pt>
                <c:pt idx="6">
                  <c:v>0.78749000000000002</c:v>
                </c:pt>
                <c:pt idx="7">
                  <c:v>0.75800000000000001</c:v>
                </c:pt>
                <c:pt idx="8">
                  <c:v>0.72160999999999997</c:v>
                </c:pt>
                <c:pt idx="9">
                  <c:v>0.67295000000000005</c:v>
                </c:pt>
                <c:pt idx="10">
                  <c:v>0.58604999999999996</c:v>
                </c:pt>
                <c:pt idx="11">
                  <c:v>0.47447</c:v>
                </c:pt>
                <c:pt idx="12">
                  <c:v>0.33743000000000001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19-424D-94B9-E62449319BE0}"/>
            </c:ext>
          </c:extLst>
        </c:ser>
        <c:ser>
          <c:idx val="8"/>
          <c:order val="8"/>
          <c:tx>
            <c:v>DD-Bn-At-Cnt</c:v>
          </c:tx>
          <c:spPr>
            <a:ln>
              <a:solidFill>
                <a:srgbClr val="0070C0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KPI'!$F$26:$R$26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23.721409999999999</c:v>
                </c:pt>
                <c:pt idx="2">
                  <c:v>23.472079999999998</c:v>
                </c:pt>
                <c:pt idx="3">
                  <c:v>23.244240000000001</c:v>
                </c:pt>
                <c:pt idx="4">
                  <c:v>22.977550000000001</c:v>
                </c:pt>
                <c:pt idx="5">
                  <c:v>22.664400000000001</c:v>
                </c:pt>
                <c:pt idx="6">
                  <c:v>21.732890000000001</c:v>
                </c:pt>
                <c:pt idx="7">
                  <c:v>21.037189999999999</c:v>
                </c:pt>
                <c:pt idx="8">
                  <c:v>19.393699999999999</c:v>
                </c:pt>
                <c:pt idx="9">
                  <c:v>18.369820000000001</c:v>
                </c:pt>
                <c:pt idx="10">
                  <c:v>17.12349</c:v>
                </c:pt>
                <c:pt idx="11">
                  <c:v>15.497350000000001</c:v>
                </c:pt>
                <c:pt idx="12">
                  <c:v>13.273720000000001</c:v>
                </c:pt>
              </c:numCache>
            </c:numRef>
          </c:xVal>
          <c:yVal>
            <c:numRef>
              <c:f>'Grafici KPI'!$F$28:$R$28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0.85094000000000003</c:v>
                </c:pt>
                <c:pt idx="2">
                  <c:v>0.84824999999999995</c:v>
                </c:pt>
                <c:pt idx="3">
                  <c:v>0.84852000000000005</c:v>
                </c:pt>
                <c:pt idx="4">
                  <c:v>0.84948000000000001</c:v>
                </c:pt>
                <c:pt idx="5">
                  <c:v>0.84269000000000005</c:v>
                </c:pt>
                <c:pt idx="6">
                  <c:v>0.82415000000000005</c:v>
                </c:pt>
                <c:pt idx="7">
                  <c:v>0.81674999999999998</c:v>
                </c:pt>
                <c:pt idx="8">
                  <c:v>0.76536999999999999</c:v>
                </c:pt>
                <c:pt idx="9">
                  <c:v>0.71548999999999996</c:v>
                </c:pt>
                <c:pt idx="10">
                  <c:v>0.64502000000000004</c:v>
                </c:pt>
                <c:pt idx="11">
                  <c:v>0.53373000000000004</c:v>
                </c:pt>
                <c:pt idx="12">
                  <c:v>0.47360000000000002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19-424D-94B9-E62449319BE0}"/>
            </c:ext>
          </c:extLst>
        </c:ser>
        <c:ser>
          <c:idx val="9"/>
          <c:order val="9"/>
          <c:tx>
            <c:v>DD-Bn-Pr-Cnt</c:v>
          </c:tx>
          <c:spPr>
            <a:ln>
              <a:solidFill>
                <a:srgbClr val="00206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KPI'!$F$30:$R$30</c:f>
              <c:numCache>
                <c:formatCode>0.00</c:formatCode>
                <c:ptCount val="13"/>
                <c:pt idx="0">
                  <c:v>1</c:v>
                </c:pt>
                <c:pt idx="1">
                  <c:v>0.99</c:v>
                </c:pt>
                <c:pt idx="2">
                  <c:v>0.92812499999999998</c:v>
                </c:pt>
                <c:pt idx="3">
                  <c:v>0.86624999999999996</c:v>
                </c:pt>
                <c:pt idx="4">
                  <c:v>0.80437499999999995</c:v>
                </c:pt>
                <c:pt idx="5">
                  <c:v>0.74249999999999994</c:v>
                </c:pt>
                <c:pt idx="6">
                  <c:v>0.68062499999999992</c:v>
                </c:pt>
                <c:pt idx="7">
                  <c:v>0.61874999999999991</c:v>
                </c:pt>
                <c:pt idx="8">
                  <c:v>0.55687500000000001</c:v>
                </c:pt>
                <c:pt idx="9">
                  <c:v>0.495</c:v>
                </c:pt>
                <c:pt idx="10">
                  <c:v>0.43312499999999998</c:v>
                </c:pt>
                <c:pt idx="11">
                  <c:v>0.37124999999999997</c:v>
                </c:pt>
                <c:pt idx="12">
                  <c:v>0.30937499999999996</c:v>
                </c:pt>
              </c:numCache>
            </c:numRef>
          </c:xVal>
          <c:yVal>
            <c:numRef>
              <c:f>'Grafici KPI'!$F$31:$R$31</c:f>
              <c:numCache>
                <c:formatCode>0.00</c:formatCode>
                <c:ptCount val="13"/>
                <c:pt idx="0">
                  <c:v>0.85043000000000002</c:v>
                </c:pt>
                <c:pt idx="1">
                  <c:v>0.84726000000000001</c:v>
                </c:pt>
                <c:pt idx="2">
                  <c:v>0.84467999999999999</c:v>
                </c:pt>
                <c:pt idx="3">
                  <c:v>0.84433999999999998</c:v>
                </c:pt>
                <c:pt idx="4">
                  <c:v>0.84170999999999996</c:v>
                </c:pt>
                <c:pt idx="5">
                  <c:v>0.84108000000000005</c:v>
                </c:pt>
                <c:pt idx="6">
                  <c:v>0.83116999999999996</c:v>
                </c:pt>
                <c:pt idx="7">
                  <c:v>0.81391999999999998</c:v>
                </c:pt>
                <c:pt idx="8">
                  <c:v>0.77805000000000002</c:v>
                </c:pt>
                <c:pt idx="9">
                  <c:v>0.74085999999999996</c:v>
                </c:pt>
                <c:pt idx="10">
                  <c:v>0.66329000000000005</c:v>
                </c:pt>
                <c:pt idx="11">
                  <c:v>0.52087000000000006</c:v>
                </c:pt>
                <c:pt idx="12">
                  <c:v>0.30554999999999999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F19-424D-94B9-E62449319BE0}"/>
            </c:ext>
          </c:extLst>
        </c:ser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KPI'!$F$32:$U$32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24.005040000000001</c:v>
                </c:pt>
                <c:pt idx="2">
                  <c:v>23.980090000000001</c:v>
                </c:pt>
                <c:pt idx="3">
                  <c:v>23.865030000000001</c:v>
                </c:pt>
                <c:pt idx="4">
                  <c:v>23.753900000000002</c:v>
                </c:pt>
                <c:pt idx="5">
                  <c:v>23.648879999999998</c:v>
                </c:pt>
                <c:pt idx="6">
                  <c:v>23.36486</c:v>
                </c:pt>
                <c:pt idx="7">
                  <c:v>23.16366</c:v>
                </c:pt>
                <c:pt idx="8">
                  <c:v>22.917210000000001</c:v>
                </c:pt>
                <c:pt idx="9">
                  <c:v>22.583449999999999</c:v>
                </c:pt>
                <c:pt idx="10">
                  <c:v>22.195550000000001</c:v>
                </c:pt>
                <c:pt idx="11">
                  <c:v>21.840800000000002</c:v>
                </c:pt>
                <c:pt idx="12">
                  <c:v>21.23565</c:v>
                </c:pt>
                <c:pt idx="13">
                  <c:v>20.55688</c:v>
                </c:pt>
                <c:pt idx="14">
                  <c:v>19.49118</c:v>
                </c:pt>
                <c:pt idx="15">
                  <c:v>18.098140000000001</c:v>
                </c:pt>
              </c:numCache>
            </c:numRef>
          </c:xVal>
          <c:yVal>
            <c:numRef>
              <c:f>'Grafici KPI'!$F$34:$U$34</c:f>
              <c:numCache>
                <c:formatCode>0.00</c:formatCode>
                <c:ptCount val="16"/>
                <c:pt idx="0">
                  <c:v>0.86767000000000005</c:v>
                </c:pt>
                <c:pt idx="1">
                  <c:v>0.86185999999999996</c:v>
                </c:pt>
                <c:pt idx="2">
                  <c:v>0.86017999999999994</c:v>
                </c:pt>
                <c:pt idx="3">
                  <c:v>0.85929</c:v>
                </c:pt>
                <c:pt idx="4">
                  <c:v>0.85375999999999996</c:v>
                </c:pt>
                <c:pt idx="5">
                  <c:v>0.84369000000000005</c:v>
                </c:pt>
                <c:pt idx="6">
                  <c:v>0.83496999999999999</c:v>
                </c:pt>
                <c:pt idx="7">
                  <c:v>0.81847999999999999</c:v>
                </c:pt>
                <c:pt idx="8">
                  <c:v>0.79227000000000003</c:v>
                </c:pt>
                <c:pt idx="9">
                  <c:v>0.75661</c:v>
                </c:pt>
                <c:pt idx="10">
                  <c:v>0.72218000000000004</c:v>
                </c:pt>
                <c:pt idx="11">
                  <c:v>0.66335999999999995</c:v>
                </c:pt>
                <c:pt idx="12">
                  <c:v>0.59872999999999998</c:v>
                </c:pt>
                <c:pt idx="13">
                  <c:v>0.5111</c:v>
                </c:pt>
                <c:pt idx="14">
                  <c:v>0.39006999999999997</c:v>
                </c:pt>
                <c:pt idx="15">
                  <c:v>0.31311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F19-424D-94B9-E62449319BE0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KPI'!$F$35:$R$35</c:f>
              <c:numCache>
                <c:formatCode>0.00</c:formatCode>
                <c:ptCount val="13"/>
                <c:pt idx="0">
                  <c:v>24.226780000000002</c:v>
                </c:pt>
                <c:pt idx="1">
                  <c:v>23.930479999999999</c:v>
                </c:pt>
                <c:pt idx="2">
                  <c:v>23.78049</c:v>
                </c:pt>
                <c:pt idx="3">
                  <c:v>23.641729999999999</c:v>
                </c:pt>
                <c:pt idx="4">
                  <c:v>23.447959999999998</c:v>
                </c:pt>
                <c:pt idx="5">
                  <c:v>23.2315</c:v>
                </c:pt>
                <c:pt idx="6">
                  <c:v>22.89969</c:v>
                </c:pt>
                <c:pt idx="7">
                  <c:v>22.527940000000001</c:v>
                </c:pt>
                <c:pt idx="8">
                  <c:v>21.98574</c:v>
                </c:pt>
                <c:pt idx="9">
                  <c:v>21.281369999999999</c:v>
                </c:pt>
                <c:pt idx="10">
                  <c:v>20.351310000000002</c:v>
                </c:pt>
                <c:pt idx="11">
                  <c:v>19.054310000000001</c:v>
                </c:pt>
                <c:pt idx="12">
                  <c:v>16.61252</c:v>
                </c:pt>
              </c:numCache>
            </c:numRef>
          </c:xVal>
          <c:yVal>
            <c:numRef>
              <c:f>'Grafici KPI'!$F$37:$R$37</c:f>
              <c:numCache>
                <c:formatCode>0.00</c:formatCode>
                <c:ptCount val="13"/>
                <c:pt idx="0">
                  <c:v>0.86767000000000005</c:v>
                </c:pt>
                <c:pt idx="1">
                  <c:v>0.86475000000000002</c:v>
                </c:pt>
                <c:pt idx="2">
                  <c:v>0.86339999999999995</c:v>
                </c:pt>
                <c:pt idx="3">
                  <c:v>0.8599</c:v>
                </c:pt>
                <c:pt idx="4">
                  <c:v>0.85377000000000003</c:v>
                </c:pt>
                <c:pt idx="5">
                  <c:v>0.84148999999999996</c:v>
                </c:pt>
                <c:pt idx="6">
                  <c:v>0.82438</c:v>
                </c:pt>
                <c:pt idx="7">
                  <c:v>0.77695999999999998</c:v>
                </c:pt>
                <c:pt idx="8">
                  <c:v>0.73297999999999996</c:v>
                </c:pt>
                <c:pt idx="9">
                  <c:v>0.69408000000000003</c:v>
                </c:pt>
                <c:pt idx="10">
                  <c:v>0.60253999999999996</c:v>
                </c:pt>
                <c:pt idx="11">
                  <c:v>0.45950000000000002</c:v>
                </c:pt>
                <c:pt idx="12">
                  <c:v>0.42155999999999999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F19-424D-94B9-E62449319BE0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KPI'!$F$38:$T$38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23.994309999999999</c:v>
                </c:pt>
                <c:pt idx="2">
                  <c:v>23.825399999999998</c:v>
                </c:pt>
                <c:pt idx="3">
                  <c:v>23.779319999999998</c:v>
                </c:pt>
                <c:pt idx="4">
                  <c:v>23.677720000000001</c:v>
                </c:pt>
                <c:pt idx="5">
                  <c:v>23.507359999999998</c:v>
                </c:pt>
                <c:pt idx="6">
                  <c:v>23.344169999999998</c:v>
                </c:pt>
                <c:pt idx="7">
                  <c:v>23.084859999999999</c:v>
                </c:pt>
                <c:pt idx="8">
                  <c:v>22.645810000000001</c:v>
                </c:pt>
                <c:pt idx="9">
                  <c:v>22.42944</c:v>
                </c:pt>
                <c:pt idx="10">
                  <c:v>21.79204</c:v>
                </c:pt>
                <c:pt idx="11">
                  <c:v>21.107510000000001</c:v>
                </c:pt>
                <c:pt idx="12">
                  <c:v>20.269459999999999</c:v>
                </c:pt>
                <c:pt idx="13">
                  <c:v>18.810420000000001</c:v>
                </c:pt>
                <c:pt idx="14">
                  <c:v>16.93974</c:v>
                </c:pt>
              </c:numCache>
            </c:numRef>
          </c:xVal>
          <c:yVal>
            <c:numRef>
              <c:f>'Grafici KPI'!$F$40:$T$40</c:f>
              <c:numCache>
                <c:formatCode>0.00</c:formatCode>
                <c:ptCount val="15"/>
                <c:pt idx="0">
                  <c:v>0.86767000000000005</c:v>
                </c:pt>
                <c:pt idx="1">
                  <c:v>0.86270999999999998</c:v>
                </c:pt>
                <c:pt idx="2">
                  <c:v>0.86373999999999995</c:v>
                </c:pt>
                <c:pt idx="3">
                  <c:v>0.85836000000000001</c:v>
                </c:pt>
                <c:pt idx="4">
                  <c:v>0.84919999999999995</c:v>
                </c:pt>
                <c:pt idx="5">
                  <c:v>0.83611000000000002</c:v>
                </c:pt>
                <c:pt idx="6">
                  <c:v>0.80952000000000002</c:v>
                </c:pt>
                <c:pt idx="7">
                  <c:v>0.78398999999999996</c:v>
                </c:pt>
                <c:pt idx="8">
                  <c:v>0.74739999999999995</c:v>
                </c:pt>
                <c:pt idx="9">
                  <c:v>0.68071999999999999</c:v>
                </c:pt>
                <c:pt idx="10">
                  <c:v>0.63134999999999997</c:v>
                </c:pt>
                <c:pt idx="11">
                  <c:v>0.55047999999999997</c:v>
                </c:pt>
                <c:pt idx="12">
                  <c:v>0.38011</c:v>
                </c:pt>
                <c:pt idx="13">
                  <c:v>0.29969000000000001</c:v>
                </c:pt>
                <c:pt idx="14">
                  <c:v>0.25933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F19-424D-94B9-E62449319BE0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KPI'!$F$41:$T$41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23.763639999999999</c:v>
                </c:pt>
                <c:pt idx="2">
                  <c:v>23.74783</c:v>
                </c:pt>
                <c:pt idx="3">
                  <c:v>23.55021</c:v>
                </c:pt>
                <c:pt idx="4">
                  <c:v>23.285129999999999</c:v>
                </c:pt>
                <c:pt idx="5">
                  <c:v>22.99898</c:v>
                </c:pt>
                <c:pt idx="6">
                  <c:v>22.596900000000002</c:v>
                </c:pt>
                <c:pt idx="7">
                  <c:v>22.111419999999999</c:v>
                </c:pt>
                <c:pt idx="8">
                  <c:v>21.454684999999998</c:v>
                </c:pt>
                <c:pt idx="9">
                  <c:v>20.79795</c:v>
                </c:pt>
                <c:pt idx="10">
                  <c:v>20.088619999999999</c:v>
                </c:pt>
                <c:pt idx="11">
                  <c:v>19.012699999999999</c:v>
                </c:pt>
                <c:pt idx="12">
                  <c:v>17.725100000000001</c:v>
                </c:pt>
                <c:pt idx="13">
                  <c:v>16.01859</c:v>
                </c:pt>
                <c:pt idx="14">
                  <c:v>13.654299999999999</c:v>
                </c:pt>
              </c:numCache>
            </c:numRef>
          </c:xVal>
          <c:yVal>
            <c:numRef>
              <c:f>'Grafici KPI'!$F$43:$T$43</c:f>
              <c:numCache>
                <c:formatCode>0.00</c:formatCode>
                <c:ptCount val="15"/>
                <c:pt idx="0">
                  <c:v>0.86767000000000005</c:v>
                </c:pt>
                <c:pt idx="1">
                  <c:v>0.86809000000000003</c:v>
                </c:pt>
                <c:pt idx="2">
                  <c:v>0.86329999999999996</c:v>
                </c:pt>
                <c:pt idx="3">
                  <c:v>0.86385000000000001</c:v>
                </c:pt>
                <c:pt idx="4">
                  <c:v>0.86399000000000004</c:v>
                </c:pt>
                <c:pt idx="5">
                  <c:v>0.86251999999999995</c:v>
                </c:pt>
                <c:pt idx="6">
                  <c:v>0.85780999999999996</c:v>
                </c:pt>
                <c:pt idx="7">
                  <c:v>0.85021000000000002</c:v>
                </c:pt>
                <c:pt idx="8">
                  <c:v>0.83956500000000001</c:v>
                </c:pt>
                <c:pt idx="9">
                  <c:v>0.82891999999999999</c:v>
                </c:pt>
                <c:pt idx="10">
                  <c:v>0.77849000000000002</c:v>
                </c:pt>
                <c:pt idx="11">
                  <c:v>0.74434999999999996</c:v>
                </c:pt>
                <c:pt idx="12">
                  <c:v>0.69044000000000005</c:v>
                </c:pt>
                <c:pt idx="13">
                  <c:v>0.58965000000000001</c:v>
                </c:pt>
                <c:pt idx="14">
                  <c:v>0.51224000000000003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F19-424D-94B9-E62449319BE0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KPI'!$F$44:$U$44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24.09667</c:v>
                </c:pt>
                <c:pt idx="2">
                  <c:v>24.072679999999998</c:v>
                </c:pt>
                <c:pt idx="3">
                  <c:v>23.938030000000001</c:v>
                </c:pt>
                <c:pt idx="4">
                  <c:v>23.640840000000001</c:v>
                </c:pt>
                <c:pt idx="5">
                  <c:v>23.366859999999999</c:v>
                </c:pt>
                <c:pt idx="6">
                  <c:v>23.132750000000001</c:v>
                </c:pt>
                <c:pt idx="7">
                  <c:v>22.58736</c:v>
                </c:pt>
                <c:pt idx="8">
                  <c:v>21.965219999999999</c:v>
                </c:pt>
                <c:pt idx="9">
                  <c:v>23.132750000000001</c:v>
                </c:pt>
                <c:pt idx="10">
                  <c:v>22.58736</c:v>
                </c:pt>
                <c:pt idx="11">
                  <c:v>21.965219999999999</c:v>
                </c:pt>
                <c:pt idx="12">
                  <c:v>21.025549999999999</c:v>
                </c:pt>
                <c:pt idx="13">
                  <c:v>19.992709999999999</c:v>
                </c:pt>
                <c:pt idx="14">
                  <c:v>18.294989999999999</c:v>
                </c:pt>
                <c:pt idx="15">
                  <c:v>15.89878</c:v>
                </c:pt>
              </c:numCache>
            </c:numRef>
          </c:xVal>
          <c:yVal>
            <c:numRef>
              <c:f>'Grafici KPI'!$F$46:$U$46</c:f>
              <c:numCache>
                <c:formatCode>0.00</c:formatCode>
                <c:ptCount val="16"/>
                <c:pt idx="0">
                  <c:v>0.86767000000000005</c:v>
                </c:pt>
                <c:pt idx="1">
                  <c:v>0.85755000000000003</c:v>
                </c:pt>
                <c:pt idx="2">
                  <c:v>0.85489000000000004</c:v>
                </c:pt>
                <c:pt idx="3">
                  <c:v>0.85304999999999997</c:v>
                </c:pt>
                <c:pt idx="4">
                  <c:v>0.85440000000000005</c:v>
                </c:pt>
                <c:pt idx="5">
                  <c:v>0.84955000000000003</c:v>
                </c:pt>
                <c:pt idx="6">
                  <c:v>0.84038999999999997</c:v>
                </c:pt>
                <c:pt idx="7">
                  <c:v>0.82584999999999997</c:v>
                </c:pt>
                <c:pt idx="8">
                  <c:v>0.79442000000000002</c:v>
                </c:pt>
                <c:pt idx="9">
                  <c:v>0.84038999999999997</c:v>
                </c:pt>
                <c:pt idx="10">
                  <c:v>0.82584999999999997</c:v>
                </c:pt>
                <c:pt idx="11">
                  <c:v>0.79442000000000002</c:v>
                </c:pt>
                <c:pt idx="12">
                  <c:v>0.75234999999999996</c:v>
                </c:pt>
                <c:pt idx="13">
                  <c:v>0.65215000000000001</c:v>
                </c:pt>
                <c:pt idx="14">
                  <c:v>0.53900000000000003</c:v>
                </c:pt>
                <c:pt idx="15">
                  <c:v>0.29291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F19-424D-94B9-E62449319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</c:scatterChart>
      <c:valAx>
        <c:axId val="658441568"/>
        <c:scaling>
          <c:orientation val="minMax"/>
          <c:max val="26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Throughput</a:t>
                </a:r>
                <a:r>
                  <a:rPr lang="it-IT" b="1" baseline="0"/>
                  <a:t> Time [u.o.t]</a:t>
                </a:r>
                <a:endParaRPr lang="it-IT" b="1"/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658446816"/>
        <c:crosses val="autoZero"/>
        <c:crossBetween val="midCat"/>
        <c:majorUnit val="1"/>
        <c:minorUnit val="0.5"/>
      </c:valAx>
      <c:valAx>
        <c:axId val="658446816"/>
        <c:scaling>
          <c:orientation val="minMax"/>
          <c:max val="7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Latensss  [u.o.t]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6584415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Revenue'!$F$6:$S$6</c:f>
              <c:numCache>
                <c:formatCode>0.00</c:formatCode>
                <c:ptCount val="14"/>
                <c:pt idx="0">
                  <c:v>1</c:v>
                </c:pt>
                <c:pt idx="1">
                  <c:v>0.99</c:v>
                </c:pt>
                <c:pt idx="2">
                  <c:v>0.93176470588235294</c:v>
                </c:pt>
                <c:pt idx="3">
                  <c:v>0.87352941176470589</c:v>
                </c:pt>
                <c:pt idx="4">
                  <c:v>0.81529411764705884</c:v>
                </c:pt>
                <c:pt idx="5">
                  <c:v>0.75705882352941178</c:v>
                </c:pt>
                <c:pt idx="6">
                  <c:v>0.69882352941176473</c:v>
                </c:pt>
                <c:pt idx="7">
                  <c:v>0.64058823529411768</c:v>
                </c:pt>
                <c:pt idx="8">
                  <c:v>0.58235294117647063</c:v>
                </c:pt>
                <c:pt idx="9">
                  <c:v>0.52411764705882358</c:v>
                </c:pt>
                <c:pt idx="10">
                  <c:v>0.46588235294117647</c:v>
                </c:pt>
                <c:pt idx="11">
                  <c:v>0.43676470588235294</c:v>
                </c:pt>
                <c:pt idx="12">
                  <c:v>0.40764705882352942</c:v>
                </c:pt>
                <c:pt idx="13">
                  <c:v>0.37852941176470589</c:v>
                </c:pt>
              </c:numCache>
              <c:extLst xmlns:c15="http://schemas.microsoft.com/office/drawing/2012/chart"/>
            </c:numRef>
          </c:xVal>
          <c:yVal>
            <c:numRef>
              <c:f>'Grafici Revenue'!$F$7:$S$7</c:f>
              <c:numCache>
                <c:formatCode>0.00</c:formatCode>
                <c:ptCount val="14"/>
                <c:pt idx="0">
                  <c:v>9.7468500000000002</c:v>
                </c:pt>
                <c:pt idx="1">
                  <c:v>9.739139999999999</c:v>
                </c:pt>
                <c:pt idx="2">
                  <c:v>9.7866199999999992</c:v>
                </c:pt>
                <c:pt idx="3">
                  <c:v>9.7395399999999999</c:v>
                </c:pt>
                <c:pt idx="4">
                  <c:v>9.6686499999999995</c:v>
                </c:pt>
                <c:pt idx="5">
                  <c:v>9.6012799999999991</c:v>
                </c:pt>
                <c:pt idx="6">
                  <c:v>9.1043099999999999</c:v>
                </c:pt>
                <c:pt idx="7">
                  <c:v>8.4045799999999993</c:v>
                </c:pt>
                <c:pt idx="8">
                  <c:v>7.6161300000000001</c:v>
                </c:pt>
                <c:pt idx="9">
                  <c:v>6.1158399999999986</c:v>
                </c:pt>
                <c:pt idx="10">
                  <c:v>3.7815200000000004</c:v>
                </c:pt>
                <c:pt idx="11">
                  <c:v>2.4651300000000003</c:v>
                </c:pt>
                <c:pt idx="12">
                  <c:v>0.13717000000000112</c:v>
                </c:pt>
                <c:pt idx="13">
                  <c:v>-2.7193700000000014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E23-41EC-9CE1-3ED9FC1B8221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Revenue'!$F$9:$R$9</c:f>
              <c:numCache>
                <c:formatCode>0.00</c:formatCode>
                <c:ptCount val="13"/>
                <c:pt idx="0">
                  <c:v>1</c:v>
                </c:pt>
                <c:pt idx="1">
                  <c:v>0.99</c:v>
                </c:pt>
                <c:pt idx="2">
                  <c:v>0.9405</c:v>
                </c:pt>
                <c:pt idx="3">
                  <c:v>0.89100000000000001</c:v>
                </c:pt>
                <c:pt idx="4">
                  <c:v>0.84150000000000003</c:v>
                </c:pt>
                <c:pt idx="5">
                  <c:v>0.79200000000000004</c:v>
                </c:pt>
                <c:pt idx="6">
                  <c:v>0.74250000000000005</c:v>
                </c:pt>
                <c:pt idx="7">
                  <c:v>0.69299999999999995</c:v>
                </c:pt>
                <c:pt idx="8">
                  <c:v>0.64349999999999996</c:v>
                </c:pt>
                <c:pt idx="9">
                  <c:v>0.59399999999999997</c:v>
                </c:pt>
                <c:pt idx="10">
                  <c:v>0.54449999999999998</c:v>
                </c:pt>
                <c:pt idx="11">
                  <c:v>0.495</c:v>
                </c:pt>
                <c:pt idx="12">
                  <c:v>0.44550000000000001</c:v>
                </c:pt>
              </c:numCache>
              <c:extLst xmlns:c15="http://schemas.microsoft.com/office/drawing/2012/chart"/>
            </c:numRef>
          </c:xVal>
          <c:yVal>
            <c:numRef>
              <c:f>'Grafici Revenue'!$F$10:$R$10</c:f>
              <c:numCache>
                <c:formatCode>0.00</c:formatCode>
                <c:ptCount val="13"/>
                <c:pt idx="0">
                  <c:v>9.7468500000000002</c:v>
                </c:pt>
                <c:pt idx="1">
                  <c:v>9.7787399999999991</c:v>
                </c:pt>
                <c:pt idx="2">
                  <c:v>9.8314500000000002</c:v>
                </c:pt>
                <c:pt idx="3">
                  <c:v>9.7126900000000003</c:v>
                </c:pt>
                <c:pt idx="4">
                  <c:v>9.72621</c:v>
                </c:pt>
                <c:pt idx="5">
                  <c:v>9.6327999999999996</c:v>
                </c:pt>
                <c:pt idx="6">
                  <c:v>9.2990999999999993</c:v>
                </c:pt>
                <c:pt idx="7">
                  <c:v>9.0446600000000004</c:v>
                </c:pt>
                <c:pt idx="8">
                  <c:v>8.2255099999999999</c:v>
                </c:pt>
                <c:pt idx="9">
                  <c:v>7.3823100000000004</c:v>
                </c:pt>
                <c:pt idx="10">
                  <c:v>5.8598199999999991</c:v>
                </c:pt>
                <c:pt idx="11">
                  <c:v>2.8659800000000004</c:v>
                </c:pt>
                <c:pt idx="12">
                  <c:v>-1.7045500000000011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0E23-41EC-9CE1-3ED9FC1B8221}"/>
            </c:ext>
          </c:extLst>
        </c:ser>
        <c:ser>
          <c:idx val="3"/>
          <c:order val="3"/>
          <c:tx>
            <c:v>FIFO-B-At-Cnt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Revenue'!$F$12:$V$12</c:f>
              <c:numCache>
                <c:formatCode>0.00</c:formatCode>
                <c:ptCount val="17"/>
                <c:pt idx="0">
                  <c:v>1</c:v>
                </c:pt>
                <c:pt idx="1">
                  <c:v>0.99</c:v>
                </c:pt>
                <c:pt idx="2">
                  <c:v>0.93176470588235283</c:v>
                </c:pt>
                <c:pt idx="3">
                  <c:v>0.87352941176470578</c:v>
                </c:pt>
                <c:pt idx="4">
                  <c:v>0.81529411764705872</c:v>
                </c:pt>
                <c:pt idx="5">
                  <c:v>0.75705882352941167</c:v>
                </c:pt>
                <c:pt idx="6">
                  <c:v>0.69882352941176462</c:v>
                </c:pt>
                <c:pt idx="7">
                  <c:v>0.64058823529411757</c:v>
                </c:pt>
                <c:pt idx="8">
                  <c:v>0.58235294117647052</c:v>
                </c:pt>
                <c:pt idx="9">
                  <c:v>0.52411764705882347</c:v>
                </c:pt>
                <c:pt idx="10">
                  <c:v>0.49499999999999994</c:v>
                </c:pt>
                <c:pt idx="11">
                  <c:v>0.46588235294117641</c:v>
                </c:pt>
                <c:pt idx="12">
                  <c:v>0.43676470588235289</c:v>
                </c:pt>
                <c:pt idx="13">
                  <c:v>0.40764705882352936</c:v>
                </c:pt>
                <c:pt idx="14">
                  <c:v>0.37852941176470584</c:v>
                </c:pt>
                <c:pt idx="15">
                  <c:v>0.34941176470588231</c:v>
                </c:pt>
                <c:pt idx="16">
                  <c:v>0.32029411764705878</c:v>
                </c:pt>
              </c:numCache>
              <c:extLst xmlns:c15="http://schemas.microsoft.com/office/drawing/2012/chart"/>
            </c:numRef>
          </c:xVal>
          <c:yVal>
            <c:numRef>
              <c:f>'Grafici Revenue'!$F$13:$V$13</c:f>
              <c:numCache>
                <c:formatCode>0.00</c:formatCode>
                <c:ptCount val="17"/>
                <c:pt idx="0">
                  <c:v>9.7468500000000002</c:v>
                </c:pt>
                <c:pt idx="1">
                  <c:v>10.048410000000001</c:v>
                </c:pt>
                <c:pt idx="2">
                  <c:v>10.09957</c:v>
                </c:pt>
                <c:pt idx="3">
                  <c:v>10.169409999999999</c:v>
                </c:pt>
                <c:pt idx="4">
                  <c:v>10.21576</c:v>
                </c:pt>
                <c:pt idx="5">
                  <c:v>10.288360000000001</c:v>
                </c:pt>
                <c:pt idx="6">
                  <c:v>10.29101</c:v>
                </c:pt>
                <c:pt idx="7">
                  <c:v>10.19666</c:v>
                </c:pt>
                <c:pt idx="8">
                  <c:v>10.052859999999999</c:v>
                </c:pt>
                <c:pt idx="9">
                  <c:v>9.617560000000001</c:v>
                </c:pt>
                <c:pt idx="10">
                  <c:v>9.3361400000000003</c:v>
                </c:pt>
                <c:pt idx="11">
                  <c:v>8.9238</c:v>
                </c:pt>
                <c:pt idx="12">
                  <c:v>8.2527200000000001</c:v>
                </c:pt>
                <c:pt idx="13">
                  <c:v>7.2632599999999998</c:v>
                </c:pt>
                <c:pt idx="14">
                  <c:v>5.9173399999999994</c:v>
                </c:pt>
                <c:pt idx="15">
                  <c:v>3.7430000000000003</c:v>
                </c:pt>
                <c:pt idx="16">
                  <c:v>0.36055999999999955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E23-41EC-9CE1-3ED9FC1B8221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Revenue'!$F$15:$V$15</c:f>
              <c:numCache>
                <c:formatCode>0.00</c:formatCode>
                <c:ptCount val="17"/>
                <c:pt idx="0">
                  <c:v>1</c:v>
                </c:pt>
                <c:pt idx="1">
                  <c:v>0.99</c:v>
                </c:pt>
                <c:pt idx="2">
                  <c:v>0.92399999999999993</c:v>
                </c:pt>
                <c:pt idx="3">
                  <c:v>0.85799999999999998</c:v>
                </c:pt>
                <c:pt idx="4">
                  <c:v>0.79199999999999993</c:v>
                </c:pt>
                <c:pt idx="5">
                  <c:v>0.72599999999999998</c:v>
                </c:pt>
                <c:pt idx="6">
                  <c:v>0.65999999999999992</c:v>
                </c:pt>
                <c:pt idx="7">
                  <c:v>0.59399999999999997</c:v>
                </c:pt>
                <c:pt idx="8">
                  <c:v>0.52800000000000002</c:v>
                </c:pt>
                <c:pt idx="9">
                  <c:v>0.495</c:v>
                </c:pt>
                <c:pt idx="10">
                  <c:v>0.46199999999999997</c:v>
                </c:pt>
                <c:pt idx="11">
                  <c:v>0.42899999999999999</c:v>
                </c:pt>
                <c:pt idx="12">
                  <c:v>0.39599999999999996</c:v>
                </c:pt>
                <c:pt idx="13">
                  <c:v>0.36299999999999999</c:v>
                </c:pt>
                <c:pt idx="14">
                  <c:v>0.32999999999999996</c:v>
                </c:pt>
                <c:pt idx="15">
                  <c:v>0.29699999999999999</c:v>
                </c:pt>
                <c:pt idx="16">
                  <c:v>0.26400000000000001</c:v>
                </c:pt>
              </c:numCache>
              <c:extLst xmlns:c15="http://schemas.microsoft.com/office/drawing/2012/chart"/>
            </c:numRef>
          </c:xVal>
          <c:yVal>
            <c:numRef>
              <c:f>'Grafici Revenue'!$F$16:$V$16</c:f>
              <c:numCache>
                <c:formatCode>0.00</c:formatCode>
                <c:ptCount val="17"/>
                <c:pt idx="0">
                  <c:v>9.7468500000000002</c:v>
                </c:pt>
                <c:pt idx="1">
                  <c:v>9.8683300000000003</c:v>
                </c:pt>
                <c:pt idx="2">
                  <c:v>9.9500200000000003</c:v>
                </c:pt>
                <c:pt idx="3">
                  <c:v>9.9925300000000004</c:v>
                </c:pt>
                <c:pt idx="4">
                  <c:v>9.9925300000000004</c:v>
                </c:pt>
                <c:pt idx="5">
                  <c:v>10.10872</c:v>
                </c:pt>
                <c:pt idx="6">
                  <c:v>10.213509999999999</c:v>
                </c:pt>
                <c:pt idx="7">
                  <c:v>10.33972</c:v>
                </c:pt>
                <c:pt idx="8">
                  <c:v>10.42967</c:v>
                </c:pt>
                <c:pt idx="9">
                  <c:v>10.44197</c:v>
                </c:pt>
                <c:pt idx="10">
                  <c:v>10.46452</c:v>
                </c:pt>
                <c:pt idx="11">
                  <c:v>10.48095</c:v>
                </c:pt>
                <c:pt idx="12">
                  <c:v>10.39106</c:v>
                </c:pt>
                <c:pt idx="13">
                  <c:v>10.33761</c:v>
                </c:pt>
                <c:pt idx="14">
                  <c:v>10.03842</c:v>
                </c:pt>
                <c:pt idx="15">
                  <c:v>9.1663599999999992</c:v>
                </c:pt>
                <c:pt idx="16">
                  <c:v>6.9627999999999997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0E23-41EC-9CE1-3ED9FC1B8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FIFO-TSh-At-IO</c:v>
                </c:tx>
                <c:spPr>
                  <a:ln>
                    <a:solidFill>
                      <a:schemeClr val="accent4">
                        <a:lumMod val="60000"/>
                        <a:lumOff val="4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'Grafici Revenue'!$F$3:$V$3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0.95039999999999991</c:v>
                      </c:pt>
                      <c:pt idx="3">
                        <c:v>0.91079999999999994</c:v>
                      </c:pt>
                      <c:pt idx="4">
                        <c:v>0.87119999999999997</c:v>
                      </c:pt>
                      <c:pt idx="5">
                        <c:v>0.83160000000000001</c:v>
                      </c:pt>
                      <c:pt idx="6">
                        <c:v>0.79199999999999993</c:v>
                      </c:pt>
                      <c:pt idx="7">
                        <c:v>0.75239999999999996</c:v>
                      </c:pt>
                      <c:pt idx="8">
                        <c:v>0.71279999999999999</c:v>
                      </c:pt>
                      <c:pt idx="9">
                        <c:v>0.67319999999999991</c:v>
                      </c:pt>
                      <c:pt idx="10">
                        <c:v>0.63359999999999994</c:v>
                      </c:pt>
                      <c:pt idx="11">
                        <c:v>0.59399999999999997</c:v>
                      </c:pt>
                      <c:pt idx="12">
                        <c:v>0.5544</c:v>
                      </c:pt>
                      <c:pt idx="13">
                        <c:v>0.51479999999999992</c:v>
                      </c:pt>
                      <c:pt idx="14">
                        <c:v>0.47519999999999996</c:v>
                      </c:pt>
                      <c:pt idx="15">
                        <c:v>0.45539999999999997</c:v>
                      </c:pt>
                      <c:pt idx="16">
                        <c:v>0.43559999999999999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'Grafici Revenue'!$F$4:$V$4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9.7468500000000002</c:v>
                      </c:pt>
                      <c:pt idx="1">
                        <c:v>9.7777899999999995</c:v>
                      </c:pt>
                      <c:pt idx="2">
                        <c:v>9.7989700000000006</c:v>
                      </c:pt>
                      <c:pt idx="3">
                        <c:v>9.7258300000000002</c:v>
                      </c:pt>
                      <c:pt idx="4">
                        <c:v>9.6765500000000007</c:v>
                      </c:pt>
                      <c:pt idx="5">
                        <c:v>9.6028200000000012</c:v>
                      </c:pt>
                      <c:pt idx="6">
                        <c:v>9.4757700000000007</c:v>
                      </c:pt>
                      <c:pt idx="7">
                        <c:v>9.1905800000000006</c:v>
                      </c:pt>
                      <c:pt idx="8">
                        <c:v>8.8413599999999999</c:v>
                      </c:pt>
                      <c:pt idx="9">
                        <c:v>8.3363499999999995</c:v>
                      </c:pt>
                      <c:pt idx="10">
                        <c:v>7.5923400000000001</c:v>
                      </c:pt>
                      <c:pt idx="11">
                        <c:v>6.9398400000000002</c:v>
                      </c:pt>
                      <c:pt idx="12">
                        <c:v>5.7495899999999995</c:v>
                      </c:pt>
                      <c:pt idx="13">
                        <c:v>2.9200599999999994</c:v>
                      </c:pt>
                      <c:pt idx="14">
                        <c:v>-0.32304999999999851</c:v>
                      </c:pt>
                      <c:pt idx="15">
                        <c:v>-3.2931200000000018</c:v>
                      </c:pt>
                      <c:pt idx="16">
                        <c:v>-4.7098999999999975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0E23-41EC-9CE1-3ED9FC1B822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DD-TSh-At-IO</c:v>
                </c:tx>
                <c:spPr>
                  <a:ln>
                    <a:solidFill>
                      <a:schemeClr val="accent5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Revenue'!$F$18:$U$18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0.94874999999999998</c:v>
                      </c:pt>
                      <c:pt idx="3">
                        <c:v>0.90749999999999997</c:v>
                      </c:pt>
                      <c:pt idx="4">
                        <c:v>0.86624999999999996</c:v>
                      </c:pt>
                      <c:pt idx="5">
                        <c:v>0.82499999999999996</c:v>
                      </c:pt>
                      <c:pt idx="6">
                        <c:v>0.78374999999999995</c:v>
                      </c:pt>
                      <c:pt idx="7">
                        <c:v>0.74249999999999994</c:v>
                      </c:pt>
                      <c:pt idx="8">
                        <c:v>0.70124999999999993</c:v>
                      </c:pt>
                      <c:pt idx="9">
                        <c:v>0.65999999999999992</c:v>
                      </c:pt>
                      <c:pt idx="10">
                        <c:v>0.61875000000000002</c:v>
                      </c:pt>
                      <c:pt idx="11">
                        <c:v>0.57750000000000001</c:v>
                      </c:pt>
                      <c:pt idx="12">
                        <c:v>0.53625</c:v>
                      </c:pt>
                      <c:pt idx="13">
                        <c:v>0.495</c:v>
                      </c:pt>
                      <c:pt idx="14">
                        <c:v>0.45374999999999999</c:v>
                      </c:pt>
                      <c:pt idx="15">
                        <c:v>0.41249999999999998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Revenue'!$F$19:$U$19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11.219009999999999</c:v>
                      </c:pt>
                      <c:pt idx="1">
                        <c:v>11.203289999999999</c:v>
                      </c:pt>
                      <c:pt idx="2">
                        <c:v>11.210179999999999</c:v>
                      </c:pt>
                      <c:pt idx="3">
                        <c:v>11.18004</c:v>
                      </c:pt>
                      <c:pt idx="4">
                        <c:v>11.16211</c:v>
                      </c:pt>
                      <c:pt idx="5">
                        <c:v>11.13231</c:v>
                      </c:pt>
                      <c:pt idx="6">
                        <c:v>11.08014</c:v>
                      </c:pt>
                      <c:pt idx="7">
                        <c:v>10.99639</c:v>
                      </c:pt>
                      <c:pt idx="8">
                        <c:v>10.835889999999999</c:v>
                      </c:pt>
                      <c:pt idx="9">
                        <c:v>10.416730000000001</c:v>
                      </c:pt>
                      <c:pt idx="10">
                        <c:v>10.14719</c:v>
                      </c:pt>
                      <c:pt idx="11">
                        <c:v>9.5481300000000005</c:v>
                      </c:pt>
                      <c:pt idx="12">
                        <c:v>8.5749099999999991</c:v>
                      </c:pt>
                      <c:pt idx="13">
                        <c:v>6.6953999999999994</c:v>
                      </c:pt>
                      <c:pt idx="14">
                        <c:v>4.16709</c:v>
                      </c:pt>
                      <c:pt idx="15">
                        <c:v>-4.1351000000000013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E23-41EC-9CE1-3ED9FC1B822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DD-TSh-At-Cnt</c:v>
                </c:tx>
                <c:spPr>
                  <a:ln>
                    <a:solidFill>
                      <a:srgbClr val="3399FF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Revenue'!$F$21:$R$21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0.93500000000000005</c:v>
                      </c:pt>
                      <c:pt idx="3">
                        <c:v>0.88</c:v>
                      </c:pt>
                      <c:pt idx="4">
                        <c:v>0.82500000000000007</c:v>
                      </c:pt>
                      <c:pt idx="5">
                        <c:v>0.77</c:v>
                      </c:pt>
                      <c:pt idx="6">
                        <c:v>0.71499999999999997</c:v>
                      </c:pt>
                      <c:pt idx="7">
                        <c:v>0.66</c:v>
                      </c:pt>
                      <c:pt idx="8">
                        <c:v>0.60499999999999998</c:v>
                      </c:pt>
                      <c:pt idx="9">
                        <c:v>0.55000000000000004</c:v>
                      </c:pt>
                      <c:pt idx="10">
                        <c:v>0.495</c:v>
                      </c:pt>
                      <c:pt idx="11">
                        <c:v>0.44</c:v>
                      </c:pt>
                      <c:pt idx="12">
                        <c:v>0.38500000000000001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Revenue'!$F$22:$R$22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11.208020000000001</c:v>
                      </c:pt>
                      <c:pt idx="2">
                        <c:v>11.1892</c:v>
                      </c:pt>
                      <c:pt idx="3">
                        <c:v>11.213039999999999</c:v>
                      </c:pt>
                      <c:pt idx="4">
                        <c:v>11.190480000000001</c:v>
                      </c:pt>
                      <c:pt idx="5">
                        <c:v>11.119489999999999</c:v>
                      </c:pt>
                      <c:pt idx="6">
                        <c:v>11.018650000000001</c:v>
                      </c:pt>
                      <c:pt idx="7">
                        <c:v>10.796520000000001</c:v>
                      </c:pt>
                      <c:pt idx="8">
                        <c:v>10.3992</c:v>
                      </c:pt>
                      <c:pt idx="9">
                        <c:v>9.6365800000000004</c:v>
                      </c:pt>
                      <c:pt idx="10">
                        <c:v>8.3649100000000001</c:v>
                      </c:pt>
                      <c:pt idx="11">
                        <c:v>5.1964800000000011</c:v>
                      </c:pt>
                      <c:pt idx="12">
                        <c:v>-1.8224400000000003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23-41EC-9CE1-3ED9FC1B822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DD-TSh-Pr-Cnt</c:v>
                </c:tx>
                <c:spPr>
                  <a:ln>
                    <a:solidFill>
                      <a:srgbClr val="66FFFF"/>
                    </a:solidFill>
                    <a:prstDash val="sys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Revenue'!$F$24:$R$24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0.94285714285714284</c:v>
                      </c:pt>
                      <c:pt idx="3">
                        <c:v>0.89571428571428569</c:v>
                      </c:pt>
                      <c:pt idx="4">
                        <c:v>0.84857142857142853</c:v>
                      </c:pt>
                      <c:pt idx="5">
                        <c:v>0.80142857142857138</c:v>
                      </c:pt>
                      <c:pt idx="6">
                        <c:v>0.75428571428571423</c:v>
                      </c:pt>
                      <c:pt idx="7">
                        <c:v>0.70714285714285718</c:v>
                      </c:pt>
                      <c:pt idx="8">
                        <c:v>0.66</c:v>
                      </c:pt>
                      <c:pt idx="9">
                        <c:v>0.61285714285714288</c:v>
                      </c:pt>
                      <c:pt idx="10">
                        <c:v>0.56571428571428573</c:v>
                      </c:pt>
                      <c:pt idx="11">
                        <c:v>0.51857142857142857</c:v>
                      </c:pt>
                      <c:pt idx="12">
                        <c:v>0.47142857142857142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Revenue'!$F$25:$R$25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11.220700000000001</c:v>
                      </c:pt>
                      <c:pt idx="2">
                        <c:v>11.145199999999999</c:v>
                      </c:pt>
                      <c:pt idx="3">
                        <c:v>11.1639</c:v>
                      </c:pt>
                      <c:pt idx="4">
                        <c:v>11.152060000000001</c:v>
                      </c:pt>
                      <c:pt idx="5">
                        <c:v>11.048590000000001</c:v>
                      </c:pt>
                      <c:pt idx="6">
                        <c:v>10.84022</c:v>
                      </c:pt>
                      <c:pt idx="7">
                        <c:v>10.60271</c:v>
                      </c:pt>
                      <c:pt idx="8">
                        <c:v>10.188000000000001</c:v>
                      </c:pt>
                      <c:pt idx="9">
                        <c:v>9.4456999999999987</c:v>
                      </c:pt>
                      <c:pt idx="10">
                        <c:v>7.8749000000000002</c:v>
                      </c:pt>
                      <c:pt idx="11">
                        <c:v>6.0081100000000003</c:v>
                      </c:pt>
                      <c:pt idx="12">
                        <c:v>1.8372799999999998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E23-41EC-9CE1-3ED9FC1B822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DD-Bn-At-Cnt</c:v>
                </c:tx>
                <c:spPr>
                  <a:ln>
                    <a:solidFill>
                      <a:srgbClr val="0070C0"/>
                    </a:solidFill>
                    <a:prstDash val="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Revenue'!$F$27:$R$27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0.89100000000000001</c:v>
                      </c:pt>
                      <c:pt idx="3">
                        <c:v>0.84150000000000003</c:v>
                      </c:pt>
                      <c:pt idx="4">
                        <c:v>0.79200000000000004</c:v>
                      </c:pt>
                      <c:pt idx="5">
                        <c:v>0.74250000000000005</c:v>
                      </c:pt>
                      <c:pt idx="6">
                        <c:v>0.64350000000000007</c:v>
                      </c:pt>
                      <c:pt idx="7">
                        <c:v>0.59400000000000008</c:v>
                      </c:pt>
                      <c:pt idx="8">
                        <c:v>0.49500000000000005</c:v>
                      </c:pt>
                      <c:pt idx="9">
                        <c:v>0.44550000000000001</c:v>
                      </c:pt>
                      <c:pt idx="10">
                        <c:v>0.39600000000000002</c:v>
                      </c:pt>
                      <c:pt idx="11">
                        <c:v>0.34650000000000003</c:v>
                      </c:pt>
                      <c:pt idx="12">
                        <c:v>0.29700000000000004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Revenue'!$F$28:$R$28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11.27037</c:v>
                      </c:pt>
                      <c:pt idx="2">
                        <c:v>11.28561</c:v>
                      </c:pt>
                      <c:pt idx="3">
                        <c:v>11.30841</c:v>
                      </c:pt>
                      <c:pt idx="4">
                        <c:v>11.31817</c:v>
                      </c:pt>
                      <c:pt idx="5">
                        <c:v>11.30165</c:v>
                      </c:pt>
                      <c:pt idx="6">
                        <c:v>11.22842</c:v>
                      </c:pt>
                      <c:pt idx="7">
                        <c:v>11.169140000000001</c:v>
                      </c:pt>
                      <c:pt idx="8">
                        <c:v>10.813369999999999</c:v>
                      </c:pt>
                      <c:pt idx="9">
                        <c:v>10.148439999999999</c:v>
                      </c:pt>
                      <c:pt idx="10">
                        <c:v>9.1093399999999995</c:v>
                      </c:pt>
                      <c:pt idx="11">
                        <c:v>5.0171899999999994</c:v>
                      </c:pt>
                      <c:pt idx="12">
                        <c:v>-7.5899799999999971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23-41EC-9CE1-3ED9FC1B822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DD-Bn-Pr-Cnt</c:v>
                </c:tx>
                <c:spPr>
                  <a:ln>
                    <a:solidFill>
                      <a:srgbClr val="002060"/>
                    </a:solidFill>
                    <a:prstDash val="dash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Revenue'!$F$30:$R$30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0.92812499999999998</c:v>
                      </c:pt>
                      <c:pt idx="3">
                        <c:v>0.86624999999999996</c:v>
                      </c:pt>
                      <c:pt idx="4">
                        <c:v>0.80437499999999995</c:v>
                      </c:pt>
                      <c:pt idx="5">
                        <c:v>0.74249999999999994</c:v>
                      </c:pt>
                      <c:pt idx="6">
                        <c:v>0.68062499999999992</c:v>
                      </c:pt>
                      <c:pt idx="7">
                        <c:v>0.61874999999999991</c:v>
                      </c:pt>
                      <c:pt idx="8">
                        <c:v>0.55687500000000001</c:v>
                      </c:pt>
                      <c:pt idx="9">
                        <c:v>0.495</c:v>
                      </c:pt>
                      <c:pt idx="10">
                        <c:v>0.43312499999999998</c:v>
                      </c:pt>
                      <c:pt idx="11">
                        <c:v>0.37124999999999997</c:v>
                      </c:pt>
                      <c:pt idx="12">
                        <c:v>0.30937499999999996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Revenue'!$F$31:$R$31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11.24137</c:v>
                      </c:pt>
                      <c:pt idx="2">
                        <c:v>11.23353</c:v>
                      </c:pt>
                      <c:pt idx="3">
                        <c:v>11.26627</c:v>
                      </c:pt>
                      <c:pt idx="4">
                        <c:v>11.26291</c:v>
                      </c:pt>
                      <c:pt idx="5">
                        <c:v>11.27251</c:v>
                      </c:pt>
                      <c:pt idx="6">
                        <c:v>11.25338</c:v>
                      </c:pt>
                      <c:pt idx="7">
                        <c:v>11.19323</c:v>
                      </c:pt>
                      <c:pt idx="8">
                        <c:v>10.97917</c:v>
                      </c:pt>
                      <c:pt idx="9">
                        <c:v>10.84276</c:v>
                      </c:pt>
                      <c:pt idx="10">
                        <c:v>10.04894</c:v>
                      </c:pt>
                      <c:pt idx="11">
                        <c:v>8.2964199999999995</c:v>
                      </c:pt>
                      <c:pt idx="12">
                        <c:v>1.1171399999999991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E23-41EC-9CE1-3ED9FC1B822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TSP-TSh-At-IO</c:v>
                </c:tx>
                <c:spPr>
                  <a:ln>
                    <a:solidFill>
                      <a:schemeClr val="accent6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Revenue'!$F$33:$U$33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0.94874999999999998</c:v>
                      </c:pt>
                      <c:pt idx="3">
                        <c:v>0.90749999999999997</c:v>
                      </c:pt>
                      <c:pt idx="4">
                        <c:v>0.86624999999999996</c:v>
                      </c:pt>
                      <c:pt idx="5">
                        <c:v>0.82499999999999996</c:v>
                      </c:pt>
                      <c:pt idx="6">
                        <c:v>0.78374999999999995</c:v>
                      </c:pt>
                      <c:pt idx="7">
                        <c:v>0.74249999999999994</c:v>
                      </c:pt>
                      <c:pt idx="8">
                        <c:v>0.70124999999999993</c:v>
                      </c:pt>
                      <c:pt idx="9">
                        <c:v>0.65999999999999992</c:v>
                      </c:pt>
                      <c:pt idx="10">
                        <c:v>0.61875000000000002</c:v>
                      </c:pt>
                      <c:pt idx="11">
                        <c:v>0.57750000000000001</c:v>
                      </c:pt>
                      <c:pt idx="12">
                        <c:v>0.53625</c:v>
                      </c:pt>
                      <c:pt idx="13">
                        <c:v>0.495</c:v>
                      </c:pt>
                      <c:pt idx="14">
                        <c:v>0.45374999999999999</c:v>
                      </c:pt>
                      <c:pt idx="15">
                        <c:v>0.41249999999999998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Revenue'!$F$34:$U$34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11.41544</c:v>
                      </c:pt>
                      <c:pt idx="1">
                        <c:v>11.39859</c:v>
                      </c:pt>
                      <c:pt idx="2">
                        <c:v>11.38381</c:v>
                      </c:pt>
                      <c:pt idx="3">
                        <c:v>11.396879999999999</c:v>
                      </c:pt>
                      <c:pt idx="4">
                        <c:v>11.395910000000001</c:v>
                      </c:pt>
                      <c:pt idx="5">
                        <c:v>11.355319999999999</c:v>
                      </c:pt>
                      <c:pt idx="6">
                        <c:v>11.325390000000001</c:v>
                      </c:pt>
                      <c:pt idx="7">
                        <c:v>11.272729999999999</c:v>
                      </c:pt>
                      <c:pt idx="8">
                        <c:v>11.1701</c:v>
                      </c:pt>
                      <c:pt idx="9">
                        <c:v>10.937239999999999</c:v>
                      </c:pt>
                      <c:pt idx="10">
                        <c:v>10.47059</c:v>
                      </c:pt>
                      <c:pt idx="11">
                        <c:v>9.7695299999999996</c:v>
                      </c:pt>
                      <c:pt idx="12">
                        <c:v>8.999839999999999</c:v>
                      </c:pt>
                      <c:pt idx="13">
                        <c:v>6.8541500000000006</c:v>
                      </c:pt>
                      <c:pt idx="14">
                        <c:v>3.5700699999999994</c:v>
                      </c:pt>
                      <c:pt idx="15">
                        <c:v>-1.80349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23-41EC-9CE1-3ED9FC1B822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TSP-TSh-At-Cont</c:v>
                </c:tx>
                <c:spPr>
                  <a:ln>
                    <a:solidFill>
                      <a:srgbClr val="00CC99"/>
                    </a:solidFill>
                    <a:prstDash val="sys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Revenue'!$F$36:$R$36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0.93176470588235294</c:v>
                      </c:pt>
                      <c:pt idx="3">
                        <c:v>0.87352941176470589</c:v>
                      </c:pt>
                      <c:pt idx="4">
                        <c:v>0.81529411764705884</c:v>
                      </c:pt>
                      <c:pt idx="5">
                        <c:v>0.75705882352941178</c:v>
                      </c:pt>
                      <c:pt idx="6">
                        <c:v>0.69882352941176473</c:v>
                      </c:pt>
                      <c:pt idx="7">
                        <c:v>0.64058823529411768</c:v>
                      </c:pt>
                      <c:pt idx="8">
                        <c:v>0.58235294117647063</c:v>
                      </c:pt>
                      <c:pt idx="9">
                        <c:v>0.52411764705882358</c:v>
                      </c:pt>
                      <c:pt idx="10">
                        <c:v>0.46588235294117647</c:v>
                      </c:pt>
                      <c:pt idx="11">
                        <c:v>0.40764705882352942</c:v>
                      </c:pt>
                      <c:pt idx="12">
                        <c:v>0.34941176470588237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Revenue'!$F$37:$R$37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11.41544</c:v>
                      </c:pt>
                      <c:pt idx="1">
                        <c:v>11.407550000000001</c:v>
                      </c:pt>
                      <c:pt idx="2">
                        <c:v>11.416779999999999</c:v>
                      </c:pt>
                      <c:pt idx="3">
                        <c:v>11.40943</c:v>
                      </c:pt>
                      <c:pt idx="4">
                        <c:v>11.38064</c:v>
                      </c:pt>
                      <c:pt idx="5">
                        <c:v>11.32891</c:v>
                      </c:pt>
                      <c:pt idx="6">
                        <c:v>11.26031</c:v>
                      </c:pt>
                      <c:pt idx="7">
                        <c:v>10.874560000000001</c:v>
                      </c:pt>
                      <c:pt idx="8">
                        <c:v>10.395099999999999</c:v>
                      </c:pt>
                      <c:pt idx="9">
                        <c:v>9.7040799999999994</c:v>
                      </c:pt>
                      <c:pt idx="10">
                        <c:v>8.0767199999999999</c:v>
                      </c:pt>
                      <c:pt idx="11">
                        <c:v>3.3364800000000017</c:v>
                      </c:pt>
                      <c:pt idx="12">
                        <c:v>-7.7545300000000026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E23-41EC-9CE1-3ED9FC1B822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TSP-TSh-Pr-Cnt</c:v>
                </c:tx>
                <c:spPr>
                  <a:ln>
                    <a:solidFill>
                      <a:srgbClr val="00CC66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Revenue'!$F$39:$T$39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0.94285714285714284</c:v>
                      </c:pt>
                      <c:pt idx="3">
                        <c:v>0.89571428571428569</c:v>
                      </c:pt>
                      <c:pt idx="4">
                        <c:v>0.84857142857142853</c:v>
                      </c:pt>
                      <c:pt idx="5">
                        <c:v>0.80142857142857138</c:v>
                      </c:pt>
                      <c:pt idx="6">
                        <c:v>0.75428571428571423</c:v>
                      </c:pt>
                      <c:pt idx="7">
                        <c:v>0.70714285714285718</c:v>
                      </c:pt>
                      <c:pt idx="8">
                        <c:v>0.66</c:v>
                      </c:pt>
                      <c:pt idx="9">
                        <c:v>0.61285714285714288</c:v>
                      </c:pt>
                      <c:pt idx="10">
                        <c:v>0.56571428571428573</c:v>
                      </c:pt>
                      <c:pt idx="11">
                        <c:v>0.51857142857142857</c:v>
                      </c:pt>
                      <c:pt idx="12">
                        <c:v>0.47142857142857142</c:v>
                      </c:pt>
                      <c:pt idx="13">
                        <c:v>0.42428571428571427</c:v>
                      </c:pt>
                      <c:pt idx="14">
                        <c:v>0.37714285714285711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Revenue'!$F$40:$T$40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11.41544</c:v>
                      </c:pt>
                      <c:pt idx="1">
                        <c:v>11.39636</c:v>
                      </c:pt>
                      <c:pt idx="2">
                        <c:v>11.415150000000001</c:v>
                      </c:pt>
                      <c:pt idx="3">
                        <c:v>11.40766</c:v>
                      </c:pt>
                      <c:pt idx="4">
                        <c:v>11.37866</c:v>
                      </c:pt>
                      <c:pt idx="5">
                        <c:v>11.3399</c:v>
                      </c:pt>
                      <c:pt idx="6">
                        <c:v>11.20063</c:v>
                      </c:pt>
                      <c:pt idx="7">
                        <c:v>11.050609999999999</c:v>
                      </c:pt>
                      <c:pt idx="8">
                        <c:v>10.676030000000001</c:v>
                      </c:pt>
                      <c:pt idx="9">
                        <c:v>9.7787699999999997</c:v>
                      </c:pt>
                      <c:pt idx="10">
                        <c:v>9.2719500000000004</c:v>
                      </c:pt>
                      <c:pt idx="11">
                        <c:v>7.6262000000000008</c:v>
                      </c:pt>
                      <c:pt idx="12">
                        <c:v>4.2857099999999999</c:v>
                      </c:pt>
                      <c:pt idx="13">
                        <c:v>-0.88401999999999958</c:v>
                      </c:pt>
                      <c:pt idx="14">
                        <c:v>-13.17604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E23-41EC-9CE1-3ED9FC1B822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TSP-Bn-At-Cnt</c:v>
                </c:tx>
                <c:spPr>
                  <a:ln>
                    <a:solidFill>
                      <a:srgbClr val="33CC33"/>
                    </a:solidFill>
                    <a:prstDash val="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Revenue'!$F$42:$T$42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0.93789473684210523</c:v>
                      </c:pt>
                      <c:pt idx="3">
                        <c:v>0.88578947368421046</c:v>
                      </c:pt>
                      <c:pt idx="4">
                        <c:v>0.83368421052631569</c:v>
                      </c:pt>
                      <c:pt idx="5">
                        <c:v>0.78157894736842093</c:v>
                      </c:pt>
                      <c:pt idx="6">
                        <c:v>0.72947368421052627</c:v>
                      </c:pt>
                      <c:pt idx="7">
                        <c:v>0.67736842105263151</c:v>
                      </c:pt>
                      <c:pt idx="8">
                        <c:v>0.62526315789473674</c:v>
                      </c:pt>
                      <c:pt idx="9">
                        <c:v>0.57315789473684209</c:v>
                      </c:pt>
                      <c:pt idx="10">
                        <c:v>0.52105263157894732</c:v>
                      </c:pt>
                      <c:pt idx="11">
                        <c:v>0.46894736842105261</c:v>
                      </c:pt>
                      <c:pt idx="12">
                        <c:v>0.41684210526315785</c:v>
                      </c:pt>
                      <c:pt idx="13">
                        <c:v>0.36473684210526314</c:v>
                      </c:pt>
                      <c:pt idx="14">
                        <c:v>0.31263157894736837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Revenue'!$F$43:$T$43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11.41544</c:v>
                      </c:pt>
                      <c:pt idx="1">
                        <c:v>11.45471</c:v>
                      </c:pt>
                      <c:pt idx="2">
                        <c:v>11.445350000000001</c:v>
                      </c:pt>
                      <c:pt idx="3">
                        <c:v>11.46269</c:v>
                      </c:pt>
                      <c:pt idx="4">
                        <c:v>11.479559999999999</c:v>
                      </c:pt>
                      <c:pt idx="5">
                        <c:v>11.48982</c:v>
                      </c:pt>
                      <c:pt idx="6">
                        <c:v>11.48</c:v>
                      </c:pt>
                      <c:pt idx="7">
                        <c:v>11.49091</c:v>
                      </c:pt>
                      <c:pt idx="8">
                        <c:v>11.46711</c:v>
                      </c:pt>
                      <c:pt idx="9">
                        <c:v>11.44331</c:v>
                      </c:pt>
                      <c:pt idx="10">
                        <c:v>11.174669999999999</c:v>
                      </c:pt>
                      <c:pt idx="11">
                        <c:v>10.673</c:v>
                      </c:pt>
                      <c:pt idx="12">
                        <c:v>9.5721299999999996</c:v>
                      </c:pt>
                      <c:pt idx="13">
                        <c:v>7.1156600000000001</c:v>
                      </c:pt>
                      <c:pt idx="14">
                        <c:v>-4.4415499999999994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E23-41EC-9CE1-3ED9FC1B822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TSP-Bn-Pr-Cnt</c:v>
                </c:tx>
                <c:spPr>
                  <a:ln>
                    <a:solidFill>
                      <a:srgbClr val="006600"/>
                    </a:solidFill>
                    <a:prstDash val="dash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Revenue'!$F$45:$U$45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0.92812499999999998</c:v>
                      </c:pt>
                      <c:pt idx="3">
                        <c:v>0.86624999999999996</c:v>
                      </c:pt>
                      <c:pt idx="4">
                        <c:v>0.80437499999999995</c:v>
                      </c:pt>
                      <c:pt idx="5">
                        <c:v>0.74249999999999994</c:v>
                      </c:pt>
                      <c:pt idx="6">
                        <c:v>0.68062499999999992</c:v>
                      </c:pt>
                      <c:pt idx="7">
                        <c:v>0.61874999999999991</c:v>
                      </c:pt>
                      <c:pt idx="8">
                        <c:v>0.55687500000000001</c:v>
                      </c:pt>
                      <c:pt idx="9">
                        <c:v>0.68062499999999992</c:v>
                      </c:pt>
                      <c:pt idx="10">
                        <c:v>0.61874999999999991</c:v>
                      </c:pt>
                      <c:pt idx="11">
                        <c:v>0.55687500000000001</c:v>
                      </c:pt>
                      <c:pt idx="12">
                        <c:v>0.495</c:v>
                      </c:pt>
                      <c:pt idx="13">
                        <c:v>0.43312499999999998</c:v>
                      </c:pt>
                      <c:pt idx="14">
                        <c:v>0.37124999999999997</c:v>
                      </c:pt>
                      <c:pt idx="15">
                        <c:v>0.30937499999999996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Revenue'!$F$46:$U$46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11.41544</c:v>
                      </c:pt>
                      <c:pt idx="1">
                        <c:v>11.399319999999999</c:v>
                      </c:pt>
                      <c:pt idx="2">
                        <c:v>11.39926</c:v>
                      </c:pt>
                      <c:pt idx="3">
                        <c:v>11.405339999999999</c:v>
                      </c:pt>
                      <c:pt idx="4">
                        <c:v>11.43671</c:v>
                      </c:pt>
                      <c:pt idx="5">
                        <c:v>11.426120000000001</c:v>
                      </c:pt>
                      <c:pt idx="6">
                        <c:v>11.43031</c:v>
                      </c:pt>
                      <c:pt idx="7">
                        <c:v>11.38926</c:v>
                      </c:pt>
                      <c:pt idx="8">
                        <c:v>11.31095</c:v>
                      </c:pt>
                      <c:pt idx="9">
                        <c:v>11.43031</c:v>
                      </c:pt>
                      <c:pt idx="10">
                        <c:v>11.38926</c:v>
                      </c:pt>
                      <c:pt idx="11">
                        <c:v>11.31095</c:v>
                      </c:pt>
                      <c:pt idx="12">
                        <c:v>11.15541</c:v>
                      </c:pt>
                      <c:pt idx="13">
                        <c:v>10.17126</c:v>
                      </c:pt>
                      <c:pt idx="14">
                        <c:v>8.3431800000000003</c:v>
                      </c:pt>
                      <c:pt idx="15">
                        <c:v>-1.5441500000000019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E23-41EC-9CE1-3ED9FC1B8221}"/>
                  </c:ext>
                </c:extLst>
              </c15:ser>
            </c15:filteredScatterSeries>
          </c:ext>
        </c:extLst>
      </c:scatterChart>
      <c:valAx>
        <c:axId val="658441568"/>
        <c:scaling>
          <c:orientation val="minMax"/>
          <c:max val="1"/>
          <c:min val="0.25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% Norms</a:t>
                </a:r>
                <a:r>
                  <a:rPr lang="it-IT" b="1" baseline="0"/>
                  <a:t> relatively to the push case (100%)</a:t>
                </a:r>
                <a:endParaRPr lang="it-IT" b="1"/>
              </a:p>
            </c:rich>
          </c:tx>
          <c:overlay val="0"/>
        </c:title>
        <c:numFmt formatCode="0%" sourceLinked="0"/>
        <c:majorTickMark val="none"/>
        <c:minorTickMark val="none"/>
        <c:tickLblPos val="low"/>
        <c:crossAx val="658446816"/>
        <c:crosses val="autoZero"/>
        <c:crossBetween val="midCat"/>
        <c:majorUnit val="0.1"/>
        <c:minorUnit val="1.0000000000000002E-2"/>
      </c:valAx>
      <c:valAx>
        <c:axId val="658446816"/>
        <c:scaling>
          <c:orientation val="minMax"/>
          <c:max val="1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Revenue Per Item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658441568"/>
        <c:crosses val="autoZero"/>
        <c:crossBetween val="midCat"/>
        <c:majorUnit val="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Revenue'!$F$33:$U$33</c:f>
              <c:numCache>
                <c:formatCode>0.00</c:formatCode>
                <c:ptCount val="16"/>
                <c:pt idx="0">
                  <c:v>1</c:v>
                </c:pt>
                <c:pt idx="1">
                  <c:v>0.99</c:v>
                </c:pt>
                <c:pt idx="2">
                  <c:v>0.94874999999999998</c:v>
                </c:pt>
                <c:pt idx="3">
                  <c:v>0.90749999999999997</c:v>
                </c:pt>
                <c:pt idx="4">
                  <c:v>0.86624999999999996</c:v>
                </c:pt>
                <c:pt idx="5">
                  <c:v>0.82499999999999996</c:v>
                </c:pt>
                <c:pt idx="6">
                  <c:v>0.78374999999999995</c:v>
                </c:pt>
                <c:pt idx="7">
                  <c:v>0.74249999999999994</c:v>
                </c:pt>
                <c:pt idx="8">
                  <c:v>0.70124999999999993</c:v>
                </c:pt>
                <c:pt idx="9">
                  <c:v>0.65999999999999992</c:v>
                </c:pt>
                <c:pt idx="10">
                  <c:v>0.61875000000000002</c:v>
                </c:pt>
                <c:pt idx="11">
                  <c:v>0.57750000000000001</c:v>
                </c:pt>
                <c:pt idx="12">
                  <c:v>0.53625</c:v>
                </c:pt>
                <c:pt idx="13">
                  <c:v>0.495</c:v>
                </c:pt>
                <c:pt idx="14">
                  <c:v>0.45374999999999999</c:v>
                </c:pt>
                <c:pt idx="15">
                  <c:v>0.41249999999999998</c:v>
                </c:pt>
              </c:numCache>
            </c:numRef>
          </c:xVal>
          <c:yVal>
            <c:numRef>
              <c:f>'Grafici Revenue'!$F$34:$U$34</c:f>
              <c:numCache>
                <c:formatCode>0.00</c:formatCode>
                <c:ptCount val="16"/>
                <c:pt idx="0">
                  <c:v>11.41544</c:v>
                </c:pt>
                <c:pt idx="1">
                  <c:v>11.39859</c:v>
                </c:pt>
                <c:pt idx="2">
                  <c:v>11.38381</c:v>
                </c:pt>
                <c:pt idx="3">
                  <c:v>11.396879999999999</c:v>
                </c:pt>
                <c:pt idx="4">
                  <c:v>11.395910000000001</c:v>
                </c:pt>
                <c:pt idx="5">
                  <c:v>11.355319999999999</c:v>
                </c:pt>
                <c:pt idx="6">
                  <c:v>11.325390000000001</c:v>
                </c:pt>
                <c:pt idx="7">
                  <c:v>11.272729999999999</c:v>
                </c:pt>
                <c:pt idx="8">
                  <c:v>11.1701</c:v>
                </c:pt>
                <c:pt idx="9">
                  <c:v>10.937239999999999</c:v>
                </c:pt>
                <c:pt idx="10">
                  <c:v>10.47059</c:v>
                </c:pt>
                <c:pt idx="11">
                  <c:v>9.7695299999999996</c:v>
                </c:pt>
                <c:pt idx="12">
                  <c:v>8.999839999999999</c:v>
                </c:pt>
                <c:pt idx="13">
                  <c:v>6.8541500000000006</c:v>
                </c:pt>
                <c:pt idx="14">
                  <c:v>3.5700699999999994</c:v>
                </c:pt>
                <c:pt idx="15">
                  <c:v>-1.80349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A8B-4B81-9C10-AF48790F6C03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Revenue'!$F$36:$R$36</c:f>
              <c:numCache>
                <c:formatCode>0.00</c:formatCode>
                <c:ptCount val="13"/>
                <c:pt idx="0">
                  <c:v>1</c:v>
                </c:pt>
                <c:pt idx="1">
                  <c:v>0.99</c:v>
                </c:pt>
                <c:pt idx="2">
                  <c:v>0.93176470588235294</c:v>
                </c:pt>
                <c:pt idx="3">
                  <c:v>0.87352941176470589</c:v>
                </c:pt>
                <c:pt idx="4">
                  <c:v>0.81529411764705884</c:v>
                </c:pt>
                <c:pt idx="5">
                  <c:v>0.75705882352941178</c:v>
                </c:pt>
                <c:pt idx="6">
                  <c:v>0.69882352941176473</c:v>
                </c:pt>
                <c:pt idx="7">
                  <c:v>0.64058823529411768</c:v>
                </c:pt>
                <c:pt idx="8">
                  <c:v>0.58235294117647063</c:v>
                </c:pt>
                <c:pt idx="9">
                  <c:v>0.52411764705882358</c:v>
                </c:pt>
                <c:pt idx="10">
                  <c:v>0.46588235294117647</c:v>
                </c:pt>
                <c:pt idx="11">
                  <c:v>0.40764705882352942</c:v>
                </c:pt>
                <c:pt idx="12">
                  <c:v>0.34941176470588237</c:v>
                </c:pt>
              </c:numCache>
            </c:numRef>
          </c:xVal>
          <c:yVal>
            <c:numRef>
              <c:f>'Grafici Revenue'!$F$37:$R$37</c:f>
              <c:numCache>
                <c:formatCode>0.00</c:formatCode>
                <c:ptCount val="13"/>
                <c:pt idx="0">
                  <c:v>11.41544</c:v>
                </c:pt>
                <c:pt idx="1">
                  <c:v>11.407550000000001</c:v>
                </c:pt>
                <c:pt idx="2">
                  <c:v>11.416779999999999</c:v>
                </c:pt>
                <c:pt idx="3">
                  <c:v>11.40943</c:v>
                </c:pt>
                <c:pt idx="4">
                  <c:v>11.38064</c:v>
                </c:pt>
                <c:pt idx="5">
                  <c:v>11.32891</c:v>
                </c:pt>
                <c:pt idx="6">
                  <c:v>11.26031</c:v>
                </c:pt>
                <c:pt idx="7">
                  <c:v>10.874560000000001</c:v>
                </c:pt>
                <c:pt idx="8">
                  <c:v>10.395099999999999</c:v>
                </c:pt>
                <c:pt idx="9">
                  <c:v>9.7040799999999994</c:v>
                </c:pt>
                <c:pt idx="10">
                  <c:v>8.0767199999999999</c:v>
                </c:pt>
                <c:pt idx="11">
                  <c:v>3.3364800000000017</c:v>
                </c:pt>
                <c:pt idx="12">
                  <c:v>-7.7545300000000026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A8B-4B81-9C10-AF48790F6C03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Revenue'!$F$39:$T$39</c:f>
              <c:numCache>
                <c:formatCode>0.00</c:formatCode>
                <c:ptCount val="15"/>
                <c:pt idx="0">
                  <c:v>1</c:v>
                </c:pt>
                <c:pt idx="1">
                  <c:v>0.99</c:v>
                </c:pt>
                <c:pt idx="2">
                  <c:v>0.94285714285714284</c:v>
                </c:pt>
                <c:pt idx="3">
                  <c:v>0.89571428571428569</c:v>
                </c:pt>
                <c:pt idx="4">
                  <c:v>0.84857142857142853</c:v>
                </c:pt>
                <c:pt idx="5">
                  <c:v>0.80142857142857138</c:v>
                </c:pt>
                <c:pt idx="6">
                  <c:v>0.75428571428571423</c:v>
                </c:pt>
                <c:pt idx="7">
                  <c:v>0.70714285714285718</c:v>
                </c:pt>
                <c:pt idx="8">
                  <c:v>0.66</c:v>
                </c:pt>
                <c:pt idx="9">
                  <c:v>0.61285714285714288</c:v>
                </c:pt>
                <c:pt idx="10">
                  <c:v>0.56571428571428573</c:v>
                </c:pt>
                <c:pt idx="11">
                  <c:v>0.51857142857142857</c:v>
                </c:pt>
                <c:pt idx="12">
                  <c:v>0.47142857142857142</c:v>
                </c:pt>
                <c:pt idx="13">
                  <c:v>0.42428571428571427</c:v>
                </c:pt>
                <c:pt idx="14">
                  <c:v>0.37714285714285711</c:v>
                </c:pt>
              </c:numCache>
            </c:numRef>
          </c:xVal>
          <c:yVal>
            <c:numRef>
              <c:f>'Grafici Revenue'!$F$40:$T$40</c:f>
              <c:numCache>
                <c:formatCode>0.00</c:formatCode>
                <c:ptCount val="15"/>
                <c:pt idx="0">
                  <c:v>11.41544</c:v>
                </c:pt>
                <c:pt idx="1">
                  <c:v>11.39636</c:v>
                </c:pt>
                <c:pt idx="2">
                  <c:v>11.415150000000001</c:v>
                </c:pt>
                <c:pt idx="3">
                  <c:v>11.40766</c:v>
                </c:pt>
                <c:pt idx="4">
                  <c:v>11.37866</c:v>
                </c:pt>
                <c:pt idx="5">
                  <c:v>11.3399</c:v>
                </c:pt>
                <c:pt idx="6">
                  <c:v>11.20063</c:v>
                </c:pt>
                <c:pt idx="7">
                  <c:v>11.050609999999999</c:v>
                </c:pt>
                <c:pt idx="8">
                  <c:v>10.676030000000001</c:v>
                </c:pt>
                <c:pt idx="9">
                  <c:v>9.7787699999999997</c:v>
                </c:pt>
                <c:pt idx="10">
                  <c:v>9.2719500000000004</c:v>
                </c:pt>
                <c:pt idx="11">
                  <c:v>7.6262000000000008</c:v>
                </c:pt>
                <c:pt idx="12">
                  <c:v>4.2857099999999999</c:v>
                </c:pt>
                <c:pt idx="13">
                  <c:v>-0.88401999999999958</c:v>
                </c:pt>
                <c:pt idx="14">
                  <c:v>-13.17604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A8B-4B81-9C10-AF48790F6C03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Revenue'!$F$42:$T$42</c:f>
              <c:numCache>
                <c:formatCode>0.00</c:formatCode>
                <c:ptCount val="15"/>
                <c:pt idx="0">
                  <c:v>1</c:v>
                </c:pt>
                <c:pt idx="1">
                  <c:v>0.99</c:v>
                </c:pt>
                <c:pt idx="2">
                  <c:v>0.93789473684210523</c:v>
                </c:pt>
                <c:pt idx="3">
                  <c:v>0.88578947368421046</c:v>
                </c:pt>
                <c:pt idx="4">
                  <c:v>0.83368421052631569</c:v>
                </c:pt>
                <c:pt idx="5">
                  <c:v>0.78157894736842093</c:v>
                </c:pt>
                <c:pt idx="6">
                  <c:v>0.72947368421052627</c:v>
                </c:pt>
                <c:pt idx="7">
                  <c:v>0.67736842105263151</c:v>
                </c:pt>
                <c:pt idx="8">
                  <c:v>0.62526315789473674</c:v>
                </c:pt>
                <c:pt idx="9">
                  <c:v>0.57315789473684209</c:v>
                </c:pt>
                <c:pt idx="10">
                  <c:v>0.52105263157894732</c:v>
                </c:pt>
                <c:pt idx="11">
                  <c:v>0.46894736842105261</c:v>
                </c:pt>
                <c:pt idx="12">
                  <c:v>0.41684210526315785</c:v>
                </c:pt>
                <c:pt idx="13">
                  <c:v>0.36473684210526314</c:v>
                </c:pt>
                <c:pt idx="14">
                  <c:v>0.31263157894736837</c:v>
                </c:pt>
              </c:numCache>
            </c:numRef>
          </c:xVal>
          <c:yVal>
            <c:numRef>
              <c:f>'Grafici Revenue'!$F$43:$T$43</c:f>
              <c:numCache>
                <c:formatCode>0.00</c:formatCode>
                <c:ptCount val="15"/>
                <c:pt idx="0">
                  <c:v>11.41544</c:v>
                </c:pt>
                <c:pt idx="1">
                  <c:v>11.45471</c:v>
                </c:pt>
                <c:pt idx="2">
                  <c:v>11.445350000000001</c:v>
                </c:pt>
                <c:pt idx="3">
                  <c:v>11.46269</c:v>
                </c:pt>
                <c:pt idx="4">
                  <c:v>11.479559999999999</c:v>
                </c:pt>
                <c:pt idx="5">
                  <c:v>11.48982</c:v>
                </c:pt>
                <c:pt idx="6">
                  <c:v>11.48</c:v>
                </c:pt>
                <c:pt idx="7">
                  <c:v>11.49091</c:v>
                </c:pt>
                <c:pt idx="8">
                  <c:v>11.46711</c:v>
                </c:pt>
                <c:pt idx="9">
                  <c:v>11.44331</c:v>
                </c:pt>
                <c:pt idx="10">
                  <c:v>11.174669999999999</c:v>
                </c:pt>
                <c:pt idx="11">
                  <c:v>10.673</c:v>
                </c:pt>
                <c:pt idx="12">
                  <c:v>9.5721299999999996</c:v>
                </c:pt>
                <c:pt idx="13">
                  <c:v>7.1156600000000001</c:v>
                </c:pt>
                <c:pt idx="14">
                  <c:v>-4.4415499999999994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A8B-4B81-9C10-AF48790F6C03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Revenue'!$F$45:$U$45</c:f>
              <c:numCache>
                <c:formatCode>0.00</c:formatCode>
                <c:ptCount val="16"/>
                <c:pt idx="0">
                  <c:v>1</c:v>
                </c:pt>
                <c:pt idx="1">
                  <c:v>0.99</c:v>
                </c:pt>
                <c:pt idx="2">
                  <c:v>0.92812499999999998</c:v>
                </c:pt>
                <c:pt idx="3">
                  <c:v>0.86624999999999996</c:v>
                </c:pt>
                <c:pt idx="4">
                  <c:v>0.80437499999999995</c:v>
                </c:pt>
                <c:pt idx="5">
                  <c:v>0.74249999999999994</c:v>
                </c:pt>
                <c:pt idx="6">
                  <c:v>0.68062499999999992</c:v>
                </c:pt>
                <c:pt idx="7">
                  <c:v>0.61874999999999991</c:v>
                </c:pt>
                <c:pt idx="8">
                  <c:v>0.55687500000000001</c:v>
                </c:pt>
                <c:pt idx="9">
                  <c:v>0.68062499999999992</c:v>
                </c:pt>
                <c:pt idx="10">
                  <c:v>0.61874999999999991</c:v>
                </c:pt>
                <c:pt idx="11">
                  <c:v>0.55687500000000001</c:v>
                </c:pt>
                <c:pt idx="12">
                  <c:v>0.495</c:v>
                </c:pt>
                <c:pt idx="13">
                  <c:v>0.43312499999999998</c:v>
                </c:pt>
                <c:pt idx="14">
                  <c:v>0.37124999999999997</c:v>
                </c:pt>
                <c:pt idx="15">
                  <c:v>0.30937499999999996</c:v>
                </c:pt>
              </c:numCache>
            </c:numRef>
          </c:xVal>
          <c:yVal>
            <c:numRef>
              <c:f>'Grafici Revenue'!$F$46:$U$46</c:f>
              <c:numCache>
                <c:formatCode>0.00</c:formatCode>
                <c:ptCount val="16"/>
                <c:pt idx="0">
                  <c:v>11.41544</c:v>
                </c:pt>
                <c:pt idx="1">
                  <c:v>11.399319999999999</c:v>
                </c:pt>
                <c:pt idx="2">
                  <c:v>11.39926</c:v>
                </c:pt>
                <c:pt idx="3">
                  <c:v>11.405339999999999</c:v>
                </c:pt>
                <c:pt idx="4">
                  <c:v>11.43671</c:v>
                </c:pt>
                <c:pt idx="5">
                  <c:v>11.426120000000001</c:v>
                </c:pt>
                <c:pt idx="6">
                  <c:v>11.43031</c:v>
                </c:pt>
                <c:pt idx="7">
                  <c:v>11.38926</c:v>
                </c:pt>
                <c:pt idx="8">
                  <c:v>11.31095</c:v>
                </c:pt>
                <c:pt idx="9">
                  <c:v>11.43031</c:v>
                </c:pt>
                <c:pt idx="10">
                  <c:v>11.38926</c:v>
                </c:pt>
                <c:pt idx="11">
                  <c:v>11.31095</c:v>
                </c:pt>
                <c:pt idx="12">
                  <c:v>11.15541</c:v>
                </c:pt>
                <c:pt idx="13">
                  <c:v>10.17126</c:v>
                </c:pt>
                <c:pt idx="14">
                  <c:v>8.3431800000000003</c:v>
                </c:pt>
                <c:pt idx="15">
                  <c:v>-1.5441500000000019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EA8B-4B81-9C10-AF48790F6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FIFO-TSh-At-IO</c:v>
                </c:tx>
                <c:spPr>
                  <a:ln>
                    <a:solidFill>
                      <a:schemeClr val="accent4">
                        <a:lumMod val="60000"/>
                        <a:lumOff val="4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'Grafici Revenue'!$F$3:$V$3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0.95039999999999991</c:v>
                      </c:pt>
                      <c:pt idx="3">
                        <c:v>0.91079999999999994</c:v>
                      </c:pt>
                      <c:pt idx="4">
                        <c:v>0.87119999999999997</c:v>
                      </c:pt>
                      <c:pt idx="5">
                        <c:v>0.83160000000000001</c:v>
                      </c:pt>
                      <c:pt idx="6">
                        <c:v>0.79199999999999993</c:v>
                      </c:pt>
                      <c:pt idx="7">
                        <c:v>0.75239999999999996</c:v>
                      </c:pt>
                      <c:pt idx="8">
                        <c:v>0.71279999999999999</c:v>
                      </c:pt>
                      <c:pt idx="9">
                        <c:v>0.67319999999999991</c:v>
                      </c:pt>
                      <c:pt idx="10">
                        <c:v>0.63359999999999994</c:v>
                      </c:pt>
                      <c:pt idx="11">
                        <c:v>0.59399999999999997</c:v>
                      </c:pt>
                      <c:pt idx="12">
                        <c:v>0.5544</c:v>
                      </c:pt>
                      <c:pt idx="13">
                        <c:v>0.51479999999999992</c:v>
                      </c:pt>
                      <c:pt idx="14">
                        <c:v>0.47519999999999996</c:v>
                      </c:pt>
                      <c:pt idx="15">
                        <c:v>0.45539999999999997</c:v>
                      </c:pt>
                      <c:pt idx="16">
                        <c:v>0.43559999999999999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'Grafici Revenue'!$F$4:$V$4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9.7468500000000002</c:v>
                      </c:pt>
                      <c:pt idx="1">
                        <c:v>9.7777899999999995</c:v>
                      </c:pt>
                      <c:pt idx="2">
                        <c:v>9.7989700000000006</c:v>
                      </c:pt>
                      <c:pt idx="3">
                        <c:v>9.7258300000000002</c:v>
                      </c:pt>
                      <c:pt idx="4">
                        <c:v>9.6765500000000007</c:v>
                      </c:pt>
                      <c:pt idx="5">
                        <c:v>9.6028200000000012</c:v>
                      </c:pt>
                      <c:pt idx="6">
                        <c:v>9.4757700000000007</c:v>
                      </c:pt>
                      <c:pt idx="7">
                        <c:v>9.1905800000000006</c:v>
                      </c:pt>
                      <c:pt idx="8">
                        <c:v>8.8413599999999999</c:v>
                      </c:pt>
                      <c:pt idx="9">
                        <c:v>8.3363499999999995</c:v>
                      </c:pt>
                      <c:pt idx="10">
                        <c:v>7.5923400000000001</c:v>
                      </c:pt>
                      <c:pt idx="11">
                        <c:v>6.9398400000000002</c:v>
                      </c:pt>
                      <c:pt idx="12">
                        <c:v>5.7495899999999995</c:v>
                      </c:pt>
                      <c:pt idx="13">
                        <c:v>2.9200599999999994</c:v>
                      </c:pt>
                      <c:pt idx="14">
                        <c:v>-0.32304999999999851</c:v>
                      </c:pt>
                      <c:pt idx="15">
                        <c:v>-3.2931200000000018</c:v>
                      </c:pt>
                      <c:pt idx="16">
                        <c:v>-4.7098999999999975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EA8B-4B81-9C10-AF48790F6C0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FIFO-TSh-At-Cnt</c:v>
                </c:tx>
                <c:spPr>
                  <a:ln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Revenue'!$F$6:$S$6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0.93176470588235294</c:v>
                      </c:pt>
                      <c:pt idx="3">
                        <c:v>0.87352941176470589</c:v>
                      </c:pt>
                      <c:pt idx="4">
                        <c:v>0.81529411764705884</c:v>
                      </c:pt>
                      <c:pt idx="5">
                        <c:v>0.75705882352941178</c:v>
                      </c:pt>
                      <c:pt idx="6">
                        <c:v>0.69882352941176473</c:v>
                      </c:pt>
                      <c:pt idx="7">
                        <c:v>0.64058823529411768</c:v>
                      </c:pt>
                      <c:pt idx="8">
                        <c:v>0.58235294117647063</c:v>
                      </c:pt>
                      <c:pt idx="9">
                        <c:v>0.52411764705882358</c:v>
                      </c:pt>
                      <c:pt idx="10">
                        <c:v>0.46588235294117647</c:v>
                      </c:pt>
                      <c:pt idx="11">
                        <c:v>0.43676470588235294</c:v>
                      </c:pt>
                      <c:pt idx="12">
                        <c:v>0.40764705882352942</c:v>
                      </c:pt>
                      <c:pt idx="13">
                        <c:v>0.37852941176470589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Revenue'!$F$7:$S$7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9.7468500000000002</c:v>
                      </c:pt>
                      <c:pt idx="1">
                        <c:v>9.739139999999999</c:v>
                      </c:pt>
                      <c:pt idx="2">
                        <c:v>9.7866199999999992</c:v>
                      </c:pt>
                      <c:pt idx="3">
                        <c:v>9.7395399999999999</c:v>
                      </c:pt>
                      <c:pt idx="4">
                        <c:v>9.6686499999999995</c:v>
                      </c:pt>
                      <c:pt idx="5">
                        <c:v>9.6012799999999991</c:v>
                      </c:pt>
                      <c:pt idx="6">
                        <c:v>9.1043099999999999</c:v>
                      </c:pt>
                      <c:pt idx="7">
                        <c:v>8.4045799999999993</c:v>
                      </c:pt>
                      <c:pt idx="8">
                        <c:v>7.6161300000000001</c:v>
                      </c:pt>
                      <c:pt idx="9">
                        <c:v>6.1158399999999986</c:v>
                      </c:pt>
                      <c:pt idx="10">
                        <c:v>3.7815200000000004</c:v>
                      </c:pt>
                      <c:pt idx="11">
                        <c:v>2.4651300000000003</c:v>
                      </c:pt>
                      <c:pt idx="12">
                        <c:v>0.13717000000000112</c:v>
                      </c:pt>
                      <c:pt idx="13">
                        <c:v>-2.7193700000000014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8B-4B81-9C10-AF48790F6C0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FIFO-TSh-Pr-Cnt</c:v>
                </c:tx>
                <c:spPr>
                  <a:ln>
                    <a:solidFill>
                      <a:srgbClr val="CC6600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Revenue'!$F$9:$R$9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0.9405</c:v>
                      </c:pt>
                      <c:pt idx="3">
                        <c:v>0.89100000000000001</c:v>
                      </c:pt>
                      <c:pt idx="4">
                        <c:v>0.84150000000000003</c:v>
                      </c:pt>
                      <c:pt idx="5">
                        <c:v>0.79200000000000004</c:v>
                      </c:pt>
                      <c:pt idx="6">
                        <c:v>0.74250000000000005</c:v>
                      </c:pt>
                      <c:pt idx="7">
                        <c:v>0.69299999999999995</c:v>
                      </c:pt>
                      <c:pt idx="8">
                        <c:v>0.64349999999999996</c:v>
                      </c:pt>
                      <c:pt idx="9">
                        <c:v>0.59399999999999997</c:v>
                      </c:pt>
                      <c:pt idx="10">
                        <c:v>0.54449999999999998</c:v>
                      </c:pt>
                      <c:pt idx="11">
                        <c:v>0.495</c:v>
                      </c:pt>
                      <c:pt idx="12">
                        <c:v>0.44550000000000001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Revenue'!$F$10:$R$10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9.7468500000000002</c:v>
                      </c:pt>
                      <c:pt idx="1">
                        <c:v>9.7787399999999991</c:v>
                      </c:pt>
                      <c:pt idx="2">
                        <c:v>9.8314500000000002</c:v>
                      </c:pt>
                      <c:pt idx="3">
                        <c:v>9.7126900000000003</c:v>
                      </c:pt>
                      <c:pt idx="4">
                        <c:v>9.72621</c:v>
                      </c:pt>
                      <c:pt idx="5">
                        <c:v>9.6327999999999996</c:v>
                      </c:pt>
                      <c:pt idx="6">
                        <c:v>9.2990999999999993</c:v>
                      </c:pt>
                      <c:pt idx="7">
                        <c:v>9.0446600000000004</c:v>
                      </c:pt>
                      <c:pt idx="8">
                        <c:v>8.2255099999999999</c:v>
                      </c:pt>
                      <c:pt idx="9">
                        <c:v>7.3823100000000004</c:v>
                      </c:pt>
                      <c:pt idx="10">
                        <c:v>5.8598199999999991</c:v>
                      </c:pt>
                      <c:pt idx="11">
                        <c:v>2.8659800000000004</c:v>
                      </c:pt>
                      <c:pt idx="12">
                        <c:v>-1.7045500000000011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8B-4B81-9C10-AF48790F6C0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FIFO-B-At-Cnt</c:v>
                </c:tx>
                <c:spPr>
                  <a:ln>
                    <a:solidFill>
                      <a:srgbClr val="996633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Revenue'!$F$12:$V$12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0.93176470588235283</c:v>
                      </c:pt>
                      <c:pt idx="3">
                        <c:v>0.87352941176470578</c:v>
                      </c:pt>
                      <c:pt idx="4">
                        <c:v>0.81529411764705872</c:v>
                      </c:pt>
                      <c:pt idx="5">
                        <c:v>0.75705882352941167</c:v>
                      </c:pt>
                      <c:pt idx="6">
                        <c:v>0.69882352941176462</c:v>
                      </c:pt>
                      <c:pt idx="7">
                        <c:v>0.64058823529411757</c:v>
                      </c:pt>
                      <c:pt idx="8">
                        <c:v>0.58235294117647052</c:v>
                      </c:pt>
                      <c:pt idx="9">
                        <c:v>0.52411764705882347</c:v>
                      </c:pt>
                      <c:pt idx="10">
                        <c:v>0.49499999999999994</c:v>
                      </c:pt>
                      <c:pt idx="11">
                        <c:v>0.46588235294117641</c:v>
                      </c:pt>
                      <c:pt idx="12">
                        <c:v>0.43676470588235289</c:v>
                      </c:pt>
                      <c:pt idx="13">
                        <c:v>0.40764705882352936</c:v>
                      </c:pt>
                      <c:pt idx="14">
                        <c:v>0.37852941176470584</c:v>
                      </c:pt>
                      <c:pt idx="15">
                        <c:v>0.34941176470588231</c:v>
                      </c:pt>
                      <c:pt idx="16">
                        <c:v>0.32029411764705878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Revenue'!$F$13:$V$13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9.7468500000000002</c:v>
                      </c:pt>
                      <c:pt idx="1">
                        <c:v>10.048410000000001</c:v>
                      </c:pt>
                      <c:pt idx="2">
                        <c:v>10.09957</c:v>
                      </c:pt>
                      <c:pt idx="3">
                        <c:v>10.169409999999999</c:v>
                      </c:pt>
                      <c:pt idx="4">
                        <c:v>10.21576</c:v>
                      </c:pt>
                      <c:pt idx="5">
                        <c:v>10.288360000000001</c:v>
                      </c:pt>
                      <c:pt idx="6">
                        <c:v>10.29101</c:v>
                      </c:pt>
                      <c:pt idx="7">
                        <c:v>10.19666</c:v>
                      </c:pt>
                      <c:pt idx="8">
                        <c:v>10.052859999999999</c:v>
                      </c:pt>
                      <c:pt idx="9">
                        <c:v>9.617560000000001</c:v>
                      </c:pt>
                      <c:pt idx="10">
                        <c:v>9.3361400000000003</c:v>
                      </c:pt>
                      <c:pt idx="11">
                        <c:v>8.9238</c:v>
                      </c:pt>
                      <c:pt idx="12">
                        <c:v>8.2527200000000001</c:v>
                      </c:pt>
                      <c:pt idx="13">
                        <c:v>7.2632599999999998</c:v>
                      </c:pt>
                      <c:pt idx="14">
                        <c:v>5.9173399999999994</c:v>
                      </c:pt>
                      <c:pt idx="15">
                        <c:v>3.7430000000000003</c:v>
                      </c:pt>
                      <c:pt idx="16">
                        <c:v>0.36055999999999955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8B-4B81-9C10-AF48790F6C0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FIFO-Bn-Pr-Cnt</c:v>
                </c:tx>
                <c:spPr>
                  <a:ln>
                    <a:solidFill>
                      <a:srgbClr val="663300"/>
                    </a:solidFill>
                    <a:prstDash val="dash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Revenue'!$F$15:$V$15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0.92399999999999993</c:v>
                      </c:pt>
                      <c:pt idx="3">
                        <c:v>0.85799999999999998</c:v>
                      </c:pt>
                      <c:pt idx="4">
                        <c:v>0.79199999999999993</c:v>
                      </c:pt>
                      <c:pt idx="5">
                        <c:v>0.72599999999999998</c:v>
                      </c:pt>
                      <c:pt idx="6">
                        <c:v>0.65999999999999992</c:v>
                      </c:pt>
                      <c:pt idx="7">
                        <c:v>0.59399999999999997</c:v>
                      </c:pt>
                      <c:pt idx="8">
                        <c:v>0.52800000000000002</c:v>
                      </c:pt>
                      <c:pt idx="9">
                        <c:v>0.495</c:v>
                      </c:pt>
                      <c:pt idx="10">
                        <c:v>0.46199999999999997</c:v>
                      </c:pt>
                      <c:pt idx="11">
                        <c:v>0.42899999999999999</c:v>
                      </c:pt>
                      <c:pt idx="12">
                        <c:v>0.39599999999999996</c:v>
                      </c:pt>
                      <c:pt idx="13">
                        <c:v>0.36299999999999999</c:v>
                      </c:pt>
                      <c:pt idx="14">
                        <c:v>0.32999999999999996</c:v>
                      </c:pt>
                      <c:pt idx="15">
                        <c:v>0.29699999999999999</c:v>
                      </c:pt>
                      <c:pt idx="16">
                        <c:v>0.26400000000000001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Revenue'!$F$16:$V$16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9.7468500000000002</c:v>
                      </c:pt>
                      <c:pt idx="1">
                        <c:v>9.8683300000000003</c:v>
                      </c:pt>
                      <c:pt idx="2">
                        <c:v>9.9500200000000003</c:v>
                      </c:pt>
                      <c:pt idx="3">
                        <c:v>9.9925300000000004</c:v>
                      </c:pt>
                      <c:pt idx="4">
                        <c:v>9.9925300000000004</c:v>
                      </c:pt>
                      <c:pt idx="5">
                        <c:v>10.10872</c:v>
                      </c:pt>
                      <c:pt idx="6">
                        <c:v>10.213509999999999</c:v>
                      </c:pt>
                      <c:pt idx="7">
                        <c:v>10.33972</c:v>
                      </c:pt>
                      <c:pt idx="8">
                        <c:v>10.42967</c:v>
                      </c:pt>
                      <c:pt idx="9">
                        <c:v>10.44197</c:v>
                      </c:pt>
                      <c:pt idx="10">
                        <c:v>10.46452</c:v>
                      </c:pt>
                      <c:pt idx="11">
                        <c:v>10.48095</c:v>
                      </c:pt>
                      <c:pt idx="12">
                        <c:v>10.39106</c:v>
                      </c:pt>
                      <c:pt idx="13">
                        <c:v>10.33761</c:v>
                      </c:pt>
                      <c:pt idx="14">
                        <c:v>10.03842</c:v>
                      </c:pt>
                      <c:pt idx="15">
                        <c:v>9.1663599999999992</c:v>
                      </c:pt>
                      <c:pt idx="16">
                        <c:v>6.9627999999999997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8B-4B81-9C10-AF48790F6C0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DD-TSh-At-IO</c:v>
                </c:tx>
                <c:spPr>
                  <a:ln>
                    <a:solidFill>
                      <a:schemeClr val="accent5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Revenue'!$F$18:$U$18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0.94874999999999998</c:v>
                      </c:pt>
                      <c:pt idx="3">
                        <c:v>0.90749999999999997</c:v>
                      </c:pt>
                      <c:pt idx="4">
                        <c:v>0.86624999999999996</c:v>
                      </c:pt>
                      <c:pt idx="5">
                        <c:v>0.82499999999999996</c:v>
                      </c:pt>
                      <c:pt idx="6">
                        <c:v>0.78374999999999995</c:v>
                      </c:pt>
                      <c:pt idx="7">
                        <c:v>0.74249999999999994</c:v>
                      </c:pt>
                      <c:pt idx="8">
                        <c:v>0.70124999999999993</c:v>
                      </c:pt>
                      <c:pt idx="9">
                        <c:v>0.65999999999999992</c:v>
                      </c:pt>
                      <c:pt idx="10">
                        <c:v>0.61875000000000002</c:v>
                      </c:pt>
                      <c:pt idx="11">
                        <c:v>0.57750000000000001</c:v>
                      </c:pt>
                      <c:pt idx="12">
                        <c:v>0.53625</c:v>
                      </c:pt>
                      <c:pt idx="13">
                        <c:v>0.495</c:v>
                      </c:pt>
                      <c:pt idx="14">
                        <c:v>0.45374999999999999</c:v>
                      </c:pt>
                      <c:pt idx="15">
                        <c:v>0.41249999999999998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Revenue'!$F$19:$U$19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11.219009999999999</c:v>
                      </c:pt>
                      <c:pt idx="1">
                        <c:v>11.203289999999999</c:v>
                      </c:pt>
                      <c:pt idx="2">
                        <c:v>11.210179999999999</c:v>
                      </c:pt>
                      <c:pt idx="3">
                        <c:v>11.18004</c:v>
                      </c:pt>
                      <c:pt idx="4">
                        <c:v>11.16211</c:v>
                      </c:pt>
                      <c:pt idx="5">
                        <c:v>11.13231</c:v>
                      </c:pt>
                      <c:pt idx="6">
                        <c:v>11.08014</c:v>
                      </c:pt>
                      <c:pt idx="7">
                        <c:v>10.99639</c:v>
                      </c:pt>
                      <c:pt idx="8">
                        <c:v>10.835889999999999</c:v>
                      </c:pt>
                      <c:pt idx="9">
                        <c:v>10.416730000000001</c:v>
                      </c:pt>
                      <c:pt idx="10">
                        <c:v>10.14719</c:v>
                      </c:pt>
                      <c:pt idx="11">
                        <c:v>9.5481300000000005</c:v>
                      </c:pt>
                      <c:pt idx="12">
                        <c:v>8.5749099999999991</c:v>
                      </c:pt>
                      <c:pt idx="13">
                        <c:v>6.6953999999999994</c:v>
                      </c:pt>
                      <c:pt idx="14">
                        <c:v>4.16709</c:v>
                      </c:pt>
                      <c:pt idx="15">
                        <c:v>-4.1351000000000013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8B-4B81-9C10-AF48790F6C0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DD-TSh-At-Cnt</c:v>
                </c:tx>
                <c:spPr>
                  <a:ln>
                    <a:solidFill>
                      <a:srgbClr val="3399FF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Revenue'!$F$21:$R$21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0.93500000000000005</c:v>
                      </c:pt>
                      <c:pt idx="3">
                        <c:v>0.88</c:v>
                      </c:pt>
                      <c:pt idx="4">
                        <c:v>0.82500000000000007</c:v>
                      </c:pt>
                      <c:pt idx="5">
                        <c:v>0.77</c:v>
                      </c:pt>
                      <c:pt idx="6">
                        <c:v>0.71499999999999997</c:v>
                      </c:pt>
                      <c:pt idx="7">
                        <c:v>0.66</c:v>
                      </c:pt>
                      <c:pt idx="8">
                        <c:v>0.60499999999999998</c:v>
                      </c:pt>
                      <c:pt idx="9">
                        <c:v>0.55000000000000004</c:v>
                      </c:pt>
                      <c:pt idx="10">
                        <c:v>0.495</c:v>
                      </c:pt>
                      <c:pt idx="11">
                        <c:v>0.44</c:v>
                      </c:pt>
                      <c:pt idx="12">
                        <c:v>0.38500000000000001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Revenue'!$F$22:$R$22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11.208020000000001</c:v>
                      </c:pt>
                      <c:pt idx="2">
                        <c:v>11.1892</c:v>
                      </c:pt>
                      <c:pt idx="3">
                        <c:v>11.213039999999999</c:v>
                      </c:pt>
                      <c:pt idx="4">
                        <c:v>11.190480000000001</c:v>
                      </c:pt>
                      <c:pt idx="5">
                        <c:v>11.119489999999999</c:v>
                      </c:pt>
                      <c:pt idx="6">
                        <c:v>11.018650000000001</c:v>
                      </c:pt>
                      <c:pt idx="7">
                        <c:v>10.796520000000001</c:v>
                      </c:pt>
                      <c:pt idx="8">
                        <c:v>10.3992</c:v>
                      </c:pt>
                      <c:pt idx="9">
                        <c:v>9.6365800000000004</c:v>
                      </c:pt>
                      <c:pt idx="10">
                        <c:v>8.3649100000000001</c:v>
                      </c:pt>
                      <c:pt idx="11">
                        <c:v>5.1964800000000011</c:v>
                      </c:pt>
                      <c:pt idx="12">
                        <c:v>-1.8224400000000003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8B-4B81-9C10-AF48790F6C0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DD-TSh-Pr-Cnt</c:v>
                </c:tx>
                <c:spPr>
                  <a:ln>
                    <a:solidFill>
                      <a:srgbClr val="66FFFF"/>
                    </a:solidFill>
                    <a:prstDash val="sys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Revenue'!$F$24:$R$24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0.94285714285714284</c:v>
                      </c:pt>
                      <c:pt idx="3">
                        <c:v>0.89571428571428569</c:v>
                      </c:pt>
                      <c:pt idx="4">
                        <c:v>0.84857142857142853</c:v>
                      </c:pt>
                      <c:pt idx="5">
                        <c:v>0.80142857142857138</c:v>
                      </c:pt>
                      <c:pt idx="6">
                        <c:v>0.75428571428571423</c:v>
                      </c:pt>
                      <c:pt idx="7">
                        <c:v>0.70714285714285718</c:v>
                      </c:pt>
                      <c:pt idx="8">
                        <c:v>0.66</c:v>
                      </c:pt>
                      <c:pt idx="9">
                        <c:v>0.61285714285714288</c:v>
                      </c:pt>
                      <c:pt idx="10">
                        <c:v>0.56571428571428573</c:v>
                      </c:pt>
                      <c:pt idx="11">
                        <c:v>0.51857142857142857</c:v>
                      </c:pt>
                      <c:pt idx="12">
                        <c:v>0.47142857142857142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Revenue'!$F$25:$R$25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11.220700000000001</c:v>
                      </c:pt>
                      <c:pt idx="2">
                        <c:v>11.145199999999999</c:v>
                      </c:pt>
                      <c:pt idx="3">
                        <c:v>11.1639</c:v>
                      </c:pt>
                      <c:pt idx="4">
                        <c:v>11.152060000000001</c:v>
                      </c:pt>
                      <c:pt idx="5">
                        <c:v>11.048590000000001</c:v>
                      </c:pt>
                      <c:pt idx="6">
                        <c:v>10.84022</c:v>
                      </c:pt>
                      <c:pt idx="7">
                        <c:v>10.60271</c:v>
                      </c:pt>
                      <c:pt idx="8">
                        <c:v>10.188000000000001</c:v>
                      </c:pt>
                      <c:pt idx="9">
                        <c:v>9.4456999999999987</c:v>
                      </c:pt>
                      <c:pt idx="10">
                        <c:v>7.8749000000000002</c:v>
                      </c:pt>
                      <c:pt idx="11">
                        <c:v>6.0081100000000003</c:v>
                      </c:pt>
                      <c:pt idx="12">
                        <c:v>1.8372799999999998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8B-4B81-9C10-AF48790F6C0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DD-Bn-At-Cnt</c:v>
                </c:tx>
                <c:spPr>
                  <a:ln>
                    <a:solidFill>
                      <a:srgbClr val="0070C0"/>
                    </a:solidFill>
                    <a:prstDash val="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Revenue'!$F$27:$R$27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0.89100000000000001</c:v>
                      </c:pt>
                      <c:pt idx="3">
                        <c:v>0.84150000000000003</c:v>
                      </c:pt>
                      <c:pt idx="4">
                        <c:v>0.79200000000000004</c:v>
                      </c:pt>
                      <c:pt idx="5">
                        <c:v>0.74250000000000005</c:v>
                      </c:pt>
                      <c:pt idx="6">
                        <c:v>0.64350000000000007</c:v>
                      </c:pt>
                      <c:pt idx="7">
                        <c:v>0.59400000000000008</c:v>
                      </c:pt>
                      <c:pt idx="8">
                        <c:v>0.49500000000000005</c:v>
                      </c:pt>
                      <c:pt idx="9">
                        <c:v>0.44550000000000001</c:v>
                      </c:pt>
                      <c:pt idx="10">
                        <c:v>0.39600000000000002</c:v>
                      </c:pt>
                      <c:pt idx="11">
                        <c:v>0.34650000000000003</c:v>
                      </c:pt>
                      <c:pt idx="12">
                        <c:v>0.29700000000000004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Revenue'!$F$28:$R$28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11.27037</c:v>
                      </c:pt>
                      <c:pt idx="2">
                        <c:v>11.28561</c:v>
                      </c:pt>
                      <c:pt idx="3">
                        <c:v>11.30841</c:v>
                      </c:pt>
                      <c:pt idx="4">
                        <c:v>11.31817</c:v>
                      </c:pt>
                      <c:pt idx="5">
                        <c:v>11.30165</c:v>
                      </c:pt>
                      <c:pt idx="6">
                        <c:v>11.22842</c:v>
                      </c:pt>
                      <c:pt idx="7">
                        <c:v>11.169140000000001</c:v>
                      </c:pt>
                      <c:pt idx="8">
                        <c:v>10.813369999999999</c:v>
                      </c:pt>
                      <c:pt idx="9">
                        <c:v>10.148439999999999</c:v>
                      </c:pt>
                      <c:pt idx="10">
                        <c:v>9.1093399999999995</c:v>
                      </c:pt>
                      <c:pt idx="11">
                        <c:v>5.0171899999999994</c:v>
                      </c:pt>
                      <c:pt idx="12">
                        <c:v>-7.5899799999999971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8B-4B81-9C10-AF48790F6C0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DD-Bn-Pr-Cnt</c:v>
                </c:tx>
                <c:spPr>
                  <a:ln>
                    <a:solidFill>
                      <a:srgbClr val="002060"/>
                    </a:solidFill>
                    <a:prstDash val="dash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Revenue'!$F$30:$R$30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0.92812499999999998</c:v>
                      </c:pt>
                      <c:pt idx="3">
                        <c:v>0.86624999999999996</c:v>
                      </c:pt>
                      <c:pt idx="4">
                        <c:v>0.80437499999999995</c:v>
                      </c:pt>
                      <c:pt idx="5">
                        <c:v>0.74249999999999994</c:v>
                      </c:pt>
                      <c:pt idx="6">
                        <c:v>0.68062499999999992</c:v>
                      </c:pt>
                      <c:pt idx="7">
                        <c:v>0.61874999999999991</c:v>
                      </c:pt>
                      <c:pt idx="8">
                        <c:v>0.55687500000000001</c:v>
                      </c:pt>
                      <c:pt idx="9">
                        <c:v>0.495</c:v>
                      </c:pt>
                      <c:pt idx="10">
                        <c:v>0.43312499999999998</c:v>
                      </c:pt>
                      <c:pt idx="11">
                        <c:v>0.37124999999999997</c:v>
                      </c:pt>
                      <c:pt idx="12">
                        <c:v>0.30937499999999996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Revenue'!$F$31:$R$31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11.24137</c:v>
                      </c:pt>
                      <c:pt idx="2">
                        <c:v>11.23353</c:v>
                      </c:pt>
                      <c:pt idx="3">
                        <c:v>11.26627</c:v>
                      </c:pt>
                      <c:pt idx="4">
                        <c:v>11.26291</c:v>
                      </c:pt>
                      <c:pt idx="5">
                        <c:v>11.27251</c:v>
                      </c:pt>
                      <c:pt idx="6">
                        <c:v>11.25338</c:v>
                      </c:pt>
                      <c:pt idx="7">
                        <c:v>11.19323</c:v>
                      </c:pt>
                      <c:pt idx="8">
                        <c:v>10.97917</c:v>
                      </c:pt>
                      <c:pt idx="9">
                        <c:v>10.84276</c:v>
                      </c:pt>
                      <c:pt idx="10">
                        <c:v>10.04894</c:v>
                      </c:pt>
                      <c:pt idx="11">
                        <c:v>8.2964199999999995</c:v>
                      </c:pt>
                      <c:pt idx="12">
                        <c:v>1.1171399999999991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8B-4B81-9C10-AF48790F6C03}"/>
                  </c:ext>
                </c:extLst>
              </c15:ser>
            </c15:filteredScatterSeries>
          </c:ext>
        </c:extLst>
      </c:scatterChart>
      <c:valAx>
        <c:axId val="658441568"/>
        <c:scaling>
          <c:orientation val="minMax"/>
          <c:max val="1"/>
          <c:min val="0.25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% Norms</a:t>
                </a:r>
                <a:r>
                  <a:rPr lang="it-IT" b="1" baseline="0"/>
                  <a:t> relatively to the push case (100%)</a:t>
                </a:r>
                <a:endParaRPr lang="it-IT" b="1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658446816"/>
        <c:crosses val="autoZero"/>
        <c:crossBetween val="midCat"/>
        <c:majorUnit val="0.1"/>
        <c:minorUnit val="1.0000000000000002E-2"/>
      </c:valAx>
      <c:valAx>
        <c:axId val="658446816"/>
        <c:scaling>
          <c:orientation val="minMax"/>
          <c:max val="1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Revenue Per Item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658441568"/>
        <c:crosses val="autoZero"/>
        <c:crossBetween val="midCat"/>
        <c:majorUnit val="2"/>
        <c:minorUnit val="0.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Revenue'!$F$33:$U$33</c:f>
              <c:numCache>
                <c:formatCode>0.00</c:formatCode>
                <c:ptCount val="16"/>
                <c:pt idx="0">
                  <c:v>1</c:v>
                </c:pt>
                <c:pt idx="1">
                  <c:v>0.99</c:v>
                </c:pt>
                <c:pt idx="2">
                  <c:v>0.94874999999999998</c:v>
                </c:pt>
                <c:pt idx="3">
                  <c:v>0.90749999999999997</c:v>
                </c:pt>
                <c:pt idx="4">
                  <c:v>0.86624999999999996</c:v>
                </c:pt>
                <c:pt idx="5">
                  <c:v>0.82499999999999996</c:v>
                </c:pt>
                <c:pt idx="6">
                  <c:v>0.78374999999999995</c:v>
                </c:pt>
                <c:pt idx="7">
                  <c:v>0.74249999999999994</c:v>
                </c:pt>
                <c:pt idx="8">
                  <c:v>0.70124999999999993</c:v>
                </c:pt>
                <c:pt idx="9">
                  <c:v>0.65999999999999992</c:v>
                </c:pt>
                <c:pt idx="10">
                  <c:v>0.61875000000000002</c:v>
                </c:pt>
                <c:pt idx="11">
                  <c:v>0.57750000000000001</c:v>
                </c:pt>
                <c:pt idx="12">
                  <c:v>0.53625</c:v>
                </c:pt>
                <c:pt idx="13">
                  <c:v>0.495</c:v>
                </c:pt>
                <c:pt idx="14">
                  <c:v>0.45374999999999999</c:v>
                </c:pt>
                <c:pt idx="15">
                  <c:v>0.41249999999999998</c:v>
                </c:pt>
              </c:numCache>
            </c:numRef>
          </c:xVal>
          <c:yVal>
            <c:numRef>
              <c:f>'Grafici Revenue'!$F$34:$U$34</c:f>
              <c:numCache>
                <c:formatCode>0.00</c:formatCode>
                <c:ptCount val="16"/>
                <c:pt idx="0">
                  <c:v>11.41544</c:v>
                </c:pt>
                <c:pt idx="1">
                  <c:v>11.39859</c:v>
                </c:pt>
                <c:pt idx="2">
                  <c:v>11.38381</c:v>
                </c:pt>
                <c:pt idx="3">
                  <c:v>11.396879999999999</c:v>
                </c:pt>
                <c:pt idx="4">
                  <c:v>11.395910000000001</c:v>
                </c:pt>
                <c:pt idx="5">
                  <c:v>11.355319999999999</c:v>
                </c:pt>
                <c:pt idx="6">
                  <c:v>11.325390000000001</c:v>
                </c:pt>
                <c:pt idx="7">
                  <c:v>11.272729999999999</c:v>
                </c:pt>
                <c:pt idx="8">
                  <c:v>11.1701</c:v>
                </c:pt>
                <c:pt idx="9">
                  <c:v>10.937239999999999</c:v>
                </c:pt>
                <c:pt idx="10">
                  <c:v>10.47059</c:v>
                </c:pt>
                <c:pt idx="11">
                  <c:v>9.7695299999999996</c:v>
                </c:pt>
                <c:pt idx="12">
                  <c:v>8.999839999999999</c:v>
                </c:pt>
                <c:pt idx="13">
                  <c:v>6.8541500000000006</c:v>
                </c:pt>
                <c:pt idx="14">
                  <c:v>3.5700699999999994</c:v>
                </c:pt>
                <c:pt idx="15">
                  <c:v>-1.80349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061-44D1-9C66-1748AEEA0ACA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Revenue'!$F$36:$R$36</c:f>
              <c:numCache>
                <c:formatCode>0.00</c:formatCode>
                <c:ptCount val="13"/>
                <c:pt idx="0">
                  <c:v>1</c:v>
                </c:pt>
                <c:pt idx="1">
                  <c:v>0.99</c:v>
                </c:pt>
                <c:pt idx="2">
                  <c:v>0.93176470588235294</c:v>
                </c:pt>
                <c:pt idx="3">
                  <c:v>0.87352941176470589</c:v>
                </c:pt>
                <c:pt idx="4">
                  <c:v>0.81529411764705884</c:v>
                </c:pt>
                <c:pt idx="5">
                  <c:v>0.75705882352941178</c:v>
                </c:pt>
                <c:pt idx="6">
                  <c:v>0.69882352941176473</c:v>
                </c:pt>
                <c:pt idx="7">
                  <c:v>0.64058823529411768</c:v>
                </c:pt>
                <c:pt idx="8">
                  <c:v>0.58235294117647063</c:v>
                </c:pt>
                <c:pt idx="9">
                  <c:v>0.52411764705882358</c:v>
                </c:pt>
                <c:pt idx="10">
                  <c:v>0.46588235294117647</c:v>
                </c:pt>
                <c:pt idx="11">
                  <c:v>0.40764705882352942</c:v>
                </c:pt>
                <c:pt idx="12">
                  <c:v>0.34941176470588237</c:v>
                </c:pt>
              </c:numCache>
            </c:numRef>
          </c:xVal>
          <c:yVal>
            <c:numRef>
              <c:f>'Grafici Revenue'!$F$37:$R$37</c:f>
              <c:numCache>
                <c:formatCode>0.00</c:formatCode>
                <c:ptCount val="13"/>
                <c:pt idx="0">
                  <c:v>11.41544</c:v>
                </c:pt>
                <c:pt idx="1">
                  <c:v>11.407550000000001</c:v>
                </c:pt>
                <c:pt idx="2">
                  <c:v>11.416779999999999</c:v>
                </c:pt>
                <c:pt idx="3">
                  <c:v>11.40943</c:v>
                </c:pt>
                <c:pt idx="4">
                  <c:v>11.38064</c:v>
                </c:pt>
                <c:pt idx="5">
                  <c:v>11.32891</c:v>
                </c:pt>
                <c:pt idx="6">
                  <c:v>11.26031</c:v>
                </c:pt>
                <c:pt idx="7">
                  <c:v>10.874560000000001</c:v>
                </c:pt>
                <c:pt idx="8">
                  <c:v>10.395099999999999</c:v>
                </c:pt>
                <c:pt idx="9">
                  <c:v>9.7040799999999994</c:v>
                </c:pt>
                <c:pt idx="10">
                  <c:v>8.0767199999999999</c:v>
                </c:pt>
                <c:pt idx="11">
                  <c:v>3.3364800000000017</c:v>
                </c:pt>
                <c:pt idx="12">
                  <c:v>-7.7545300000000026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061-44D1-9C66-1748AEEA0ACA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Revenue'!$F$39:$T$39</c:f>
              <c:numCache>
                <c:formatCode>0.00</c:formatCode>
                <c:ptCount val="15"/>
                <c:pt idx="0">
                  <c:v>1</c:v>
                </c:pt>
                <c:pt idx="1">
                  <c:v>0.99</c:v>
                </c:pt>
                <c:pt idx="2">
                  <c:v>0.94285714285714284</c:v>
                </c:pt>
                <c:pt idx="3">
                  <c:v>0.89571428571428569</c:v>
                </c:pt>
                <c:pt idx="4">
                  <c:v>0.84857142857142853</c:v>
                </c:pt>
                <c:pt idx="5">
                  <c:v>0.80142857142857138</c:v>
                </c:pt>
                <c:pt idx="6">
                  <c:v>0.75428571428571423</c:v>
                </c:pt>
                <c:pt idx="7">
                  <c:v>0.70714285714285718</c:v>
                </c:pt>
                <c:pt idx="8">
                  <c:v>0.66</c:v>
                </c:pt>
                <c:pt idx="9">
                  <c:v>0.61285714285714288</c:v>
                </c:pt>
                <c:pt idx="10">
                  <c:v>0.56571428571428573</c:v>
                </c:pt>
                <c:pt idx="11">
                  <c:v>0.51857142857142857</c:v>
                </c:pt>
                <c:pt idx="12">
                  <c:v>0.47142857142857142</c:v>
                </c:pt>
                <c:pt idx="13">
                  <c:v>0.42428571428571427</c:v>
                </c:pt>
                <c:pt idx="14">
                  <c:v>0.37714285714285711</c:v>
                </c:pt>
              </c:numCache>
            </c:numRef>
          </c:xVal>
          <c:yVal>
            <c:numRef>
              <c:f>'Grafici Revenue'!$F$40:$T$40</c:f>
              <c:numCache>
                <c:formatCode>0.00</c:formatCode>
                <c:ptCount val="15"/>
                <c:pt idx="0">
                  <c:v>11.41544</c:v>
                </c:pt>
                <c:pt idx="1">
                  <c:v>11.39636</c:v>
                </c:pt>
                <c:pt idx="2">
                  <c:v>11.415150000000001</c:v>
                </c:pt>
                <c:pt idx="3">
                  <c:v>11.40766</c:v>
                </c:pt>
                <c:pt idx="4">
                  <c:v>11.37866</c:v>
                </c:pt>
                <c:pt idx="5">
                  <c:v>11.3399</c:v>
                </c:pt>
                <c:pt idx="6">
                  <c:v>11.20063</c:v>
                </c:pt>
                <c:pt idx="7">
                  <c:v>11.050609999999999</c:v>
                </c:pt>
                <c:pt idx="8">
                  <c:v>10.676030000000001</c:v>
                </c:pt>
                <c:pt idx="9">
                  <c:v>9.7787699999999997</c:v>
                </c:pt>
                <c:pt idx="10">
                  <c:v>9.2719500000000004</c:v>
                </c:pt>
                <c:pt idx="11">
                  <c:v>7.6262000000000008</c:v>
                </c:pt>
                <c:pt idx="12">
                  <c:v>4.2857099999999999</c:v>
                </c:pt>
                <c:pt idx="13">
                  <c:v>-0.88401999999999958</c:v>
                </c:pt>
                <c:pt idx="14">
                  <c:v>-13.17604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061-44D1-9C66-1748AEEA0ACA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Revenue'!$F$42:$T$42</c:f>
              <c:numCache>
                <c:formatCode>0.00</c:formatCode>
                <c:ptCount val="15"/>
                <c:pt idx="0">
                  <c:v>1</c:v>
                </c:pt>
                <c:pt idx="1">
                  <c:v>0.99</c:v>
                </c:pt>
                <c:pt idx="2">
                  <c:v>0.93789473684210523</c:v>
                </c:pt>
                <c:pt idx="3">
                  <c:v>0.88578947368421046</c:v>
                </c:pt>
                <c:pt idx="4">
                  <c:v>0.83368421052631569</c:v>
                </c:pt>
                <c:pt idx="5">
                  <c:v>0.78157894736842093</c:v>
                </c:pt>
                <c:pt idx="6">
                  <c:v>0.72947368421052627</c:v>
                </c:pt>
                <c:pt idx="7">
                  <c:v>0.67736842105263151</c:v>
                </c:pt>
                <c:pt idx="8">
                  <c:v>0.62526315789473674</c:v>
                </c:pt>
                <c:pt idx="9">
                  <c:v>0.57315789473684209</c:v>
                </c:pt>
                <c:pt idx="10">
                  <c:v>0.52105263157894732</c:v>
                </c:pt>
                <c:pt idx="11">
                  <c:v>0.46894736842105261</c:v>
                </c:pt>
                <c:pt idx="12">
                  <c:v>0.41684210526315785</c:v>
                </c:pt>
                <c:pt idx="13">
                  <c:v>0.36473684210526314</c:v>
                </c:pt>
                <c:pt idx="14">
                  <c:v>0.31263157894736837</c:v>
                </c:pt>
              </c:numCache>
            </c:numRef>
          </c:xVal>
          <c:yVal>
            <c:numRef>
              <c:f>'Grafici Revenue'!$F$43:$T$43</c:f>
              <c:numCache>
                <c:formatCode>0.00</c:formatCode>
                <c:ptCount val="15"/>
                <c:pt idx="0">
                  <c:v>11.41544</c:v>
                </c:pt>
                <c:pt idx="1">
                  <c:v>11.45471</c:v>
                </c:pt>
                <c:pt idx="2">
                  <c:v>11.445350000000001</c:v>
                </c:pt>
                <c:pt idx="3">
                  <c:v>11.46269</c:v>
                </c:pt>
                <c:pt idx="4">
                  <c:v>11.479559999999999</c:v>
                </c:pt>
                <c:pt idx="5">
                  <c:v>11.48982</c:v>
                </c:pt>
                <c:pt idx="6">
                  <c:v>11.48</c:v>
                </c:pt>
                <c:pt idx="7">
                  <c:v>11.49091</c:v>
                </c:pt>
                <c:pt idx="8">
                  <c:v>11.46711</c:v>
                </c:pt>
                <c:pt idx="9">
                  <c:v>11.44331</c:v>
                </c:pt>
                <c:pt idx="10">
                  <c:v>11.174669999999999</c:v>
                </c:pt>
                <c:pt idx="11">
                  <c:v>10.673</c:v>
                </c:pt>
                <c:pt idx="12">
                  <c:v>9.5721299999999996</c:v>
                </c:pt>
                <c:pt idx="13">
                  <c:v>7.1156600000000001</c:v>
                </c:pt>
                <c:pt idx="14">
                  <c:v>-4.4415499999999994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061-44D1-9C66-1748AEEA0ACA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Revenue'!$F$45:$U$45</c:f>
              <c:numCache>
                <c:formatCode>0.00</c:formatCode>
                <c:ptCount val="16"/>
                <c:pt idx="0">
                  <c:v>1</c:v>
                </c:pt>
                <c:pt idx="1">
                  <c:v>0.99</c:v>
                </c:pt>
                <c:pt idx="2">
                  <c:v>0.92812499999999998</c:v>
                </c:pt>
                <c:pt idx="3">
                  <c:v>0.86624999999999996</c:v>
                </c:pt>
                <c:pt idx="4">
                  <c:v>0.80437499999999995</c:v>
                </c:pt>
                <c:pt idx="5">
                  <c:v>0.74249999999999994</c:v>
                </c:pt>
                <c:pt idx="6">
                  <c:v>0.68062499999999992</c:v>
                </c:pt>
                <c:pt idx="7">
                  <c:v>0.61874999999999991</c:v>
                </c:pt>
                <c:pt idx="8">
                  <c:v>0.55687500000000001</c:v>
                </c:pt>
                <c:pt idx="9">
                  <c:v>0.68062499999999992</c:v>
                </c:pt>
                <c:pt idx="10">
                  <c:v>0.61874999999999991</c:v>
                </c:pt>
                <c:pt idx="11">
                  <c:v>0.55687500000000001</c:v>
                </c:pt>
                <c:pt idx="12">
                  <c:v>0.495</c:v>
                </c:pt>
                <c:pt idx="13">
                  <c:v>0.43312499999999998</c:v>
                </c:pt>
                <c:pt idx="14">
                  <c:v>0.37124999999999997</c:v>
                </c:pt>
                <c:pt idx="15">
                  <c:v>0.30937499999999996</c:v>
                </c:pt>
              </c:numCache>
            </c:numRef>
          </c:xVal>
          <c:yVal>
            <c:numRef>
              <c:f>'Grafici Revenue'!$F$46:$U$46</c:f>
              <c:numCache>
                <c:formatCode>0.00</c:formatCode>
                <c:ptCount val="16"/>
                <c:pt idx="0">
                  <c:v>11.41544</c:v>
                </c:pt>
                <c:pt idx="1">
                  <c:v>11.399319999999999</c:v>
                </c:pt>
                <c:pt idx="2">
                  <c:v>11.39926</c:v>
                </c:pt>
                <c:pt idx="3">
                  <c:v>11.405339999999999</c:v>
                </c:pt>
                <c:pt idx="4">
                  <c:v>11.43671</c:v>
                </c:pt>
                <c:pt idx="5">
                  <c:v>11.426120000000001</c:v>
                </c:pt>
                <c:pt idx="6">
                  <c:v>11.43031</c:v>
                </c:pt>
                <c:pt idx="7">
                  <c:v>11.38926</c:v>
                </c:pt>
                <c:pt idx="8">
                  <c:v>11.31095</c:v>
                </c:pt>
                <c:pt idx="9">
                  <c:v>11.43031</c:v>
                </c:pt>
                <c:pt idx="10">
                  <c:v>11.38926</c:v>
                </c:pt>
                <c:pt idx="11">
                  <c:v>11.31095</c:v>
                </c:pt>
                <c:pt idx="12">
                  <c:v>11.15541</c:v>
                </c:pt>
                <c:pt idx="13">
                  <c:v>10.17126</c:v>
                </c:pt>
                <c:pt idx="14">
                  <c:v>8.3431800000000003</c:v>
                </c:pt>
                <c:pt idx="15">
                  <c:v>-1.5441500000000019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A061-44D1-9C66-1748AEEA0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FIFO-TSh-At-IO</c:v>
                </c:tx>
                <c:spPr>
                  <a:ln>
                    <a:solidFill>
                      <a:schemeClr val="accent4">
                        <a:lumMod val="60000"/>
                        <a:lumOff val="4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'Grafici Revenue'!$F$3:$V$3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0.95039999999999991</c:v>
                      </c:pt>
                      <c:pt idx="3">
                        <c:v>0.91079999999999994</c:v>
                      </c:pt>
                      <c:pt idx="4">
                        <c:v>0.87119999999999997</c:v>
                      </c:pt>
                      <c:pt idx="5">
                        <c:v>0.83160000000000001</c:v>
                      </c:pt>
                      <c:pt idx="6">
                        <c:v>0.79199999999999993</c:v>
                      </c:pt>
                      <c:pt idx="7">
                        <c:v>0.75239999999999996</c:v>
                      </c:pt>
                      <c:pt idx="8">
                        <c:v>0.71279999999999999</c:v>
                      </c:pt>
                      <c:pt idx="9">
                        <c:v>0.67319999999999991</c:v>
                      </c:pt>
                      <c:pt idx="10">
                        <c:v>0.63359999999999994</c:v>
                      </c:pt>
                      <c:pt idx="11">
                        <c:v>0.59399999999999997</c:v>
                      </c:pt>
                      <c:pt idx="12">
                        <c:v>0.5544</c:v>
                      </c:pt>
                      <c:pt idx="13">
                        <c:v>0.51479999999999992</c:v>
                      </c:pt>
                      <c:pt idx="14">
                        <c:v>0.47519999999999996</c:v>
                      </c:pt>
                      <c:pt idx="15">
                        <c:v>0.45539999999999997</c:v>
                      </c:pt>
                      <c:pt idx="16">
                        <c:v>0.43559999999999999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'Grafici Revenue'!$F$4:$V$4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9.7468500000000002</c:v>
                      </c:pt>
                      <c:pt idx="1">
                        <c:v>9.7777899999999995</c:v>
                      </c:pt>
                      <c:pt idx="2">
                        <c:v>9.7989700000000006</c:v>
                      </c:pt>
                      <c:pt idx="3">
                        <c:v>9.7258300000000002</c:v>
                      </c:pt>
                      <c:pt idx="4">
                        <c:v>9.6765500000000007</c:v>
                      </c:pt>
                      <c:pt idx="5">
                        <c:v>9.6028200000000012</c:v>
                      </c:pt>
                      <c:pt idx="6">
                        <c:v>9.4757700000000007</c:v>
                      </c:pt>
                      <c:pt idx="7">
                        <c:v>9.1905800000000006</c:v>
                      </c:pt>
                      <c:pt idx="8">
                        <c:v>8.8413599999999999</c:v>
                      </c:pt>
                      <c:pt idx="9">
                        <c:v>8.3363499999999995</c:v>
                      </c:pt>
                      <c:pt idx="10">
                        <c:v>7.5923400000000001</c:v>
                      </c:pt>
                      <c:pt idx="11">
                        <c:v>6.9398400000000002</c:v>
                      </c:pt>
                      <c:pt idx="12">
                        <c:v>5.7495899999999995</c:v>
                      </c:pt>
                      <c:pt idx="13">
                        <c:v>2.9200599999999994</c:v>
                      </c:pt>
                      <c:pt idx="14">
                        <c:v>-0.32304999999999851</c:v>
                      </c:pt>
                      <c:pt idx="15">
                        <c:v>-3.2931200000000018</c:v>
                      </c:pt>
                      <c:pt idx="16">
                        <c:v>-4.7098999999999975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A061-44D1-9C66-1748AEEA0ACA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FIFO-TSh-At-Cnt</c:v>
                </c:tx>
                <c:spPr>
                  <a:ln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Revenue'!$F$6:$S$6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0.93176470588235294</c:v>
                      </c:pt>
                      <c:pt idx="3">
                        <c:v>0.87352941176470589</c:v>
                      </c:pt>
                      <c:pt idx="4">
                        <c:v>0.81529411764705884</c:v>
                      </c:pt>
                      <c:pt idx="5">
                        <c:v>0.75705882352941178</c:v>
                      </c:pt>
                      <c:pt idx="6">
                        <c:v>0.69882352941176473</c:v>
                      </c:pt>
                      <c:pt idx="7">
                        <c:v>0.64058823529411768</c:v>
                      </c:pt>
                      <c:pt idx="8">
                        <c:v>0.58235294117647063</c:v>
                      </c:pt>
                      <c:pt idx="9">
                        <c:v>0.52411764705882358</c:v>
                      </c:pt>
                      <c:pt idx="10">
                        <c:v>0.46588235294117647</c:v>
                      </c:pt>
                      <c:pt idx="11">
                        <c:v>0.43676470588235294</c:v>
                      </c:pt>
                      <c:pt idx="12">
                        <c:v>0.40764705882352942</c:v>
                      </c:pt>
                      <c:pt idx="13">
                        <c:v>0.37852941176470589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Revenue'!$F$7:$S$7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9.7468500000000002</c:v>
                      </c:pt>
                      <c:pt idx="1">
                        <c:v>9.739139999999999</c:v>
                      </c:pt>
                      <c:pt idx="2">
                        <c:v>9.7866199999999992</c:v>
                      </c:pt>
                      <c:pt idx="3">
                        <c:v>9.7395399999999999</c:v>
                      </c:pt>
                      <c:pt idx="4">
                        <c:v>9.6686499999999995</c:v>
                      </c:pt>
                      <c:pt idx="5">
                        <c:v>9.6012799999999991</c:v>
                      </c:pt>
                      <c:pt idx="6">
                        <c:v>9.1043099999999999</c:v>
                      </c:pt>
                      <c:pt idx="7">
                        <c:v>8.4045799999999993</c:v>
                      </c:pt>
                      <c:pt idx="8">
                        <c:v>7.6161300000000001</c:v>
                      </c:pt>
                      <c:pt idx="9">
                        <c:v>6.1158399999999986</c:v>
                      </c:pt>
                      <c:pt idx="10">
                        <c:v>3.7815200000000004</c:v>
                      </c:pt>
                      <c:pt idx="11">
                        <c:v>2.4651300000000003</c:v>
                      </c:pt>
                      <c:pt idx="12">
                        <c:v>0.13717000000000112</c:v>
                      </c:pt>
                      <c:pt idx="13">
                        <c:v>-2.7193700000000014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061-44D1-9C66-1748AEEA0AC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FIFO-TSh-Pr-Cnt</c:v>
                </c:tx>
                <c:spPr>
                  <a:ln>
                    <a:solidFill>
                      <a:srgbClr val="CC6600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Revenue'!$F$9:$R$9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0.9405</c:v>
                      </c:pt>
                      <c:pt idx="3">
                        <c:v>0.89100000000000001</c:v>
                      </c:pt>
                      <c:pt idx="4">
                        <c:v>0.84150000000000003</c:v>
                      </c:pt>
                      <c:pt idx="5">
                        <c:v>0.79200000000000004</c:v>
                      </c:pt>
                      <c:pt idx="6">
                        <c:v>0.74250000000000005</c:v>
                      </c:pt>
                      <c:pt idx="7">
                        <c:v>0.69299999999999995</c:v>
                      </c:pt>
                      <c:pt idx="8">
                        <c:v>0.64349999999999996</c:v>
                      </c:pt>
                      <c:pt idx="9">
                        <c:v>0.59399999999999997</c:v>
                      </c:pt>
                      <c:pt idx="10">
                        <c:v>0.54449999999999998</c:v>
                      </c:pt>
                      <c:pt idx="11">
                        <c:v>0.495</c:v>
                      </c:pt>
                      <c:pt idx="12">
                        <c:v>0.44550000000000001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Revenue'!$F$10:$R$10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9.7468500000000002</c:v>
                      </c:pt>
                      <c:pt idx="1">
                        <c:v>9.7787399999999991</c:v>
                      </c:pt>
                      <c:pt idx="2">
                        <c:v>9.8314500000000002</c:v>
                      </c:pt>
                      <c:pt idx="3">
                        <c:v>9.7126900000000003</c:v>
                      </c:pt>
                      <c:pt idx="4">
                        <c:v>9.72621</c:v>
                      </c:pt>
                      <c:pt idx="5">
                        <c:v>9.6327999999999996</c:v>
                      </c:pt>
                      <c:pt idx="6">
                        <c:v>9.2990999999999993</c:v>
                      </c:pt>
                      <c:pt idx="7">
                        <c:v>9.0446600000000004</c:v>
                      </c:pt>
                      <c:pt idx="8">
                        <c:v>8.2255099999999999</c:v>
                      </c:pt>
                      <c:pt idx="9">
                        <c:v>7.3823100000000004</c:v>
                      </c:pt>
                      <c:pt idx="10">
                        <c:v>5.8598199999999991</c:v>
                      </c:pt>
                      <c:pt idx="11">
                        <c:v>2.8659800000000004</c:v>
                      </c:pt>
                      <c:pt idx="12">
                        <c:v>-1.7045500000000011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061-44D1-9C66-1748AEEA0AC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FIFO-B-At-Cnt</c:v>
                </c:tx>
                <c:spPr>
                  <a:ln>
                    <a:solidFill>
                      <a:srgbClr val="996633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Revenue'!$F$12:$V$12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0.93176470588235283</c:v>
                      </c:pt>
                      <c:pt idx="3">
                        <c:v>0.87352941176470578</c:v>
                      </c:pt>
                      <c:pt idx="4">
                        <c:v>0.81529411764705872</c:v>
                      </c:pt>
                      <c:pt idx="5">
                        <c:v>0.75705882352941167</c:v>
                      </c:pt>
                      <c:pt idx="6">
                        <c:v>0.69882352941176462</c:v>
                      </c:pt>
                      <c:pt idx="7">
                        <c:v>0.64058823529411757</c:v>
                      </c:pt>
                      <c:pt idx="8">
                        <c:v>0.58235294117647052</c:v>
                      </c:pt>
                      <c:pt idx="9">
                        <c:v>0.52411764705882347</c:v>
                      </c:pt>
                      <c:pt idx="10">
                        <c:v>0.49499999999999994</c:v>
                      </c:pt>
                      <c:pt idx="11">
                        <c:v>0.46588235294117641</c:v>
                      </c:pt>
                      <c:pt idx="12">
                        <c:v>0.43676470588235289</c:v>
                      </c:pt>
                      <c:pt idx="13">
                        <c:v>0.40764705882352936</c:v>
                      </c:pt>
                      <c:pt idx="14">
                        <c:v>0.37852941176470584</c:v>
                      </c:pt>
                      <c:pt idx="15">
                        <c:v>0.34941176470588231</c:v>
                      </c:pt>
                      <c:pt idx="16">
                        <c:v>0.32029411764705878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Revenue'!$F$13:$V$13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9.7468500000000002</c:v>
                      </c:pt>
                      <c:pt idx="1">
                        <c:v>10.048410000000001</c:v>
                      </c:pt>
                      <c:pt idx="2">
                        <c:v>10.09957</c:v>
                      </c:pt>
                      <c:pt idx="3">
                        <c:v>10.169409999999999</c:v>
                      </c:pt>
                      <c:pt idx="4">
                        <c:v>10.21576</c:v>
                      </c:pt>
                      <c:pt idx="5">
                        <c:v>10.288360000000001</c:v>
                      </c:pt>
                      <c:pt idx="6">
                        <c:v>10.29101</c:v>
                      </c:pt>
                      <c:pt idx="7">
                        <c:v>10.19666</c:v>
                      </c:pt>
                      <c:pt idx="8">
                        <c:v>10.052859999999999</c:v>
                      </c:pt>
                      <c:pt idx="9">
                        <c:v>9.617560000000001</c:v>
                      </c:pt>
                      <c:pt idx="10">
                        <c:v>9.3361400000000003</c:v>
                      </c:pt>
                      <c:pt idx="11">
                        <c:v>8.9238</c:v>
                      </c:pt>
                      <c:pt idx="12">
                        <c:v>8.2527200000000001</c:v>
                      </c:pt>
                      <c:pt idx="13">
                        <c:v>7.2632599999999998</c:v>
                      </c:pt>
                      <c:pt idx="14">
                        <c:v>5.9173399999999994</c:v>
                      </c:pt>
                      <c:pt idx="15">
                        <c:v>3.7430000000000003</c:v>
                      </c:pt>
                      <c:pt idx="16">
                        <c:v>0.36055999999999955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061-44D1-9C66-1748AEEA0ACA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FIFO-Bn-Pr-Cnt</c:v>
                </c:tx>
                <c:spPr>
                  <a:ln>
                    <a:solidFill>
                      <a:srgbClr val="663300"/>
                    </a:solidFill>
                    <a:prstDash val="dash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Revenue'!$F$15:$V$15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0.92399999999999993</c:v>
                      </c:pt>
                      <c:pt idx="3">
                        <c:v>0.85799999999999998</c:v>
                      </c:pt>
                      <c:pt idx="4">
                        <c:v>0.79199999999999993</c:v>
                      </c:pt>
                      <c:pt idx="5">
                        <c:v>0.72599999999999998</c:v>
                      </c:pt>
                      <c:pt idx="6">
                        <c:v>0.65999999999999992</c:v>
                      </c:pt>
                      <c:pt idx="7">
                        <c:v>0.59399999999999997</c:v>
                      </c:pt>
                      <c:pt idx="8">
                        <c:v>0.52800000000000002</c:v>
                      </c:pt>
                      <c:pt idx="9">
                        <c:v>0.495</c:v>
                      </c:pt>
                      <c:pt idx="10">
                        <c:v>0.46199999999999997</c:v>
                      </c:pt>
                      <c:pt idx="11">
                        <c:v>0.42899999999999999</c:v>
                      </c:pt>
                      <c:pt idx="12">
                        <c:v>0.39599999999999996</c:v>
                      </c:pt>
                      <c:pt idx="13">
                        <c:v>0.36299999999999999</c:v>
                      </c:pt>
                      <c:pt idx="14">
                        <c:v>0.32999999999999996</c:v>
                      </c:pt>
                      <c:pt idx="15">
                        <c:v>0.29699999999999999</c:v>
                      </c:pt>
                      <c:pt idx="16">
                        <c:v>0.26400000000000001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Revenue'!$F$16:$V$16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9.7468500000000002</c:v>
                      </c:pt>
                      <c:pt idx="1">
                        <c:v>9.8683300000000003</c:v>
                      </c:pt>
                      <c:pt idx="2">
                        <c:v>9.9500200000000003</c:v>
                      </c:pt>
                      <c:pt idx="3">
                        <c:v>9.9925300000000004</c:v>
                      </c:pt>
                      <c:pt idx="4">
                        <c:v>9.9925300000000004</c:v>
                      </c:pt>
                      <c:pt idx="5">
                        <c:v>10.10872</c:v>
                      </c:pt>
                      <c:pt idx="6">
                        <c:v>10.213509999999999</c:v>
                      </c:pt>
                      <c:pt idx="7">
                        <c:v>10.33972</c:v>
                      </c:pt>
                      <c:pt idx="8">
                        <c:v>10.42967</c:v>
                      </c:pt>
                      <c:pt idx="9">
                        <c:v>10.44197</c:v>
                      </c:pt>
                      <c:pt idx="10">
                        <c:v>10.46452</c:v>
                      </c:pt>
                      <c:pt idx="11">
                        <c:v>10.48095</c:v>
                      </c:pt>
                      <c:pt idx="12">
                        <c:v>10.39106</c:v>
                      </c:pt>
                      <c:pt idx="13">
                        <c:v>10.33761</c:v>
                      </c:pt>
                      <c:pt idx="14">
                        <c:v>10.03842</c:v>
                      </c:pt>
                      <c:pt idx="15">
                        <c:v>9.1663599999999992</c:v>
                      </c:pt>
                      <c:pt idx="16">
                        <c:v>6.9627999999999997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061-44D1-9C66-1748AEEA0AC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DD-TSh-At-IO</c:v>
                </c:tx>
                <c:spPr>
                  <a:ln>
                    <a:solidFill>
                      <a:schemeClr val="accent5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Revenue'!$F$18:$U$18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0.94874999999999998</c:v>
                      </c:pt>
                      <c:pt idx="3">
                        <c:v>0.90749999999999997</c:v>
                      </c:pt>
                      <c:pt idx="4">
                        <c:v>0.86624999999999996</c:v>
                      </c:pt>
                      <c:pt idx="5">
                        <c:v>0.82499999999999996</c:v>
                      </c:pt>
                      <c:pt idx="6">
                        <c:v>0.78374999999999995</c:v>
                      </c:pt>
                      <c:pt idx="7">
                        <c:v>0.74249999999999994</c:v>
                      </c:pt>
                      <c:pt idx="8">
                        <c:v>0.70124999999999993</c:v>
                      </c:pt>
                      <c:pt idx="9">
                        <c:v>0.65999999999999992</c:v>
                      </c:pt>
                      <c:pt idx="10">
                        <c:v>0.61875000000000002</c:v>
                      </c:pt>
                      <c:pt idx="11">
                        <c:v>0.57750000000000001</c:v>
                      </c:pt>
                      <c:pt idx="12">
                        <c:v>0.53625</c:v>
                      </c:pt>
                      <c:pt idx="13">
                        <c:v>0.495</c:v>
                      </c:pt>
                      <c:pt idx="14">
                        <c:v>0.45374999999999999</c:v>
                      </c:pt>
                      <c:pt idx="15">
                        <c:v>0.41249999999999998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Revenue'!$F$19:$U$19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11.219009999999999</c:v>
                      </c:pt>
                      <c:pt idx="1">
                        <c:v>11.203289999999999</c:v>
                      </c:pt>
                      <c:pt idx="2">
                        <c:v>11.210179999999999</c:v>
                      </c:pt>
                      <c:pt idx="3">
                        <c:v>11.18004</c:v>
                      </c:pt>
                      <c:pt idx="4">
                        <c:v>11.16211</c:v>
                      </c:pt>
                      <c:pt idx="5">
                        <c:v>11.13231</c:v>
                      </c:pt>
                      <c:pt idx="6">
                        <c:v>11.08014</c:v>
                      </c:pt>
                      <c:pt idx="7">
                        <c:v>10.99639</c:v>
                      </c:pt>
                      <c:pt idx="8">
                        <c:v>10.835889999999999</c:v>
                      </c:pt>
                      <c:pt idx="9">
                        <c:v>10.416730000000001</c:v>
                      </c:pt>
                      <c:pt idx="10">
                        <c:v>10.14719</c:v>
                      </c:pt>
                      <c:pt idx="11">
                        <c:v>9.5481300000000005</c:v>
                      </c:pt>
                      <c:pt idx="12">
                        <c:v>8.5749099999999991</c:v>
                      </c:pt>
                      <c:pt idx="13">
                        <c:v>6.6953999999999994</c:v>
                      </c:pt>
                      <c:pt idx="14">
                        <c:v>4.16709</c:v>
                      </c:pt>
                      <c:pt idx="15">
                        <c:v>-4.1351000000000013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061-44D1-9C66-1748AEEA0AC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DD-TSh-At-Cnt</c:v>
                </c:tx>
                <c:spPr>
                  <a:ln>
                    <a:solidFill>
                      <a:srgbClr val="3399FF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Revenue'!$F$21:$R$21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0.93500000000000005</c:v>
                      </c:pt>
                      <c:pt idx="3">
                        <c:v>0.88</c:v>
                      </c:pt>
                      <c:pt idx="4">
                        <c:v>0.82500000000000007</c:v>
                      </c:pt>
                      <c:pt idx="5">
                        <c:v>0.77</c:v>
                      </c:pt>
                      <c:pt idx="6">
                        <c:v>0.71499999999999997</c:v>
                      </c:pt>
                      <c:pt idx="7">
                        <c:v>0.66</c:v>
                      </c:pt>
                      <c:pt idx="8">
                        <c:v>0.60499999999999998</c:v>
                      </c:pt>
                      <c:pt idx="9">
                        <c:v>0.55000000000000004</c:v>
                      </c:pt>
                      <c:pt idx="10">
                        <c:v>0.495</c:v>
                      </c:pt>
                      <c:pt idx="11">
                        <c:v>0.44</c:v>
                      </c:pt>
                      <c:pt idx="12">
                        <c:v>0.38500000000000001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Revenue'!$F$22:$R$22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11.208020000000001</c:v>
                      </c:pt>
                      <c:pt idx="2">
                        <c:v>11.1892</c:v>
                      </c:pt>
                      <c:pt idx="3">
                        <c:v>11.213039999999999</c:v>
                      </c:pt>
                      <c:pt idx="4">
                        <c:v>11.190480000000001</c:v>
                      </c:pt>
                      <c:pt idx="5">
                        <c:v>11.119489999999999</c:v>
                      </c:pt>
                      <c:pt idx="6">
                        <c:v>11.018650000000001</c:v>
                      </c:pt>
                      <c:pt idx="7">
                        <c:v>10.796520000000001</c:v>
                      </c:pt>
                      <c:pt idx="8">
                        <c:v>10.3992</c:v>
                      </c:pt>
                      <c:pt idx="9">
                        <c:v>9.6365800000000004</c:v>
                      </c:pt>
                      <c:pt idx="10">
                        <c:v>8.3649100000000001</c:v>
                      </c:pt>
                      <c:pt idx="11">
                        <c:v>5.1964800000000011</c:v>
                      </c:pt>
                      <c:pt idx="12">
                        <c:v>-1.8224400000000003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061-44D1-9C66-1748AEEA0AC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DD-TSh-Pr-Cnt</c:v>
                </c:tx>
                <c:spPr>
                  <a:ln>
                    <a:solidFill>
                      <a:srgbClr val="66FFFF"/>
                    </a:solidFill>
                    <a:prstDash val="sys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Revenue'!$F$24:$R$24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0.94285714285714284</c:v>
                      </c:pt>
                      <c:pt idx="3">
                        <c:v>0.89571428571428569</c:v>
                      </c:pt>
                      <c:pt idx="4">
                        <c:v>0.84857142857142853</c:v>
                      </c:pt>
                      <c:pt idx="5">
                        <c:v>0.80142857142857138</c:v>
                      </c:pt>
                      <c:pt idx="6">
                        <c:v>0.75428571428571423</c:v>
                      </c:pt>
                      <c:pt idx="7">
                        <c:v>0.70714285714285718</c:v>
                      </c:pt>
                      <c:pt idx="8">
                        <c:v>0.66</c:v>
                      </c:pt>
                      <c:pt idx="9">
                        <c:v>0.61285714285714288</c:v>
                      </c:pt>
                      <c:pt idx="10">
                        <c:v>0.56571428571428573</c:v>
                      </c:pt>
                      <c:pt idx="11">
                        <c:v>0.51857142857142857</c:v>
                      </c:pt>
                      <c:pt idx="12">
                        <c:v>0.47142857142857142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Revenue'!$F$25:$R$25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11.220700000000001</c:v>
                      </c:pt>
                      <c:pt idx="2">
                        <c:v>11.145199999999999</c:v>
                      </c:pt>
                      <c:pt idx="3">
                        <c:v>11.1639</c:v>
                      </c:pt>
                      <c:pt idx="4">
                        <c:v>11.152060000000001</c:v>
                      </c:pt>
                      <c:pt idx="5">
                        <c:v>11.048590000000001</c:v>
                      </c:pt>
                      <c:pt idx="6">
                        <c:v>10.84022</c:v>
                      </c:pt>
                      <c:pt idx="7">
                        <c:v>10.60271</c:v>
                      </c:pt>
                      <c:pt idx="8">
                        <c:v>10.188000000000001</c:v>
                      </c:pt>
                      <c:pt idx="9">
                        <c:v>9.4456999999999987</c:v>
                      </c:pt>
                      <c:pt idx="10">
                        <c:v>7.8749000000000002</c:v>
                      </c:pt>
                      <c:pt idx="11">
                        <c:v>6.0081100000000003</c:v>
                      </c:pt>
                      <c:pt idx="12">
                        <c:v>1.8372799999999998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061-44D1-9C66-1748AEEA0AC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DD-Bn-At-Cnt</c:v>
                </c:tx>
                <c:spPr>
                  <a:ln>
                    <a:solidFill>
                      <a:srgbClr val="0070C0"/>
                    </a:solidFill>
                    <a:prstDash val="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Revenue'!$F$27:$R$27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0.89100000000000001</c:v>
                      </c:pt>
                      <c:pt idx="3">
                        <c:v>0.84150000000000003</c:v>
                      </c:pt>
                      <c:pt idx="4">
                        <c:v>0.79200000000000004</c:v>
                      </c:pt>
                      <c:pt idx="5">
                        <c:v>0.74250000000000005</c:v>
                      </c:pt>
                      <c:pt idx="6">
                        <c:v>0.64350000000000007</c:v>
                      </c:pt>
                      <c:pt idx="7">
                        <c:v>0.59400000000000008</c:v>
                      </c:pt>
                      <c:pt idx="8">
                        <c:v>0.49500000000000005</c:v>
                      </c:pt>
                      <c:pt idx="9">
                        <c:v>0.44550000000000001</c:v>
                      </c:pt>
                      <c:pt idx="10">
                        <c:v>0.39600000000000002</c:v>
                      </c:pt>
                      <c:pt idx="11">
                        <c:v>0.34650000000000003</c:v>
                      </c:pt>
                      <c:pt idx="12">
                        <c:v>0.29700000000000004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Revenue'!$F$28:$R$28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11.27037</c:v>
                      </c:pt>
                      <c:pt idx="2">
                        <c:v>11.28561</c:v>
                      </c:pt>
                      <c:pt idx="3">
                        <c:v>11.30841</c:v>
                      </c:pt>
                      <c:pt idx="4">
                        <c:v>11.31817</c:v>
                      </c:pt>
                      <c:pt idx="5">
                        <c:v>11.30165</c:v>
                      </c:pt>
                      <c:pt idx="6">
                        <c:v>11.22842</c:v>
                      </c:pt>
                      <c:pt idx="7">
                        <c:v>11.169140000000001</c:v>
                      </c:pt>
                      <c:pt idx="8">
                        <c:v>10.813369999999999</c:v>
                      </c:pt>
                      <c:pt idx="9">
                        <c:v>10.148439999999999</c:v>
                      </c:pt>
                      <c:pt idx="10">
                        <c:v>9.1093399999999995</c:v>
                      </c:pt>
                      <c:pt idx="11">
                        <c:v>5.0171899999999994</c:v>
                      </c:pt>
                      <c:pt idx="12">
                        <c:v>-7.5899799999999971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061-44D1-9C66-1748AEEA0AC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DD-Bn-Pr-Cnt</c:v>
                </c:tx>
                <c:spPr>
                  <a:ln>
                    <a:solidFill>
                      <a:srgbClr val="002060"/>
                    </a:solidFill>
                    <a:prstDash val="dash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Revenue'!$F$30:$R$30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</c:v>
                      </c:pt>
                      <c:pt idx="1">
                        <c:v>0.99</c:v>
                      </c:pt>
                      <c:pt idx="2">
                        <c:v>0.92812499999999998</c:v>
                      </c:pt>
                      <c:pt idx="3">
                        <c:v>0.86624999999999996</c:v>
                      </c:pt>
                      <c:pt idx="4">
                        <c:v>0.80437499999999995</c:v>
                      </c:pt>
                      <c:pt idx="5">
                        <c:v>0.74249999999999994</c:v>
                      </c:pt>
                      <c:pt idx="6">
                        <c:v>0.68062499999999992</c:v>
                      </c:pt>
                      <c:pt idx="7">
                        <c:v>0.61874999999999991</c:v>
                      </c:pt>
                      <c:pt idx="8">
                        <c:v>0.55687500000000001</c:v>
                      </c:pt>
                      <c:pt idx="9">
                        <c:v>0.495</c:v>
                      </c:pt>
                      <c:pt idx="10">
                        <c:v>0.43312499999999998</c:v>
                      </c:pt>
                      <c:pt idx="11">
                        <c:v>0.37124999999999997</c:v>
                      </c:pt>
                      <c:pt idx="12">
                        <c:v>0.30937499999999996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Revenue'!$F$31:$R$31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11.24137</c:v>
                      </c:pt>
                      <c:pt idx="2">
                        <c:v>11.23353</c:v>
                      </c:pt>
                      <c:pt idx="3">
                        <c:v>11.26627</c:v>
                      </c:pt>
                      <c:pt idx="4">
                        <c:v>11.26291</c:v>
                      </c:pt>
                      <c:pt idx="5">
                        <c:v>11.27251</c:v>
                      </c:pt>
                      <c:pt idx="6">
                        <c:v>11.25338</c:v>
                      </c:pt>
                      <c:pt idx="7">
                        <c:v>11.19323</c:v>
                      </c:pt>
                      <c:pt idx="8">
                        <c:v>10.97917</c:v>
                      </c:pt>
                      <c:pt idx="9">
                        <c:v>10.84276</c:v>
                      </c:pt>
                      <c:pt idx="10">
                        <c:v>10.04894</c:v>
                      </c:pt>
                      <c:pt idx="11">
                        <c:v>8.2964199999999995</c:v>
                      </c:pt>
                      <c:pt idx="12">
                        <c:v>1.1171399999999991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061-44D1-9C66-1748AEEA0ACA}"/>
                  </c:ext>
                </c:extLst>
              </c15:ser>
            </c15:filteredScatterSeries>
          </c:ext>
        </c:extLst>
      </c:scatterChart>
      <c:valAx>
        <c:axId val="658441568"/>
        <c:scaling>
          <c:orientation val="minMax"/>
          <c:max val="1"/>
          <c:min val="0.25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% Norms</a:t>
                </a:r>
                <a:r>
                  <a:rPr lang="it-IT" b="1" baseline="0"/>
                  <a:t> relatively to the push case (100%)</a:t>
                </a:r>
                <a:endParaRPr lang="it-IT" b="1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658446816"/>
        <c:crosses val="autoZero"/>
        <c:crossBetween val="midCat"/>
        <c:majorUnit val="0.1"/>
        <c:minorUnit val="1.0000000000000002E-2"/>
      </c:valAx>
      <c:valAx>
        <c:axId val="658446816"/>
        <c:scaling>
          <c:orientation val="minMax"/>
          <c:max val="13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Revenue Per Item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crossAx val="658441568"/>
        <c:crosses val="autoZero"/>
        <c:crossBetween val="midCat"/>
        <c:majorUnit val="0.5"/>
        <c:minorUnit val="1.0000000000000002E-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Revenue'!$F$35:$R$35</c:f>
              <c:numCache>
                <c:formatCode>0.00</c:formatCode>
                <c:ptCount val="13"/>
                <c:pt idx="0">
                  <c:v>24.226780000000002</c:v>
                </c:pt>
                <c:pt idx="1">
                  <c:v>23.930479999999999</c:v>
                </c:pt>
                <c:pt idx="2">
                  <c:v>23.78049</c:v>
                </c:pt>
                <c:pt idx="3">
                  <c:v>23.641729999999999</c:v>
                </c:pt>
                <c:pt idx="4">
                  <c:v>23.447959999999998</c:v>
                </c:pt>
                <c:pt idx="5">
                  <c:v>23.2315</c:v>
                </c:pt>
                <c:pt idx="6">
                  <c:v>22.89969</c:v>
                </c:pt>
                <c:pt idx="7">
                  <c:v>22.527940000000001</c:v>
                </c:pt>
                <c:pt idx="8">
                  <c:v>21.98574</c:v>
                </c:pt>
                <c:pt idx="9">
                  <c:v>21.281369999999999</c:v>
                </c:pt>
                <c:pt idx="10">
                  <c:v>20.351310000000002</c:v>
                </c:pt>
                <c:pt idx="11">
                  <c:v>19.054310000000001</c:v>
                </c:pt>
                <c:pt idx="12">
                  <c:v>16.61252</c:v>
                </c:pt>
              </c:numCache>
            </c:numRef>
          </c:xVal>
          <c:yVal>
            <c:numRef>
              <c:f>'Grafici Revenue'!$F$37:$R$37</c:f>
              <c:numCache>
                <c:formatCode>0.00</c:formatCode>
                <c:ptCount val="13"/>
                <c:pt idx="0">
                  <c:v>11.41544</c:v>
                </c:pt>
                <c:pt idx="1">
                  <c:v>11.407550000000001</c:v>
                </c:pt>
                <c:pt idx="2">
                  <c:v>11.416779999999999</c:v>
                </c:pt>
                <c:pt idx="3">
                  <c:v>11.40943</c:v>
                </c:pt>
                <c:pt idx="4">
                  <c:v>11.38064</c:v>
                </c:pt>
                <c:pt idx="5">
                  <c:v>11.32891</c:v>
                </c:pt>
                <c:pt idx="6">
                  <c:v>11.26031</c:v>
                </c:pt>
                <c:pt idx="7">
                  <c:v>10.874560000000001</c:v>
                </c:pt>
                <c:pt idx="8">
                  <c:v>10.395099999999999</c:v>
                </c:pt>
                <c:pt idx="9">
                  <c:v>9.7040799999999994</c:v>
                </c:pt>
                <c:pt idx="10">
                  <c:v>8.0767199999999999</c:v>
                </c:pt>
                <c:pt idx="11">
                  <c:v>3.3364800000000017</c:v>
                </c:pt>
                <c:pt idx="12">
                  <c:v>-7.7545300000000026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A7-4B77-9348-AB7776D1309C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Revenue'!$F$38:$T$38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23.994309999999999</c:v>
                </c:pt>
                <c:pt idx="2">
                  <c:v>23.825399999999998</c:v>
                </c:pt>
                <c:pt idx="3">
                  <c:v>23.779319999999998</c:v>
                </c:pt>
                <c:pt idx="4">
                  <c:v>23.677720000000001</c:v>
                </c:pt>
                <c:pt idx="5">
                  <c:v>23.507359999999998</c:v>
                </c:pt>
                <c:pt idx="6">
                  <c:v>23.344169999999998</c:v>
                </c:pt>
                <c:pt idx="7">
                  <c:v>23.084859999999999</c:v>
                </c:pt>
                <c:pt idx="8">
                  <c:v>22.645810000000001</c:v>
                </c:pt>
                <c:pt idx="9">
                  <c:v>22.42944</c:v>
                </c:pt>
                <c:pt idx="10">
                  <c:v>21.79204</c:v>
                </c:pt>
                <c:pt idx="11">
                  <c:v>21.107510000000001</c:v>
                </c:pt>
                <c:pt idx="12">
                  <c:v>20.269459999999999</c:v>
                </c:pt>
                <c:pt idx="13">
                  <c:v>18.810420000000001</c:v>
                </c:pt>
                <c:pt idx="14">
                  <c:v>16.93974</c:v>
                </c:pt>
              </c:numCache>
            </c:numRef>
          </c:xVal>
          <c:yVal>
            <c:numRef>
              <c:f>'Grafici Revenue'!$F$40:$T$40</c:f>
              <c:numCache>
                <c:formatCode>0.00</c:formatCode>
                <c:ptCount val="15"/>
                <c:pt idx="0">
                  <c:v>11.41544</c:v>
                </c:pt>
                <c:pt idx="1">
                  <c:v>11.39636</c:v>
                </c:pt>
                <c:pt idx="2">
                  <c:v>11.415150000000001</c:v>
                </c:pt>
                <c:pt idx="3">
                  <c:v>11.40766</c:v>
                </c:pt>
                <c:pt idx="4">
                  <c:v>11.37866</c:v>
                </c:pt>
                <c:pt idx="5">
                  <c:v>11.3399</c:v>
                </c:pt>
                <c:pt idx="6">
                  <c:v>11.20063</c:v>
                </c:pt>
                <c:pt idx="7">
                  <c:v>11.050609999999999</c:v>
                </c:pt>
                <c:pt idx="8">
                  <c:v>10.676030000000001</c:v>
                </c:pt>
                <c:pt idx="9">
                  <c:v>9.7787699999999997</c:v>
                </c:pt>
                <c:pt idx="10">
                  <c:v>9.2719500000000004</c:v>
                </c:pt>
                <c:pt idx="11">
                  <c:v>7.6262000000000008</c:v>
                </c:pt>
                <c:pt idx="12">
                  <c:v>4.2857099999999999</c:v>
                </c:pt>
                <c:pt idx="13">
                  <c:v>-0.88401999999999958</c:v>
                </c:pt>
                <c:pt idx="14">
                  <c:v>-13.17604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2A7-4B77-9348-AB7776D1309C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Revenue'!$F$41:$T$41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23.763639999999999</c:v>
                </c:pt>
                <c:pt idx="2">
                  <c:v>23.74783</c:v>
                </c:pt>
                <c:pt idx="3">
                  <c:v>23.55021</c:v>
                </c:pt>
                <c:pt idx="4">
                  <c:v>23.285129999999999</c:v>
                </c:pt>
                <c:pt idx="5">
                  <c:v>22.99898</c:v>
                </c:pt>
                <c:pt idx="6">
                  <c:v>22.596900000000002</c:v>
                </c:pt>
                <c:pt idx="7">
                  <c:v>22.111419999999999</c:v>
                </c:pt>
                <c:pt idx="8">
                  <c:v>21.454684999999998</c:v>
                </c:pt>
                <c:pt idx="9">
                  <c:v>20.79795</c:v>
                </c:pt>
                <c:pt idx="10">
                  <c:v>20.088619999999999</c:v>
                </c:pt>
                <c:pt idx="11">
                  <c:v>19.012699999999999</c:v>
                </c:pt>
                <c:pt idx="12">
                  <c:v>17.725100000000001</c:v>
                </c:pt>
                <c:pt idx="13">
                  <c:v>16.01859</c:v>
                </c:pt>
                <c:pt idx="14">
                  <c:v>13.654299999999999</c:v>
                </c:pt>
              </c:numCache>
            </c:numRef>
          </c:xVal>
          <c:yVal>
            <c:numRef>
              <c:f>'Grafici Revenue'!$F$43:$T$43</c:f>
              <c:numCache>
                <c:formatCode>0.00</c:formatCode>
                <c:ptCount val="15"/>
                <c:pt idx="0">
                  <c:v>11.41544</c:v>
                </c:pt>
                <c:pt idx="1">
                  <c:v>11.45471</c:v>
                </c:pt>
                <c:pt idx="2">
                  <c:v>11.445350000000001</c:v>
                </c:pt>
                <c:pt idx="3">
                  <c:v>11.46269</c:v>
                </c:pt>
                <c:pt idx="4">
                  <c:v>11.479559999999999</c:v>
                </c:pt>
                <c:pt idx="5">
                  <c:v>11.48982</c:v>
                </c:pt>
                <c:pt idx="6">
                  <c:v>11.48</c:v>
                </c:pt>
                <c:pt idx="7">
                  <c:v>11.49091</c:v>
                </c:pt>
                <c:pt idx="8">
                  <c:v>11.46711</c:v>
                </c:pt>
                <c:pt idx="9">
                  <c:v>11.44331</c:v>
                </c:pt>
                <c:pt idx="10">
                  <c:v>11.174669999999999</c:v>
                </c:pt>
                <c:pt idx="11">
                  <c:v>10.673</c:v>
                </c:pt>
                <c:pt idx="12">
                  <c:v>9.5721299999999996</c:v>
                </c:pt>
                <c:pt idx="13">
                  <c:v>7.1156600000000001</c:v>
                </c:pt>
                <c:pt idx="14">
                  <c:v>-4.4415499999999994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2A7-4B77-9348-AB7776D1309C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Revenue'!$F$44:$U$44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24.09667</c:v>
                </c:pt>
                <c:pt idx="2">
                  <c:v>24.072679999999998</c:v>
                </c:pt>
                <c:pt idx="3">
                  <c:v>23.938030000000001</c:v>
                </c:pt>
                <c:pt idx="4">
                  <c:v>23.640840000000001</c:v>
                </c:pt>
                <c:pt idx="5">
                  <c:v>23.366859999999999</c:v>
                </c:pt>
                <c:pt idx="6">
                  <c:v>23.132750000000001</c:v>
                </c:pt>
                <c:pt idx="7">
                  <c:v>22.58736</c:v>
                </c:pt>
                <c:pt idx="8">
                  <c:v>21.965219999999999</c:v>
                </c:pt>
                <c:pt idx="9">
                  <c:v>23.132750000000001</c:v>
                </c:pt>
                <c:pt idx="10">
                  <c:v>22.58736</c:v>
                </c:pt>
                <c:pt idx="11">
                  <c:v>21.965219999999999</c:v>
                </c:pt>
                <c:pt idx="12">
                  <c:v>21.025549999999999</c:v>
                </c:pt>
                <c:pt idx="13">
                  <c:v>19.992709999999999</c:v>
                </c:pt>
                <c:pt idx="14">
                  <c:v>18.294989999999999</c:v>
                </c:pt>
                <c:pt idx="15">
                  <c:v>15.89878</c:v>
                </c:pt>
              </c:numCache>
            </c:numRef>
          </c:xVal>
          <c:yVal>
            <c:numRef>
              <c:f>'Grafici Revenue'!$F$46:$U$46</c:f>
              <c:numCache>
                <c:formatCode>0.00</c:formatCode>
                <c:ptCount val="16"/>
                <c:pt idx="0">
                  <c:v>11.41544</c:v>
                </c:pt>
                <c:pt idx="1">
                  <c:v>11.399319999999999</c:v>
                </c:pt>
                <c:pt idx="2">
                  <c:v>11.39926</c:v>
                </c:pt>
                <c:pt idx="3">
                  <c:v>11.405339999999999</c:v>
                </c:pt>
                <c:pt idx="4">
                  <c:v>11.43671</c:v>
                </c:pt>
                <c:pt idx="5">
                  <c:v>11.426120000000001</c:v>
                </c:pt>
                <c:pt idx="6">
                  <c:v>11.43031</c:v>
                </c:pt>
                <c:pt idx="7">
                  <c:v>11.38926</c:v>
                </c:pt>
                <c:pt idx="8">
                  <c:v>11.31095</c:v>
                </c:pt>
                <c:pt idx="9">
                  <c:v>11.43031</c:v>
                </c:pt>
                <c:pt idx="10">
                  <c:v>11.38926</c:v>
                </c:pt>
                <c:pt idx="11">
                  <c:v>11.31095</c:v>
                </c:pt>
                <c:pt idx="12">
                  <c:v>11.15541</c:v>
                </c:pt>
                <c:pt idx="13">
                  <c:v>10.17126</c:v>
                </c:pt>
                <c:pt idx="14">
                  <c:v>8.3431800000000003</c:v>
                </c:pt>
                <c:pt idx="15">
                  <c:v>-1.5441500000000019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2A7-4B77-9348-AB7776D13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FIFO-TSh-At-IO</c:v>
                </c:tx>
                <c:spPr>
                  <a:ln>
                    <a:solidFill>
                      <a:schemeClr val="accent4">
                        <a:lumMod val="60000"/>
                        <a:lumOff val="4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'Grafici Revenue'!$F$2:$V$2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24.972940000000001</c:v>
                      </c:pt>
                      <c:pt idx="1">
                        <c:v>24.25066</c:v>
                      </c:pt>
                      <c:pt idx="2">
                        <c:v>24.041799999999999</c:v>
                      </c:pt>
                      <c:pt idx="3">
                        <c:v>23.932680000000001</c:v>
                      </c:pt>
                      <c:pt idx="4">
                        <c:v>23.761399999999998</c:v>
                      </c:pt>
                      <c:pt idx="5">
                        <c:v>23.412949999999999</c:v>
                      </c:pt>
                      <c:pt idx="6">
                        <c:v>23.202010000000001</c:v>
                      </c:pt>
                      <c:pt idx="7">
                        <c:v>22.881730000000001</c:v>
                      </c:pt>
                      <c:pt idx="8">
                        <c:v>22.493929999999999</c:v>
                      </c:pt>
                      <c:pt idx="9">
                        <c:v>21.896419999999999</c:v>
                      </c:pt>
                      <c:pt idx="10">
                        <c:v>21.350629999999999</c:v>
                      </c:pt>
                      <c:pt idx="11">
                        <c:v>20.592780000000001</c:v>
                      </c:pt>
                      <c:pt idx="12">
                        <c:v>19.849679999999999</c:v>
                      </c:pt>
                      <c:pt idx="13">
                        <c:v>18.88617</c:v>
                      </c:pt>
                      <c:pt idx="14">
                        <c:v>17.59928</c:v>
                      </c:pt>
                      <c:pt idx="15">
                        <c:v>17.050039999999999</c:v>
                      </c:pt>
                      <c:pt idx="16">
                        <c:v>16.421469999999999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'Grafici Revenue'!$F$4:$V$4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9.7468500000000002</c:v>
                      </c:pt>
                      <c:pt idx="1">
                        <c:v>9.7777899999999995</c:v>
                      </c:pt>
                      <c:pt idx="2">
                        <c:v>9.7989700000000006</c:v>
                      </c:pt>
                      <c:pt idx="3">
                        <c:v>9.7258300000000002</c:v>
                      </c:pt>
                      <c:pt idx="4">
                        <c:v>9.6765500000000007</c:v>
                      </c:pt>
                      <c:pt idx="5">
                        <c:v>9.6028200000000012</c:v>
                      </c:pt>
                      <c:pt idx="6">
                        <c:v>9.4757700000000007</c:v>
                      </c:pt>
                      <c:pt idx="7">
                        <c:v>9.1905800000000006</c:v>
                      </c:pt>
                      <c:pt idx="8">
                        <c:v>8.8413599999999999</c:v>
                      </c:pt>
                      <c:pt idx="9">
                        <c:v>8.3363499999999995</c:v>
                      </c:pt>
                      <c:pt idx="10">
                        <c:v>7.5923400000000001</c:v>
                      </c:pt>
                      <c:pt idx="11">
                        <c:v>6.9398400000000002</c:v>
                      </c:pt>
                      <c:pt idx="12">
                        <c:v>5.7495899999999995</c:v>
                      </c:pt>
                      <c:pt idx="13">
                        <c:v>2.9200599999999994</c:v>
                      </c:pt>
                      <c:pt idx="14">
                        <c:v>-0.32304999999999851</c:v>
                      </c:pt>
                      <c:pt idx="15">
                        <c:v>-3.2931200000000018</c:v>
                      </c:pt>
                      <c:pt idx="16">
                        <c:v>-4.7098999999999975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D2A7-4B77-9348-AB7776D1309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FIFO-TSh-At-Cnt</c:v>
                </c:tx>
                <c:spPr>
                  <a:ln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Revenue'!$F$5:$S$5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24.972940000000001</c:v>
                      </c:pt>
                      <c:pt idx="1">
                        <c:v>24.456009999999999</c:v>
                      </c:pt>
                      <c:pt idx="2">
                        <c:v>24.109000000000002</c:v>
                      </c:pt>
                      <c:pt idx="3">
                        <c:v>23.979679999999998</c:v>
                      </c:pt>
                      <c:pt idx="4">
                        <c:v>23.633489999999998</c:v>
                      </c:pt>
                      <c:pt idx="5">
                        <c:v>23.167249999999999</c:v>
                      </c:pt>
                      <c:pt idx="6">
                        <c:v>22.6858</c:v>
                      </c:pt>
                      <c:pt idx="7">
                        <c:v>22.069199999999999</c:v>
                      </c:pt>
                      <c:pt idx="8">
                        <c:v>20.951370000000001</c:v>
                      </c:pt>
                      <c:pt idx="9">
                        <c:v>19.874549999999999</c:v>
                      </c:pt>
                      <c:pt idx="10">
                        <c:v>18.180599999999998</c:v>
                      </c:pt>
                      <c:pt idx="11">
                        <c:v>17.087589999999999</c:v>
                      </c:pt>
                      <c:pt idx="12">
                        <c:v>16.171530000000001</c:v>
                      </c:pt>
                      <c:pt idx="13">
                        <c:v>15.12988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Revenue'!$F$7:$S$7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9.7468500000000002</c:v>
                      </c:pt>
                      <c:pt idx="1">
                        <c:v>9.739139999999999</c:v>
                      </c:pt>
                      <c:pt idx="2">
                        <c:v>9.7866199999999992</c:v>
                      </c:pt>
                      <c:pt idx="3">
                        <c:v>9.7395399999999999</c:v>
                      </c:pt>
                      <c:pt idx="4">
                        <c:v>9.6686499999999995</c:v>
                      </c:pt>
                      <c:pt idx="5">
                        <c:v>9.6012799999999991</c:v>
                      </c:pt>
                      <c:pt idx="6">
                        <c:v>9.1043099999999999</c:v>
                      </c:pt>
                      <c:pt idx="7">
                        <c:v>8.4045799999999993</c:v>
                      </c:pt>
                      <c:pt idx="8">
                        <c:v>7.6161300000000001</c:v>
                      </c:pt>
                      <c:pt idx="9">
                        <c:v>6.1158399999999986</c:v>
                      </c:pt>
                      <c:pt idx="10">
                        <c:v>3.7815200000000004</c:v>
                      </c:pt>
                      <c:pt idx="11">
                        <c:v>2.4651300000000003</c:v>
                      </c:pt>
                      <c:pt idx="12">
                        <c:v>0.13717000000000112</c:v>
                      </c:pt>
                      <c:pt idx="13">
                        <c:v>-2.7193700000000014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2A7-4B77-9348-AB7776D1309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FIFO-TSh-Pr-Cnt</c:v>
                </c:tx>
                <c:spPr>
                  <a:ln>
                    <a:solidFill>
                      <a:srgbClr val="CC6600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Revenue'!$F$8:$R$8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24.972940000000001</c:v>
                      </c:pt>
                      <c:pt idx="1">
                        <c:v>24.369700000000002</c:v>
                      </c:pt>
                      <c:pt idx="2">
                        <c:v>24.11176</c:v>
                      </c:pt>
                      <c:pt idx="3">
                        <c:v>23.987169999999999</c:v>
                      </c:pt>
                      <c:pt idx="4">
                        <c:v>23.562439999999999</c:v>
                      </c:pt>
                      <c:pt idx="5">
                        <c:v>23.27064</c:v>
                      </c:pt>
                      <c:pt idx="6">
                        <c:v>22.9663</c:v>
                      </c:pt>
                      <c:pt idx="7">
                        <c:v>22.23415</c:v>
                      </c:pt>
                      <c:pt idx="8">
                        <c:v>21.582999999999998</c:v>
                      </c:pt>
                      <c:pt idx="9">
                        <c:v>20.805289999999999</c:v>
                      </c:pt>
                      <c:pt idx="10">
                        <c:v>19.721160000000001</c:v>
                      </c:pt>
                      <c:pt idx="11">
                        <c:v>18.471350000000001</c:v>
                      </c:pt>
                      <c:pt idx="12">
                        <c:v>16.805520000000001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Revenue'!$F$10:$R$10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9.7468500000000002</c:v>
                      </c:pt>
                      <c:pt idx="1">
                        <c:v>9.7787399999999991</c:v>
                      </c:pt>
                      <c:pt idx="2">
                        <c:v>9.8314500000000002</c:v>
                      </c:pt>
                      <c:pt idx="3">
                        <c:v>9.7126900000000003</c:v>
                      </c:pt>
                      <c:pt idx="4">
                        <c:v>9.72621</c:v>
                      </c:pt>
                      <c:pt idx="5">
                        <c:v>9.6327999999999996</c:v>
                      </c:pt>
                      <c:pt idx="6">
                        <c:v>9.2990999999999993</c:v>
                      </c:pt>
                      <c:pt idx="7">
                        <c:v>9.0446600000000004</c:v>
                      </c:pt>
                      <c:pt idx="8">
                        <c:v>8.2255099999999999</c:v>
                      </c:pt>
                      <c:pt idx="9">
                        <c:v>7.3823100000000004</c:v>
                      </c:pt>
                      <c:pt idx="10">
                        <c:v>5.8598199999999991</c:v>
                      </c:pt>
                      <c:pt idx="11">
                        <c:v>2.8659800000000004</c:v>
                      </c:pt>
                      <c:pt idx="12">
                        <c:v>-1.7045500000000011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A7-4B77-9348-AB7776D1309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FIFO-B-At-Cnt</c:v>
                </c:tx>
                <c:spPr>
                  <a:ln>
                    <a:solidFill>
                      <a:srgbClr val="996633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Revenue'!$F$11:$V$11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24.972940000000001</c:v>
                      </c:pt>
                      <c:pt idx="1">
                        <c:v>23.511869999999998</c:v>
                      </c:pt>
                      <c:pt idx="2">
                        <c:v>23.105450000000001</c:v>
                      </c:pt>
                      <c:pt idx="3">
                        <c:v>22.58982</c:v>
                      </c:pt>
                      <c:pt idx="4">
                        <c:v>21.992850000000001</c:v>
                      </c:pt>
                      <c:pt idx="5">
                        <c:v>21.221319999999999</c:v>
                      </c:pt>
                      <c:pt idx="6">
                        <c:v>20.423739999999999</c:v>
                      </c:pt>
                      <c:pt idx="7">
                        <c:v>19.49811</c:v>
                      </c:pt>
                      <c:pt idx="8">
                        <c:v>18.374420000000001</c:v>
                      </c:pt>
                      <c:pt idx="9">
                        <c:v>17.16666</c:v>
                      </c:pt>
                      <c:pt idx="10">
                        <c:v>16.44482</c:v>
                      </c:pt>
                      <c:pt idx="11">
                        <c:v>15.75225</c:v>
                      </c:pt>
                      <c:pt idx="12">
                        <c:v>14.973509999999999</c:v>
                      </c:pt>
                      <c:pt idx="13">
                        <c:v>14.14127</c:v>
                      </c:pt>
                      <c:pt idx="14">
                        <c:v>13.21156</c:v>
                      </c:pt>
                      <c:pt idx="15">
                        <c:v>12.30533</c:v>
                      </c:pt>
                      <c:pt idx="16">
                        <c:v>11.300509999999999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Revenue'!$F$13:$V$13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9.7468500000000002</c:v>
                      </c:pt>
                      <c:pt idx="1">
                        <c:v>10.048410000000001</c:v>
                      </c:pt>
                      <c:pt idx="2">
                        <c:v>10.09957</c:v>
                      </c:pt>
                      <c:pt idx="3">
                        <c:v>10.169409999999999</c:v>
                      </c:pt>
                      <c:pt idx="4">
                        <c:v>10.21576</c:v>
                      </c:pt>
                      <c:pt idx="5">
                        <c:v>10.288360000000001</c:v>
                      </c:pt>
                      <c:pt idx="6">
                        <c:v>10.29101</c:v>
                      </c:pt>
                      <c:pt idx="7">
                        <c:v>10.19666</c:v>
                      </c:pt>
                      <c:pt idx="8">
                        <c:v>10.052859999999999</c:v>
                      </c:pt>
                      <c:pt idx="9">
                        <c:v>9.617560000000001</c:v>
                      </c:pt>
                      <c:pt idx="10">
                        <c:v>9.3361400000000003</c:v>
                      </c:pt>
                      <c:pt idx="11">
                        <c:v>8.9238</c:v>
                      </c:pt>
                      <c:pt idx="12">
                        <c:v>8.2527200000000001</c:v>
                      </c:pt>
                      <c:pt idx="13">
                        <c:v>7.2632599999999998</c:v>
                      </c:pt>
                      <c:pt idx="14">
                        <c:v>5.9173399999999994</c:v>
                      </c:pt>
                      <c:pt idx="15">
                        <c:v>3.7430000000000003</c:v>
                      </c:pt>
                      <c:pt idx="16">
                        <c:v>0.36055999999999955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A7-4B77-9348-AB7776D1309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FIFO-Bn-Pr-Cnt</c:v>
                </c:tx>
                <c:spPr>
                  <a:ln>
                    <a:solidFill>
                      <a:srgbClr val="663300"/>
                    </a:solidFill>
                    <a:prstDash val="dash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Revenue'!$F$14:$V$14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24.972940000000001</c:v>
                      </c:pt>
                      <c:pt idx="1">
                        <c:v>24.378520000000002</c:v>
                      </c:pt>
                      <c:pt idx="2">
                        <c:v>24.0548</c:v>
                      </c:pt>
                      <c:pt idx="3">
                        <c:v>23.78041</c:v>
                      </c:pt>
                      <c:pt idx="4">
                        <c:v>23.78041</c:v>
                      </c:pt>
                      <c:pt idx="5">
                        <c:v>22.980319999999999</c:v>
                      </c:pt>
                      <c:pt idx="6">
                        <c:v>22.237179999999999</c:v>
                      </c:pt>
                      <c:pt idx="7">
                        <c:v>21.39621</c:v>
                      </c:pt>
                      <c:pt idx="8">
                        <c:v>20.321619999999999</c:v>
                      </c:pt>
                      <c:pt idx="9">
                        <c:v>19.67155</c:v>
                      </c:pt>
                      <c:pt idx="10">
                        <c:v>18.941790000000001</c:v>
                      </c:pt>
                      <c:pt idx="11">
                        <c:v>18.147880000000001</c:v>
                      </c:pt>
                      <c:pt idx="12">
                        <c:v>17.214469999999999</c:v>
                      </c:pt>
                      <c:pt idx="13">
                        <c:v>16.157499999999999</c:v>
                      </c:pt>
                      <c:pt idx="14">
                        <c:v>15.058059999999999</c:v>
                      </c:pt>
                      <c:pt idx="15">
                        <c:v>13.88949</c:v>
                      </c:pt>
                      <c:pt idx="16">
                        <c:v>12.59324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Revenue'!$F$16:$V$16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9.7468500000000002</c:v>
                      </c:pt>
                      <c:pt idx="1">
                        <c:v>9.8683300000000003</c:v>
                      </c:pt>
                      <c:pt idx="2">
                        <c:v>9.9500200000000003</c:v>
                      </c:pt>
                      <c:pt idx="3">
                        <c:v>9.9925300000000004</c:v>
                      </c:pt>
                      <c:pt idx="4">
                        <c:v>9.9925300000000004</c:v>
                      </c:pt>
                      <c:pt idx="5">
                        <c:v>10.10872</c:v>
                      </c:pt>
                      <c:pt idx="6">
                        <c:v>10.213509999999999</c:v>
                      </c:pt>
                      <c:pt idx="7">
                        <c:v>10.33972</c:v>
                      </c:pt>
                      <c:pt idx="8">
                        <c:v>10.42967</c:v>
                      </c:pt>
                      <c:pt idx="9">
                        <c:v>10.44197</c:v>
                      </c:pt>
                      <c:pt idx="10">
                        <c:v>10.46452</c:v>
                      </c:pt>
                      <c:pt idx="11">
                        <c:v>10.48095</c:v>
                      </c:pt>
                      <c:pt idx="12">
                        <c:v>10.39106</c:v>
                      </c:pt>
                      <c:pt idx="13">
                        <c:v>10.33761</c:v>
                      </c:pt>
                      <c:pt idx="14">
                        <c:v>10.03842</c:v>
                      </c:pt>
                      <c:pt idx="15">
                        <c:v>9.1663599999999992</c:v>
                      </c:pt>
                      <c:pt idx="16">
                        <c:v>6.9627999999999997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2A7-4B77-9348-AB7776D1309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DD-TSh-At-IO</c:v>
                </c:tx>
                <c:spPr>
                  <a:ln>
                    <a:solidFill>
                      <a:schemeClr val="accent5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Revenue'!$F$17:$U$17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24.258310000000002</c:v>
                      </c:pt>
                      <c:pt idx="1">
                        <c:v>23.983339999999998</c:v>
                      </c:pt>
                      <c:pt idx="2">
                        <c:v>23.853829999999999</c:v>
                      </c:pt>
                      <c:pt idx="3">
                        <c:v>23.82169</c:v>
                      </c:pt>
                      <c:pt idx="4">
                        <c:v>23.71189</c:v>
                      </c:pt>
                      <c:pt idx="5">
                        <c:v>23.510670000000001</c:v>
                      </c:pt>
                      <c:pt idx="6">
                        <c:v>23.263359999999999</c:v>
                      </c:pt>
                      <c:pt idx="7">
                        <c:v>23.0854</c:v>
                      </c:pt>
                      <c:pt idx="8">
                        <c:v>22.871700000000001</c:v>
                      </c:pt>
                      <c:pt idx="9">
                        <c:v>22.573609999999999</c:v>
                      </c:pt>
                      <c:pt idx="10">
                        <c:v>22.16696</c:v>
                      </c:pt>
                      <c:pt idx="11">
                        <c:v>21.7681</c:v>
                      </c:pt>
                      <c:pt idx="12">
                        <c:v>21.178809999999999</c:v>
                      </c:pt>
                      <c:pt idx="13">
                        <c:v>20.476140000000001</c:v>
                      </c:pt>
                      <c:pt idx="14">
                        <c:v>19.459320000000002</c:v>
                      </c:pt>
                      <c:pt idx="15">
                        <c:v>18.2606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Revenue'!$F$19:$U$19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11.219009999999999</c:v>
                      </c:pt>
                      <c:pt idx="1">
                        <c:v>11.203289999999999</c:v>
                      </c:pt>
                      <c:pt idx="2">
                        <c:v>11.210179999999999</c:v>
                      </c:pt>
                      <c:pt idx="3">
                        <c:v>11.18004</c:v>
                      </c:pt>
                      <c:pt idx="4">
                        <c:v>11.16211</c:v>
                      </c:pt>
                      <c:pt idx="5">
                        <c:v>11.13231</c:v>
                      </c:pt>
                      <c:pt idx="6">
                        <c:v>11.08014</c:v>
                      </c:pt>
                      <c:pt idx="7">
                        <c:v>10.99639</c:v>
                      </c:pt>
                      <c:pt idx="8">
                        <c:v>10.835889999999999</c:v>
                      </c:pt>
                      <c:pt idx="9">
                        <c:v>10.416730000000001</c:v>
                      </c:pt>
                      <c:pt idx="10">
                        <c:v>10.14719</c:v>
                      </c:pt>
                      <c:pt idx="11">
                        <c:v>9.5481300000000005</c:v>
                      </c:pt>
                      <c:pt idx="12">
                        <c:v>8.5749099999999991</c:v>
                      </c:pt>
                      <c:pt idx="13">
                        <c:v>6.6953999999999994</c:v>
                      </c:pt>
                      <c:pt idx="14">
                        <c:v>4.16709</c:v>
                      </c:pt>
                      <c:pt idx="15">
                        <c:v>-4.1351000000000013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A7-4B77-9348-AB7776D1309C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DD-TSh-At-Cnt</c:v>
                </c:tx>
                <c:spPr>
                  <a:ln>
                    <a:solidFill>
                      <a:srgbClr val="3399FF"/>
                    </a:solidFill>
                    <a:prstDash val="sys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Revenue'!$F$20:$R$20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24.258310000000002</c:v>
                      </c:pt>
                      <c:pt idx="1">
                        <c:v>23.96743</c:v>
                      </c:pt>
                      <c:pt idx="2">
                        <c:v>23.87425</c:v>
                      </c:pt>
                      <c:pt idx="3">
                        <c:v>23.621880000000001</c:v>
                      </c:pt>
                      <c:pt idx="4">
                        <c:v>23.4313</c:v>
                      </c:pt>
                      <c:pt idx="5">
                        <c:v>23.194579999999998</c:v>
                      </c:pt>
                      <c:pt idx="6">
                        <c:v>22.979800000000001</c:v>
                      </c:pt>
                      <c:pt idx="7">
                        <c:v>22.55996</c:v>
                      </c:pt>
                      <c:pt idx="8">
                        <c:v>22.130030000000001</c:v>
                      </c:pt>
                      <c:pt idx="9">
                        <c:v>21.61656</c:v>
                      </c:pt>
                      <c:pt idx="10">
                        <c:v>20.794440000000002</c:v>
                      </c:pt>
                      <c:pt idx="11">
                        <c:v>19.976600000000001</c:v>
                      </c:pt>
                      <c:pt idx="12">
                        <c:v>18.214300000000001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Revenue'!$F$22:$R$22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11.208020000000001</c:v>
                      </c:pt>
                      <c:pt idx="2">
                        <c:v>11.1892</c:v>
                      </c:pt>
                      <c:pt idx="3">
                        <c:v>11.213039999999999</c:v>
                      </c:pt>
                      <c:pt idx="4">
                        <c:v>11.190480000000001</c:v>
                      </c:pt>
                      <c:pt idx="5">
                        <c:v>11.119489999999999</c:v>
                      </c:pt>
                      <c:pt idx="6">
                        <c:v>11.018650000000001</c:v>
                      </c:pt>
                      <c:pt idx="7">
                        <c:v>10.796520000000001</c:v>
                      </c:pt>
                      <c:pt idx="8">
                        <c:v>10.3992</c:v>
                      </c:pt>
                      <c:pt idx="9">
                        <c:v>9.6365800000000004</c:v>
                      </c:pt>
                      <c:pt idx="10">
                        <c:v>8.3649100000000001</c:v>
                      </c:pt>
                      <c:pt idx="11">
                        <c:v>5.1964800000000011</c:v>
                      </c:pt>
                      <c:pt idx="12">
                        <c:v>-1.8224400000000003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2A7-4B77-9348-AB7776D1309C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DD-TSh-Pr-Cnt</c:v>
                </c:tx>
                <c:spPr>
                  <a:ln>
                    <a:solidFill>
                      <a:srgbClr val="66FFFF"/>
                    </a:solidFill>
                    <a:prstDash val="sys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Revenue'!$F$23:$R$23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24.258310000000002</c:v>
                      </c:pt>
                      <c:pt idx="1">
                        <c:v>23.952259999999999</c:v>
                      </c:pt>
                      <c:pt idx="2">
                        <c:v>23.953900000000001</c:v>
                      </c:pt>
                      <c:pt idx="3">
                        <c:v>23.722930000000002</c:v>
                      </c:pt>
                      <c:pt idx="4">
                        <c:v>23.581859999999999</c:v>
                      </c:pt>
                      <c:pt idx="5">
                        <c:v>23.366810000000001</c:v>
                      </c:pt>
                      <c:pt idx="6">
                        <c:v>23.210740000000001</c:v>
                      </c:pt>
                      <c:pt idx="7">
                        <c:v>22.863119999999999</c:v>
                      </c:pt>
                      <c:pt idx="8">
                        <c:v>22.519850000000002</c:v>
                      </c:pt>
                      <c:pt idx="9">
                        <c:v>22.089880000000001</c:v>
                      </c:pt>
                      <c:pt idx="10">
                        <c:v>21.6218</c:v>
                      </c:pt>
                      <c:pt idx="11">
                        <c:v>21.000160000000001</c:v>
                      </c:pt>
                      <c:pt idx="12">
                        <c:v>19.96576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Revenue'!$F$25:$R$25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11.220700000000001</c:v>
                      </c:pt>
                      <c:pt idx="2">
                        <c:v>11.145199999999999</c:v>
                      </c:pt>
                      <c:pt idx="3">
                        <c:v>11.1639</c:v>
                      </c:pt>
                      <c:pt idx="4">
                        <c:v>11.152060000000001</c:v>
                      </c:pt>
                      <c:pt idx="5">
                        <c:v>11.048590000000001</c:v>
                      </c:pt>
                      <c:pt idx="6">
                        <c:v>10.84022</c:v>
                      </c:pt>
                      <c:pt idx="7">
                        <c:v>10.60271</c:v>
                      </c:pt>
                      <c:pt idx="8">
                        <c:v>10.188000000000001</c:v>
                      </c:pt>
                      <c:pt idx="9">
                        <c:v>9.4456999999999987</c:v>
                      </c:pt>
                      <c:pt idx="10">
                        <c:v>7.8749000000000002</c:v>
                      </c:pt>
                      <c:pt idx="11">
                        <c:v>6.0081100000000003</c:v>
                      </c:pt>
                      <c:pt idx="12">
                        <c:v>1.8372799999999998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2A7-4B77-9348-AB7776D1309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DD-Bn-At-Cnt</c:v>
                </c:tx>
                <c:spPr>
                  <a:ln>
                    <a:solidFill>
                      <a:srgbClr val="0070C0"/>
                    </a:solidFill>
                    <a:prstDash val="dash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Revenue'!$F$26:$R$26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24.258310000000002</c:v>
                      </c:pt>
                      <c:pt idx="1">
                        <c:v>23.721409999999999</c:v>
                      </c:pt>
                      <c:pt idx="2">
                        <c:v>23.472079999999998</c:v>
                      </c:pt>
                      <c:pt idx="3">
                        <c:v>23.244240000000001</c:v>
                      </c:pt>
                      <c:pt idx="4">
                        <c:v>22.977550000000001</c:v>
                      </c:pt>
                      <c:pt idx="5">
                        <c:v>22.664400000000001</c:v>
                      </c:pt>
                      <c:pt idx="6">
                        <c:v>21.732890000000001</c:v>
                      </c:pt>
                      <c:pt idx="7">
                        <c:v>21.037189999999999</c:v>
                      </c:pt>
                      <c:pt idx="8">
                        <c:v>19.393699999999999</c:v>
                      </c:pt>
                      <c:pt idx="9">
                        <c:v>18.369820000000001</c:v>
                      </c:pt>
                      <c:pt idx="10">
                        <c:v>17.12349</c:v>
                      </c:pt>
                      <c:pt idx="11">
                        <c:v>15.497350000000001</c:v>
                      </c:pt>
                      <c:pt idx="12">
                        <c:v>13.273720000000001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Revenue'!$F$28:$R$28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11.27037</c:v>
                      </c:pt>
                      <c:pt idx="2">
                        <c:v>11.28561</c:v>
                      </c:pt>
                      <c:pt idx="3">
                        <c:v>11.30841</c:v>
                      </c:pt>
                      <c:pt idx="4">
                        <c:v>11.31817</c:v>
                      </c:pt>
                      <c:pt idx="5">
                        <c:v>11.30165</c:v>
                      </c:pt>
                      <c:pt idx="6">
                        <c:v>11.22842</c:v>
                      </c:pt>
                      <c:pt idx="7">
                        <c:v>11.169140000000001</c:v>
                      </c:pt>
                      <c:pt idx="8">
                        <c:v>10.813369999999999</c:v>
                      </c:pt>
                      <c:pt idx="9">
                        <c:v>10.148439999999999</c:v>
                      </c:pt>
                      <c:pt idx="10">
                        <c:v>9.1093399999999995</c:v>
                      </c:pt>
                      <c:pt idx="11">
                        <c:v>5.0171899999999994</c:v>
                      </c:pt>
                      <c:pt idx="12">
                        <c:v>-7.5899799999999971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2A7-4B77-9348-AB7776D1309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DD-Bn-Pr-Cnt</c:v>
                </c:tx>
                <c:spPr>
                  <a:ln>
                    <a:solidFill>
                      <a:srgbClr val="002060"/>
                    </a:solidFill>
                    <a:prstDash val="dashDot"/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Revenue'!$F$29:$R$29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24.258310000000002</c:v>
                      </c:pt>
                      <c:pt idx="1">
                        <c:v>23.932020000000001</c:v>
                      </c:pt>
                      <c:pt idx="2">
                        <c:v>23.930099999999999</c:v>
                      </c:pt>
                      <c:pt idx="3">
                        <c:v>23.72926</c:v>
                      </c:pt>
                      <c:pt idx="4">
                        <c:v>23.49</c:v>
                      </c:pt>
                      <c:pt idx="5">
                        <c:v>23.151230000000002</c:v>
                      </c:pt>
                      <c:pt idx="6">
                        <c:v>22.803789999999999</c:v>
                      </c:pt>
                      <c:pt idx="7">
                        <c:v>22.43505</c:v>
                      </c:pt>
                      <c:pt idx="8">
                        <c:v>21.794039999999999</c:v>
                      </c:pt>
                      <c:pt idx="9">
                        <c:v>20.933589999999999</c:v>
                      </c:pt>
                      <c:pt idx="10">
                        <c:v>19.65662</c:v>
                      </c:pt>
                      <c:pt idx="11">
                        <c:v>18.07122</c:v>
                      </c:pt>
                      <c:pt idx="12">
                        <c:v>15.802020000000001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Revenue'!$F$31:$R$31</c15:sqref>
                        </c15:formulaRef>
                      </c:ext>
                    </c:extLst>
                    <c:numCache>
                      <c:formatCode>0.00</c:formatCode>
                      <c:ptCount val="13"/>
                      <c:pt idx="0">
                        <c:v>11.219009999999999</c:v>
                      </c:pt>
                      <c:pt idx="1">
                        <c:v>11.24137</c:v>
                      </c:pt>
                      <c:pt idx="2">
                        <c:v>11.23353</c:v>
                      </c:pt>
                      <c:pt idx="3">
                        <c:v>11.26627</c:v>
                      </c:pt>
                      <c:pt idx="4">
                        <c:v>11.26291</c:v>
                      </c:pt>
                      <c:pt idx="5">
                        <c:v>11.27251</c:v>
                      </c:pt>
                      <c:pt idx="6">
                        <c:v>11.25338</c:v>
                      </c:pt>
                      <c:pt idx="7">
                        <c:v>11.19323</c:v>
                      </c:pt>
                      <c:pt idx="8">
                        <c:v>10.97917</c:v>
                      </c:pt>
                      <c:pt idx="9">
                        <c:v>10.84276</c:v>
                      </c:pt>
                      <c:pt idx="10">
                        <c:v>10.04894</c:v>
                      </c:pt>
                      <c:pt idx="11">
                        <c:v>8.2964199999999995</c:v>
                      </c:pt>
                      <c:pt idx="12">
                        <c:v>1.1171399999999991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2A7-4B77-9348-AB7776D1309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TSP-TSh-At-IO</c:v>
                </c:tx>
                <c:spPr>
                  <a:ln>
                    <a:solidFill>
                      <a:schemeClr val="accent6">
                        <a:lumMod val="40000"/>
                        <a:lumOff val="60000"/>
                      </a:schemeClr>
                    </a:solidFill>
                  </a:ln>
                </c:spPr>
                <c:marker>
                  <c:spPr>
                    <a:noFill/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Revenue'!$F$32:$U$32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24.226780000000002</c:v>
                      </c:pt>
                      <c:pt idx="1">
                        <c:v>24.005040000000001</c:v>
                      </c:pt>
                      <c:pt idx="2">
                        <c:v>23.980090000000001</c:v>
                      </c:pt>
                      <c:pt idx="3">
                        <c:v>23.865030000000001</c:v>
                      </c:pt>
                      <c:pt idx="4">
                        <c:v>23.753900000000002</c:v>
                      </c:pt>
                      <c:pt idx="5">
                        <c:v>23.648879999999998</c:v>
                      </c:pt>
                      <c:pt idx="6">
                        <c:v>23.36486</c:v>
                      </c:pt>
                      <c:pt idx="7">
                        <c:v>23.16366</c:v>
                      </c:pt>
                      <c:pt idx="8">
                        <c:v>22.917210000000001</c:v>
                      </c:pt>
                      <c:pt idx="9">
                        <c:v>22.583449999999999</c:v>
                      </c:pt>
                      <c:pt idx="10">
                        <c:v>22.195550000000001</c:v>
                      </c:pt>
                      <c:pt idx="11">
                        <c:v>21.840800000000002</c:v>
                      </c:pt>
                      <c:pt idx="12">
                        <c:v>21.23565</c:v>
                      </c:pt>
                      <c:pt idx="13">
                        <c:v>20.55688</c:v>
                      </c:pt>
                      <c:pt idx="14">
                        <c:v>19.49118</c:v>
                      </c:pt>
                      <c:pt idx="15">
                        <c:v>18.098140000000001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'Grafici Revenue'!$F$34:$U$34</c15:sqref>
                        </c15:formulaRef>
                      </c:ext>
                    </c:extLst>
                    <c:numCache>
                      <c:formatCode>0.00</c:formatCode>
                      <c:ptCount val="16"/>
                      <c:pt idx="0">
                        <c:v>11.41544</c:v>
                      </c:pt>
                      <c:pt idx="1">
                        <c:v>11.39859</c:v>
                      </c:pt>
                      <c:pt idx="2">
                        <c:v>11.38381</c:v>
                      </c:pt>
                      <c:pt idx="3">
                        <c:v>11.396879999999999</c:v>
                      </c:pt>
                      <c:pt idx="4">
                        <c:v>11.395910000000001</c:v>
                      </c:pt>
                      <c:pt idx="5">
                        <c:v>11.355319999999999</c:v>
                      </c:pt>
                      <c:pt idx="6">
                        <c:v>11.325390000000001</c:v>
                      </c:pt>
                      <c:pt idx="7">
                        <c:v>11.272729999999999</c:v>
                      </c:pt>
                      <c:pt idx="8">
                        <c:v>11.1701</c:v>
                      </c:pt>
                      <c:pt idx="9">
                        <c:v>10.937239999999999</c:v>
                      </c:pt>
                      <c:pt idx="10">
                        <c:v>10.47059</c:v>
                      </c:pt>
                      <c:pt idx="11">
                        <c:v>9.7695299999999996</c:v>
                      </c:pt>
                      <c:pt idx="12">
                        <c:v>8.999839999999999</c:v>
                      </c:pt>
                      <c:pt idx="13">
                        <c:v>6.8541500000000006</c:v>
                      </c:pt>
                      <c:pt idx="14">
                        <c:v>3.5700699999999994</c:v>
                      </c:pt>
                      <c:pt idx="15">
                        <c:v>-1.80349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2A7-4B77-9348-AB7776D1309C}"/>
                  </c:ext>
                </c:extLst>
              </c15:ser>
            </c15:filteredScatterSeries>
          </c:ext>
        </c:extLst>
      </c:scatterChart>
      <c:valAx>
        <c:axId val="658441568"/>
        <c:scaling>
          <c:orientation val="minMax"/>
          <c:max val="26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Throughput</a:t>
                </a:r>
                <a:r>
                  <a:rPr lang="it-IT" b="1" baseline="0"/>
                  <a:t> Time</a:t>
                </a:r>
                <a:endParaRPr lang="it-IT" b="1"/>
              </a:p>
            </c:rich>
          </c:tx>
          <c:overlay val="0"/>
        </c:title>
        <c:numFmt formatCode="#,##0" sourceLinked="0"/>
        <c:majorTickMark val="none"/>
        <c:minorTickMark val="none"/>
        <c:tickLblPos val="low"/>
        <c:crossAx val="658446816"/>
        <c:crosses val="autoZero"/>
        <c:crossBetween val="midCat"/>
        <c:majorUnit val="2"/>
        <c:minorUnit val="0.5"/>
      </c:valAx>
      <c:valAx>
        <c:axId val="658446816"/>
        <c:scaling>
          <c:orientation val="minMax"/>
          <c:max val="15"/>
          <c:min val="-4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Revenue Per Item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658441568"/>
        <c:crosses val="autoZero"/>
        <c:crossBetween val="midCat"/>
        <c:majorUnit val="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0"/>
          <c:order val="0"/>
          <c:tx>
            <c:v>FIFO-TSh-At-IO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Revenue'!$F$2:$V$2</c:f>
              <c:numCache>
                <c:formatCode>0.00</c:formatCode>
                <c:ptCount val="17"/>
                <c:pt idx="0">
                  <c:v>24.972940000000001</c:v>
                </c:pt>
                <c:pt idx="1">
                  <c:v>24.25066</c:v>
                </c:pt>
                <c:pt idx="2">
                  <c:v>24.041799999999999</c:v>
                </c:pt>
                <c:pt idx="3">
                  <c:v>23.932680000000001</c:v>
                </c:pt>
                <c:pt idx="4">
                  <c:v>23.761399999999998</c:v>
                </c:pt>
                <c:pt idx="5">
                  <c:v>23.412949999999999</c:v>
                </c:pt>
                <c:pt idx="6">
                  <c:v>23.202010000000001</c:v>
                </c:pt>
                <c:pt idx="7">
                  <c:v>22.881730000000001</c:v>
                </c:pt>
                <c:pt idx="8">
                  <c:v>22.493929999999999</c:v>
                </c:pt>
                <c:pt idx="9">
                  <c:v>21.896419999999999</c:v>
                </c:pt>
                <c:pt idx="10">
                  <c:v>21.350629999999999</c:v>
                </c:pt>
                <c:pt idx="11">
                  <c:v>20.592780000000001</c:v>
                </c:pt>
                <c:pt idx="12">
                  <c:v>19.849679999999999</c:v>
                </c:pt>
                <c:pt idx="13">
                  <c:v>18.88617</c:v>
                </c:pt>
                <c:pt idx="14">
                  <c:v>17.59928</c:v>
                </c:pt>
                <c:pt idx="15">
                  <c:v>17.050039999999999</c:v>
                </c:pt>
                <c:pt idx="16">
                  <c:v>16.421469999999999</c:v>
                </c:pt>
              </c:numCache>
            </c:numRef>
          </c:xVal>
          <c:yVal>
            <c:numRef>
              <c:f>'Grafici Revenue'!$F$4:$V$4</c:f>
              <c:numCache>
                <c:formatCode>0.00</c:formatCode>
                <c:ptCount val="17"/>
                <c:pt idx="0">
                  <c:v>9.7468500000000002</c:v>
                </c:pt>
                <c:pt idx="1">
                  <c:v>9.7777899999999995</c:v>
                </c:pt>
                <c:pt idx="2">
                  <c:v>9.7989700000000006</c:v>
                </c:pt>
                <c:pt idx="3">
                  <c:v>9.7258300000000002</c:v>
                </c:pt>
                <c:pt idx="4">
                  <c:v>9.6765500000000007</c:v>
                </c:pt>
                <c:pt idx="5">
                  <c:v>9.6028200000000012</c:v>
                </c:pt>
                <c:pt idx="6">
                  <c:v>9.4757700000000007</c:v>
                </c:pt>
                <c:pt idx="7">
                  <c:v>9.1905800000000006</c:v>
                </c:pt>
                <c:pt idx="8">
                  <c:v>8.8413599999999999</c:v>
                </c:pt>
                <c:pt idx="9">
                  <c:v>8.3363499999999995</c:v>
                </c:pt>
                <c:pt idx="10">
                  <c:v>7.5923400000000001</c:v>
                </c:pt>
                <c:pt idx="11">
                  <c:v>6.9398400000000002</c:v>
                </c:pt>
                <c:pt idx="12">
                  <c:v>5.7495899999999995</c:v>
                </c:pt>
                <c:pt idx="13">
                  <c:v>2.9200599999999994</c:v>
                </c:pt>
                <c:pt idx="14">
                  <c:v>-0.32304999999999851</c:v>
                </c:pt>
                <c:pt idx="15">
                  <c:v>-3.2931200000000018</c:v>
                </c:pt>
                <c:pt idx="16">
                  <c:v>-4.7098999999999975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C29-40BD-BFE8-FF856DE2F107}"/>
            </c:ext>
          </c:extLst>
        </c:ser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Revenue'!$F$5:$S$5</c:f>
              <c:numCache>
                <c:formatCode>0.00</c:formatCode>
                <c:ptCount val="14"/>
                <c:pt idx="0">
                  <c:v>24.972940000000001</c:v>
                </c:pt>
                <c:pt idx="1">
                  <c:v>24.456009999999999</c:v>
                </c:pt>
                <c:pt idx="2">
                  <c:v>24.109000000000002</c:v>
                </c:pt>
                <c:pt idx="3">
                  <c:v>23.979679999999998</c:v>
                </c:pt>
                <c:pt idx="4">
                  <c:v>23.633489999999998</c:v>
                </c:pt>
                <c:pt idx="5">
                  <c:v>23.167249999999999</c:v>
                </c:pt>
                <c:pt idx="6">
                  <c:v>22.6858</c:v>
                </c:pt>
                <c:pt idx="7">
                  <c:v>22.069199999999999</c:v>
                </c:pt>
                <c:pt idx="8">
                  <c:v>20.951370000000001</c:v>
                </c:pt>
                <c:pt idx="9">
                  <c:v>19.874549999999999</c:v>
                </c:pt>
                <c:pt idx="10">
                  <c:v>18.180599999999998</c:v>
                </c:pt>
                <c:pt idx="11">
                  <c:v>17.087589999999999</c:v>
                </c:pt>
                <c:pt idx="12">
                  <c:v>16.171530000000001</c:v>
                </c:pt>
                <c:pt idx="13">
                  <c:v>15.12988</c:v>
                </c:pt>
              </c:numCache>
            </c:numRef>
          </c:xVal>
          <c:yVal>
            <c:numRef>
              <c:f>'Grafici Revenue'!$F$7:$S$7</c:f>
              <c:numCache>
                <c:formatCode>0.00</c:formatCode>
                <c:ptCount val="14"/>
                <c:pt idx="0">
                  <c:v>9.7468500000000002</c:v>
                </c:pt>
                <c:pt idx="1">
                  <c:v>9.739139999999999</c:v>
                </c:pt>
                <c:pt idx="2">
                  <c:v>9.7866199999999992</c:v>
                </c:pt>
                <c:pt idx="3">
                  <c:v>9.7395399999999999</c:v>
                </c:pt>
                <c:pt idx="4">
                  <c:v>9.6686499999999995</c:v>
                </c:pt>
                <c:pt idx="5">
                  <c:v>9.6012799999999991</c:v>
                </c:pt>
                <c:pt idx="6">
                  <c:v>9.1043099999999999</c:v>
                </c:pt>
                <c:pt idx="7">
                  <c:v>8.4045799999999993</c:v>
                </c:pt>
                <c:pt idx="8">
                  <c:v>7.6161300000000001</c:v>
                </c:pt>
                <c:pt idx="9">
                  <c:v>6.1158399999999986</c:v>
                </c:pt>
                <c:pt idx="10">
                  <c:v>3.7815200000000004</c:v>
                </c:pt>
                <c:pt idx="11">
                  <c:v>2.4651300000000003</c:v>
                </c:pt>
                <c:pt idx="12">
                  <c:v>0.13717000000000112</c:v>
                </c:pt>
                <c:pt idx="13">
                  <c:v>-2.7193700000000014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C29-40BD-BFE8-FF856DE2F107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Revenue'!$F$8:$R$8</c:f>
              <c:numCache>
                <c:formatCode>0.00</c:formatCode>
                <c:ptCount val="13"/>
                <c:pt idx="0">
                  <c:v>24.972940000000001</c:v>
                </c:pt>
                <c:pt idx="1">
                  <c:v>24.369700000000002</c:v>
                </c:pt>
                <c:pt idx="2">
                  <c:v>24.11176</c:v>
                </c:pt>
                <c:pt idx="3">
                  <c:v>23.987169999999999</c:v>
                </c:pt>
                <c:pt idx="4">
                  <c:v>23.562439999999999</c:v>
                </c:pt>
                <c:pt idx="5">
                  <c:v>23.27064</c:v>
                </c:pt>
                <c:pt idx="6">
                  <c:v>22.9663</c:v>
                </c:pt>
                <c:pt idx="7">
                  <c:v>22.23415</c:v>
                </c:pt>
                <c:pt idx="8">
                  <c:v>21.582999999999998</c:v>
                </c:pt>
                <c:pt idx="9">
                  <c:v>20.805289999999999</c:v>
                </c:pt>
                <c:pt idx="10">
                  <c:v>19.721160000000001</c:v>
                </c:pt>
                <c:pt idx="11">
                  <c:v>18.471350000000001</c:v>
                </c:pt>
                <c:pt idx="12">
                  <c:v>16.805520000000001</c:v>
                </c:pt>
              </c:numCache>
            </c:numRef>
          </c:xVal>
          <c:yVal>
            <c:numRef>
              <c:f>'Grafici Revenue'!$F$10:$R$10</c:f>
              <c:numCache>
                <c:formatCode>0.00</c:formatCode>
                <c:ptCount val="13"/>
                <c:pt idx="0">
                  <c:v>9.7468500000000002</c:v>
                </c:pt>
                <c:pt idx="1">
                  <c:v>9.7787399999999991</c:v>
                </c:pt>
                <c:pt idx="2">
                  <c:v>9.8314500000000002</c:v>
                </c:pt>
                <c:pt idx="3">
                  <c:v>9.7126900000000003</c:v>
                </c:pt>
                <c:pt idx="4">
                  <c:v>9.72621</c:v>
                </c:pt>
                <c:pt idx="5">
                  <c:v>9.6327999999999996</c:v>
                </c:pt>
                <c:pt idx="6">
                  <c:v>9.2990999999999993</c:v>
                </c:pt>
                <c:pt idx="7">
                  <c:v>9.0446600000000004</c:v>
                </c:pt>
                <c:pt idx="8">
                  <c:v>8.2255099999999999</c:v>
                </c:pt>
                <c:pt idx="9">
                  <c:v>7.3823100000000004</c:v>
                </c:pt>
                <c:pt idx="10">
                  <c:v>5.8598199999999991</c:v>
                </c:pt>
                <c:pt idx="11">
                  <c:v>2.8659800000000004</c:v>
                </c:pt>
                <c:pt idx="12">
                  <c:v>-1.7045500000000011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0C29-40BD-BFE8-FF856DE2F107}"/>
            </c:ext>
          </c:extLst>
        </c:ser>
        <c:ser>
          <c:idx val="3"/>
          <c:order val="3"/>
          <c:tx>
            <c:v>FIFO-B-At-Cnt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Revenue'!$F$11:$V$11</c:f>
              <c:numCache>
                <c:formatCode>0.00</c:formatCode>
                <c:ptCount val="17"/>
                <c:pt idx="0">
                  <c:v>24.972940000000001</c:v>
                </c:pt>
                <c:pt idx="1">
                  <c:v>23.511869999999998</c:v>
                </c:pt>
                <c:pt idx="2">
                  <c:v>23.105450000000001</c:v>
                </c:pt>
                <c:pt idx="3">
                  <c:v>22.58982</c:v>
                </c:pt>
                <c:pt idx="4">
                  <c:v>21.992850000000001</c:v>
                </c:pt>
                <c:pt idx="5">
                  <c:v>21.221319999999999</c:v>
                </c:pt>
                <c:pt idx="6">
                  <c:v>20.423739999999999</c:v>
                </c:pt>
                <c:pt idx="7">
                  <c:v>19.49811</c:v>
                </c:pt>
                <c:pt idx="8">
                  <c:v>18.374420000000001</c:v>
                </c:pt>
                <c:pt idx="9">
                  <c:v>17.16666</c:v>
                </c:pt>
                <c:pt idx="10">
                  <c:v>16.44482</c:v>
                </c:pt>
                <c:pt idx="11">
                  <c:v>15.75225</c:v>
                </c:pt>
                <c:pt idx="12">
                  <c:v>14.973509999999999</c:v>
                </c:pt>
                <c:pt idx="13">
                  <c:v>14.14127</c:v>
                </c:pt>
                <c:pt idx="14">
                  <c:v>13.21156</c:v>
                </c:pt>
                <c:pt idx="15">
                  <c:v>12.30533</c:v>
                </c:pt>
                <c:pt idx="16">
                  <c:v>11.300509999999999</c:v>
                </c:pt>
              </c:numCache>
            </c:numRef>
          </c:xVal>
          <c:yVal>
            <c:numRef>
              <c:f>'Grafici Revenue'!$F$13:$V$13</c:f>
              <c:numCache>
                <c:formatCode>0.00</c:formatCode>
                <c:ptCount val="17"/>
                <c:pt idx="0">
                  <c:v>9.7468500000000002</c:v>
                </c:pt>
                <c:pt idx="1">
                  <c:v>10.048410000000001</c:v>
                </c:pt>
                <c:pt idx="2">
                  <c:v>10.09957</c:v>
                </c:pt>
                <c:pt idx="3">
                  <c:v>10.169409999999999</c:v>
                </c:pt>
                <c:pt idx="4">
                  <c:v>10.21576</c:v>
                </c:pt>
                <c:pt idx="5">
                  <c:v>10.288360000000001</c:v>
                </c:pt>
                <c:pt idx="6">
                  <c:v>10.29101</c:v>
                </c:pt>
                <c:pt idx="7">
                  <c:v>10.19666</c:v>
                </c:pt>
                <c:pt idx="8">
                  <c:v>10.052859999999999</c:v>
                </c:pt>
                <c:pt idx="9">
                  <c:v>9.617560000000001</c:v>
                </c:pt>
                <c:pt idx="10">
                  <c:v>9.3361400000000003</c:v>
                </c:pt>
                <c:pt idx="11">
                  <c:v>8.9238</c:v>
                </c:pt>
                <c:pt idx="12">
                  <c:v>8.2527200000000001</c:v>
                </c:pt>
                <c:pt idx="13">
                  <c:v>7.2632599999999998</c:v>
                </c:pt>
                <c:pt idx="14">
                  <c:v>5.9173399999999994</c:v>
                </c:pt>
                <c:pt idx="15">
                  <c:v>3.7430000000000003</c:v>
                </c:pt>
                <c:pt idx="16">
                  <c:v>0.36055999999999955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C29-40BD-BFE8-FF856DE2F107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Revenue'!$F$14:$V$14</c:f>
              <c:numCache>
                <c:formatCode>0.00</c:formatCode>
                <c:ptCount val="17"/>
                <c:pt idx="0">
                  <c:v>24.972940000000001</c:v>
                </c:pt>
                <c:pt idx="1">
                  <c:v>24.378520000000002</c:v>
                </c:pt>
                <c:pt idx="2">
                  <c:v>24.0548</c:v>
                </c:pt>
                <c:pt idx="3">
                  <c:v>23.78041</c:v>
                </c:pt>
                <c:pt idx="4">
                  <c:v>23.78041</c:v>
                </c:pt>
                <c:pt idx="5">
                  <c:v>22.980319999999999</c:v>
                </c:pt>
                <c:pt idx="6">
                  <c:v>22.237179999999999</c:v>
                </c:pt>
                <c:pt idx="7">
                  <c:v>21.39621</c:v>
                </c:pt>
                <c:pt idx="8">
                  <c:v>20.321619999999999</c:v>
                </c:pt>
                <c:pt idx="9">
                  <c:v>19.67155</c:v>
                </c:pt>
                <c:pt idx="10">
                  <c:v>18.941790000000001</c:v>
                </c:pt>
                <c:pt idx="11">
                  <c:v>18.147880000000001</c:v>
                </c:pt>
                <c:pt idx="12">
                  <c:v>17.214469999999999</c:v>
                </c:pt>
                <c:pt idx="13">
                  <c:v>16.157499999999999</c:v>
                </c:pt>
                <c:pt idx="14">
                  <c:v>15.058059999999999</c:v>
                </c:pt>
                <c:pt idx="15">
                  <c:v>13.88949</c:v>
                </c:pt>
                <c:pt idx="16">
                  <c:v>12.59324</c:v>
                </c:pt>
              </c:numCache>
            </c:numRef>
          </c:xVal>
          <c:yVal>
            <c:numRef>
              <c:f>'Grafici Revenue'!$F$16:$V$16</c:f>
              <c:numCache>
                <c:formatCode>0.00</c:formatCode>
                <c:ptCount val="17"/>
                <c:pt idx="0">
                  <c:v>9.7468500000000002</c:v>
                </c:pt>
                <c:pt idx="1">
                  <c:v>9.8683300000000003</c:v>
                </c:pt>
                <c:pt idx="2">
                  <c:v>9.9500200000000003</c:v>
                </c:pt>
                <c:pt idx="3">
                  <c:v>9.9925300000000004</c:v>
                </c:pt>
                <c:pt idx="4">
                  <c:v>9.9925300000000004</c:v>
                </c:pt>
                <c:pt idx="5">
                  <c:v>10.10872</c:v>
                </c:pt>
                <c:pt idx="6">
                  <c:v>10.213509999999999</c:v>
                </c:pt>
                <c:pt idx="7">
                  <c:v>10.33972</c:v>
                </c:pt>
                <c:pt idx="8">
                  <c:v>10.42967</c:v>
                </c:pt>
                <c:pt idx="9">
                  <c:v>10.44197</c:v>
                </c:pt>
                <c:pt idx="10">
                  <c:v>10.46452</c:v>
                </c:pt>
                <c:pt idx="11">
                  <c:v>10.48095</c:v>
                </c:pt>
                <c:pt idx="12">
                  <c:v>10.39106</c:v>
                </c:pt>
                <c:pt idx="13">
                  <c:v>10.33761</c:v>
                </c:pt>
                <c:pt idx="14">
                  <c:v>10.03842</c:v>
                </c:pt>
                <c:pt idx="15">
                  <c:v>9.1663599999999992</c:v>
                </c:pt>
                <c:pt idx="16">
                  <c:v>6.9627999999999997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0C29-40BD-BFE8-FF856DE2F107}"/>
            </c:ext>
          </c:extLst>
        </c:ser>
        <c:ser>
          <c:idx val="5"/>
          <c:order val="5"/>
          <c:tx>
            <c:v>DD-TSh-At-IO</c:v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Revenue'!$F$17:$U$17</c:f>
              <c:numCache>
                <c:formatCode>0.00</c:formatCode>
                <c:ptCount val="16"/>
                <c:pt idx="0">
                  <c:v>24.258310000000002</c:v>
                </c:pt>
                <c:pt idx="1">
                  <c:v>23.983339999999998</c:v>
                </c:pt>
                <c:pt idx="2">
                  <c:v>23.853829999999999</c:v>
                </c:pt>
                <c:pt idx="3">
                  <c:v>23.82169</c:v>
                </c:pt>
                <c:pt idx="4">
                  <c:v>23.71189</c:v>
                </c:pt>
                <c:pt idx="5">
                  <c:v>23.510670000000001</c:v>
                </c:pt>
                <c:pt idx="6">
                  <c:v>23.263359999999999</c:v>
                </c:pt>
                <c:pt idx="7">
                  <c:v>23.0854</c:v>
                </c:pt>
                <c:pt idx="8">
                  <c:v>22.871700000000001</c:v>
                </c:pt>
                <c:pt idx="9">
                  <c:v>22.573609999999999</c:v>
                </c:pt>
                <c:pt idx="10">
                  <c:v>22.16696</c:v>
                </c:pt>
                <c:pt idx="11">
                  <c:v>21.7681</c:v>
                </c:pt>
                <c:pt idx="12">
                  <c:v>21.178809999999999</c:v>
                </c:pt>
                <c:pt idx="13">
                  <c:v>20.476140000000001</c:v>
                </c:pt>
                <c:pt idx="14">
                  <c:v>19.459320000000002</c:v>
                </c:pt>
                <c:pt idx="15">
                  <c:v>18.2606</c:v>
                </c:pt>
              </c:numCache>
            </c:numRef>
          </c:xVal>
          <c:yVal>
            <c:numRef>
              <c:f>'Grafici Revenue'!$F$19:$U$19</c:f>
              <c:numCache>
                <c:formatCode>0.00</c:formatCode>
                <c:ptCount val="16"/>
                <c:pt idx="0">
                  <c:v>11.219009999999999</c:v>
                </c:pt>
                <c:pt idx="1">
                  <c:v>11.203289999999999</c:v>
                </c:pt>
                <c:pt idx="2">
                  <c:v>11.210179999999999</c:v>
                </c:pt>
                <c:pt idx="3">
                  <c:v>11.18004</c:v>
                </c:pt>
                <c:pt idx="4">
                  <c:v>11.16211</c:v>
                </c:pt>
                <c:pt idx="5">
                  <c:v>11.13231</c:v>
                </c:pt>
                <c:pt idx="6">
                  <c:v>11.08014</c:v>
                </c:pt>
                <c:pt idx="7">
                  <c:v>10.99639</c:v>
                </c:pt>
                <c:pt idx="8">
                  <c:v>10.835889999999999</c:v>
                </c:pt>
                <c:pt idx="9">
                  <c:v>10.416730000000001</c:v>
                </c:pt>
                <c:pt idx="10">
                  <c:v>10.14719</c:v>
                </c:pt>
                <c:pt idx="11">
                  <c:v>9.5481300000000005</c:v>
                </c:pt>
                <c:pt idx="12">
                  <c:v>8.5749099999999991</c:v>
                </c:pt>
                <c:pt idx="13">
                  <c:v>6.6953999999999994</c:v>
                </c:pt>
                <c:pt idx="14">
                  <c:v>4.16709</c:v>
                </c:pt>
                <c:pt idx="15">
                  <c:v>-4.1351000000000013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0C29-40BD-BFE8-FF856DE2F107}"/>
            </c:ext>
          </c:extLst>
        </c:ser>
        <c:ser>
          <c:idx val="6"/>
          <c:order val="6"/>
          <c:tx>
            <c:v>DD-TSh-At-Cnt</c:v>
          </c:tx>
          <c:spPr>
            <a:ln>
              <a:solidFill>
                <a:srgbClr val="3399FF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Revenue'!$F$20:$R$20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23.96743</c:v>
                </c:pt>
                <c:pt idx="2">
                  <c:v>23.87425</c:v>
                </c:pt>
                <c:pt idx="3">
                  <c:v>23.621880000000001</c:v>
                </c:pt>
                <c:pt idx="4">
                  <c:v>23.4313</c:v>
                </c:pt>
                <c:pt idx="5">
                  <c:v>23.194579999999998</c:v>
                </c:pt>
                <c:pt idx="6">
                  <c:v>22.979800000000001</c:v>
                </c:pt>
                <c:pt idx="7">
                  <c:v>22.55996</c:v>
                </c:pt>
                <c:pt idx="8">
                  <c:v>22.130030000000001</c:v>
                </c:pt>
                <c:pt idx="9">
                  <c:v>21.61656</c:v>
                </c:pt>
                <c:pt idx="10">
                  <c:v>20.794440000000002</c:v>
                </c:pt>
                <c:pt idx="11">
                  <c:v>19.976600000000001</c:v>
                </c:pt>
                <c:pt idx="12">
                  <c:v>18.214300000000001</c:v>
                </c:pt>
              </c:numCache>
            </c:numRef>
          </c:xVal>
          <c:yVal>
            <c:numRef>
              <c:f>'Grafici Revenue'!$F$22:$R$22</c:f>
              <c:numCache>
                <c:formatCode>0.00</c:formatCode>
                <c:ptCount val="13"/>
                <c:pt idx="0">
                  <c:v>11.219009999999999</c:v>
                </c:pt>
                <c:pt idx="1">
                  <c:v>11.208020000000001</c:v>
                </c:pt>
                <c:pt idx="2">
                  <c:v>11.1892</c:v>
                </c:pt>
                <c:pt idx="3">
                  <c:v>11.213039999999999</c:v>
                </c:pt>
                <c:pt idx="4">
                  <c:v>11.190480000000001</c:v>
                </c:pt>
                <c:pt idx="5">
                  <c:v>11.119489999999999</c:v>
                </c:pt>
                <c:pt idx="6">
                  <c:v>11.018650000000001</c:v>
                </c:pt>
                <c:pt idx="7">
                  <c:v>10.796520000000001</c:v>
                </c:pt>
                <c:pt idx="8">
                  <c:v>10.3992</c:v>
                </c:pt>
                <c:pt idx="9">
                  <c:v>9.6365800000000004</c:v>
                </c:pt>
                <c:pt idx="10">
                  <c:v>8.3649100000000001</c:v>
                </c:pt>
                <c:pt idx="11">
                  <c:v>5.1964800000000011</c:v>
                </c:pt>
                <c:pt idx="12">
                  <c:v>-1.8224400000000003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0C29-40BD-BFE8-FF856DE2F107}"/>
            </c:ext>
          </c:extLst>
        </c:ser>
        <c:ser>
          <c:idx val="7"/>
          <c:order val="7"/>
          <c:tx>
            <c:v>DD-TSh-Pr-Cnt</c:v>
          </c:tx>
          <c:spPr>
            <a:ln>
              <a:solidFill>
                <a:srgbClr val="66FFFF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Revenue'!$F$23:$R$23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23.952259999999999</c:v>
                </c:pt>
                <c:pt idx="2">
                  <c:v>23.953900000000001</c:v>
                </c:pt>
                <c:pt idx="3">
                  <c:v>23.722930000000002</c:v>
                </c:pt>
                <c:pt idx="4">
                  <c:v>23.581859999999999</c:v>
                </c:pt>
                <c:pt idx="5">
                  <c:v>23.366810000000001</c:v>
                </c:pt>
                <c:pt idx="6">
                  <c:v>23.210740000000001</c:v>
                </c:pt>
                <c:pt idx="7">
                  <c:v>22.863119999999999</c:v>
                </c:pt>
                <c:pt idx="8">
                  <c:v>22.519850000000002</c:v>
                </c:pt>
                <c:pt idx="9">
                  <c:v>22.089880000000001</c:v>
                </c:pt>
                <c:pt idx="10">
                  <c:v>21.6218</c:v>
                </c:pt>
                <c:pt idx="11">
                  <c:v>21.000160000000001</c:v>
                </c:pt>
                <c:pt idx="12">
                  <c:v>19.96576</c:v>
                </c:pt>
              </c:numCache>
            </c:numRef>
          </c:xVal>
          <c:yVal>
            <c:numRef>
              <c:f>'Grafici Revenue'!$F$25:$R$25</c:f>
              <c:numCache>
                <c:formatCode>0.00</c:formatCode>
                <c:ptCount val="13"/>
                <c:pt idx="0">
                  <c:v>11.219009999999999</c:v>
                </c:pt>
                <c:pt idx="1">
                  <c:v>11.220700000000001</c:v>
                </c:pt>
                <c:pt idx="2">
                  <c:v>11.145199999999999</c:v>
                </c:pt>
                <c:pt idx="3">
                  <c:v>11.1639</c:v>
                </c:pt>
                <c:pt idx="4">
                  <c:v>11.152060000000001</c:v>
                </c:pt>
                <c:pt idx="5">
                  <c:v>11.048590000000001</c:v>
                </c:pt>
                <c:pt idx="6">
                  <c:v>10.84022</c:v>
                </c:pt>
                <c:pt idx="7">
                  <c:v>10.60271</c:v>
                </c:pt>
                <c:pt idx="8">
                  <c:v>10.188000000000001</c:v>
                </c:pt>
                <c:pt idx="9">
                  <c:v>9.4456999999999987</c:v>
                </c:pt>
                <c:pt idx="10">
                  <c:v>7.8749000000000002</c:v>
                </c:pt>
                <c:pt idx="11">
                  <c:v>6.0081100000000003</c:v>
                </c:pt>
                <c:pt idx="12">
                  <c:v>1.8372799999999998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C29-40BD-BFE8-FF856DE2F107}"/>
            </c:ext>
          </c:extLst>
        </c:ser>
        <c:ser>
          <c:idx val="8"/>
          <c:order val="8"/>
          <c:tx>
            <c:v>DD-Bn-At-Cnt</c:v>
          </c:tx>
          <c:spPr>
            <a:ln>
              <a:solidFill>
                <a:srgbClr val="0070C0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Revenue'!$F$26:$R$26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23.721409999999999</c:v>
                </c:pt>
                <c:pt idx="2">
                  <c:v>23.472079999999998</c:v>
                </c:pt>
                <c:pt idx="3">
                  <c:v>23.244240000000001</c:v>
                </c:pt>
                <c:pt idx="4">
                  <c:v>22.977550000000001</c:v>
                </c:pt>
                <c:pt idx="5">
                  <c:v>22.664400000000001</c:v>
                </c:pt>
                <c:pt idx="6">
                  <c:v>21.732890000000001</c:v>
                </c:pt>
                <c:pt idx="7">
                  <c:v>21.037189999999999</c:v>
                </c:pt>
                <c:pt idx="8">
                  <c:v>19.393699999999999</c:v>
                </c:pt>
                <c:pt idx="9">
                  <c:v>18.369820000000001</c:v>
                </c:pt>
                <c:pt idx="10">
                  <c:v>17.12349</c:v>
                </c:pt>
                <c:pt idx="11">
                  <c:v>15.497350000000001</c:v>
                </c:pt>
                <c:pt idx="12">
                  <c:v>13.273720000000001</c:v>
                </c:pt>
              </c:numCache>
            </c:numRef>
          </c:xVal>
          <c:yVal>
            <c:numRef>
              <c:f>'Grafici Revenue'!$F$28:$R$28</c:f>
              <c:numCache>
                <c:formatCode>0.00</c:formatCode>
                <c:ptCount val="13"/>
                <c:pt idx="0">
                  <c:v>11.219009999999999</c:v>
                </c:pt>
                <c:pt idx="1">
                  <c:v>11.27037</c:v>
                </c:pt>
                <c:pt idx="2">
                  <c:v>11.28561</c:v>
                </c:pt>
                <c:pt idx="3">
                  <c:v>11.30841</c:v>
                </c:pt>
                <c:pt idx="4">
                  <c:v>11.31817</c:v>
                </c:pt>
                <c:pt idx="5">
                  <c:v>11.30165</c:v>
                </c:pt>
                <c:pt idx="6">
                  <c:v>11.22842</c:v>
                </c:pt>
                <c:pt idx="7">
                  <c:v>11.169140000000001</c:v>
                </c:pt>
                <c:pt idx="8">
                  <c:v>10.813369999999999</c:v>
                </c:pt>
                <c:pt idx="9">
                  <c:v>10.148439999999999</c:v>
                </c:pt>
                <c:pt idx="10">
                  <c:v>9.1093399999999995</c:v>
                </c:pt>
                <c:pt idx="11">
                  <c:v>5.0171899999999994</c:v>
                </c:pt>
                <c:pt idx="12">
                  <c:v>-7.5899799999999971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0C29-40BD-BFE8-FF856DE2F107}"/>
            </c:ext>
          </c:extLst>
        </c:ser>
        <c:ser>
          <c:idx val="9"/>
          <c:order val="9"/>
          <c:tx>
            <c:v>DD-Bn-Pr-Cnt</c:v>
          </c:tx>
          <c:spPr>
            <a:ln>
              <a:solidFill>
                <a:srgbClr val="00206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Revenue'!$F$29:$R$29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23.932020000000001</c:v>
                </c:pt>
                <c:pt idx="2">
                  <c:v>23.930099999999999</c:v>
                </c:pt>
                <c:pt idx="3">
                  <c:v>23.72926</c:v>
                </c:pt>
                <c:pt idx="4">
                  <c:v>23.49</c:v>
                </c:pt>
                <c:pt idx="5">
                  <c:v>23.151230000000002</c:v>
                </c:pt>
                <c:pt idx="6">
                  <c:v>22.803789999999999</c:v>
                </c:pt>
                <c:pt idx="7">
                  <c:v>22.43505</c:v>
                </c:pt>
                <c:pt idx="8">
                  <c:v>21.794039999999999</c:v>
                </c:pt>
                <c:pt idx="9">
                  <c:v>20.933589999999999</c:v>
                </c:pt>
                <c:pt idx="10">
                  <c:v>19.65662</c:v>
                </c:pt>
                <c:pt idx="11">
                  <c:v>18.07122</c:v>
                </c:pt>
                <c:pt idx="12">
                  <c:v>15.802020000000001</c:v>
                </c:pt>
              </c:numCache>
            </c:numRef>
          </c:xVal>
          <c:yVal>
            <c:numRef>
              <c:f>'Grafici Revenue'!$F$31:$R$31</c:f>
              <c:numCache>
                <c:formatCode>0.00</c:formatCode>
                <c:ptCount val="13"/>
                <c:pt idx="0">
                  <c:v>11.219009999999999</c:v>
                </c:pt>
                <c:pt idx="1">
                  <c:v>11.24137</c:v>
                </c:pt>
                <c:pt idx="2">
                  <c:v>11.23353</c:v>
                </c:pt>
                <c:pt idx="3">
                  <c:v>11.26627</c:v>
                </c:pt>
                <c:pt idx="4">
                  <c:v>11.26291</c:v>
                </c:pt>
                <c:pt idx="5">
                  <c:v>11.27251</c:v>
                </c:pt>
                <c:pt idx="6">
                  <c:v>11.25338</c:v>
                </c:pt>
                <c:pt idx="7">
                  <c:v>11.19323</c:v>
                </c:pt>
                <c:pt idx="8">
                  <c:v>10.97917</c:v>
                </c:pt>
                <c:pt idx="9">
                  <c:v>10.84276</c:v>
                </c:pt>
                <c:pt idx="10">
                  <c:v>10.04894</c:v>
                </c:pt>
                <c:pt idx="11">
                  <c:v>8.2964199999999995</c:v>
                </c:pt>
                <c:pt idx="12">
                  <c:v>1.1171399999999991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0C29-40BD-BFE8-FF856DE2F107}"/>
            </c:ext>
          </c:extLst>
        </c:ser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Revenue'!$F$32:$U$32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24.005040000000001</c:v>
                </c:pt>
                <c:pt idx="2">
                  <c:v>23.980090000000001</c:v>
                </c:pt>
                <c:pt idx="3">
                  <c:v>23.865030000000001</c:v>
                </c:pt>
                <c:pt idx="4">
                  <c:v>23.753900000000002</c:v>
                </c:pt>
                <c:pt idx="5">
                  <c:v>23.648879999999998</c:v>
                </c:pt>
                <c:pt idx="6">
                  <c:v>23.36486</c:v>
                </c:pt>
                <c:pt idx="7">
                  <c:v>23.16366</c:v>
                </c:pt>
                <c:pt idx="8">
                  <c:v>22.917210000000001</c:v>
                </c:pt>
                <c:pt idx="9">
                  <c:v>22.583449999999999</c:v>
                </c:pt>
                <c:pt idx="10">
                  <c:v>22.195550000000001</c:v>
                </c:pt>
                <c:pt idx="11">
                  <c:v>21.840800000000002</c:v>
                </c:pt>
                <c:pt idx="12">
                  <c:v>21.23565</c:v>
                </c:pt>
                <c:pt idx="13">
                  <c:v>20.55688</c:v>
                </c:pt>
                <c:pt idx="14">
                  <c:v>19.49118</c:v>
                </c:pt>
                <c:pt idx="15">
                  <c:v>18.098140000000001</c:v>
                </c:pt>
              </c:numCache>
            </c:numRef>
          </c:xVal>
          <c:yVal>
            <c:numRef>
              <c:f>'Grafici Revenue'!$F$34:$U$34</c:f>
              <c:numCache>
                <c:formatCode>0.00</c:formatCode>
                <c:ptCount val="16"/>
                <c:pt idx="0">
                  <c:v>11.41544</c:v>
                </c:pt>
                <c:pt idx="1">
                  <c:v>11.39859</c:v>
                </c:pt>
                <c:pt idx="2">
                  <c:v>11.38381</c:v>
                </c:pt>
                <c:pt idx="3">
                  <c:v>11.396879999999999</c:v>
                </c:pt>
                <c:pt idx="4">
                  <c:v>11.395910000000001</c:v>
                </c:pt>
                <c:pt idx="5">
                  <c:v>11.355319999999999</c:v>
                </c:pt>
                <c:pt idx="6">
                  <c:v>11.325390000000001</c:v>
                </c:pt>
                <c:pt idx="7">
                  <c:v>11.272729999999999</c:v>
                </c:pt>
                <c:pt idx="8">
                  <c:v>11.1701</c:v>
                </c:pt>
                <c:pt idx="9">
                  <c:v>10.937239999999999</c:v>
                </c:pt>
                <c:pt idx="10">
                  <c:v>10.47059</c:v>
                </c:pt>
                <c:pt idx="11">
                  <c:v>9.7695299999999996</c:v>
                </c:pt>
                <c:pt idx="12">
                  <c:v>8.999839999999999</c:v>
                </c:pt>
                <c:pt idx="13">
                  <c:v>6.8541500000000006</c:v>
                </c:pt>
                <c:pt idx="14">
                  <c:v>3.5700699999999994</c:v>
                </c:pt>
                <c:pt idx="15">
                  <c:v>-1.80349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0C29-40BD-BFE8-FF856DE2F107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Revenue'!$F$35:$R$35</c:f>
              <c:numCache>
                <c:formatCode>0.00</c:formatCode>
                <c:ptCount val="13"/>
                <c:pt idx="0">
                  <c:v>24.226780000000002</c:v>
                </c:pt>
                <c:pt idx="1">
                  <c:v>23.930479999999999</c:v>
                </c:pt>
                <c:pt idx="2">
                  <c:v>23.78049</c:v>
                </c:pt>
                <c:pt idx="3">
                  <c:v>23.641729999999999</c:v>
                </c:pt>
                <c:pt idx="4">
                  <c:v>23.447959999999998</c:v>
                </c:pt>
                <c:pt idx="5">
                  <c:v>23.2315</c:v>
                </c:pt>
                <c:pt idx="6">
                  <c:v>22.89969</c:v>
                </c:pt>
                <c:pt idx="7">
                  <c:v>22.527940000000001</c:v>
                </c:pt>
                <c:pt idx="8">
                  <c:v>21.98574</c:v>
                </c:pt>
                <c:pt idx="9">
                  <c:v>21.281369999999999</c:v>
                </c:pt>
                <c:pt idx="10">
                  <c:v>20.351310000000002</c:v>
                </c:pt>
                <c:pt idx="11">
                  <c:v>19.054310000000001</c:v>
                </c:pt>
                <c:pt idx="12">
                  <c:v>16.61252</c:v>
                </c:pt>
              </c:numCache>
            </c:numRef>
          </c:xVal>
          <c:yVal>
            <c:numRef>
              <c:f>'Grafici Revenue'!$F$37:$R$37</c:f>
              <c:numCache>
                <c:formatCode>0.00</c:formatCode>
                <c:ptCount val="13"/>
                <c:pt idx="0">
                  <c:v>11.41544</c:v>
                </c:pt>
                <c:pt idx="1">
                  <c:v>11.407550000000001</c:v>
                </c:pt>
                <c:pt idx="2">
                  <c:v>11.416779999999999</c:v>
                </c:pt>
                <c:pt idx="3">
                  <c:v>11.40943</c:v>
                </c:pt>
                <c:pt idx="4">
                  <c:v>11.38064</c:v>
                </c:pt>
                <c:pt idx="5">
                  <c:v>11.32891</c:v>
                </c:pt>
                <c:pt idx="6">
                  <c:v>11.26031</c:v>
                </c:pt>
                <c:pt idx="7">
                  <c:v>10.874560000000001</c:v>
                </c:pt>
                <c:pt idx="8">
                  <c:v>10.395099999999999</c:v>
                </c:pt>
                <c:pt idx="9">
                  <c:v>9.7040799999999994</c:v>
                </c:pt>
                <c:pt idx="10">
                  <c:v>8.0767199999999999</c:v>
                </c:pt>
                <c:pt idx="11">
                  <c:v>3.3364800000000017</c:v>
                </c:pt>
                <c:pt idx="12">
                  <c:v>-7.7545300000000026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0C29-40BD-BFE8-FF856DE2F107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Revenue'!$F$38:$T$38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23.994309999999999</c:v>
                </c:pt>
                <c:pt idx="2">
                  <c:v>23.825399999999998</c:v>
                </c:pt>
                <c:pt idx="3">
                  <c:v>23.779319999999998</c:v>
                </c:pt>
                <c:pt idx="4">
                  <c:v>23.677720000000001</c:v>
                </c:pt>
                <c:pt idx="5">
                  <c:v>23.507359999999998</c:v>
                </c:pt>
                <c:pt idx="6">
                  <c:v>23.344169999999998</c:v>
                </c:pt>
                <c:pt idx="7">
                  <c:v>23.084859999999999</c:v>
                </c:pt>
                <c:pt idx="8">
                  <c:v>22.645810000000001</c:v>
                </c:pt>
                <c:pt idx="9">
                  <c:v>22.42944</c:v>
                </c:pt>
                <c:pt idx="10">
                  <c:v>21.79204</c:v>
                </c:pt>
                <c:pt idx="11">
                  <c:v>21.107510000000001</c:v>
                </c:pt>
                <c:pt idx="12">
                  <c:v>20.269459999999999</c:v>
                </c:pt>
                <c:pt idx="13">
                  <c:v>18.810420000000001</c:v>
                </c:pt>
                <c:pt idx="14">
                  <c:v>16.93974</c:v>
                </c:pt>
              </c:numCache>
            </c:numRef>
          </c:xVal>
          <c:yVal>
            <c:numRef>
              <c:f>'Grafici Revenue'!$F$40:$T$40</c:f>
              <c:numCache>
                <c:formatCode>0.00</c:formatCode>
                <c:ptCount val="15"/>
                <c:pt idx="0">
                  <c:v>11.41544</c:v>
                </c:pt>
                <c:pt idx="1">
                  <c:v>11.39636</c:v>
                </c:pt>
                <c:pt idx="2">
                  <c:v>11.415150000000001</c:v>
                </c:pt>
                <c:pt idx="3">
                  <c:v>11.40766</c:v>
                </c:pt>
                <c:pt idx="4">
                  <c:v>11.37866</c:v>
                </c:pt>
                <c:pt idx="5">
                  <c:v>11.3399</c:v>
                </c:pt>
                <c:pt idx="6">
                  <c:v>11.20063</c:v>
                </c:pt>
                <c:pt idx="7">
                  <c:v>11.050609999999999</c:v>
                </c:pt>
                <c:pt idx="8">
                  <c:v>10.676030000000001</c:v>
                </c:pt>
                <c:pt idx="9">
                  <c:v>9.7787699999999997</c:v>
                </c:pt>
                <c:pt idx="10">
                  <c:v>9.2719500000000004</c:v>
                </c:pt>
                <c:pt idx="11">
                  <c:v>7.6262000000000008</c:v>
                </c:pt>
                <c:pt idx="12">
                  <c:v>4.2857099999999999</c:v>
                </c:pt>
                <c:pt idx="13">
                  <c:v>-0.88401999999999958</c:v>
                </c:pt>
                <c:pt idx="14">
                  <c:v>-13.17604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0C29-40BD-BFE8-FF856DE2F107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Revenue'!$F$41:$T$41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23.763639999999999</c:v>
                </c:pt>
                <c:pt idx="2">
                  <c:v>23.74783</c:v>
                </c:pt>
                <c:pt idx="3">
                  <c:v>23.55021</c:v>
                </c:pt>
                <c:pt idx="4">
                  <c:v>23.285129999999999</c:v>
                </c:pt>
                <c:pt idx="5">
                  <c:v>22.99898</c:v>
                </c:pt>
                <c:pt idx="6">
                  <c:v>22.596900000000002</c:v>
                </c:pt>
                <c:pt idx="7">
                  <c:v>22.111419999999999</c:v>
                </c:pt>
                <c:pt idx="8">
                  <c:v>21.454684999999998</c:v>
                </c:pt>
                <c:pt idx="9">
                  <c:v>20.79795</c:v>
                </c:pt>
                <c:pt idx="10">
                  <c:v>20.088619999999999</c:v>
                </c:pt>
                <c:pt idx="11">
                  <c:v>19.012699999999999</c:v>
                </c:pt>
                <c:pt idx="12">
                  <c:v>17.725100000000001</c:v>
                </c:pt>
                <c:pt idx="13">
                  <c:v>16.01859</c:v>
                </c:pt>
                <c:pt idx="14">
                  <c:v>13.654299999999999</c:v>
                </c:pt>
              </c:numCache>
            </c:numRef>
          </c:xVal>
          <c:yVal>
            <c:numRef>
              <c:f>'Grafici Revenue'!$F$43:$T$43</c:f>
              <c:numCache>
                <c:formatCode>0.00</c:formatCode>
                <c:ptCount val="15"/>
                <c:pt idx="0">
                  <c:v>11.41544</c:v>
                </c:pt>
                <c:pt idx="1">
                  <c:v>11.45471</c:v>
                </c:pt>
                <c:pt idx="2">
                  <c:v>11.445350000000001</c:v>
                </c:pt>
                <c:pt idx="3">
                  <c:v>11.46269</c:v>
                </c:pt>
                <c:pt idx="4">
                  <c:v>11.479559999999999</c:v>
                </c:pt>
                <c:pt idx="5">
                  <c:v>11.48982</c:v>
                </c:pt>
                <c:pt idx="6">
                  <c:v>11.48</c:v>
                </c:pt>
                <c:pt idx="7">
                  <c:v>11.49091</c:v>
                </c:pt>
                <c:pt idx="8">
                  <c:v>11.46711</c:v>
                </c:pt>
                <c:pt idx="9">
                  <c:v>11.44331</c:v>
                </c:pt>
                <c:pt idx="10">
                  <c:v>11.174669999999999</c:v>
                </c:pt>
                <c:pt idx="11">
                  <c:v>10.673</c:v>
                </c:pt>
                <c:pt idx="12">
                  <c:v>9.5721299999999996</c:v>
                </c:pt>
                <c:pt idx="13">
                  <c:v>7.1156600000000001</c:v>
                </c:pt>
                <c:pt idx="14">
                  <c:v>-4.4415499999999994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0C29-40BD-BFE8-FF856DE2F107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Revenue'!$F$44:$U$44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24.09667</c:v>
                </c:pt>
                <c:pt idx="2">
                  <c:v>24.072679999999998</c:v>
                </c:pt>
                <c:pt idx="3">
                  <c:v>23.938030000000001</c:v>
                </c:pt>
                <c:pt idx="4">
                  <c:v>23.640840000000001</c:v>
                </c:pt>
                <c:pt idx="5">
                  <c:v>23.366859999999999</c:v>
                </c:pt>
                <c:pt idx="6">
                  <c:v>23.132750000000001</c:v>
                </c:pt>
                <c:pt idx="7">
                  <c:v>22.58736</c:v>
                </c:pt>
                <c:pt idx="8">
                  <c:v>21.965219999999999</c:v>
                </c:pt>
                <c:pt idx="9">
                  <c:v>23.132750000000001</c:v>
                </c:pt>
                <c:pt idx="10">
                  <c:v>22.58736</c:v>
                </c:pt>
                <c:pt idx="11">
                  <c:v>21.965219999999999</c:v>
                </c:pt>
                <c:pt idx="12">
                  <c:v>21.025549999999999</c:v>
                </c:pt>
                <c:pt idx="13">
                  <c:v>19.992709999999999</c:v>
                </c:pt>
                <c:pt idx="14">
                  <c:v>18.294989999999999</c:v>
                </c:pt>
                <c:pt idx="15">
                  <c:v>15.89878</c:v>
                </c:pt>
              </c:numCache>
            </c:numRef>
          </c:xVal>
          <c:yVal>
            <c:numRef>
              <c:f>'Grafici Revenue'!$F$46:$U$46</c:f>
              <c:numCache>
                <c:formatCode>0.00</c:formatCode>
                <c:ptCount val="16"/>
                <c:pt idx="0">
                  <c:v>11.41544</c:v>
                </c:pt>
                <c:pt idx="1">
                  <c:v>11.399319999999999</c:v>
                </c:pt>
                <c:pt idx="2">
                  <c:v>11.39926</c:v>
                </c:pt>
                <c:pt idx="3">
                  <c:v>11.405339999999999</c:v>
                </c:pt>
                <c:pt idx="4">
                  <c:v>11.43671</c:v>
                </c:pt>
                <c:pt idx="5">
                  <c:v>11.426120000000001</c:v>
                </c:pt>
                <c:pt idx="6">
                  <c:v>11.43031</c:v>
                </c:pt>
                <c:pt idx="7">
                  <c:v>11.38926</c:v>
                </c:pt>
                <c:pt idx="8">
                  <c:v>11.31095</c:v>
                </c:pt>
                <c:pt idx="9">
                  <c:v>11.43031</c:v>
                </c:pt>
                <c:pt idx="10">
                  <c:v>11.38926</c:v>
                </c:pt>
                <c:pt idx="11">
                  <c:v>11.31095</c:v>
                </c:pt>
                <c:pt idx="12">
                  <c:v>11.15541</c:v>
                </c:pt>
                <c:pt idx="13">
                  <c:v>10.17126</c:v>
                </c:pt>
                <c:pt idx="14">
                  <c:v>8.3431800000000003</c:v>
                </c:pt>
                <c:pt idx="15">
                  <c:v>-1.5441500000000019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0C29-40BD-BFE8-FF856DE2F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  <c:extLst/>
      </c:scatterChart>
      <c:valAx>
        <c:axId val="658441568"/>
        <c:scaling>
          <c:orientation val="minMax"/>
          <c:max val="26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Throughput</a:t>
                </a:r>
                <a:r>
                  <a:rPr lang="it-IT" b="1" baseline="0"/>
                  <a:t> Time</a:t>
                </a:r>
                <a:endParaRPr lang="it-IT" b="1"/>
              </a:p>
            </c:rich>
          </c:tx>
          <c:overlay val="0"/>
        </c:title>
        <c:numFmt formatCode="#,##0" sourceLinked="0"/>
        <c:majorTickMark val="none"/>
        <c:minorTickMark val="none"/>
        <c:tickLblPos val="low"/>
        <c:crossAx val="658446816"/>
        <c:crosses val="autoZero"/>
        <c:crossBetween val="midCat"/>
        <c:majorUnit val="2"/>
        <c:minorUnit val="0.5"/>
      </c:valAx>
      <c:valAx>
        <c:axId val="658446816"/>
        <c:scaling>
          <c:orientation val="minMax"/>
          <c:max val="1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Revenue Per Item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658441568"/>
        <c:crosses val="autoZero"/>
        <c:crossBetween val="midCat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87812736380629"/>
          <c:y val="7.8324514058365435E-2"/>
          <c:w val="0.83062051618547683"/>
          <c:h val="0.8044913040231193"/>
        </c:manualLayout>
      </c:layout>
      <c:scatterChart>
        <c:scatterStyle val="smoothMarker"/>
        <c:varyColors val="0"/>
        <c:ser>
          <c:idx val="0"/>
          <c:order val="0"/>
          <c:tx>
            <c:v>FIFO-TSh-At-IO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Revenue'!$F$2:$V$2</c:f>
              <c:numCache>
                <c:formatCode>0.00</c:formatCode>
                <c:ptCount val="17"/>
                <c:pt idx="0">
                  <c:v>24.972940000000001</c:v>
                </c:pt>
                <c:pt idx="1">
                  <c:v>24.25066</c:v>
                </c:pt>
                <c:pt idx="2">
                  <c:v>24.041799999999999</c:v>
                </c:pt>
                <c:pt idx="3">
                  <c:v>23.932680000000001</c:v>
                </c:pt>
                <c:pt idx="4">
                  <c:v>23.761399999999998</c:v>
                </c:pt>
                <c:pt idx="5">
                  <c:v>23.412949999999999</c:v>
                </c:pt>
                <c:pt idx="6">
                  <c:v>23.202010000000001</c:v>
                </c:pt>
                <c:pt idx="7">
                  <c:v>22.881730000000001</c:v>
                </c:pt>
                <c:pt idx="8">
                  <c:v>22.493929999999999</c:v>
                </c:pt>
                <c:pt idx="9">
                  <c:v>21.896419999999999</c:v>
                </c:pt>
                <c:pt idx="10">
                  <c:v>21.350629999999999</c:v>
                </c:pt>
                <c:pt idx="11">
                  <c:v>20.592780000000001</c:v>
                </c:pt>
                <c:pt idx="12">
                  <c:v>19.849679999999999</c:v>
                </c:pt>
                <c:pt idx="13">
                  <c:v>18.88617</c:v>
                </c:pt>
                <c:pt idx="14">
                  <c:v>17.59928</c:v>
                </c:pt>
                <c:pt idx="15">
                  <c:v>17.050039999999999</c:v>
                </c:pt>
                <c:pt idx="16">
                  <c:v>16.421469999999999</c:v>
                </c:pt>
              </c:numCache>
            </c:numRef>
          </c:xVal>
          <c:yVal>
            <c:numRef>
              <c:f>'Grafici Revenue'!$F$4:$V$4</c:f>
              <c:numCache>
                <c:formatCode>0.00</c:formatCode>
                <c:ptCount val="17"/>
                <c:pt idx="0">
                  <c:v>9.7468500000000002</c:v>
                </c:pt>
                <c:pt idx="1">
                  <c:v>9.7777899999999995</c:v>
                </c:pt>
                <c:pt idx="2">
                  <c:v>9.7989700000000006</c:v>
                </c:pt>
                <c:pt idx="3">
                  <c:v>9.7258300000000002</c:v>
                </c:pt>
                <c:pt idx="4">
                  <c:v>9.6765500000000007</c:v>
                </c:pt>
                <c:pt idx="5">
                  <c:v>9.6028200000000012</c:v>
                </c:pt>
                <c:pt idx="6">
                  <c:v>9.4757700000000007</c:v>
                </c:pt>
                <c:pt idx="7">
                  <c:v>9.1905800000000006</c:v>
                </c:pt>
                <c:pt idx="8">
                  <c:v>8.8413599999999999</c:v>
                </c:pt>
                <c:pt idx="9">
                  <c:v>8.3363499999999995</c:v>
                </c:pt>
                <c:pt idx="10">
                  <c:v>7.5923400000000001</c:v>
                </c:pt>
                <c:pt idx="11">
                  <c:v>6.9398400000000002</c:v>
                </c:pt>
                <c:pt idx="12">
                  <c:v>5.7495899999999995</c:v>
                </c:pt>
                <c:pt idx="13">
                  <c:v>2.9200599999999994</c:v>
                </c:pt>
                <c:pt idx="14">
                  <c:v>-0.32304999999999851</c:v>
                </c:pt>
                <c:pt idx="15">
                  <c:v>-3.2931200000000018</c:v>
                </c:pt>
                <c:pt idx="16">
                  <c:v>-4.7098999999999975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A4F-4CEF-9477-45629C659E8F}"/>
            </c:ext>
          </c:extLst>
        </c:ser>
        <c:ser>
          <c:idx val="1"/>
          <c:order val="1"/>
          <c:tx>
            <c:v>FIFO-TSh-At-Cnt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'Grafici Revenue'!$F$5:$S$5</c:f>
              <c:numCache>
                <c:formatCode>0.00</c:formatCode>
                <c:ptCount val="14"/>
                <c:pt idx="0">
                  <c:v>24.972940000000001</c:v>
                </c:pt>
                <c:pt idx="1">
                  <c:v>24.456009999999999</c:v>
                </c:pt>
                <c:pt idx="2">
                  <c:v>24.109000000000002</c:v>
                </c:pt>
                <c:pt idx="3">
                  <c:v>23.979679999999998</c:v>
                </c:pt>
                <c:pt idx="4">
                  <c:v>23.633489999999998</c:v>
                </c:pt>
                <c:pt idx="5">
                  <c:v>23.167249999999999</c:v>
                </c:pt>
                <c:pt idx="6">
                  <c:v>22.6858</c:v>
                </c:pt>
                <c:pt idx="7">
                  <c:v>22.069199999999999</c:v>
                </c:pt>
                <c:pt idx="8">
                  <c:v>20.951370000000001</c:v>
                </c:pt>
                <c:pt idx="9">
                  <c:v>19.874549999999999</c:v>
                </c:pt>
                <c:pt idx="10">
                  <c:v>18.180599999999998</c:v>
                </c:pt>
                <c:pt idx="11">
                  <c:v>17.087589999999999</c:v>
                </c:pt>
                <c:pt idx="12">
                  <c:v>16.171530000000001</c:v>
                </c:pt>
                <c:pt idx="13">
                  <c:v>15.12988</c:v>
                </c:pt>
              </c:numCache>
            </c:numRef>
          </c:xVal>
          <c:yVal>
            <c:numRef>
              <c:f>'Grafici Revenue'!$F$7:$S$7</c:f>
              <c:numCache>
                <c:formatCode>0.00</c:formatCode>
                <c:ptCount val="14"/>
                <c:pt idx="0">
                  <c:v>9.7468500000000002</c:v>
                </c:pt>
                <c:pt idx="1">
                  <c:v>9.739139999999999</c:v>
                </c:pt>
                <c:pt idx="2">
                  <c:v>9.7866199999999992</c:v>
                </c:pt>
                <c:pt idx="3">
                  <c:v>9.7395399999999999</c:v>
                </c:pt>
                <c:pt idx="4">
                  <c:v>9.6686499999999995</c:v>
                </c:pt>
                <c:pt idx="5">
                  <c:v>9.6012799999999991</c:v>
                </c:pt>
                <c:pt idx="6">
                  <c:v>9.1043099999999999</c:v>
                </c:pt>
                <c:pt idx="7">
                  <c:v>8.4045799999999993</c:v>
                </c:pt>
                <c:pt idx="8">
                  <c:v>7.6161300000000001</c:v>
                </c:pt>
                <c:pt idx="9">
                  <c:v>6.1158399999999986</c:v>
                </c:pt>
                <c:pt idx="10">
                  <c:v>3.7815200000000004</c:v>
                </c:pt>
                <c:pt idx="11">
                  <c:v>2.4651300000000003</c:v>
                </c:pt>
                <c:pt idx="12">
                  <c:v>0.13717000000000112</c:v>
                </c:pt>
                <c:pt idx="13">
                  <c:v>-2.7193700000000014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A4F-4CEF-9477-45629C659E8F}"/>
            </c:ext>
          </c:extLst>
        </c:ser>
        <c:ser>
          <c:idx val="2"/>
          <c:order val="2"/>
          <c:tx>
            <c:v>FIFO-TSh-Pr-Cnt</c:v>
          </c:tx>
          <c:spPr>
            <a:ln>
              <a:solidFill>
                <a:srgbClr val="CC66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Revenue'!$F$8:$R$8</c:f>
              <c:numCache>
                <c:formatCode>0.00</c:formatCode>
                <c:ptCount val="13"/>
                <c:pt idx="0">
                  <c:v>24.972940000000001</c:v>
                </c:pt>
                <c:pt idx="1">
                  <c:v>24.369700000000002</c:v>
                </c:pt>
                <c:pt idx="2">
                  <c:v>24.11176</c:v>
                </c:pt>
                <c:pt idx="3">
                  <c:v>23.987169999999999</c:v>
                </c:pt>
                <c:pt idx="4">
                  <c:v>23.562439999999999</c:v>
                </c:pt>
                <c:pt idx="5">
                  <c:v>23.27064</c:v>
                </c:pt>
                <c:pt idx="6">
                  <c:v>22.9663</c:v>
                </c:pt>
                <c:pt idx="7">
                  <c:v>22.23415</c:v>
                </c:pt>
                <c:pt idx="8">
                  <c:v>21.582999999999998</c:v>
                </c:pt>
                <c:pt idx="9">
                  <c:v>20.805289999999999</c:v>
                </c:pt>
                <c:pt idx="10">
                  <c:v>19.721160000000001</c:v>
                </c:pt>
                <c:pt idx="11">
                  <c:v>18.471350000000001</c:v>
                </c:pt>
                <c:pt idx="12">
                  <c:v>16.805520000000001</c:v>
                </c:pt>
              </c:numCache>
            </c:numRef>
          </c:xVal>
          <c:yVal>
            <c:numRef>
              <c:f>'Grafici Revenue'!$F$10:$R$10</c:f>
              <c:numCache>
                <c:formatCode>0.00</c:formatCode>
                <c:ptCount val="13"/>
                <c:pt idx="0">
                  <c:v>9.7468500000000002</c:v>
                </c:pt>
                <c:pt idx="1">
                  <c:v>9.7787399999999991</c:v>
                </c:pt>
                <c:pt idx="2">
                  <c:v>9.8314500000000002</c:v>
                </c:pt>
                <c:pt idx="3">
                  <c:v>9.7126900000000003</c:v>
                </c:pt>
                <c:pt idx="4">
                  <c:v>9.72621</c:v>
                </c:pt>
                <c:pt idx="5">
                  <c:v>9.6327999999999996</c:v>
                </c:pt>
                <c:pt idx="6">
                  <c:v>9.2990999999999993</c:v>
                </c:pt>
                <c:pt idx="7">
                  <c:v>9.0446600000000004</c:v>
                </c:pt>
                <c:pt idx="8">
                  <c:v>8.2255099999999999</c:v>
                </c:pt>
                <c:pt idx="9">
                  <c:v>7.3823100000000004</c:v>
                </c:pt>
                <c:pt idx="10">
                  <c:v>5.8598199999999991</c:v>
                </c:pt>
                <c:pt idx="11">
                  <c:v>2.8659800000000004</c:v>
                </c:pt>
                <c:pt idx="12">
                  <c:v>-1.7045500000000011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0A4F-4CEF-9477-45629C659E8F}"/>
            </c:ext>
          </c:extLst>
        </c:ser>
        <c:ser>
          <c:idx val="3"/>
          <c:order val="3"/>
          <c:tx>
            <c:v>FIFO-B-At-Cnt</c:v>
          </c:tx>
          <c:spPr>
            <a:ln>
              <a:solidFill>
                <a:srgbClr val="996633"/>
              </a:solidFill>
              <a:prstDash val="dash"/>
            </a:ln>
          </c:spPr>
          <c:marker>
            <c:symbol val="none"/>
          </c:marker>
          <c:xVal>
            <c:numRef>
              <c:f>'Grafici Revenue'!$F$11:$V$11</c:f>
              <c:numCache>
                <c:formatCode>0.00</c:formatCode>
                <c:ptCount val="17"/>
                <c:pt idx="0">
                  <c:v>24.972940000000001</c:v>
                </c:pt>
                <c:pt idx="1">
                  <c:v>23.511869999999998</c:v>
                </c:pt>
                <c:pt idx="2">
                  <c:v>23.105450000000001</c:v>
                </c:pt>
                <c:pt idx="3">
                  <c:v>22.58982</c:v>
                </c:pt>
                <c:pt idx="4">
                  <c:v>21.992850000000001</c:v>
                </c:pt>
                <c:pt idx="5">
                  <c:v>21.221319999999999</c:v>
                </c:pt>
                <c:pt idx="6">
                  <c:v>20.423739999999999</c:v>
                </c:pt>
                <c:pt idx="7">
                  <c:v>19.49811</c:v>
                </c:pt>
                <c:pt idx="8">
                  <c:v>18.374420000000001</c:v>
                </c:pt>
                <c:pt idx="9">
                  <c:v>17.16666</c:v>
                </c:pt>
                <c:pt idx="10">
                  <c:v>16.44482</c:v>
                </c:pt>
                <c:pt idx="11">
                  <c:v>15.75225</c:v>
                </c:pt>
                <c:pt idx="12">
                  <c:v>14.973509999999999</c:v>
                </c:pt>
                <c:pt idx="13">
                  <c:v>14.14127</c:v>
                </c:pt>
                <c:pt idx="14">
                  <c:v>13.21156</c:v>
                </c:pt>
                <c:pt idx="15">
                  <c:v>12.30533</c:v>
                </c:pt>
                <c:pt idx="16">
                  <c:v>11.300509999999999</c:v>
                </c:pt>
              </c:numCache>
            </c:numRef>
          </c:xVal>
          <c:yVal>
            <c:numRef>
              <c:f>'Grafici Revenue'!$F$13:$V$13</c:f>
              <c:numCache>
                <c:formatCode>0.00</c:formatCode>
                <c:ptCount val="17"/>
                <c:pt idx="0">
                  <c:v>9.7468500000000002</c:v>
                </c:pt>
                <c:pt idx="1">
                  <c:v>10.048410000000001</c:v>
                </c:pt>
                <c:pt idx="2">
                  <c:v>10.09957</c:v>
                </c:pt>
                <c:pt idx="3">
                  <c:v>10.169409999999999</c:v>
                </c:pt>
                <c:pt idx="4">
                  <c:v>10.21576</c:v>
                </c:pt>
                <c:pt idx="5">
                  <c:v>10.288360000000001</c:v>
                </c:pt>
                <c:pt idx="6">
                  <c:v>10.29101</c:v>
                </c:pt>
                <c:pt idx="7">
                  <c:v>10.19666</c:v>
                </c:pt>
                <c:pt idx="8">
                  <c:v>10.052859999999999</c:v>
                </c:pt>
                <c:pt idx="9">
                  <c:v>9.617560000000001</c:v>
                </c:pt>
                <c:pt idx="10">
                  <c:v>9.3361400000000003</c:v>
                </c:pt>
                <c:pt idx="11">
                  <c:v>8.9238</c:v>
                </c:pt>
                <c:pt idx="12">
                  <c:v>8.2527200000000001</c:v>
                </c:pt>
                <c:pt idx="13">
                  <c:v>7.2632599999999998</c:v>
                </c:pt>
                <c:pt idx="14">
                  <c:v>5.9173399999999994</c:v>
                </c:pt>
                <c:pt idx="15">
                  <c:v>3.7430000000000003</c:v>
                </c:pt>
                <c:pt idx="16">
                  <c:v>0.36055999999999955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A4F-4CEF-9477-45629C659E8F}"/>
            </c:ext>
          </c:extLst>
        </c:ser>
        <c:ser>
          <c:idx val="4"/>
          <c:order val="4"/>
          <c:tx>
            <c:v>FIFO-Bn-Pr-Cnt</c:v>
          </c:tx>
          <c:spPr>
            <a:ln>
              <a:solidFill>
                <a:srgbClr val="663300"/>
              </a:solidFill>
              <a:prstDash val="dashDot"/>
            </a:ln>
          </c:spPr>
          <c:marker>
            <c:symbol val="none"/>
          </c:marker>
          <c:xVal>
            <c:numRef>
              <c:f>'Grafici Revenue'!$F$14:$V$14</c:f>
              <c:numCache>
                <c:formatCode>0.00</c:formatCode>
                <c:ptCount val="17"/>
                <c:pt idx="0">
                  <c:v>24.972940000000001</c:v>
                </c:pt>
                <c:pt idx="1">
                  <c:v>24.378520000000002</c:v>
                </c:pt>
                <c:pt idx="2">
                  <c:v>24.0548</c:v>
                </c:pt>
                <c:pt idx="3">
                  <c:v>23.78041</c:v>
                </c:pt>
                <c:pt idx="4">
                  <c:v>23.78041</c:v>
                </c:pt>
                <c:pt idx="5">
                  <c:v>22.980319999999999</c:v>
                </c:pt>
                <c:pt idx="6">
                  <c:v>22.237179999999999</c:v>
                </c:pt>
                <c:pt idx="7">
                  <c:v>21.39621</c:v>
                </c:pt>
                <c:pt idx="8">
                  <c:v>20.321619999999999</c:v>
                </c:pt>
                <c:pt idx="9">
                  <c:v>19.67155</c:v>
                </c:pt>
                <c:pt idx="10">
                  <c:v>18.941790000000001</c:v>
                </c:pt>
                <c:pt idx="11">
                  <c:v>18.147880000000001</c:v>
                </c:pt>
                <c:pt idx="12">
                  <c:v>17.214469999999999</c:v>
                </c:pt>
                <c:pt idx="13">
                  <c:v>16.157499999999999</c:v>
                </c:pt>
                <c:pt idx="14">
                  <c:v>15.058059999999999</c:v>
                </c:pt>
                <c:pt idx="15">
                  <c:v>13.88949</c:v>
                </c:pt>
                <c:pt idx="16">
                  <c:v>12.59324</c:v>
                </c:pt>
              </c:numCache>
            </c:numRef>
          </c:xVal>
          <c:yVal>
            <c:numRef>
              <c:f>'Grafici Revenue'!$F$16:$V$16</c:f>
              <c:numCache>
                <c:formatCode>0.00</c:formatCode>
                <c:ptCount val="17"/>
                <c:pt idx="0">
                  <c:v>9.7468500000000002</c:v>
                </c:pt>
                <c:pt idx="1">
                  <c:v>9.8683300000000003</c:v>
                </c:pt>
                <c:pt idx="2">
                  <c:v>9.9500200000000003</c:v>
                </c:pt>
                <c:pt idx="3">
                  <c:v>9.9925300000000004</c:v>
                </c:pt>
                <c:pt idx="4">
                  <c:v>9.9925300000000004</c:v>
                </c:pt>
                <c:pt idx="5">
                  <c:v>10.10872</c:v>
                </c:pt>
                <c:pt idx="6">
                  <c:v>10.213509999999999</c:v>
                </c:pt>
                <c:pt idx="7">
                  <c:v>10.33972</c:v>
                </c:pt>
                <c:pt idx="8">
                  <c:v>10.42967</c:v>
                </c:pt>
                <c:pt idx="9">
                  <c:v>10.44197</c:v>
                </c:pt>
                <c:pt idx="10">
                  <c:v>10.46452</c:v>
                </c:pt>
                <c:pt idx="11">
                  <c:v>10.48095</c:v>
                </c:pt>
                <c:pt idx="12">
                  <c:v>10.39106</c:v>
                </c:pt>
                <c:pt idx="13">
                  <c:v>10.33761</c:v>
                </c:pt>
                <c:pt idx="14">
                  <c:v>10.03842</c:v>
                </c:pt>
                <c:pt idx="15">
                  <c:v>9.1663599999999992</c:v>
                </c:pt>
                <c:pt idx="16">
                  <c:v>6.9627999999999997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0A4F-4CEF-9477-45629C659E8F}"/>
            </c:ext>
          </c:extLst>
        </c:ser>
        <c:ser>
          <c:idx val="5"/>
          <c:order val="5"/>
          <c:tx>
            <c:v>DD-TSh-At-IO</c:v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Revenue'!$F$17:$U$17</c:f>
              <c:numCache>
                <c:formatCode>0.00</c:formatCode>
                <c:ptCount val="16"/>
                <c:pt idx="0">
                  <c:v>24.258310000000002</c:v>
                </c:pt>
                <c:pt idx="1">
                  <c:v>23.983339999999998</c:v>
                </c:pt>
                <c:pt idx="2">
                  <c:v>23.853829999999999</c:v>
                </c:pt>
                <c:pt idx="3">
                  <c:v>23.82169</c:v>
                </c:pt>
                <c:pt idx="4">
                  <c:v>23.71189</c:v>
                </c:pt>
                <c:pt idx="5">
                  <c:v>23.510670000000001</c:v>
                </c:pt>
                <c:pt idx="6">
                  <c:v>23.263359999999999</c:v>
                </c:pt>
                <c:pt idx="7">
                  <c:v>23.0854</c:v>
                </c:pt>
                <c:pt idx="8">
                  <c:v>22.871700000000001</c:v>
                </c:pt>
                <c:pt idx="9">
                  <c:v>22.573609999999999</c:v>
                </c:pt>
                <c:pt idx="10">
                  <c:v>22.16696</c:v>
                </c:pt>
                <c:pt idx="11">
                  <c:v>21.7681</c:v>
                </c:pt>
                <c:pt idx="12">
                  <c:v>21.178809999999999</c:v>
                </c:pt>
                <c:pt idx="13">
                  <c:v>20.476140000000001</c:v>
                </c:pt>
                <c:pt idx="14">
                  <c:v>19.459320000000002</c:v>
                </c:pt>
                <c:pt idx="15">
                  <c:v>18.2606</c:v>
                </c:pt>
              </c:numCache>
            </c:numRef>
          </c:xVal>
          <c:yVal>
            <c:numRef>
              <c:f>'Grafici Revenue'!$F$19:$U$19</c:f>
              <c:numCache>
                <c:formatCode>0.00</c:formatCode>
                <c:ptCount val="16"/>
                <c:pt idx="0">
                  <c:v>11.219009999999999</c:v>
                </c:pt>
                <c:pt idx="1">
                  <c:v>11.203289999999999</c:v>
                </c:pt>
                <c:pt idx="2">
                  <c:v>11.210179999999999</c:v>
                </c:pt>
                <c:pt idx="3">
                  <c:v>11.18004</c:v>
                </c:pt>
                <c:pt idx="4">
                  <c:v>11.16211</c:v>
                </c:pt>
                <c:pt idx="5">
                  <c:v>11.13231</c:v>
                </c:pt>
                <c:pt idx="6">
                  <c:v>11.08014</c:v>
                </c:pt>
                <c:pt idx="7">
                  <c:v>10.99639</c:v>
                </c:pt>
                <c:pt idx="8">
                  <c:v>10.835889999999999</c:v>
                </c:pt>
                <c:pt idx="9">
                  <c:v>10.416730000000001</c:v>
                </c:pt>
                <c:pt idx="10">
                  <c:v>10.14719</c:v>
                </c:pt>
                <c:pt idx="11">
                  <c:v>9.5481300000000005</c:v>
                </c:pt>
                <c:pt idx="12">
                  <c:v>8.5749099999999991</c:v>
                </c:pt>
                <c:pt idx="13">
                  <c:v>6.6953999999999994</c:v>
                </c:pt>
                <c:pt idx="14">
                  <c:v>4.16709</c:v>
                </c:pt>
                <c:pt idx="15">
                  <c:v>-4.1351000000000013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0A4F-4CEF-9477-45629C659E8F}"/>
            </c:ext>
          </c:extLst>
        </c:ser>
        <c:ser>
          <c:idx val="6"/>
          <c:order val="6"/>
          <c:tx>
            <c:v>DD-TSh-At-Cnt</c:v>
          </c:tx>
          <c:spPr>
            <a:ln>
              <a:solidFill>
                <a:srgbClr val="3399FF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Revenue'!$F$20:$R$20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23.96743</c:v>
                </c:pt>
                <c:pt idx="2">
                  <c:v>23.87425</c:v>
                </c:pt>
                <c:pt idx="3">
                  <c:v>23.621880000000001</c:v>
                </c:pt>
                <c:pt idx="4">
                  <c:v>23.4313</c:v>
                </c:pt>
                <c:pt idx="5">
                  <c:v>23.194579999999998</c:v>
                </c:pt>
                <c:pt idx="6">
                  <c:v>22.979800000000001</c:v>
                </c:pt>
                <c:pt idx="7">
                  <c:v>22.55996</c:v>
                </c:pt>
                <c:pt idx="8">
                  <c:v>22.130030000000001</c:v>
                </c:pt>
                <c:pt idx="9">
                  <c:v>21.61656</c:v>
                </c:pt>
                <c:pt idx="10">
                  <c:v>20.794440000000002</c:v>
                </c:pt>
                <c:pt idx="11">
                  <c:v>19.976600000000001</c:v>
                </c:pt>
                <c:pt idx="12">
                  <c:v>18.214300000000001</c:v>
                </c:pt>
              </c:numCache>
            </c:numRef>
          </c:xVal>
          <c:yVal>
            <c:numRef>
              <c:f>'Grafici Revenue'!$F$22:$R$22</c:f>
              <c:numCache>
                <c:formatCode>0.00</c:formatCode>
                <c:ptCount val="13"/>
                <c:pt idx="0">
                  <c:v>11.219009999999999</c:v>
                </c:pt>
                <c:pt idx="1">
                  <c:v>11.208020000000001</c:v>
                </c:pt>
                <c:pt idx="2">
                  <c:v>11.1892</c:v>
                </c:pt>
                <c:pt idx="3">
                  <c:v>11.213039999999999</c:v>
                </c:pt>
                <c:pt idx="4">
                  <c:v>11.190480000000001</c:v>
                </c:pt>
                <c:pt idx="5">
                  <c:v>11.119489999999999</c:v>
                </c:pt>
                <c:pt idx="6">
                  <c:v>11.018650000000001</c:v>
                </c:pt>
                <c:pt idx="7">
                  <c:v>10.796520000000001</c:v>
                </c:pt>
                <c:pt idx="8">
                  <c:v>10.3992</c:v>
                </c:pt>
                <c:pt idx="9">
                  <c:v>9.6365800000000004</c:v>
                </c:pt>
                <c:pt idx="10">
                  <c:v>8.3649100000000001</c:v>
                </c:pt>
                <c:pt idx="11">
                  <c:v>5.1964800000000011</c:v>
                </c:pt>
                <c:pt idx="12">
                  <c:v>-1.8224400000000003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0A4F-4CEF-9477-45629C659E8F}"/>
            </c:ext>
          </c:extLst>
        </c:ser>
        <c:ser>
          <c:idx val="7"/>
          <c:order val="7"/>
          <c:tx>
            <c:v>DD-TSh-Pr-Cnt</c:v>
          </c:tx>
          <c:spPr>
            <a:ln>
              <a:solidFill>
                <a:srgbClr val="66FFFF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Revenue'!$F$23:$R$23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23.952259999999999</c:v>
                </c:pt>
                <c:pt idx="2">
                  <c:v>23.953900000000001</c:v>
                </c:pt>
                <c:pt idx="3">
                  <c:v>23.722930000000002</c:v>
                </c:pt>
                <c:pt idx="4">
                  <c:v>23.581859999999999</c:v>
                </c:pt>
                <c:pt idx="5">
                  <c:v>23.366810000000001</c:v>
                </c:pt>
                <c:pt idx="6">
                  <c:v>23.210740000000001</c:v>
                </c:pt>
                <c:pt idx="7">
                  <c:v>22.863119999999999</c:v>
                </c:pt>
                <c:pt idx="8">
                  <c:v>22.519850000000002</c:v>
                </c:pt>
                <c:pt idx="9">
                  <c:v>22.089880000000001</c:v>
                </c:pt>
                <c:pt idx="10">
                  <c:v>21.6218</c:v>
                </c:pt>
                <c:pt idx="11">
                  <c:v>21.000160000000001</c:v>
                </c:pt>
                <c:pt idx="12">
                  <c:v>19.96576</c:v>
                </c:pt>
              </c:numCache>
            </c:numRef>
          </c:xVal>
          <c:yVal>
            <c:numRef>
              <c:f>'Grafici Revenue'!$F$25:$R$25</c:f>
              <c:numCache>
                <c:formatCode>0.00</c:formatCode>
                <c:ptCount val="13"/>
                <c:pt idx="0">
                  <c:v>11.219009999999999</c:v>
                </c:pt>
                <c:pt idx="1">
                  <c:v>11.220700000000001</c:v>
                </c:pt>
                <c:pt idx="2">
                  <c:v>11.145199999999999</c:v>
                </c:pt>
                <c:pt idx="3">
                  <c:v>11.1639</c:v>
                </c:pt>
                <c:pt idx="4">
                  <c:v>11.152060000000001</c:v>
                </c:pt>
                <c:pt idx="5">
                  <c:v>11.048590000000001</c:v>
                </c:pt>
                <c:pt idx="6">
                  <c:v>10.84022</c:v>
                </c:pt>
                <c:pt idx="7">
                  <c:v>10.60271</c:v>
                </c:pt>
                <c:pt idx="8">
                  <c:v>10.188000000000001</c:v>
                </c:pt>
                <c:pt idx="9">
                  <c:v>9.4456999999999987</c:v>
                </c:pt>
                <c:pt idx="10">
                  <c:v>7.8749000000000002</c:v>
                </c:pt>
                <c:pt idx="11">
                  <c:v>6.0081100000000003</c:v>
                </c:pt>
                <c:pt idx="12">
                  <c:v>1.8372799999999998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A4F-4CEF-9477-45629C659E8F}"/>
            </c:ext>
          </c:extLst>
        </c:ser>
        <c:ser>
          <c:idx val="8"/>
          <c:order val="8"/>
          <c:tx>
            <c:v>DD-Bn-At-Cnt</c:v>
          </c:tx>
          <c:spPr>
            <a:ln>
              <a:solidFill>
                <a:srgbClr val="0070C0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Revenue'!$F$26:$R$26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23.721409999999999</c:v>
                </c:pt>
                <c:pt idx="2">
                  <c:v>23.472079999999998</c:v>
                </c:pt>
                <c:pt idx="3">
                  <c:v>23.244240000000001</c:v>
                </c:pt>
                <c:pt idx="4">
                  <c:v>22.977550000000001</c:v>
                </c:pt>
                <c:pt idx="5">
                  <c:v>22.664400000000001</c:v>
                </c:pt>
                <c:pt idx="6">
                  <c:v>21.732890000000001</c:v>
                </c:pt>
                <c:pt idx="7">
                  <c:v>21.037189999999999</c:v>
                </c:pt>
                <c:pt idx="8">
                  <c:v>19.393699999999999</c:v>
                </c:pt>
                <c:pt idx="9">
                  <c:v>18.369820000000001</c:v>
                </c:pt>
                <c:pt idx="10">
                  <c:v>17.12349</c:v>
                </c:pt>
                <c:pt idx="11">
                  <c:v>15.497350000000001</c:v>
                </c:pt>
                <c:pt idx="12">
                  <c:v>13.273720000000001</c:v>
                </c:pt>
              </c:numCache>
            </c:numRef>
          </c:xVal>
          <c:yVal>
            <c:numRef>
              <c:f>'Grafici Revenue'!$F$28:$R$28</c:f>
              <c:numCache>
                <c:formatCode>0.00</c:formatCode>
                <c:ptCount val="13"/>
                <c:pt idx="0">
                  <c:v>11.219009999999999</c:v>
                </c:pt>
                <c:pt idx="1">
                  <c:v>11.27037</c:v>
                </c:pt>
                <c:pt idx="2">
                  <c:v>11.28561</c:v>
                </c:pt>
                <c:pt idx="3">
                  <c:v>11.30841</c:v>
                </c:pt>
                <c:pt idx="4">
                  <c:v>11.31817</c:v>
                </c:pt>
                <c:pt idx="5">
                  <c:v>11.30165</c:v>
                </c:pt>
                <c:pt idx="6">
                  <c:v>11.22842</c:v>
                </c:pt>
                <c:pt idx="7">
                  <c:v>11.169140000000001</c:v>
                </c:pt>
                <c:pt idx="8">
                  <c:v>10.813369999999999</c:v>
                </c:pt>
                <c:pt idx="9">
                  <c:v>10.148439999999999</c:v>
                </c:pt>
                <c:pt idx="10">
                  <c:v>9.1093399999999995</c:v>
                </c:pt>
                <c:pt idx="11">
                  <c:v>5.0171899999999994</c:v>
                </c:pt>
                <c:pt idx="12">
                  <c:v>-7.5899799999999971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0A4F-4CEF-9477-45629C659E8F}"/>
            </c:ext>
          </c:extLst>
        </c:ser>
        <c:ser>
          <c:idx val="9"/>
          <c:order val="9"/>
          <c:tx>
            <c:v>DD-Bn-Pr-Cnt</c:v>
          </c:tx>
          <c:spPr>
            <a:ln>
              <a:solidFill>
                <a:srgbClr val="00206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Revenue'!$F$29:$R$29</c:f>
              <c:numCache>
                <c:formatCode>0.00</c:formatCode>
                <c:ptCount val="13"/>
                <c:pt idx="0">
                  <c:v>24.258310000000002</c:v>
                </c:pt>
                <c:pt idx="1">
                  <c:v>23.932020000000001</c:v>
                </c:pt>
                <c:pt idx="2">
                  <c:v>23.930099999999999</c:v>
                </c:pt>
                <c:pt idx="3">
                  <c:v>23.72926</c:v>
                </c:pt>
                <c:pt idx="4">
                  <c:v>23.49</c:v>
                </c:pt>
                <c:pt idx="5">
                  <c:v>23.151230000000002</c:v>
                </c:pt>
                <c:pt idx="6">
                  <c:v>22.803789999999999</c:v>
                </c:pt>
                <c:pt idx="7">
                  <c:v>22.43505</c:v>
                </c:pt>
                <c:pt idx="8">
                  <c:v>21.794039999999999</c:v>
                </c:pt>
                <c:pt idx="9">
                  <c:v>20.933589999999999</c:v>
                </c:pt>
                <c:pt idx="10">
                  <c:v>19.65662</c:v>
                </c:pt>
                <c:pt idx="11">
                  <c:v>18.07122</c:v>
                </c:pt>
                <c:pt idx="12">
                  <c:v>15.802020000000001</c:v>
                </c:pt>
              </c:numCache>
            </c:numRef>
          </c:xVal>
          <c:yVal>
            <c:numRef>
              <c:f>'Grafici Revenue'!$F$31:$R$31</c:f>
              <c:numCache>
                <c:formatCode>0.00</c:formatCode>
                <c:ptCount val="13"/>
                <c:pt idx="0">
                  <c:v>11.219009999999999</c:v>
                </c:pt>
                <c:pt idx="1">
                  <c:v>11.24137</c:v>
                </c:pt>
                <c:pt idx="2">
                  <c:v>11.23353</c:v>
                </c:pt>
                <c:pt idx="3">
                  <c:v>11.26627</c:v>
                </c:pt>
                <c:pt idx="4">
                  <c:v>11.26291</c:v>
                </c:pt>
                <c:pt idx="5">
                  <c:v>11.27251</c:v>
                </c:pt>
                <c:pt idx="6">
                  <c:v>11.25338</c:v>
                </c:pt>
                <c:pt idx="7">
                  <c:v>11.19323</c:v>
                </c:pt>
                <c:pt idx="8">
                  <c:v>10.97917</c:v>
                </c:pt>
                <c:pt idx="9">
                  <c:v>10.84276</c:v>
                </c:pt>
                <c:pt idx="10">
                  <c:v>10.04894</c:v>
                </c:pt>
                <c:pt idx="11">
                  <c:v>8.2964199999999995</c:v>
                </c:pt>
                <c:pt idx="12">
                  <c:v>1.1171399999999991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0A4F-4CEF-9477-45629C659E8F}"/>
            </c:ext>
          </c:extLst>
        </c:ser>
        <c:ser>
          <c:idx val="10"/>
          <c:order val="10"/>
          <c:tx>
            <c:v>TSP-TSh-At-IO</c:v>
          </c:tx>
          <c:spPr>
            <a:ln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Revenue'!$F$32:$U$32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24.005040000000001</c:v>
                </c:pt>
                <c:pt idx="2">
                  <c:v>23.980090000000001</c:v>
                </c:pt>
                <c:pt idx="3">
                  <c:v>23.865030000000001</c:v>
                </c:pt>
                <c:pt idx="4">
                  <c:v>23.753900000000002</c:v>
                </c:pt>
                <c:pt idx="5">
                  <c:v>23.648879999999998</c:v>
                </c:pt>
                <c:pt idx="6">
                  <c:v>23.36486</c:v>
                </c:pt>
                <c:pt idx="7">
                  <c:v>23.16366</c:v>
                </c:pt>
                <c:pt idx="8">
                  <c:v>22.917210000000001</c:v>
                </c:pt>
                <c:pt idx="9">
                  <c:v>22.583449999999999</c:v>
                </c:pt>
                <c:pt idx="10">
                  <c:v>22.195550000000001</c:v>
                </c:pt>
                <c:pt idx="11">
                  <c:v>21.840800000000002</c:v>
                </c:pt>
                <c:pt idx="12">
                  <c:v>21.23565</c:v>
                </c:pt>
                <c:pt idx="13">
                  <c:v>20.55688</c:v>
                </c:pt>
                <c:pt idx="14">
                  <c:v>19.49118</c:v>
                </c:pt>
                <c:pt idx="15">
                  <c:v>18.098140000000001</c:v>
                </c:pt>
              </c:numCache>
            </c:numRef>
          </c:xVal>
          <c:yVal>
            <c:numRef>
              <c:f>'Grafici Revenue'!$F$34:$U$34</c:f>
              <c:numCache>
                <c:formatCode>0.00</c:formatCode>
                <c:ptCount val="16"/>
                <c:pt idx="0">
                  <c:v>11.41544</c:v>
                </c:pt>
                <c:pt idx="1">
                  <c:v>11.39859</c:v>
                </c:pt>
                <c:pt idx="2">
                  <c:v>11.38381</c:v>
                </c:pt>
                <c:pt idx="3">
                  <c:v>11.396879999999999</c:v>
                </c:pt>
                <c:pt idx="4">
                  <c:v>11.395910000000001</c:v>
                </c:pt>
                <c:pt idx="5">
                  <c:v>11.355319999999999</c:v>
                </c:pt>
                <c:pt idx="6">
                  <c:v>11.325390000000001</c:v>
                </c:pt>
                <c:pt idx="7">
                  <c:v>11.272729999999999</c:v>
                </c:pt>
                <c:pt idx="8">
                  <c:v>11.1701</c:v>
                </c:pt>
                <c:pt idx="9">
                  <c:v>10.937239999999999</c:v>
                </c:pt>
                <c:pt idx="10">
                  <c:v>10.47059</c:v>
                </c:pt>
                <c:pt idx="11">
                  <c:v>9.7695299999999996</c:v>
                </c:pt>
                <c:pt idx="12">
                  <c:v>8.999839999999999</c:v>
                </c:pt>
                <c:pt idx="13">
                  <c:v>6.8541500000000006</c:v>
                </c:pt>
                <c:pt idx="14">
                  <c:v>3.5700699999999994</c:v>
                </c:pt>
                <c:pt idx="15">
                  <c:v>-1.80349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0A4F-4CEF-9477-45629C659E8F}"/>
            </c:ext>
          </c:extLst>
        </c:ser>
        <c:ser>
          <c:idx val="11"/>
          <c:order val="11"/>
          <c:tx>
            <c:v>TSP-TSh-At-Cont</c:v>
          </c:tx>
          <c:spPr>
            <a:ln>
              <a:solidFill>
                <a:srgbClr val="00CC99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Revenue'!$F$35:$R$35</c:f>
              <c:numCache>
                <c:formatCode>0.00</c:formatCode>
                <c:ptCount val="13"/>
                <c:pt idx="0">
                  <c:v>24.226780000000002</c:v>
                </c:pt>
                <c:pt idx="1">
                  <c:v>23.930479999999999</c:v>
                </c:pt>
                <c:pt idx="2">
                  <c:v>23.78049</c:v>
                </c:pt>
                <c:pt idx="3">
                  <c:v>23.641729999999999</c:v>
                </c:pt>
                <c:pt idx="4">
                  <c:v>23.447959999999998</c:v>
                </c:pt>
                <c:pt idx="5">
                  <c:v>23.2315</c:v>
                </c:pt>
                <c:pt idx="6">
                  <c:v>22.89969</c:v>
                </c:pt>
                <c:pt idx="7">
                  <c:v>22.527940000000001</c:v>
                </c:pt>
                <c:pt idx="8">
                  <c:v>21.98574</c:v>
                </c:pt>
                <c:pt idx="9">
                  <c:v>21.281369999999999</c:v>
                </c:pt>
                <c:pt idx="10">
                  <c:v>20.351310000000002</c:v>
                </c:pt>
                <c:pt idx="11">
                  <c:v>19.054310000000001</c:v>
                </c:pt>
                <c:pt idx="12">
                  <c:v>16.61252</c:v>
                </c:pt>
              </c:numCache>
            </c:numRef>
          </c:xVal>
          <c:yVal>
            <c:numRef>
              <c:f>'Grafici Revenue'!$F$37:$R$37</c:f>
              <c:numCache>
                <c:formatCode>0.00</c:formatCode>
                <c:ptCount val="13"/>
                <c:pt idx="0">
                  <c:v>11.41544</c:v>
                </c:pt>
                <c:pt idx="1">
                  <c:v>11.407550000000001</c:v>
                </c:pt>
                <c:pt idx="2">
                  <c:v>11.416779999999999</c:v>
                </c:pt>
                <c:pt idx="3">
                  <c:v>11.40943</c:v>
                </c:pt>
                <c:pt idx="4">
                  <c:v>11.38064</c:v>
                </c:pt>
                <c:pt idx="5">
                  <c:v>11.32891</c:v>
                </c:pt>
                <c:pt idx="6">
                  <c:v>11.26031</c:v>
                </c:pt>
                <c:pt idx="7">
                  <c:v>10.874560000000001</c:v>
                </c:pt>
                <c:pt idx="8">
                  <c:v>10.395099999999999</c:v>
                </c:pt>
                <c:pt idx="9">
                  <c:v>9.7040799999999994</c:v>
                </c:pt>
                <c:pt idx="10">
                  <c:v>8.0767199999999999</c:v>
                </c:pt>
                <c:pt idx="11">
                  <c:v>3.3364800000000017</c:v>
                </c:pt>
                <c:pt idx="12">
                  <c:v>-7.7545300000000026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0A4F-4CEF-9477-45629C659E8F}"/>
            </c:ext>
          </c:extLst>
        </c:ser>
        <c:ser>
          <c:idx val="12"/>
          <c:order val="12"/>
          <c:tx>
            <c:v>TSP-TSh-Pr-Cnt</c:v>
          </c:tx>
          <c:spPr>
            <a:ln>
              <a:solidFill>
                <a:srgbClr val="00CC66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Revenue'!$F$38:$T$38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23.994309999999999</c:v>
                </c:pt>
                <c:pt idx="2">
                  <c:v>23.825399999999998</c:v>
                </c:pt>
                <c:pt idx="3">
                  <c:v>23.779319999999998</c:v>
                </c:pt>
                <c:pt idx="4">
                  <c:v>23.677720000000001</c:v>
                </c:pt>
                <c:pt idx="5">
                  <c:v>23.507359999999998</c:v>
                </c:pt>
                <c:pt idx="6">
                  <c:v>23.344169999999998</c:v>
                </c:pt>
                <c:pt idx="7">
                  <c:v>23.084859999999999</c:v>
                </c:pt>
                <c:pt idx="8">
                  <c:v>22.645810000000001</c:v>
                </c:pt>
                <c:pt idx="9">
                  <c:v>22.42944</c:v>
                </c:pt>
                <c:pt idx="10">
                  <c:v>21.79204</c:v>
                </c:pt>
                <c:pt idx="11">
                  <c:v>21.107510000000001</c:v>
                </c:pt>
                <c:pt idx="12">
                  <c:v>20.269459999999999</c:v>
                </c:pt>
                <c:pt idx="13">
                  <c:v>18.810420000000001</c:v>
                </c:pt>
                <c:pt idx="14">
                  <c:v>16.93974</c:v>
                </c:pt>
              </c:numCache>
            </c:numRef>
          </c:xVal>
          <c:yVal>
            <c:numRef>
              <c:f>'Grafici Revenue'!$F$40:$T$40</c:f>
              <c:numCache>
                <c:formatCode>0.00</c:formatCode>
                <c:ptCount val="15"/>
                <c:pt idx="0">
                  <c:v>11.41544</c:v>
                </c:pt>
                <c:pt idx="1">
                  <c:v>11.39636</c:v>
                </c:pt>
                <c:pt idx="2">
                  <c:v>11.415150000000001</c:v>
                </c:pt>
                <c:pt idx="3">
                  <c:v>11.40766</c:v>
                </c:pt>
                <c:pt idx="4">
                  <c:v>11.37866</c:v>
                </c:pt>
                <c:pt idx="5">
                  <c:v>11.3399</c:v>
                </c:pt>
                <c:pt idx="6">
                  <c:v>11.20063</c:v>
                </c:pt>
                <c:pt idx="7">
                  <c:v>11.050609999999999</c:v>
                </c:pt>
                <c:pt idx="8">
                  <c:v>10.676030000000001</c:v>
                </c:pt>
                <c:pt idx="9">
                  <c:v>9.7787699999999997</c:v>
                </c:pt>
                <c:pt idx="10">
                  <c:v>9.2719500000000004</c:v>
                </c:pt>
                <c:pt idx="11">
                  <c:v>7.6262000000000008</c:v>
                </c:pt>
                <c:pt idx="12">
                  <c:v>4.2857099999999999</c:v>
                </c:pt>
                <c:pt idx="13">
                  <c:v>-0.88401999999999958</c:v>
                </c:pt>
                <c:pt idx="14">
                  <c:v>-13.17604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0A4F-4CEF-9477-45629C659E8F}"/>
            </c:ext>
          </c:extLst>
        </c:ser>
        <c:ser>
          <c:idx val="13"/>
          <c:order val="13"/>
          <c:tx>
            <c:v>TSP-Bn-At-Cnt</c:v>
          </c:tx>
          <c:spPr>
            <a:ln>
              <a:solidFill>
                <a:srgbClr val="33CC33"/>
              </a:solidFill>
              <a:prstDash val="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Revenue'!$F$41:$T$41</c:f>
              <c:numCache>
                <c:formatCode>0.00</c:formatCode>
                <c:ptCount val="15"/>
                <c:pt idx="0">
                  <c:v>24.226780000000002</c:v>
                </c:pt>
                <c:pt idx="1">
                  <c:v>23.763639999999999</c:v>
                </c:pt>
                <c:pt idx="2">
                  <c:v>23.74783</c:v>
                </c:pt>
                <c:pt idx="3">
                  <c:v>23.55021</c:v>
                </c:pt>
                <c:pt idx="4">
                  <c:v>23.285129999999999</c:v>
                </c:pt>
                <c:pt idx="5">
                  <c:v>22.99898</c:v>
                </c:pt>
                <c:pt idx="6">
                  <c:v>22.596900000000002</c:v>
                </c:pt>
                <c:pt idx="7">
                  <c:v>22.111419999999999</c:v>
                </c:pt>
                <c:pt idx="8">
                  <c:v>21.454684999999998</c:v>
                </c:pt>
                <c:pt idx="9">
                  <c:v>20.79795</c:v>
                </c:pt>
                <c:pt idx="10">
                  <c:v>20.088619999999999</c:v>
                </c:pt>
                <c:pt idx="11">
                  <c:v>19.012699999999999</c:v>
                </c:pt>
                <c:pt idx="12">
                  <c:v>17.725100000000001</c:v>
                </c:pt>
                <c:pt idx="13">
                  <c:v>16.01859</c:v>
                </c:pt>
                <c:pt idx="14">
                  <c:v>13.654299999999999</c:v>
                </c:pt>
              </c:numCache>
            </c:numRef>
          </c:xVal>
          <c:yVal>
            <c:numRef>
              <c:f>'Grafici Revenue'!$F$43:$T$43</c:f>
              <c:numCache>
                <c:formatCode>0.00</c:formatCode>
                <c:ptCount val="15"/>
                <c:pt idx="0">
                  <c:v>11.41544</c:v>
                </c:pt>
                <c:pt idx="1">
                  <c:v>11.45471</c:v>
                </c:pt>
                <c:pt idx="2">
                  <c:v>11.445350000000001</c:v>
                </c:pt>
                <c:pt idx="3">
                  <c:v>11.46269</c:v>
                </c:pt>
                <c:pt idx="4">
                  <c:v>11.479559999999999</c:v>
                </c:pt>
                <c:pt idx="5">
                  <c:v>11.48982</c:v>
                </c:pt>
                <c:pt idx="6">
                  <c:v>11.48</c:v>
                </c:pt>
                <c:pt idx="7">
                  <c:v>11.49091</c:v>
                </c:pt>
                <c:pt idx="8">
                  <c:v>11.46711</c:v>
                </c:pt>
                <c:pt idx="9">
                  <c:v>11.44331</c:v>
                </c:pt>
                <c:pt idx="10">
                  <c:v>11.174669999999999</c:v>
                </c:pt>
                <c:pt idx="11">
                  <c:v>10.673</c:v>
                </c:pt>
                <c:pt idx="12">
                  <c:v>9.5721299999999996</c:v>
                </c:pt>
                <c:pt idx="13">
                  <c:v>7.1156600000000001</c:v>
                </c:pt>
                <c:pt idx="14">
                  <c:v>-4.4415499999999994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0A4F-4CEF-9477-45629C659E8F}"/>
            </c:ext>
          </c:extLst>
        </c:ser>
        <c:ser>
          <c:idx val="14"/>
          <c:order val="14"/>
          <c:tx>
            <c:v>TSP-Bn-Pr-Cnt</c:v>
          </c:tx>
          <c:spPr>
            <a:ln>
              <a:solidFill>
                <a:srgbClr val="006600"/>
              </a:solidFill>
              <a:prstDash val="dash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'Grafici Revenue'!$F$44:$U$44</c:f>
              <c:numCache>
                <c:formatCode>0.00</c:formatCode>
                <c:ptCount val="16"/>
                <c:pt idx="0">
                  <c:v>24.226780000000002</c:v>
                </c:pt>
                <c:pt idx="1">
                  <c:v>24.09667</c:v>
                </c:pt>
                <c:pt idx="2">
                  <c:v>24.072679999999998</c:v>
                </c:pt>
                <c:pt idx="3">
                  <c:v>23.938030000000001</c:v>
                </c:pt>
                <c:pt idx="4">
                  <c:v>23.640840000000001</c:v>
                </c:pt>
                <c:pt idx="5">
                  <c:v>23.366859999999999</c:v>
                </c:pt>
                <c:pt idx="6">
                  <c:v>23.132750000000001</c:v>
                </c:pt>
                <c:pt idx="7">
                  <c:v>22.58736</c:v>
                </c:pt>
                <c:pt idx="8">
                  <c:v>21.965219999999999</c:v>
                </c:pt>
                <c:pt idx="9">
                  <c:v>23.132750000000001</c:v>
                </c:pt>
                <c:pt idx="10">
                  <c:v>22.58736</c:v>
                </c:pt>
                <c:pt idx="11">
                  <c:v>21.965219999999999</c:v>
                </c:pt>
                <c:pt idx="12">
                  <c:v>21.025549999999999</c:v>
                </c:pt>
                <c:pt idx="13">
                  <c:v>19.992709999999999</c:v>
                </c:pt>
                <c:pt idx="14">
                  <c:v>18.294989999999999</c:v>
                </c:pt>
                <c:pt idx="15">
                  <c:v>15.89878</c:v>
                </c:pt>
              </c:numCache>
            </c:numRef>
          </c:xVal>
          <c:yVal>
            <c:numRef>
              <c:f>'Grafici Revenue'!$F$46:$U$46</c:f>
              <c:numCache>
                <c:formatCode>0.00</c:formatCode>
                <c:ptCount val="16"/>
                <c:pt idx="0">
                  <c:v>11.41544</c:v>
                </c:pt>
                <c:pt idx="1">
                  <c:v>11.399319999999999</c:v>
                </c:pt>
                <c:pt idx="2">
                  <c:v>11.39926</c:v>
                </c:pt>
                <c:pt idx="3">
                  <c:v>11.405339999999999</c:v>
                </c:pt>
                <c:pt idx="4">
                  <c:v>11.43671</c:v>
                </c:pt>
                <c:pt idx="5">
                  <c:v>11.426120000000001</c:v>
                </c:pt>
                <c:pt idx="6">
                  <c:v>11.43031</c:v>
                </c:pt>
                <c:pt idx="7">
                  <c:v>11.38926</c:v>
                </c:pt>
                <c:pt idx="8">
                  <c:v>11.31095</c:v>
                </c:pt>
                <c:pt idx="9">
                  <c:v>11.43031</c:v>
                </c:pt>
                <c:pt idx="10">
                  <c:v>11.38926</c:v>
                </c:pt>
                <c:pt idx="11">
                  <c:v>11.31095</c:v>
                </c:pt>
                <c:pt idx="12">
                  <c:v>11.15541</c:v>
                </c:pt>
                <c:pt idx="13">
                  <c:v>10.17126</c:v>
                </c:pt>
                <c:pt idx="14">
                  <c:v>8.3431800000000003</c:v>
                </c:pt>
                <c:pt idx="15">
                  <c:v>-1.5441500000000019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0A4F-4CEF-9477-45629C659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41568"/>
        <c:axId val="658446816"/>
        <c:extLst/>
      </c:scatterChart>
      <c:valAx>
        <c:axId val="658441568"/>
        <c:scaling>
          <c:orientation val="minMax"/>
          <c:max val="26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Throughput</a:t>
                </a:r>
                <a:r>
                  <a:rPr lang="it-IT" b="1" baseline="0"/>
                  <a:t> Time</a:t>
                </a:r>
                <a:endParaRPr lang="it-IT" b="1"/>
              </a:p>
            </c:rich>
          </c:tx>
          <c:overlay val="0"/>
        </c:title>
        <c:numFmt formatCode="#,##0" sourceLinked="0"/>
        <c:majorTickMark val="none"/>
        <c:minorTickMark val="none"/>
        <c:tickLblPos val="low"/>
        <c:crossAx val="658446816"/>
        <c:crosses val="autoZero"/>
        <c:crossBetween val="midCat"/>
        <c:majorUnit val="2"/>
        <c:minorUnit val="0.5"/>
      </c:valAx>
      <c:valAx>
        <c:axId val="658446816"/>
        <c:scaling>
          <c:orientation val="minMax"/>
          <c:max val="13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 b="1"/>
                  <a:t>Revenue Per Item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crossAx val="658441568"/>
        <c:crosses val="autoZero"/>
        <c:crossBetween val="midCat"/>
        <c:majorUnit val="1"/>
        <c:minorUnit val="0.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693177089127599E-2"/>
          <c:y val="8.9310992524038763E-2"/>
          <c:w val="0.88704418197725288"/>
          <c:h val="0.777361111111111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'Grafico Revenue Singolo'!$A$3</c:f>
              <c:strCache>
                <c:ptCount val="1"/>
                <c:pt idx="0">
                  <c:v>FIFO - Total Shop Load - Aggregated</c:v>
                </c:pt>
              </c:strCache>
            </c:strRef>
          </c:tx>
          <c:spPr>
            <a:ln w="158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'Grafico Revenue Singolo'!$C$3:$P$3</c:f>
              <c:numCache>
                <c:formatCode>General</c:formatCode>
                <c:ptCount val="14"/>
                <c:pt idx="0">
                  <c:v>1</c:v>
                </c:pt>
                <c:pt idx="1">
                  <c:v>0.99</c:v>
                </c:pt>
                <c:pt idx="2">
                  <c:v>0.93176470588235294</c:v>
                </c:pt>
                <c:pt idx="3">
                  <c:v>0.87352941176470589</c:v>
                </c:pt>
                <c:pt idx="4">
                  <c:v>0.81529411764705884</c:v>
                </c:pt>
                <c:pt idx="5">
                  <c:v>0.75705882352941178</c:v>
                </c:pt>
                <c:pt idx="6">
                  <c:v>0.69882352941176473</c:v>
                </c:pt>
                <c:pt idx="7">
                  <c:v>0.64058823529411768</c:v>
                </c:pt>
                <c:pt idx="8">
                  <c:v>0.58235294117647063</c:v>
                </c:pt>
                <c:pt idx="9">
                  <c:v>0.52411764705882358</c:v>
                </c:pt>
                <c:pt idx="10">
                  <c:v>0.46588235294117647</c:v>
                </c:pt>
                <c:pt idx="11">
                  <c:v>0.43676470588235294</c:v>
                </c:pt>
                <c:pt idx="12">
                  <c:v>0.40764705882352942</c:v>
                </c:pt>
                <c:pt idx="13">
                  <c:v>0.37852941176470589</c:v>
                </c:pt>
              </c:numCache>
            </c:numRef>
          </c:xVal>
          <c:yVal>
            <c:numRef>
              <c:f>'Grafico Revenue Singolo'!$C$4:$P$4</c:f>
              <c:numCache>
                <c:formatCode>General</c:formatCode>
                <c:ptCount val="14"/>
                <c:pt idx="0">
                  <c:v>9.6</c:v>
                </c:pt>
                <c:pt idx="1">
                  <c:v>9.68</c:v>
                </c:pt>
                <c:pt idx="2">
                  <c:v>9.75</c:v>
                </c:pt>
                <c:pt idx="3">
                  <c:v>9.9</c:v>
                </c:pt>
                <c:pt idx="4">
                  <c:v>9.75</c:v>
                </c:pt>
                <c:pt idx="5">
                  <c:v>9.6012799999999991</c:v>
                </c:pt>
                <c:pt idx="6">
                  <c:v>9.1043099999999999</c:v>
                </c:pt>
                <c:pt idx="7">
                  <c:v>8.4045799999999993</c:v>
                </c:pt>
                <c:pt idx="8">
                  <c:v>7.6161300000000001</c:v>
                </c:pt>
                <c:pt idx="9">
                  <c:v>6.1158399999999986</c:v>
                </c:pt>
                <c:pt idx="10">
                  <c:v>3.7815200000000004</c:v>
                </c:pt>
                <c:pt idx="11">
                  <c:v>2.4651300000000003</c:v>
                </c:pt>
                <c:pt idx="12">
                  <c:v>0.13717000000000112</c:v>
                </c:pt>
                <c:pt idx="13">
                  <c:v>-2.7193700000000014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F9-44CE-BAC3-B101ABFC9381}"/>
            </c:ext>
          </c:extLst>
        </c:ser>
        <c:ser>
          <c:idx val="1"/>
          <c:order val="1"/>
          <c:tx>
            <c:strRef>
              <c:f>'Grafico Revenue Singolo'!$A$5</c:f>
              <c:strCache>
                <c:ptCount val="1"/>
                <c:pt idx="0">
                  <c:v>FIFO - Total Shop Load - Corr. Aggregated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'Grafico Revenue Singolo'!$C$5:$O$5</c:f>
              <c:numCache>
                <c:formatCode>General</c:formatCode>
                <c:ptCount val="13"/>
                <c:pt idx="0">
                  <c:v>1</c:v>
                </c:pt>
                <c:pt idx="1">
                  <c:v>0.99</c:v>
                </c:pt>
                <c:pt idx="2">
                  <c:v>0.9405</c:v>
                </c:pt>
                <c:pt idx="3">
                  <c:v>0.89100000000000001</c:v>
                </c:pt>
                <c:pt idx="4">
                  <c:v>0.84150000000000003</c:v>
                </c:pt>
                <c:pt idx="5">
                  <c:v>0.79200000000000004</c:v>
                </c:pt>
                <c:pt idx="6">
                  <c:v>0.74250000000000005</c:v>
                </c:pt>
                <c:pt idx="7">
                  <c:v>0.69299999999999995</c:v>
                </c:pt>
                <c:pt idx="8">
                  <c:v>0.64349999999999996</c:v>
                </c:pt>
                <c:pt idx="9">
                  <c:v>0.59399999999999997</c:v>
                </c:pt>
                <c:pt idx="10">
                  <c:v>0.54449999999999998</c:v>
                </c:pt>
                <c:pt idx="11">
                  <c:v>0.495</c:v>
                </c:pt>
                <c:pt idx="12">
                  <c:v>0.44550000000000001</c:v>
                </c:pt>
              </c:numCache>
            </c:numRef>
          </c:xVal>
          <c:yVal>
            <c:numRef>
              <c:f>'Grafico Revenue Singolo'!$C$6:$O$6</c:f>
              <c:numCache>
                <c:formatCode>General</c:formatCode>
                <c:ptCount val="13"/>
                <c:pt idx="0">
                  <c:v>9.6</c:v>
                </c:pt>
                <c:pt idx="1">
                  <c:v>9.6999999999999993</c:v>
                </c:pt>
                <c:pt idx="2">
                  <c:v>9.7799999999999994</c:v>
                </c:pt>
                <c:pt idx="3">
                  <c:v>9.85</c:v>
                </c:pt>
                <c:pt idx="4">
                  <c:v>9.72621</c:v>
                </c:pt>
                <c:pt idx="5">
                  <c:v>9.6327999999999996</c:v>
                </c:pt>
                <c:pt idx="6">
                  <c:v>9.2990999999999993</c:v>
                </c:pt>
                <c:pt idx="7">
                  <c:v>9.0446600000000004</c:v>
                </c:pt>
                <c:pt idx="8">
                  <c:v>8.2255099999999999</c:v>
                </c:pt>
                <c:pt idx="9">
                  <c:v>7.3823100000000004</c:v>
                </c:pt>
                <c:pt idx="10">
                  <c:v>5.8598199999999991</c:v>
                </c:pt>
                <c:pt idx="11">
                  <c:v>2.8659800000000004</c:v>
                </c:pt>
                <c:pt idx="12">
                  <c:v>-1.7045500000000011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7F9-44CE-BAC3-B101ABFC9381}"/>
            </c:ext>
          </c:extLst>
        </c:ser>
        <c:ser>
          <c:idx val="2"/>
          <c:order val="2"/>
          <c:tx>
            <c:strRef>
              <c:f>'Grafico Revenue Singolo'!$A$7</c:f>
              <c:strCache>
                <c:ptCount val="1"/>
                <c:pt idx="0">
                  <c:v>FIFO - Load at Each Machine - Aggregated</c:v>
                </c:pt>
              </c:strCache>
            </c:strRef>
          </c:tx>
          <c:spPr>
            <a:ln w="19050" cap="rnd">
              <a:solidFill>
                <a:srgbClr val="00206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'Grafico Revenue Singolo'!$C$7:$S$7</c:f>
              <c:numCache>
                <c:formatCode>General</c:formatCode>
                <c:ptCount val="17"/>
                <c:pt idx="0">
                  <c:v>1</c:v>
                </c:pt>
                <c:pt idx="1">
                  <c:v>0.99</c:v>
                </c:pt>
                <c:pt idx="2">
                  <c:v>0.93176470588235283</c:v>
                </c:pt>
                <c:pt idx="3">
                  <c:v>0.87352941176470578</c:v>
                </c:pt>
                <c:pt idx="4">
                  <c:v>0.81529411764705872</c:v>
                </c:pt>
                <c:pt idx="5">
                  <c:v>0.75705882352941167</c:v>
                </c:pt>
                <c:pt idx="6">
                  <c:v>0.69882352941176462</c:v>
                </c:pt>
                <c:pt idx="7">
                  <c:v>0.64058823529411757</c:v>
                </c:pt>
                <c:pt idx="8">
                  <c:v>0.58235294117647052</c:v>
                </c:pt>
                <c:pt idx="9">
                  <c:v>0.52411764705882347</c:v>
                </c:pt>
                <c:pt idx="10">
                  <c:v>0.49499999999999994</c:v>
                </c:pt>
                <c:pt idx="11">
                  <c:v>0.46588235294117641</c:v>
                </c:pt>
                <c:pt idx="12">
                  <c:v>0.43676470588235289</c:v>
                </c:pt>
                <c:pt idx="13">
                  <c:v>0.40764705882352936</c:v>
                </c:pt>
                <c:pt idx="14">
                  <c:v>0.37852941176470584</c:v>
                </c:pt>
                <c:pt idx="15">
                  <c:v>0.34941176470588231</c:v>
                </c:pt>
                <c:pt idx="16">
                  <c:v>0.32029411764705878</c:v>
                </c:pt>
              </c:numCache>
            </c:numRef>
          </c:xVal>
          <c:yVal>
            <c:numRef>
              <c:f>'Grafico Revenue Singolo'!$C$8:$S$8</c:f>
              <c:numCache>
                <c:formatCode>General</c:formatCode>
                <c:ptCount val="17"/>
                <c:pt idx="0">
                  <c:v>9.6999999999999993</c:v>
                </c:pt>
                <c:pt idx="1">
                  <c:v>9.9</c:v>
                </c:pt>
                <c:pt idx="2">
                  <c:v>10</c:v>
                </c:pt>
                <c:pt idx="3">
                  <c:v>10.05941</c:v>
                </c:pt>
                <c:pt idx="4">
                  <c:v>10.18576</c:v>
                </c:pt>
                <c:pt idx="5">
                  <c:v>10.288360000000001</c:v>
                </c:pt>
                <c:pt idx="6">
                  <c:v>10.29101</c:v>
                </c:pt>
                <c:pt idx="7">
                  <c:v>10.19666</c:v>
                </c:pt>
                <c:pt idx="8">
                  <c:v>10.052859999999999</c:v>
                </c:pt>
                <c:pt idx="9">
                  <c:v>9.617560000000001</c:v>
                </c:pt>
                <c:pt idx="10">
                  <c:v>9.3361400000000003</c:v>
                </c:pt>
                <c:pt idx="11">
                  <c:v>8.9238</c:v>
                </c:pt>
                <c:pt idx="12">
                  <c:v>8.2527200000000001</c:v>
                </c:pt>
                <c:pt idx="13">
                  <c:v>7.2632599999999998</c:v>
                </c:pt>
                <c:pt idx="14">
                  <c:v>5.9173399999999994</c:v>
                </c:pt>
                <c:pt idx="15">
                  <c:v>3.7430000000000003</c:v>
                </c:pt>
                <c:pt idx="16">
                  <c:v>0.36055999999999955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7F9-44CE-BAC3-B101ABFC9381}"/>
            </c:ext>
          </c:extLst>
        </c:ser>
        <c:ser>
          <c:idx val="3"/>
          <c:order val="3"/>
          <c:tx>
            <c:strRef>
              <c:f>'Grafico Revenue Singolo'!$A$9</c:f>
              <c:strCache>
                <c:ptCount val="1"/>
                <c:pt idx="0">
                  <c:v>FIFO - Load at Each Machine - Corr. Aggregated</c:v>
                </c:pt>
              </c:strCache>
            </c:strRef>
          </c:tx>
          <c:spPr>
            <a:ln w="19050" cap="rnd">
              <a:solidFill>
                <a:srgbClr val="00206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'Grafico Revenue Singolo'!$C$9:$S$9</c:f>
              <c:numCache>
                <c:formatCode>General</c:formatCode>
                <c:ptCount val="17"/>
                <c:pt idx="0">
                  <c:v>1</c:v>
                </c:pt>
                <c:pt idx="1">
                  <c:v>0.99</c:v>
                </c:pt>
                <c:pt idx="2">
                  <c:v>0.92399999999999993</c:v>
                </c:pt>
                <c:pt idx="3">
                  <c:v>0.85799999999999998</c:v>
                </c:pt>
                <c:pt idx="4">
                  <c:v>0.79199999999999993</c:v>
                </c:pt>
                <c:pt idx="5">
                  <c:v>0.72599999999999998</c:v>
                </c:pt>
                <c:pt idx="6">
                  <c:v>0.65999999999999992</c:v>
                </c:pt>
                <c:pt idx="7">
                  <c:v>0.59399999999999997</c:v>
                </c:pt>
                <c:pt idx="8">
                  <c:v>0.52800000000000002</c:v>
                </c:pt>
                <c:pt idx="9">
                  <c:v>0.495</c:v>
                </c:pt>
                <c:pt idx="10">
                  <c:v>0.46199999999999997</c:v>
                </c:pt>
                <c:pt idx="11">
                  <c:v>0.42899999999999999</c:v>
                </c:pt>
                <c:pt idx="12">
                  <c:v>0.39599999999999996</c:v>
                </c:pt>
                <c:pt idx="13">
                  <c:v>0.36299999999999999</c:v>
                </c:pt>
                <c:pt idx="14">
                  <c:v>0.32999999999999996</c:v>
                </c:pt>
                <c:pt idx="15">
                  <c:v>0.29699999999999999</c:v>
                </c:pt>
                <c:pt idx="16">
                  <c:v>0.26400000000000001</c:v>
                </c:pt>
              </c:numCache>
            </c:numRef>
          </c:xVal>
          <c:yVal>
            <c:numRef>
              <c:f>'Grafico Revenue Singolo'!$C$10:$S$10</c:f>
              <c:numCache>
                <c:formatCode>General</c:formatCode>
                <c:ptCount val="17"/>
                <c:pt idx="0">
                  <c:v>9.8000000000000007</c:v>
                </c:pt>
                <c:pt idx="1">
                  <c:v>9.8683300000000003</c:v>
                </c:pt>
                <c:pt idx="2">
                  <c:v>9.9500200000000003</c:v>
                </c:pt>
                <c:pt idx="3">
                  <c:v>9.9925300000000004</c:v>
                </c:pt>
                <c:pt idx="4">
                  <c:v>9.9925300000000004</c:v>
                </c:pt>
                <c:pt idx="5">
                  <c:v>10.10872</c:v>
                </c:pt>
                <c:pt idx="6">
                  <c:v>10.213509999999999</c:v>
                </c:pt>
                <c:pt idx="7">
                  <c:v>10.33972</c:v>
                </c:pt>
                <c:pt idx="8">
                  <c:v>10.559670000000001</c:v>
                </c:pt>
                <c:pt idx="9">
                  <c:v>10.561970000000001</c:v>
                </c:pt>
                <c:pt idx="10">
                  <c:v>10.534520000000001</c:v>
                </c:pt>
                <c:pt idx="11">
                  <c:v>10.509499999999999</c:v>
                </c:pt>
                <c:pt idx="12">
                  <c:v>10.43106</c:v>
                </c:pt>
                <c:pt idx="13">
                  <c:v>10.33761</c:v>
                </c:pt>
                <c:pt idx="14">
                  <c:v>10.03842</c:v>
                </c:pt>
                <c:pt idx="15">
                  <c:v>9.1663599999999992</c:v>
                </c:pt>
                <c:pt idx="16">
                  <c:v>6.9627999999999997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7F9-44CE-BAC3-B101ABFC9381}"/>
            </c:ext>
          </c:extLst>
        </c:ser>
        <c:ser>
          <c:idx val="4"/>
          <c:order val="4"/>
          <c:tx>
            <c:strRef>
              <c:f>'Grafico Revenue Singolo'!$A$11</c:f>
              <c:strCache>
                <c:ptCount val="1"/>
                <c:pt idx="0">
                  <c:v>PST - Total Shop Load - Aggregated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'Grafico Revenue Singolo'!$C$11:$O$11</c:f>
              <c:numCache>
                <c:formatCode>General</c:formatCode>
                <c:ptCount val="13"/>
                <c:pt idx="0">
                  <c:v>1</c:v>
                </c:pt>
                <c:pt idx="1">
                  <c:v>0.99</c:v>
                </c:pt>
                <c:pt idx="2">
                  <c:v>0.93176470588235294</c:v>
                </c:pt>
                <c:pt idx="3">
                  <c:v>0.87352941176470589</c:v>
                </c:pt>
                <c:pt idx="4">
                  <c:v>0.81529411764705884</c:v>
                </c:pt>
                <c:pt idx="5">
                  <c:v>0.75705882352941178</c:v>
                </c:pt>
                <c:pt idx="6">
                  <c:v>0.69882352941176473</c:v>
                </c:pt>
                <c:pt idx="7">
                  <c:v>0.64058823529411768</c:v>
                </c:pt>
                <c:pt idx="8">
                  <c:v>0.58235294117647063</c:v>
                </c:pt>
                <c:pt idx="9">
                  <c:v>0.52411764705882358</c:v>
                </c:pt>
                <c:pt idx="10">
                  <c:v>0.46588235294117647</c:v>
                </c:pt>
                <c:pt idx="11">
                  <c:v>0.40764705882352942</c:v>
                </c:pt>
                <c:pt idx="12">
                  <c:v>0.34941176470588237</c:v>
                </c:pt>
              </c:numCache>
            </c:numRef>
          </c:xVal>
          <c:yVal>
            <c:numRef>
              <c:f>'Grafico Revenue Singolo'!$C$12:$O$12</c:f>
              <c:numCache>
                <c:formatCode>General</c:formatCode>
                <c:ptCount val="13"/>
                <c:pt idx="0">
                  <c:v>10.95</c:v>
                </c:pt>
                <c:pt idx="1">
                  <c:v>11.12</c:v>
                </c:pt>
                <c:pt idx="2">
                  <c:v>11.45678</c:v>
                </c:pt>
                <c:pt idx="3">
                  <c:v>11.515000000000001</c:v>
                </c:pt>
                <c:pt idx="4">
                  <c:v>11.580640000000001</c:v>
                </c:pt>
                <c:pt idx="5">
                  <c:v>11.628909999999999</c:v>
                </c:pt>
                <c:pt idx="6">
                  <c:v>11.36031</c:v>
                </c:pt>
                <c:pt idx="7">
                  <c:v>10.97456</c:v>
                </c:pt>
                <c:pt idx="8">
                  <c:v>10.395099999999999</c:v>
                </c:pt>
                <c:pt idx="9">
                  <c:v>9.7040799999999994</c:v>
                </c:pt>
                <c:pt idx="10">
                  <c:v>8.0767199999999999</c:v>
                </c:pt>
                <c:pt idx="11">
                  <c:v>3.3364800000000017</c:v>
                </c:pt>
                <c:pt idx="12">
                  <c:v>-7.7545300000000026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7F9-44CE-BAC3-B101ABFC9381}"/>
            </c:ext>
          </c:extLst>
        </c:ser>
        <c:ser>
          <c:idx val="5"/>
          <c:order val="5"/>
          <c:tx>
            <c:strRef>
              <c:f>'Grafico Revenue Singolo'!$A$13</c:f>
              <c:strCache>
                <c:ptCount val="1"/>
                <c:pt idx="0">
                  <c:v>PST - Total Shop Load - Corr. Aggregated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'Grafico Revenue Singolo'!$C$13:$Q$13</c:f>
              <c:numCache>
                <c:formatCode>General</c:formatCode>
                <c:ptCount val="15"/>
                <c:pt idx="0">
                  <c:v>1</c:v>
                </c:pt>
                <c:pt idx="1">
                  <c:v>0.99</c:v>
                </c:pt>
                <c:pt idx="2">
                  <c:v>0.94285714285714284</c:v>
                </c:pt>
                <c:pt idx="3">
                  <c:v>0.89571428571428569</c:v>
                </c:pt>
                <c:pt idx="4">
                  <c:v>0.84857142857142853</c:v>
                </c:pt>
                <c:pt idx="5">
                  <c:v>0.80142857142857138</c:v>
                </c:pt>
                <c:pt idx="6">
                  <c:v>0.75428571428571423</c:v>
                </c:pt>
                <c:pt idx="7">
                  <c:v>0.70714285714285718</c:v>
                </c:pt>
                <c:pt idx="8">
                  <c:v>0.66</c:v>
                </c:pt>
                <c:pt idx="9">
                  <c:v>0.61285714285714288</c:v>
                </c:pt>
                <c:pt idx="10">
                  <c:v>0.56571428571428573</c:v>
                </c:pt>
                <c:pt idx="11">
                  <c:v>0.51857142857142857</c:v>
                </c:pt>
                <c:pt idx="12">
                  <c:v>0.47142857142857142</c:v>
                </c:pt>
                <c:pt idx="13">
                  <c:v>0.42428571428571427</c:v>
                </c:pt>
                <c:pt idx="14">
                  <c:v>0.37714285714285711</c:v>
                </c:pt>
              </c:numCache>
            </c:numRef>
          </c:xVal>
          <c:yVal>
            <c:numRef>
              <c:f>'Grafico Revenue Singolo'!$C$14:$Q$14</c:f>
              <c:numCache>
                <c:formatCode>General</c:formatCode>
                <c:ptCount val="15"/>
                <c:pt idx="0">
                  <c:v>10.9</c:v>
                </c:pt>
                <c:pt idx="1">
                  <c:v>11.016360000000001</c:v>
                </c:pt>
                <c:pt idx="2">
                  <c:v>11.25515</c:v>
                </c:pt>
                <c:pt idx="3">
                  <c:v>11.38766</c:v>
                </c:pt>
                <c:pt idx="4">
                  <c:v>11.4566</c:v>
                </c:pt>
                <c:pt idx="5">
                  <c:v>11.3399</c:v>
                </c:pt>
                <c:pt idx="6">
                  <c:v>11.20063</c:v>
                </c:pt>
                <c:pt idx="7">
                  <c:v>11.050609999999999</c:v>
                </c:pt>
                <c:pt idx="8">
                  <c:v>10.676030000000001</c:v>
                </c:pt>
                <c:pt idx="9">
                  <c:v>10.01</c:v>
                </c:pt>
                <c:pt idx="10">
                  <c:v>9.2719500000000004</c:v>
                </c:pt>
                <c:pt idx="11">
                  <c:v>7.6262000000000008</c:v>
                </c:pt>
                <c:pt idx="12">
                  <c:v>4.2857099999999999</c:v>
                </c:pt>
                <c:pt idx="13">
                  <c:v>-0.88401999999999958</c:v>
                </c:pt>
                <c:pt idx="14">
                  <c:v>-13.17604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7F9-44CE-BAC3-B101ABFC9381}"/>
            </c:ext>
          </c:extLst>
        </c:ser>
        <c:ser>
          <c:idx val="6"/>
          <c:order val="6"/>
          <c:tx>
            <c:strRef>
              <c:f>'Grafico Revenue Singolo'!$A$15</c:f>
              <c:strCache>
                <c:ptCount val="1"/>
                <c:pt idx="0">
                  <c:v>PST - Load at Each Machine - Aggregated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'Grafico Revenue Singolo'!$C$15:$Q$15</c:f>
              <c:numCache>
                <c:formatCode>General</c:formatCode>
                <c:ptCount val="15"/>
                <c:pt idx="0">
                  <c:v>1</c:v>
                </c:pt>
                <c:pt idx="1">
                  <c:v>0.99</c:v>
                </c:pt>
                <c:pt idx="2">
                  <c:v>0.93789473684210523</c:v>
                </c:pt>
                <c:pt idx="3">
                  <c:v>0.88578947368421046</c:v>
                </c:pt>
                <c:pt idx="4">
                  <c:v>0.83368421052631569</c:v>
                </c:pt>
                <c:pt idx="5">
                  <c:v>0.78157894736842093</c:v>
                </c:pt>
                <c:pt idx="6">
                  <c:v>0.72947368421052627</c:v>
                </c:pt>
                <c:pt idx="7">
                  <c:v>0.67736842105263151</c:v>
                </c:pt>
                <c:pt idx="8">
                  <c:v>0.62526315789473674</c:v>
                </c:pt>
                <c:pt idx="9">
                  <c:v>0.57315789473684209</c:v>
                </c:pt>
                <c:pt idx="10">
                  <c:v>0.52105263157894732</c:v>
                </c:pt>
                <c:pt idx="11">
                  <c:v>0.46894736842105261</c:v>
                </c:pt>
                <c:pt idx="12">
                  <c:v>0.41684210526315785</c:v>
                </c:pt>
                <c:pt idx="13">
                  <c:v>0.36473684210526314</c:v>
                </c:pt>
                <c:pt idx="14">
                  <c:v>0.31263157894736837</c:v>
                </c:pt>
              </c:numCache>
            </c:numRef>
          </c:xVal>
          <c:yVal>
            <c:numRef>
              <c:f>'Grafico Revenue Singolo'!$C$16:$Q$16</c:f>
              <c:numCache>
                <c:formatCode>General</c:formatCode>
                <c:ptCount val="15"/>
                <c:pt idx="0">
                  <c:v>10.98</c:v>
                </c:pt>
                <c:pt idx="1">
                  <c:v>11.18</c:v>
                </c:pt>
                <c:pt idx="2">
                  <c:v>11.253500000000001</c:v>
                </c:pt>
                <c:pt idx="3">
                  <c:v>11.3269</c:v>
                </c:pt>
                <c:pt idx="4">
                  <c:v>11.3856</c:v>
                </c:pt>
                <c:pt idx="5">
                  <c:v>11.6082</c:v>
                </c:pt>
                <c:pt idx="6">
                  <c:v>11.68</c:v>
                </c:pt>
                <c:pt idx="7">
                  <c:v>11.745091</c:v>
                </c:pt>
                <c:pt idx="8">
                  <c:v>11.64711</c:v>
                </c:pt>
                <c:pt idx="9">
                  <c:v>11.44331</c:v>
                </c:pt>
                <c:pt idx="10">
                  <c:v>11.174669999999999</c:v>
                </c:pt>
                <c:pt idx="11">
                  <c:v>10.673</c:v>
                </c:pt>
                <c:pt idx="12">
                  <c:v>9.5721299999999996</c:v>
                </c:pt>
                <c:pt idx="13">
                  <c:v>7.1156600000000001</c:v>
                </c:pt>
                <c:pt idx="14">
                  <c:v>-4.4415499999999994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7F9-44CE-BAC3-B101ABFC9381}"/>
            </c:ext>
          </c:extLst>
        </c:ser>
        <c:ser>
          <c:idx val="7"/>
          <c:order val="7"/>
          <c:tx>
            <c:strRef>
              <c:f>'Grafico Revenue Singolo'!$A$17</c:f>
              <c:strCache>
                <c:ptCount val="1"/>
                <c:pt idx="0">
                  <c:v>PST - Load at Each Machine - Corr. Aggregated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'Grafico Revenue Singolo'!$C$17:$R$17</c:f>
              <c:numCache>
                <c:formatCode>General</c:formatCode>
                <c:ptCount val="16"/>
                <c:pt idx="0">
                  <c:v>1</c:v>
                </c:pt>
                <c:pt idx="1">
                  <c:v>0.99</c:v>
                </c:pt>
                <c:pt idx="2">
                  <c:v>0.92812499999999998</c:v>
                </c:pt>
                <c:pt idx="3">
                  <c:v>0.86624999999999996</c:v>
                </c:pt>
                <c:pt idx="4">
                  <c:v>0.80437499999999995</c:v>
                </c:pt>
                <c:pt idx="5">
                  <c:v>0.74249999999999994</c:v>
                </c:pt>
                <c:pt idx="6">
                  <c:v>0.68062499999999992</c:v>
                </c:pt>
                <c:pt idx="7">
                  <c:v>0.61874999999999991</c:v>
                </c:pt>
                <c:pt idx="8">
                  <c:v>0.55687500000000001</c:v>
                </c:pt>
                <c:pt idx="9">
                  <c:v>0.68062499999999992</c:v>
                </c:pt>
                <c:pt idx="10">
                  <c:v>0.61874999999999991</c:v>
                </c:pt>
                <c:pt idx="11">
                  <c:v>0.55687500000000001</c:v>
                </c:pt>
                <c:pt idx="12">
                  <c:v>0.495</c:v>
                </c:pt>
                <c:pt idx="13">
                  <c:v>0.43312499999999998</c:v>
                </c:pt>
                <c:pt idx="14">
                  <c:v>0.37124999999999997</c:v>
                </c:pt>
                <c:pt idx="15">
                  <c:v>0.30937499999999996</c:v>
                </c:pt>
              </c:numCache>
            </c:numRef>
          </c:xVal>
          <c:yVal>
            <c:numRef>
              <c:f>'Grafico Revenue Singolo'!$C$18:$R$18</c:f>
              <c:numCache>
                <c:formatCode>General</c:formatCode>
                <c:ptCount val="16"/>
                <c:pt idx="0">
                  <c:v>10.92</c:v>
                </c:pt>
                <c:pt idx="1">
                  <c:v>11.2</c:v>
                </c:pt>
                <c:pt idx="2">
                  <c:v>11.279260000000001</c:v>
                </c:pt>
                <c:pt idx="3">
                  <c:v>11.315340000000001</c:v>
                </c:pt>
                <c:pt idx="4">
                  <c:v>11.35671</c:v>
                </c:pt>
                <c:pt idx="5">
                  <c:v>11.426120000000001</c:v>
                </c:pt>
                <c:pt idx="6">
                  <c:v>11.480309999999999</c:v>
                </c:pt>
                <c:pt idx="7">
                  <c:v>11.429259999999999</c:v>
                </c:pt>
                <c:pt idx="8">
                  <c:v>11.31095</c:v>
                </c:pt>
                <c:pt idx="9">
                  <c:v>11.43031</c:v>
                </c:pt>
                <c:pt idx="10">
                  <c:v>11.38926</c:v>
                </c:pt>
                <c:pt idx="11">
                  <c:v>11.31095</c:v>
                </c:pt>
                <c:pt idx="12">
                  <c:v>11.15541</c:v>
                </c:pt>
                <c:pt idx="13">
                  <c:v>10.17126</c:v>
                </c:pt>
                <c:pt idx="14">
                  <c:v>8.3431800000000003</c:v>
                </c:pt>
                <c:pt idx="15">
                  <c:v>-1.5441500000000019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7F9-44CE-BAC3-B101ABFC9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118896"/>
        <c:axId val="717126768"/>
      </c:scatterChart>
      <c:valAx>
        <c:axId val="717118896"/>
        <c:scaling>
          <c:orientation val="minMax"/>
          <c:max val="1"/>
          <c:min val="0.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%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Norms </a:t>
                </a:r>
                <a:r>
                  <a:rPr lang="en-US" b="1">
                    <a:solidFill>
                      <a:sysClr val="windowText" lastClr="000000"/>
                    </a:solidFill>
                  </a:rPr>
                  <a:t>relatively to the push case (100%)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17126768"/>
        <c:crosses val="autoZero"/>
        <c:crossBetween val="midCat"/>
        <c:minorUnit val="1.0000000000000002E-2"/>
      </c:valAx>
      <c:valAx>
        <c:axId val="717126768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>
                    <a:solidFill>
                      <a:sysClr val="windowText" lastClr="000000"/>
                    </a:solidFill>
                  </a:rPr>
                  <a:t>Revenue</a:t>
                </a:r>
                <a:r>
                  <a:rPr lang="it-IT" b="1" baseline="0">
                    <a:solidFill>
                      <a:sysClr val="windowText" lastClr="000000"/>
                    </a:solidFill>
                  </a:rPr>
                  <a:t> per job</a:t>
                </a:r>
                <a:endParaRPr lang="it-IT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17118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7409733124018838"/>
          <c:y val="0.47156099563383963"/>
          <c:w val="0.47357404500261641"/>
          <c:h val="0.37915289024890847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604837</xdr:colOff>
      <xdr:row>13</xdr:row>
      <xdr:rowOff>4762</xdr:rowOff>
    </xdr:from>
    <xdr:to>
      <xdr:col>10</xdr:col>
      <xdr:colOff>0</xdr:colOff>
      <xdr:row>33</xdr:row>
      <xdr:rowOff>76200</xdr:rowOff>
    </xdr:to>
    <xdr:graphicFrame macro="">
      <xdr:nvGraphicFramePr>
        <xdr:cNvPr id="5" name=" 1_Chart_ Grafici Costi Minimi">
          <a:extLst>
            <a:ext uri="{FF2B5EF4-FFF2-40B4-BE49-F238E27FC236}">
              <a16:creationId xmlns:a16="http://schemas.microsoft.com/office/drawing/2014/main" id="{F16A9C3B-F1B6-44CE-A195-55A6C31490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34</xdr:row>
      <xdr:rowOff>0</xdr:rowOff>
    </xdr:from>
    <xdr:to>
      <xdr:col>10</xdr:col>
      <xdr:colOff>0</xdr:colOff>
      <xdr:row>54</xdr:row>
      <xdr:rowOff>71438</xdr:rowOff>
    </xdr:to>
    <xdr:graphicFrame macro="">
      <xdr:nvGraphicFramePr>
        <xdr:cNvPr id="6" name=" 2_Chart_ Grafici Costi Minimi">
          <a:extLst>
            <a:ext uri="{FF2B5EF4-FFF2-40B4-BE49-F238E27FC236}">
              <a16:creationId xmlns:a16="http://schemas.microsoft.com/office/drawing/2014/main" id="{CC237DCE-F873-49BE-A840-1A8D93F57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152400</xdr:colOff>
      <xdr:row>13</xdr:row>
      <xdr:rowOff>0</xdr:rowOff>
    </xdr:from>
    <xdr:to>
      <xdr:col>17</xdr:col>
      <xdr:colOff>352425</xdr:colOff>
      <xdr:row>33</xdr:row>
      <xdr:rowOff>71438</xdr:rowOff>
    </xdr:to>
    <xdr:graphicFrame macro="">
      <xdr:nvGraphicFramePr>
        <xdr:cNvPr id="7" name=" 3_Chart_ Grafici Costi Minimi">
          <a:extLst>
            <a:ext uri="{FF2B5EF4-FFF2-40B4-BE49-F238E27FC236}">
              <a16:creationId xmlns:a16="http://schemas.microsoft.com/office/drawing/2014/main" id="{F17C20D1-FE78-4BFA-BE64-BD9FF028A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147636</xdr:colOff>
      <xdr:row>33</xdr:row>
      <xdr:rowOff>176211</xdr:rowOff>
    </xdr:from>
    <xdr:to>
      <xdr:col>17</xdr:col>
      <xdr:colOff>333374</xdr:colOff>
      <xdr:row>54</xdr:row>
      <xdr:rowOff>95250</xdr:rowOff>
    </xdr:to>
    <xdr:graphicFrame macro="">
      <xdr:nvGraphicFramePr>
        <xdr:cNvPr id="9" name=" 4_Chart_ Grafici Costi Minimi">
          <a:extLst>
            <a:ext uri="{FF2B5EF4-FFF2-40B4-BE49-F238E27FC236}">
              <a16:creationId xmlns:a16="http://schemas.microsoft.com/office/drawing/2014/main" id="{000DC502-E851-47FC-999D-71FC9A1AC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554568</xdr:colOff>
      <xdr:row>30</xdr:row>
      <xdr:rowOff>101599</xdr:rowOff>
    </xdr:from>
    <xdr:to>
      <xdr:col>26</xdr:col>
      <xdr:colOff>1117600</xdr:colOff>
      <xdr:row>50</xdr:row>
      <xdr:rowOff>186266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6BD07486-1F6C-4A8E-98C3-6E0B484607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184952</xdr:colOff>
      <xdr:row>20</xdr:row>
      <xdr:rowOff>92476</xdr:rowOff>
    </xdr:from>
    <xdr:to>
      <xdr:col>40</xdr:col>
      <xdr:colOff>499369</xdr:colOff>
      <xdr:row>45</xdr:row>
      <xdr:rowOff>43155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DFB84EC-2A1A-4032-9621-948B9AF51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4761</xdr:colOff>
      <xdr:row>23</xdr:row>
      <xdr:rowOff>4762</xdr:rowOff>
    </xdr:from>
    <xdr:to>
      <xdr:col>17</xdr:col>
      <xdr:colOff>0</xdr:colOff>
      <xdr:row>45</xdr:row>
      <xdr:rowOff>76200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98E5B271-8FDF-4691-8C7C-4F174562E6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14287</xdr:rowOff>
    </xdr:from>
    <xdr:to>
      <xdr:col>16</xdr:col>
      <xdr:colOff>600075</xdr:colOff>
      <xdr:row>68</xdr:row>
      <xdr:rowOff>95251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C42C24DD-8214-4C5E-B3F8-0286679F1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14287</xdr:colOff>
      <xdr:row>14</xdr:row>
      <xdr:rowOff>176211</xdr:rowOff>
    </xdr:from>
    <xdr:to>
      <xdr:col>38</xdr:col>
      <xdr:colOff>323850</xdr:colOff>
      <xdr:row>37</xdr:row>
      <xdr:rowOff>180974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338FFA21-8B57-4F29-8F9B-5D0F1E9588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4760</xdr:colOff>
      <xdr:row>48</xdr:row>
      <xdr:rowOff>14286</xdr:rowOff>
    </xdr:from>
    <xdr:to>
      <xdr:col>20</xdr:col>
      <xdr:colOff>514350</xdr:colOff>
      <xdr:row>81</xdr:row>
      <xdr:rowOff>133350</xdr:rowOff>
    </xdr:to>
    <xdr:graphicFrame macro="">
      <xdr:nvGraphicFramePr>
        <xdr:cNvPr id="4" name=" 1_Chart_Grafici KPI" hidden="1">
          <a:extLst>
            <a:ext uri="{FF2B5EF4-FFF2-40B4-BE49-F238E27FC236}">
              <a16:creationId xmlns:a16="http://schemas.microsoft.com/office/drawing/2014/main" id="{5174E552-0656-4DF4-B721-8901A944E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355600</xdr:colOff>
      <xdr:row>50</xdr:row>
      <xdr:rowOff>111125</xdr:rowOff>
    </xdr:from>
    <xdr:to>
      <xdr:col>22</xdr:col>
      <xdr:colOff>179390</xdr:colOff>
      <xdr:row>84</xdr:row>
      <xdr:rowOff>39689</xdr:rowOff>
    </xdr:to>
    <xdr:graphicFrame macro="">
      <xdr:nvGraphicFramePr>
        <xdr:cNvPr id="18" name=" 2_Chart_Grafici KPI" hidden="1">
          <a:extLst>
            <a:ext uri="{FF2B5EF4-FFF2-40B4-BE49-F238E27FC236}">
              <a16:creationId xmlns:a16="http://schemas.microsoft.com/office/drawing/2014/main" id="{9B76E23C-1E6D-4ED9-A1A1-815382D372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232834</xdr:colOff>
      <xdr:row>46</xdr:row>
      <xdr:rowOff>177801</xdr:rowOff>
    </xdr:from>
    <xdr:to>
      <xdr:col>20</xdr:col>
      <xdr:colOff>359833</xdr:colOff>
      <xdr:row>80</xdr:row>
      <xdr:rowOff>158751</xdr:rowOff>
    </xdr:to>
    <xdr:graphicFrame macro="">
      <xdr:nvGraphicFramePr>
        <xdr:cNvPr id="22" name=" 3_Chart_Grafici KPI">
          <a:extLst>
            <a:ext uri="{FF2B5EF4-FFF2-40B4-BE49-F238E27FC236}">
              <a16:creationId xmlns:a16="http://schemas.microsoft.com/office/drawing/2014/main" id="{187D4970-9CE0-4A55-9EBA-04CA98F67A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381000</xdr:colOff>
      <xdr:row>55</xdr:row>
      <xdr:rowOff>139700</xdr:rowOff>
    </xdr:from>
    <xdr:to>
      <xdr:col>25</xdr:col>
      <xdr:colOff>357190</xdr:colOff>
      <xdr:row>89</xdr:row>
      <xdr:rowOff>68264</xdr:rowOff>
    </xdr:to>
    <xdr:graphicFrame macro="">
      <xdr:nvGraphicFramePr>
        <xdr:cNvPr id="23" name=" 4_Chart_Grafici KPI" hidden="1">
          <a:extLst>
            <a:ext uri="{FF2B5EF4-FFF2-40B4-BE49-F238E27FC236}">
              <a16:creationId xmlns:a16="http://schemas.microsoft.com/office/drawing/2014/main" id="{970D529D-BE13-410C-B153-1E4F7FB0B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38100</xdr:colOff>
      <xdr:row>58</xdr:row>
      <xdr:rowOff>63500</xdr:rowOff>
    </xdr:from>
    <xdr:to>
      <xdr:col>25</xdr:col>
      <xdr:colOff>1385890</xdr:colOff>
      <xdr:row>91</xdr:row>
      <xdr:rowOff>182564</xdr:rowOff>
    </xdr:to>
    <xdr:graphicFrame macro="">
      <xdr:nvGraphicFramePr>
        <xdr:cNvPr id="24" name=" 5_Chart_Grafici KPI" hidden="1">
          <a:extLst>
            <a:ext uri="{FF2B5EF4-FFF2-40B4-BE49-F238E27FC236}">
              <a16:creationId xmlns:a16="http://schemas.microsoft.com/office/drawing/2014/main" id="{CA7CB063-4490-440C-8A63-F0B9BF5A1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48</xdr:row>
      <xdr:rowOff>0</xdr:rowOff>
    </xdr:from>
    <xdr:to>
      <xdr:col>36</xdr:col>
      <xdr:colOff>204790</xdr:colOff>
      <xdr:row>81</xdr:row>
      <xdr:rowOff>119064</xdr:rowOff>
    </xdr:to>
    <xdr:graphicFrame macro="">
      <xdr:nvGraphicFramePr>
        <xdr:cNvPr id="7" name=" 6_Chart_Grafici KPI" hidden="1">
          <a:extLst>
            <a:ext uri="{FF2B5EF4-FFF2-40B4-BE49-F238E27FC236}">
              <a16:creationId xmlns:a16="http://schemas.microsoft.com/office/drawing/2014/main" id="{E87BFF33-785D-4C5E-8E3B-C52B81DAD3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38100</xdr:colOff>
      <xdr:row>50</xdr:row>
      <xdr:rowOff>114300</xdr:rowOff>
    </xdr:from>
    <xdr:to>
      <xdr:col>38</xdr:col>
      <xdr:colOff>319090</xdr:colOff>
      <xdr:row>84</xdr:row>
      <xdr:rowOff>42864</xdr:rowOff>
    </xdr:to>
    <xdr:graphicFrame macro="">
      <xdr:nvGraphicFramePr>
        <xdr:cNvPr id="8" name=" 7_Chart_Grafici KPI" hidden="1">
          <a:extLst>
            <a:ext uri="{FF2B5EF4-FFF2-40B4-BE49-F238E27FC236}">
              <a16:creationId xmlns:a16="http://schemas.microsoft.com/office/drawing/2014/main" id="{EE4BB7DA-26DF-4BA2-8F2C-63187A6F0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317500</xdr:colOff>
      <xdr:row>52</xdr:row>
      <xdr:rowOff>88900</xdr:rowOff>
    </xdr:from>
    <xdr:to>
      <xdr:col>45</xdr:col>
      <xdr:colOff>65090</xdr:colOff>
      <xdr:row>86</xdr:row>
      <xdr:rowOff>17464</xdr:rowOff>
    </xdr:to>
    <xdr:graphicFrame macro="">
      <xdr:nvGraphicFramePr>
        <xdr:cNvPr id="9" name=" 8_Chart_Grafici KPI">
          <a:extLst>
            <a:ext uri="{FF2B5EF4-FFF2-40B4-BE49-F238E27FC236}">
              <a16:creationId xmlns:a16="http://schemas.microsoft.com/office/drawing/2014/main" id="{978ED74E-E84C-4805-9E47-7F937DB4B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812800</xdr:colOff>
      <xdr:row>55</xdr:row>
      <xdr:rowOff>38100</xdr:rowOff>
    </xdr:from>
    <xdr:to>
      <xdr:col>40</xdr:col>
      <xdr:colOff>484190</xdr:colOff>
      <xdr:row>88</xdr:row>
      <xdr:rowOff>157164</xdr:rowOff>
    </xdr:to>
    <xdr:graphicFrame macro="">
      <xdr:nvGraphicFramePr>
        <xdr:cNvPr id="11" name=" 9_Chart_Grafici KPI" hidden="1">
          <a:extLst>
            <a:ext uri="{FF2B5EF4-FFF2-40B4-BE49-F238E27FC236}">
              <a16:creationId xmlns:a16="http://schemas.microsoft.com/office/drawing/2014/main" id="{BA2A20BE-848B-4A4D-A6E3-3F40EC9B8C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1574800</xdr:colOff>
      <xdr:row>57</xdr:row>
      <xdr:rowOff>127000</xdr:rowOff>
    </xdr:from>
    <xdr:to>
      <xdr:col>42</xdr:col>
      <xdr:colOff>26990</xdr:colOff>
      <xdr:row>91</xdr:row>
      <xdr:rowOff>55564</xdr:rowOff>
    </xdr:to>
    <xdr:graphicFrame macro="">
      <xdr:nvGraphicFramePr>
        <xdr:cNvPr id="12" name=" 10_Chart_Grafici KPI" hidden="1">
          <a:extLst>
            <a:ext uri="{FF2B5EF4-FFF2-40B4-BE49-F238E27FC236}">
              <a16:creationId xmlns:a16="http://schemas.microsoft.com/office/drawing/2014/main" id="{D3E18E6F-05D6-4EE9-9C36-88C1F066D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47</xdr:row>
      <xdr:rowOff>0</xdr:rowOff>
    </xdr:from>
    <xdr:to>
      <xdr:col>21</xdr:col>
      <xdr:colOff>25400</xdr:colOff>
      <xdr:row>74</xdr:row>
      <xdr:rowOff>165100</xdr:rowOff>
    </xdr:to>
    <xdr:graphicFrame macro="">
      <xdr:nvGraphicFramePr>
        <xdr:cNvPr id="2" name=" 1_Chart_Grafici KPI">
          <a:extLst>
            <a:ext uri="{FF2B5EF4-FFF2-40B4-BE49-F238E27FC236}">
              <a16:creationId xmlns:a16="http://schemas.microsoft.com/office/drawing/2014/main" id="{206C41FD-6A53-471E-AECF-7C783E38C4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</xdr:colOff>
      <xdr:row>76</xdr:row>
      <xdr:rowOff>12700</xdr:rowOff>
    </xdr:from>
    <xdr:to>
      <xdr:col>21</xdr:col>
      <xdr:colOff>25400</xdr:colOff>
      <xdr:row>106</xdr:row>
      <xdr:rowOff>177800</xdr:rowOff>
    </xdr:to>
    <xdr:graphicFrame macro="">
      <xdr:nvGraphicFramePr>
        <xdr:cNvPr id="3" name=" 1_Chart_Grafici KPI">
          <a:extLst>
            <a:ext uri="{FF2B5EF4-FFF2-40B4-BE49-F238E27FC236}">
              <a16:creationId xmlns:a16="http://schemas.microsoft.com/office/drawing/2014/main" id="{5FA186B6-A0B1-48DE-BFE5-DCC01C614C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108</xdr:row>
      <xdr:rowOff>0</xdr:rowOff>
    </xdr:from>
    <xdr:to>
      <xdr:col>20</xdr:col>
      <xdr:colOff>596900</xdr:colOff>
      <xdr:row>142</xdr:row>
      <xdr:rowOff>63500</xdr:rowOff>
    </xdr:to>
    <xdr:graphicFrame macro="">
      <xdr:nvGraphicFramePr>
        <xdr:cNvPr id="4" name=" 1_Chart_Grafici KPI">
          <a:extLst>
            <a:ext uri="{FF2B5EF4-FFF2-40B4-BE49-F238E27FC236}">
              <a16:creationId xmlns:a16="http://schemas.microsoft.com/office/drawing/2014/main" id="{53EE79A8-489F-4EDF-AF64-7E8E48A5BD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596900</xdr:colOff>
      <xdr:row>47</xdr:row>
      <xdr:rowOff>0</xdr:rowOff>
    </xdr:from>
    <xdr:to>
      <xdr:col>37</xdr:col>
      <xdr:colOff>12700</xdr:colOff>
      <xdr:row>74</xdr:row>
      <xdr:rowOff>165100</xdr:rowOff>
    </xdr:to>
    <xdr:graphicFrame macro="">
      <xdr:nvGraphicFramePr>
        <xdr:cNvPr id="6" name=" 1_Chart_Grafici KPI">
          <a:extLst>
            <a:ext uri="{FF2B5EF4-FFF2-40B4-BE49-F238E27FC236}">
              <a16:creationId xmlns:a16="http://schemas.microsoft.com/office/drawing/2014/main" id="{F0CD3F40-D011-4515-B528-6B3C360F6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76</xdr:row>
      <xdr:rowOff>0</xdr:rowOff>
    </xdr:from>
    <xdr:to>
      <xdr:col>37</xdr:col>
      <xdr:colOff>25400</xdr:colOff>
      <xdr:row>106</xdr:row>
      <xdr:rowOff>152400</xdr:rowOff>
    </xdr:to>
    <xdr:graphicFrame macro="">
      <xdr:nvGraphicFramePr>
        <xdr:cNvPr id="7" name=" 1_Chart_Grafici KPI">
          <a:extLst>
            <a:ext uri="{FF2B5EF4-FFF2-40B4-BE49-F238E27FC236}">
              <a16:creationId xmlns:a16="http://schemas.microsoft.com/office/drawing/2014/main" id="{FD143843-1316-4C08-8ECA-A6FD50EAF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108</xdr:row>
      <xdr:rowOff>0</xdr:rowOff>
    </xdr:from>
    <xdr:to>
      <xdr:col>37</xdr:col>
      <xdr:colOff>25400</xdr:colOff>
      <xdr:row>142</xdr:row>
      <xdr:rowOff>12700</xdr:rowOff>
    </xdr:to>
    <xdr:graphicFrame macro="">
      <xdr:nvGraphicFramePr>
        <xdr:cNvPr id="8" name=" 1_Chart_Grafici KPI">
          <a:extLst>
            <a:ext uri="{FF2B5EF4-FFF2-40B4-BE49-F238E27FC236}">
              <a16:creationId xmlns:a16="http://schemas.microsoft.com/office/drawing/2014/main" id="{340BBD2F-4027-4B35-8AB1-CAC1B5D57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282574</xdr:colOff>
      <xdr:row>21</xdr:row>
      <xdr:rowOff>12700</xdr:rowOff>
    </xdr:from>
    <xdr:to>
      <xdr:col>11</xdr:col>
      <xdr:colOff>253999</xdr:colOff>
      <xdr:row>42</xdr:row>
      <xdr:rowOff>165100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88B2AE6-6F64-48C8-A805-7011074BA6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rancesco/Dropbox/22_IJPE%20post%20IESM17/Zammo/Dati%20finali/0_Results%20Full%20FIFO_benchmark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esco\Dropbox\22_IJPE%20post%20IESM17\Zammo\Results%20Full%20FIF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rancesco/Dropbox/22_IJPE%20post%20IESM17/Zammo/Dati%20finali/1%20Results%20Full%20DD_estrazione%20dati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rancesco/Dropbox/22_IJPE%20post%20IESM17/Zammo/Dati%20finali/Results%20Full%20PST_estrazione%20dat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D 1-0-1-1"/>
      <sheetName val="Data Template"/>
      <sheetName val="Push 90% FIFO"/>
      <sheetName val="WLC 0-0-0-1"/>
      <sheetName val="WLC 0-0-1-1"/>
      <sheetName val="WLC 0-1-1-1"/>
      <sheetName val="WLC 1-0-1-1"/>
      <sheetName val="WLC 1-1-1-1 FIFO"/>
      <sheetName val=" Riassunto"/>
      <sheetName val="Graf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sh 90% FI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sh 90% DD"/>
      <sheetName val="WLC 0-0-0-1"/>
      <sheetName val="WLC 0-0-1-1"/>
      <sheetName val="WLC 0-1-1-1"/>
      <sheetName val="WLC 1-0-1-1"/>
      <sheetName val="WLC 1-1-1-1"/>
      <sheetName val="Sintesi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sh 90% PST"/>
      <sheetName val="WLC 0-0-0-1"/>
      <sheetName val="WLC 0-0-1-1"/>
      <sheetName val="WLC 0-1-1-1"/>
      <sheetName val="WLC 1-0-1-1"/>
      <sheetName val="WLC 1-1-1-1"/>
      <sheetName val="Foglio1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Francesco ZAMMORI" id="{08E24D1D-6A46-47D0-89C0-6B5B7DEB6816}" userId="Francesco ZAMMORI" providerId="None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70" dT="2019-07-21T17:05:59.91" personId="{08E24D1D-6A46-47D0-89C0-6B5B7DEB6816}" id="{1091F794-C1FB-4FB3-AD68-741948E087D0}">
    <text>Dati interpolati. Erano vuoti, Gio2 se ne era dimenticato (probabilmente)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6536-B241-454D-9162-F9ADF961DF10}">
  <sheetPr codeName="Foglio1"/>
  <dimension ref="B2:R82"/>
  <sheetViews>
    <sheetView topLeftCell="C1" workbookViewId="0">
      <selection activeCell="N3" sqref="N3"/>
    </sheetView>
  </sheetViews>
  <sheetFormatPr defaultColWidth="9.1796875" defaultRowHeight="13" x14ac:dyDescent="0.3"/>
  <cols>
    <col min="1" max="1" width="9.1796875" style="87"/>
    <col min="2" max="2" width="25.54296875" style="87" customWidth="1"/>
    <col min="3" max="3" width="17.7265625" style="87" customWidth="1"/>
    <col min="4" max="7" width="9.1796875" style="87"/>
    <col min="8" max="8" width="25.1796875" style="87" customWidth="1"/>
    <col min="9" max="9" width="12.1796875" style="87" customWidth="1"/>
    <col min="10" max="13" width="9.1796875" style="87"/>
    <col min="14" max="14" width="25.54296875" style="87" customWidth="1"/>
    <col min="15" max="16384" width="9.1796875" style="87"/>
  </cols>
  <sheetData>
    <row r="2" spans="2:18" x14ac:dyDescent="0.3">
      <c r="B2" s="86" t="s">
        <v>53</v>
      </c>
      <c r="H2" s="88" t="s">
        <v>83</v>
      </c>
      <c r="I2" s="89"/>
      <c r="N2" s="105" t="s">
        <v>99</v>
      </c>
      <c r="O2" s="89"/>
      <c r="P2" s="280"/>
      <c r="Q2" s="280"/>
      <c r="R2" s="280"/>
    </row>
    <row r="3" spans="2:18" x14ac:dyDescent="0.3">
      <c r="E3" s="90"/>
      <c r="K3" s="90"/>
      <c r="Q3" s="90"/>
    </row>
    <row r="4" spans="2:18" x14ac:dyDescent="0.3">
      <c r="B4" s="91"/>
      <c r="C4" s="91"/>
      <c r="D4" s="92">
        <v>-0.95</v>
      </c>
      <c r="E4" s="93" t="s">
        <v>0</v>
      </c>
      <c r="F4" s="92">
        <v>0.95</v>
      </c>
      <c r="H4" s="91"/>
      <c r="I4" s="91"/>
      <c r="J4" s="92">
        <v>-0.95</v>
      </c>
      <c r="K4" s="93" t="s">
        <v>0</v>
      </c>
      <c r="L4" s="92">
        <v>0.95</v>
      </c>
      <c r="N4" s="91"/>
      <c r="O4" s="91"/>
      <c r="P4" s="92">
        <v>-0.95</v>
      </c>
      <c r="Q4" s="93" t="s">
        <v>0</v>
      </c>
      <c r="R4" s="92">
        <v>0.95</v>
      </c>
    </row>
    <row r="5" spans="2:18" x14ac:dyDescent="0.3">
      <c r="B5" s="94" t="s">
        <v>1</v>
      </c>
      <c r="C5" s="94"/>
      <c r="D5" s="95">
        <v>5239.24244</v>
      </c>
      <c r="E5" s="96">
        <v>5282.6</v>
      </c>
      <c r="F5" s="95">
        <v>5325.9575599999998</v>
      </c>
      <c r="H5" s="94" t="s">
        <v>1</v>
      </c>
      <c r="I5" s="94"/>
      <c r="J5" s="95">
        <v>5242.52376</v>
      </c>
      <c r="K5" s="96">
        <v>5285.9</v>
      </c>
      <c r="L5" s="95">
        <v>5329.2762400000001</v>
      </c>
      <c r="N5" s="94" t="s">
        <v>1</v>
      </c>
      <c r="O5" s="94"/>
      <c r="P5" s="95">
        <v>5240.7511000000004</v>
      </c>
      <c r="Q5" s="96">
        <v>5283.9</v>
      </c>
      <c r="R5" s="95">
        <v>5327.0488999999998</v>
      </c>
    </row>
    <row r="6" spans="2:18" x14ac:dyDescent="0.3">
      <c r="B6" s="97" t="s">
        <v>2</v>
      </c>
      <c r="C6" s="1" t="s">
        <v>3</v>
      </c>
      <c r="D6" s="87">
        <v>22.882269999999998</v>
      </c>
      <c r="E6" s="98">
        <v>24.972940000000001</v>
      </c>
      <c r="F6" s="87">
        <v>27.063600000000001</v>
      </c>
      <c r="H6" s="97" t="s">
        <v>2</v>
      </c>
      <c r="I6" s="1" t="s">
        <v>3</v>
      </c>
      <c r="J6" s="87">
        <v>22.386590000000002</v>
      </c>
      <c r="K6" s="98">
        <v>24.258310000000002</v>
      </c>
      <c r="L6" s="87">
        <v>26.130019999999998</v>
      </c>
      <c r="N6" s="97" t="s">
        <v>2</v>
      </c>
      <c r="O6" s="1" t="s">
        <v>3</v>
      </c>
      <c r="P6" s="87">
        <v>22.306650000000001</v>
      </c>
      <c r="Q6" s="98">
        <v>24.226780000000002</v>
      </c>
      <c r="R6" s="87">
        <v>26.146899999999999</v>
      </c>
    </row>
    <row r="7" spans="2:18" x14ac:dyDescent="0.3">
      <c r="B7" s="95"/>
      <c r="C7" s="2" t="s">
        <v>4</v>
      </c>
      <c r="D7" s="95">
        <v>15.817740000000001</v>
      </c>
      <c r="E7" s="99">
        <v>17.375920000000001</v>
      </c>
      <c r="F7" s="95">
        <v>18.93411</v>
      </c>
      <c r="H7" s="95"/>
      <c r="I7" s="2" t="s">
        <v>4</v>
      </c>
      <c r="J7" s="95">
        <v>13.816319999999999</v>
      </c>
      <c r="K7" s="99">
        <v>14.865880000000001</v>
      </c>
      <c r="L7" s="95">
        <v>15.915430000000001</v>
      </c>
      <c r="N7" s="95"/>
      <c r="O7" s="2" t="s">
        <v>4</v>
      </c>
      <c r="P7" s="95">
        <v>13.35378</v>
      </c>
      <c r="Q7" s="99">
        <v>14.41272</v>
      </c>
      <c r="R7" s="95">
        <v>15.47166</v>
      </c>
    </row>
    <row r="8" spans="2:18" x14ac:dyDescent="0.3">
      <c r="B8" s="97" t="s">
        <v>5</v>
      </c>
      <c r="C8" s="1" t="s">
        <v>3</v>
      </c>
      <c r="D8" s="87">
        <v>0</v>
      </c>
      <c r="E8" s="98">
        <v>0</v>
      </c>
      <c r="F8" s="87">
        <v>0</v>
      </c>
      <c r="H8" s="97" t="s">
        <v>5</v>
      </c>
      <c r="I8" s="1" t="s">
        <v>3</v>
      </c>
      <c r="J8" s="87">
        <v>0</v>
      </c>
      <c r="K8" s="98">
        <v>0</v>
      </c>
      <c r="L8" s="87">
        <v>0</v>
      </c>
      <c r="N8" s="97" t="s">
        <v>5</v>
      </c>
      <c r="O8" s="1" t="s">
        <v>3</v>
      </c>
      <c r="P8" s="87">
        <v>0</v>
      </c>
      <c r="Q8" s="98">
        <v>0</v>
      </c>
      <c r="R8" s="87">
        <v>0</v>
      </c>
    </row>
    <row r="9" spans="2:18" x14ac:dyDescent="0.3">
      <c r="B9" s="95"/>
      <c r="C9" s="2" t="s">
        <v>4</v>
      </c>
      <c r="D9" s="95">
        <v>0</v>
      </c>
      <c r="E9" s="100">
        <v>0</v>
      </c>
      <c r="F9" s="95">
        <v>0</v>
      </c>
      <c r="H9" s="95"/>
      <c r="I9" s="2" t="s">
        <v>4</v>
      </c>
      <c r="J9" s="95">
        <v>0</v>
      </c>
      <c r="K9" s="100">
        <v>0</v>
      </c>
      <c r="L9" s="95">
        <v>0</v>
      </c>
      <c r="N9" s="95"/>
      <c r="O9" s="2" t="s">
        <v>4</v>
      </c>
      <c r="P9" s="95">
        <v>0</v>
      </c>
      <c r="Q9" s="100">
        <v>0</v>
      </c>
      <c r="R9" s="95">
        <v>0</v>
      </c>
    </row>
    <row r="10" spans="2:18" x14ac:dyDescent="0.3">
      <c r="B10" s="97" t="s">
        <v>6</v>
      </c>
      <c r="C10" s="1" t="s">
        <v>3</v>
      </c>
      <c r="D10" s="87">
        <v>22.882269999999998</v>
      </c>
      <c r="E10" s="98">
        <v>24.972940000000001</v>
      </c>
      <c r="F10" s="87">
        <v>27.063600000000001</v>
      </c>
      <c r="H10" s="97" t="s">
        <v>6</v>
      </c>
      <c r="I10" s="1" t="s">
        <v>3</v>
      </c>
      <c r="J10" s="87">
        <v>22.386590000000002</v>
      </c>
      <c r="K10" s="98">
        <v>24.258310000000002</v>
      </c>
      <c r="L10" s="87">
        <v>26.130019999999998</v>
      </c>
      <c r="N10" s="97" t="s">
        <v>6</v>
      </c>
      <c r="O10" s="1" t="s">
        <v>3</v>
      </c>
      <c r="P10" s="87">
        <v>22.306650000000001</v>
      </c>
      <c r="Q10" s="98">
        <v>24.226780000000002</v>
      </c>
      <c r="R10" s="87">
        <v>26.146899999999999</v>
      </c>
    </row>
    <row r="11" spans="2:18" x14ac:dyDescent="0.3">
      <c r="B11" s="95"/>
      <c r="C11" s="2" t="s">
        <v>4</v>
      </c>
      <c r="D11" s="95">
        <v>15.817740000000001</v>
      </c>
      <c r="E11" s="99">
        <v>17.375920000000001</v>
      </c>
      <c r="F11" s="95">
        <v>18.93411</v>
      </c>
      <c r="H11" s="95"/>
      <c r="I11" s="2" t="s">
        <v>4</v>
      </c>
      <c r="J11" s="95">
        <v>13.816319999999999</v>
      </c>
      <c r="K11" s="99">
        <v>14.865880000000001</v>
      </c>
      <c r="L11" s="95">
        <v>15.915430000000001</v>
      </c>
      <c r="N11" s="95"/>
      <c r="O11" s="2" t="s">
        <v>4</v>
      </c>
      <c r="P11" s="95">
        <v>13.35378</v>
      </c>
      <c r="Q11" s="99">
        <v>14.41272</v>
      </c>
      <c r="R11" s="95">
        <v>15.47166</v>
      </c>
    </row>
    <row r="12" spans="2:18" x14ac:dyDescent="0.3">
      <c r="B12" s="97" t="s">
        <v>7</v>
      </c>
      <c r="C12" s="1" t="s">
        <v>3</v>
      </c>
      <c r="D12" s="87">
        <v>3.65455</v>
      </c>
      <c r="E12" s="101">
        <v>3.6715800000000001</v>
      </c>
      <c r="F12" s="87">
        <v>3.6886199999999998</v>
      </c>
      <c r="H12" s="97" t="s">
        <v>7</v>
      </c>
      <c r="I12" s="1" t="s">
        <v>3</v>
      </c>
      <c r="J12" s="87">
        <v>3.6560000000000001</v>
      </c>
      <c r="K12" s="101">
        <v>3.6737700000000002</v>
      </c>
      <c r="L12" s="87">
        <v>3.6915399999999998</v>
      </c>
      <c r="N12" s="97" t="s">
        <v>7</v>
      </c>
      <c r="O12" s="1" t="s">
        <v>3</v>
      </c>
      <c r="P12" s="87">
        <v>3.6573000000000002</v>
      </c>
      <c r="Q12" s="101">
        <v>3.6755200000000001</v>
      </c>
      <c r="R12" s="87">
        <v>3.69374</v>
      </c>
    </row>
    <row r="13" spans="2:18" x14ac:dyDescent="0.3">
      <c r="B13" s="95"/>
      <c r="C13" s="2" t="s">
        <v>4</v>
      </c>
      <c r="D13" s="95">
        <v>2.2638799999999999</v>
      </c>
      <c r="E13" s="99">
        <v>2.2783199999999999</v>
      </c>
      <c r="F13" s="95">
        <v>2.2927599999999999</v>
      </c>
      <c r="H13" s="95"/>
      <c r="I13" s="2" t="s">
        <v>4</v>
      </c>
      <c r="J13" s="95">
        <v>2.26437</v>
      </c>
      <c r="K13" s="99">
        <v>2.2787500000000001</v>
      </c>
      <c r="L13" s="95">
        <v>2.2931400000000002</v>
      </c>
      <c r="N13" s="95"/>
      <c r="O13" s="2" t="s">
        <v>4</v>
      </c>
      <c r="P13" s="95">
        <v>2.2649400000000002</v>
      </c>
      <c r="Q13" s="99">
        <v>2.2792400000000002</v>
      </c>
      <c r="R13" s="95">
        <v>2.2935400000000001</v>
      </c>
    </row>
    <row r="14" spans="2:18" x14ac:dyDescent="0.3">
      <c r="B14" s="97" t="s">
        <v>8</v>
      </c>
      <c r="C14" s="1" t="s">
        <v>3</v>
      </c>
      <c r="D14" s="87">
        <v>19.217230000000001</v>
      </c>
      <c r="E14" s="98">
        <v>21.301349999999999</v>
      </c>
      <c r="F14" s="87">
        <v>23.385470000000002</v>
      </c>
      <c r="H14" s="97" t="s">
        <v>8</v>
      </c>
      <c r="I14" s="1" t="s">
        <v>3</v>
      </c>
      <c r="J14" s="87">
        <v>18.720030000000001</v>
      </c>
      <c r="K14" s="98">
        <v>20.584540000000001</v>
      </c>
      <c r="L14" s="87">
        <v>22.44904</v>
      </c>
      <c r="N14" s="97" t="s">
        <v>8</v>
      </c>
      <c r="O14" s="1" t="s">
        <v>3</v>
      </c>
      <c r="P14" s="87">
        <v>18.639040000000001</v>
      </c>
      <c r="Q14" s="98">
        <v>20.551259999999999</v>
      </c>
      <c r="R14" s="87">
        <v>22.463470000000001</v>
      </c>
    </row>
    <row r="15" spans="2:18" x14ac:dyDescent="0.3">
      <c r="B15" s="95"/>
      <c r="C15" s="2" t="s">
        <v>4</v>
      </c>
      <c r="D15" s="95">
        <v>14.56579</v>
      </c>
      <c r="E15" s="99">
        <v>16.142600000000002</v>
      </c>
      <c r="F15" s="95">
        <v>17.71942</v>
      </c>
      <c r="H15" s="95"/>
      <c r="I15" s="2" t="s">
        <v>4</v>
      </c>
      <c r="J15" s="95">
        <v>12.99662</v>
      </c>
      <c r="K15" s="99">
        <v>14.061210000000001</v>
      </c>
      <c r="L15" s="95">
        <v>15.1258</v>
      </c>
      <c r="N15" s="95"/>
      <c r="O15" s="2" t="s">
        <v>4</v>
      </c>
      <c r="P15" s="95">
        <v>12.896660000000001</v>
      </c>
      <c r="Q15" s="99">
        <v>13.96651</v>
      </c>
      <c r="R15" s="95">
        <v>15.036350000000001</v>
      </c>
    </row>
    <row r="16" spans="2:18" x14ac:dyDescent="0.3">
      <c r="B16" s="94" t="s">
        <v>9</v>
      </c>
      <c r="C16" s="2"/>
      <c r="D16" s="95">
        <v>0.72660000000000002</v>
      </c>
      <c r="E16" s="102">
        <v>0.76626000000000005</v>
      </c>
      <c r="F16" s="95">
        <v>0.80593000000000004</v>
      </c>
      <c r="H16" s="94" t="s">
        <v>9</v>
      </c>
      <c r="I16" s="2"/>
      <c r="J16" s="95">
        <v>0.80676000000000003</v>
      </c>
      <c r="K16" s="102">
        <v>0.85043000000000002</v>
      </c>
      <c r="L16" s="95">
        <v>0.89410000000000001</v>
      </c>
      <c r="N16" s="94" t="s">
        <v>9</v>
      </c>
      <c r="O16" s="2"/>
      <c r="P16" s="95">
        <v>0.82452999999999999</v>
      </c>
      <c r="Q16" s="102">
        <v>0.86767000000000005</v>
      </c>
      <c r="R16" s="95">
        <v>0.91081000000000001</v>
      </c>
    </row>
    <row r="17" spans="2:18" x14ac:dyDescent="0.3">
      <c r="B17" s="97" t="s">
        <v>10</v>
      </c>
      <c r="C17" s="1" t="s">
        <v>3</v>
      </c>
      <c r="D17" s="87">
        <v>14.49919</v>
      </c>
      <c r="E17" s="98">
        <v>16.643509999999999</v>
      </c>
      <c r="F17" s="87">
        <v>18.78782</v>
      </c>
      <c r="H17" s="97" t="s">
        <v>10</v>
      </c>
      <c r="I17" s="1" t="s">
        <v>3</v>
      </c>
      <c r="J17" s="87">
        <v>7.7491399999999997</v>
      </c>
      <c r="K17" s="98">
        <v>10.087870000000001</v>
      </c>
      <c r="L17" s="87">
        <v>12.426589999999999</v>
      </c>
      <c r="N17" s="97" t="s">
        <v>10</v>
      </c>
      <c r="O17" s="1" t="s">
        <v>3</v>
      </c>
      <c r="P17" s="87">
        <v>6.9607299999999999</v>
      </c>
      <c r="Q17" s="98">
        <v>9.2286999999999999</v>
      </c>
      <c r="R17" s="87">
        <v>11.49666</v>
      </c>
    </row>
    <row r="18" spans="2:18" x14ac:dyDescent="0.3">
      <c r="B18" s="95"/>
      <c r="C18" s="2" t="s">
        <v>4</v>
      </c>
      <c r="D18" s="95">
        <v>9.5580999999999996</v>
      </c>
      <c r="E18" s="99">
        <v>11.505739999999999</v>
      </c>
      <c r="F18" s="95">
        <v>13.45337</v>
      </c>
      <c r="H18" s="95"/>
      <c r="I18" s="2" t="s">
        <v>4</v>
      </c>
      <c r="J18" s="95">
        <v>3.6654300000000002</v>
      </c>
      <c r="K18" s="99">
        <v>5.7052899999999998</v>
      </c>
      <c r="L18" s="95">
        <v>7.7451400000000001</v>
      </c>
      <c r="N18" s="95"/>
      <c r="O18" s="2" t="s">
        <v>4</v>
      </c>
      <c r="P18" s="95">
        <v>2.8744200000000002</v>
      </c>
      <c r="Q18" s="99">
        <v>4.8323600000000004</v>
      </c>
      <c r="R18" s="95">
        <v>6.7903099999999998</v>
      </c>
    </row>
    <row r="19" spans="2:18" x14ac:dyDescent="0.3">
      <c r="B19" s="97" t="s">
        <v>11</v>
      </c>
      <c r="C19" s="1" t="s">
        <v>3</v>
      </c>
      <c r="D19" s="87">
        <v>2.9492099999999999</v>
      </c>
      <c r="E19" s="98">
        <v>3.9868600000000001</v>
      </c>
      <c r="F19" s="87">
        <v>5.0245199999999999</v>
      </c>
      <c r="H19" s="97" t="s">
        <v>11</v>
      </c>
      <c r="I19" s="1" t="s">
        <v>3</v>
      </c>
      <c r="J19" s="87">
        <v>0.93945999999999996</v>
      </c>
      <c r="K19" s="98">
        <v>1.5902099999999999</v>
      </c>
      <c r="L19" s="87">
        <v>2.2409599999999998</v>
      </c>
      <c r="N19" s="97" t="s">
        <v>11</v>
      </c>
      <c r="O19" s="1" t="s">
        <v>3</v>
      </c>
      <c r="P19" s="87">
        <v>0.70152999999999999</v>
      </c>
      <c r="Q19" s="98">
        <v>1.32524</v>
      </c>
      <c r="R19" s="87">
        <v>1.9489399999999999</v>
      </c>
    </row>
    <row r="20" spans="2:18" x14ac:dyDescent="0.3">
      <c r="B20" s="95"/>
      <c r="C20" s="2" t="s">
        <v>4</v>
      </c>
      <c r="D20" s="95">
        <v>7.3127300000000002</v>
      </c>
      <c r="E20" s="99">
        <v>8.9935399999999994</v>
      </c>
      <c r="F20" s="95">
        <v>10.67435</v>
      </c>
      <c r="H20" s="95"/>
      <c r="I20" s="2" t="s">
        <v>4</v>
      </c>
      <c r="J20" s="95">
        <v>2.8236599999999998</v>
      </c>
      <c r="K20" s="99">
        <v>4.2595000000000001</v>
      </c>
      <c r="L20" s="95">
        <v>5.6953399999999998</v>
      </c>
      <c r="N20" s="95"/>
      <c r="O20" s="2" t="s">
        <v>4</v>
      </c>
      <c r="P20" s="95">
        <v>2.2328399999999999</v>
      </c>
      <c r="Q20" s="99">
        <v>3.6541600000000001</v>
      </c>
      <c r="R20" s="95">
        <v>5.0754799999999998</v>
      </c>
    </row>
    <row r="21" spans="2:18" x14ac:dyDescent="0.3">
      <c r="B21" s="94" t="s">
        <v>12</v>
      </c>
      <c r="C21" s="2"/>
      <c r="D21" s="95">
        <v>54.05406</v>
      </c>
      <c r="E21" s="99">
        <v>64</v>
      </c>
      <c r="F21" s="95">
        <v>73.945939999999993</v>
      </c>
      <c r="H21" s="94" t="s">
        <v>12</v>
      </c>
      <c r="I21" s="2"/>
      <c r="J21" s="95">
        <v>23.706</v>
      </c>
      <c r="K21" s="99">
        <v>32</v>
      </c>
      <c r="L21" s="95">
        <v>40.293999999999997</v>
      </c>
      <c r="N21" s="94" t="s">
        <v>12</v>
      </c>
      <c r="O21" s="2"/>
      <c r="P21" s="95">
        <v>18.12801</v>
      </c>
      <c r="Q21" s="99">
        <v>26</v>
      </c>
      <c r="R21" s="95">
        <v>33.871989999999997</v>
      </c>
    </row>
    <row r="22" spans="2:18" x14ac:dyDescent="0.3">
      <c r="B22" s="97" t="s">
        <v>13</v>
      </c>
      <c r="C22" s="1" t="s">
        <v>3</v>
      </c>
      <c r="D22" s="87">
        <v>21.662120000000002</v>
      </c>
      <c r="E22" s="98">
        <v>22.014489999999999</v>
      </c>
      <c r="F22" s="87">
        <v>22.366859999999999</v>
      </c>
      <c r="H22" s="97" t="s">
        <v>13</v>
      </c>
      <c r="I22" s="1" t="s">
        <v>3</v>
      </c>
      <c r="J22" s="87">
        <v>17.24624</v>
      </c>
      <c r="K22" s="98">
        <v>18.056439999999998</v>
      </c>
      <c r="L22" s="87">
        <v>18.86665</v>
      </c>
      <c r="N22" s="97" t="s">
        <v>13</v>
      </c>
      <c r="O22" s="1" t="s">
        <v>3</v>
      </c>
      <c r="P22" s="87">
        <v>16.513159999999999</v>
      </c>
      <c r="Q22" s="98">
        <v>17.472899999999999</v>
      </c>
      <c r="R22" s="87">
        <v>18.432639999999999</v>
      </c>
    </row>
    <row r="23" spans="2:18" x14ac:dyDescent="0.3">
      <c r="B23" s="95"/>
      <c r="C23" s="2" t="s">
        <v>4</v>
      </c>
      <c r="D23" s="95">
        <v>12.2981</v>
      </c>
      <c r="E23" s="99">
        <v>12.38885</v>
      </c>
      <c r="F23" s="95">
        <v>12.4796</v>
      </c>
      <c r="H23" s="95"/>
      <c r="I23" s="2" t="s">
        <v>4</v>
      </c>
      <c r="J23" s="95">
        <v>10.76064</v>
      </c>
      <c r="K23" s="99">
        <v>10.93088</v>
      </c>
      <c r="L23" s="95">
        <v>11.10112</v>
      </c>
      <c r="N23" s="95"/>
      <c r="O23" s="2" t="s">
        <v>4</v>
      </c>
      <c r="P23" s="95">
        <v>10.23854</v>
      </c>
      <c r="Q23" s="99">
        <v>10.522740000000001</v>
      </c>
      <c r="R23" s="95">
        <v>10.806940000000001</v>
      </c>
    </row>
    <row r="24" spans="2:18" x14ac:dyDescent="0.3">
      <c r="B24" s="97" t="s">
        <v>14</v>
      </c>
      <c r="C24" s="1" t="s">
        <v>3</v>
      </c>
      <c r="D24" s="87">
        <v>16.50093</v>
      </c>
      <c r="E24" s="98">
        <v>17.50488</v>
      </c>
      <c r="F24" s="87">
        <v>18.50883</v>
      </c>
      <c r="H24" s="97" t="s">
        <v>14</v>
      </c>
      <c r="I24" s="1" t="s">
        <v>3</v>
      </c>
      <c r="J24" s="87">
        <v>14.56512</v>
      </c>
      <c r="K24" s="98">
        <v>15.807449999999999</v>
      </c>
      <c r="L24" s="87">
        <v>17.049790000000002</v>
      </c>
      <c r="N24" s="97" t="s">
        <v>14</v>
      </c>
      <c r="O24" s="1" t="s">
        <v>3</v>
      </c>
      <c r="P24" s="87">
        <v>14.23715</v>
      </c>
      <c r="Q24" s="98">
        <v>15.571619999999999</v>
      </c>
      <c r="R24" s="87">
        <v>16.906089999999999</v>
      </c>
    </row>
    <row r="25" spans="2:18" x14ac:dyDescent="0.3">
      <c r="B25" s="95"/>
      <c r="C25" s="2" t="s">
        <v>4</v>
      </c>
      <c r="D25" s="95">
        <v>13.50095</v>
      </c>
      <c r="E25" s="99">
        <v>13.56146</v>
      </c>
      <c r="F25" s="95">
        <v>13.621980000000001</v>
      </c>
      <c r="H25" s="95"/>
      <c r="I25" s="2" t="s">
        <v>4</v>
      </c>
      <c r="J25" s="95">
        <v>11.2498</v>
      </c>
      <c r="K25" s="99">
        <v>11.409549999999999</v>
      </c>
      <c r="L25" s="95">
        <v>11.56931</v>
      </c>
      <c r="N25" s="95"/>
      <c r="O25" s="2" t="s">
        <v>4</v>
      </c>
      <c r="P25" s="95">
        <v>10.63566</v>
      </c>
      <c r="Q25" s="99">
        <v>10.933920000000001</v>
      </c>
      <c r="R25" s="95">
        <v>11.23218</v>
      </c>
    </row>
    <row r="26" spans="2:18" x14ac:dyDescent="0.3">
      <c r="B26" s="97" t="s">
        <v>15</v>
      </c>
      <c r="C26" s="1" t="s">
        <v>3</v>
      </c>
      <c r="D26" s="87">
        <v>21.662120000000002</v>
      </c>
      <c r="E26" s="101">
        <v>22.014489999999999</v>
      </c>
      <c r="F26" s="87">
        <v>22.366859999999999</v>
      </c>
      <c r="H26" s="97" t="s">
        <v>15</v>
      </c>
      <c r="I26" s="1" t="s">
        <v>3</v>
      </c>
      <c r="J26" s="87">
        <v>17.24624</v>
      </c>
      <c r="K26" s="101">
        <v>18.056439999999998</v>
      </c>
      <c r="L26" s="87">
        <v>18.86665</v>
      </c>
      <c r="N26" s="97" t="s">
        <v>15</v>
      </c>
      <c r="O26" s="1" t="s">
        <v>3</v>
      </c>
      <c r="P26" s="87">
        <v>16.513159999999999</v>
      </c>
      <c r="Q26" s="101">
        <v>17.472899999999999</v>
      </c>
      <c r="R26" s="87">
        <v>18.432639999999999</v>
      </c>
    </row>
    <row r="27" spans="2:18" x14ac:dyDescent="0.3">
      <c r="B27" s="95"/>
      <c r="C27" s="2" t="s">
        <v>4</v>
      </c>
      <c r="D27" s="95">
        <v>12.2981</v>
      </c>
      <c r="E27" s="99">
        <v>12.38885</v>
      </c>
      <c r="F27" s="95">
        <v>12.4796</v>
      </c>
      <c r="H27" s="95"/>
      <c r="I27" s="2" t="s">
        <v>4</v>
      </c>
      <c r="J27" s="95">
        <v>10.76064</v>
      </c>
      <c r="K27" s="99">
        <v>10.93088</v>
      </c>
      <c r="L27" s="95">
        <v>11.10112</v>
      </c>
      <c r="N27" s="95"/>
      <c r="O27" s="2" t="s">
        <v>4</v>
      </c>
      <c r="P27" s="95">
        <v>10.23854</v>
      </c>
      <c r="Q27" s="99">
        <v>10.522740000000001</v>
      </c>
      <c r="R27" s="95">
        <v>10.806940000000001</v>
      </c>
    </row>
    <row r="28" spans="2:18" x14ac:dyDescent="0.3">
      <c r="B28" s="97" t="s">
        <v>16</v>
      </c>
      <c r="C28" s="1" t="s">
        <v>3</v>
      </c>
      <c r="D28" s="87">
        <v>2.60114</v>
      </c>
      <c r="E28" s="101">
        <v>2.6289400000000001</v>
      </c>
      <c r="F28" s="87">
        <v>2.6567400000000001</v>
      </c>
      <c r="H28" s="97" t="s">
        <v>16</v>
      </c>
      <c r="I28" s="1" t="s">
        <v>3</v>
      </c>
      <c r="J28" s="87">
        <v>2.67435</v>
      </c>
      <c r="K28" s="101">
        <v>2.74539</v>
      </c>
      <c r="L28" s="87">
        <v>2.8164400000000001</v>
      </c>
      <c r="N28" s="97" t="s">
        <v>16</v>
      </c>
      <c r="O28" s="1" t="s">
        <v>3</v>
      </c>
      <c r="P28" s="87">
        <v>2.6449799999999999</v>
      </c>
      <c r="Q28" s="101">
        <v>2.81589</v>
      </c>
      <c r="R28" s="87">
        <v>2.9868100000000002</v>
      </c>
    </row>
    <row r="29" spans="2:18" x14ac:dyDescent="0.3">
      <c r="B29" s="95"/>
      <c r="C29" s="2" t="s">
        <v>4</v>
      </c>
      <c r="D29" s="95">
        <v>1.4290099999999999</v>
      </c>
      <c r="E29" s="99">
        <v>1.4394400000000001</v>
      </c>
      <c r="F29" s="95">
        <v>1.44987</v>
      </c>
      <c r="H29" s="95"/>
      <c r="I29" s="2" t="s">
        <v>4</v>
      </c>
      <c r="J29" s="95">
        <v>1.4158599999999999</v>
      </c>
      <c r="K29" s="99">
        <v>1.43787</v>
      </c>
      <c r="L29" s="95">
        <v>1.4598800000000001</v>
      </c>
      <c r="N29" s="95"/>
      <c r="O29" s="2" t="s">
        <v>4</v>
      </c>
      <c r="P29" s="95">
        <v>1.3375900000000001</v>
      </c>
      <c r="Q29" s="99">
        <v>1.3900999999999999</v>
      </c>
      <c r="R29" s="95">
        <v>1.4426000000000001</v>
      </c>
    </row>
    <row r="30" spans="2:18" x14ac:dyDescent="0.3">
      <c r="B30" s="97" t="s">
        <v>17</v>
      </c>
      <c r="C30" s="1" t="s">
        <v>3</v>
      </c>
      <c r="D30" s="87">
        <v>89.670879999999997</v>
      </c>
      <c r="E30" s="103">
        <v>90.41695</v>
      </c>
      <c r="F30" s="87">
        <v>91.163030000000006</v>
      </c>
      <c r="H30" s="97" t="s">
        <v>17</v>
      </c>
      <c r="I30" s="1" t="s">
        <v>3</v>
      </c>
      <c r="J30" s="87">
        <v>88.411829999999995</v>
      </c>
      <c r="K30" s="103">
        <v>88.982169999999996</v>
      </c>
      <c r="L30" s="87">
        <v>89.552499999999995</v>
      </c>
      <c r="N30" s="97" t="s">
        <v>17</v>
      </c>
      <c r="O30" s="1" t="s">
        <v>3</v>
      </c>
      <c r="P30" s="87">
        <v>88.264610000000005</v>
      </c>
      <c r="Q30" s="103">
        <v>88.818690000000004</v>
      </c>
      <c r="R30" s="87">
        <v>89.372770000000003</v>
      </c>
    </row>
    <row r="31" spans="2:18" x14ac:dyDescent="0.3">
      <c r="B31" s="95"/>
      <c r="C31" s="2" t="s">
        <v>4</v>
      </c>
      <c r="D31" s="95">
        <v>44.073399999999999</v>
      </c>
      <c r="E31" s="99">
        <v>44.70476</v>
      </c>
      <c r="F31" s="95">
        <v>45.336120000000001</v>
      </c>
      <c r="H31" s="95"/>
      <c r="I31" s="2" t="s">
        <v>4</v>
      </c>
      <c r="J31" s="95">
        <v>42.537869999999998</v>
      </c>
      <c r="K31" s="99">
        <v>42.884140000000002</v>
      </c>
      <c r="L31" s="95">
        <v>43.230409999999999</v>
      </c>
      <c r="N31" s="95"/>
      <c r="O31" s="2" t="s">
        <v>4</v>
      </c>
      <c r="P31" s="95">
        <v>42.283749999999998</v>
      </c>
      <c r="Q31" s="99">
        <v>42.542589999999997</v>
      </c>
      <c r="R31" s="95">
        <v>42.801439999999999</v>
      </c>
    </row>
    <row r="32" spans="2:18" x14ac:dyDescent="0.3">
      <c r="B32" s="97" t="s">
        <v>18</v>
      </c>
      <c r="C32" s="1" t="s">
        <v>3</v>
      </c>
      <c r="D32" s="87">
        <v>84.866600000000005</v>
      </c>
      <c r="E32" s="101">
        <v>85.163799999999995</v>
      </c>
      <c r="F32" s="87">
        <v>85.461010000000002</v>
      </c>
      <c r="H32" s="97" t="s">
        <v>18</v>
      </c>
      <c r="I32" s="1" t="s">
        <v>3</v>
      </c>
      <c r="J32" s="87">
        <v>84.887969999999996</v>
      </c>
      <c r="K32" s="101">
        <v>85.201179999999994</v>
      </c>
      <c r="L32" s="87">
        <v>85.514390000000006</v>
      </c>
      <c r="N32" s="97" t="s">
        <v>18</v>
      </c>
      <c r="O32" s="1" t="s">
        <v>3</v>
      </c>
      <c r="P32" s="87">
        <v>84.913809999999998</v>
      </c>
      <c r="Q32" s="101">
        <v>85.234139999999996</v>
      </c>
      <c r="R32" s="87">
        <v>85.554469999999995</v>
      </c>
    </row>
    <row r="33" spans="2:18" x14ac:dyDescent="0.3">
      <c r="B33" s="95"/>
      <c r="C33" s="2" t="s">
        <v>4</v>
      </c>
      <c r="D33" s="95">
        <v>40.597529999999999</v>
      </c>
      <c r="E33" s="99">
        <v>40.865259999999999</v>
      </c>
      <c r="F33" s="95">
        <v>41.132989999999999</v>
      </c>
      <c r="H33" s="95"/>
      <c r="I33" s="2" t="s">
        <v>4</v>
      </c>
      <c r="J33" s="95">
        <v>40.603369999999998</v>
      </c>
      <c r="K33" s="99">
        <v>40.871699999999997</v>
      </c>
      <c r="L33" s="95">
        <v>41.14002</v>
      </c>
      <c r="N33" s="95"/>
      <c r="O33" s="2" t="s">
        <v>4</v>
      </c>
      <c r="P33" s="95">
        <v>40.614319999999999</v>
      </c>
      <c r="Q33" s="99">
        <v>40.881100000000004</v>
      </c>
      <c r="R33" s="95">
        <v>41.147880000000001</v>
      </c>
    </row>
    <row r="34" spans="2:18" x14ac:dyDescent="0.3">
      <c r="B34" s="97" t="s">
        <v>19</v>
      </c>
      <c r="C34" s="1" t="s">
        <v>3</v>
      </c>
      <c r="D34" s="87">
        <v>1.6713499999999999</v>
      </c>
      <c r="E34" s="103">
        <v>1.82351</v>
      </c>
      <c r="F34" s="87">
        <v>1.97566</v>
      </c>
      <c r="H34" s="97" t="s">
        <v>19</v>
      </c>
      <c r="I34" s="1" t="s">
        <v>3</v>
      </c>
      <c r="J34" s="87">
        <v>1.5545599999999999</v>
      </c>
      <c r="K34" s="103">
        <v>1.6825300000000001</v>
      </c>
      <c r="L34" s="87">
        <v>1.8105</v>
      </c>
      <c r="N34" s="97" t="s">
        <v>19</v>
      </c>
      <c r="O34" s="1" t="s">
        <v>3</v>
      </c>
      <c r="P34" s="87">
        <v>1.49746</v>
      </c>
      <c r="Q34" s="103">
        <v>1.6245700000000001</v>
      </c>
      <c r="R34" s="87">
        <v>1.7516700000000001</v>
      </c>
    </row>
    <row r="35" spans="2:18" x14ac:dyDescent="0.3">
      <c r="B35" s="95"/>
      <c r="C35" s="2" t="s">
        <v>4</v>
      </c>
      <c r="D35" s="95">
        <v>1.5526</v>
      </c>
      <c r="E35" s="99">
        <v>1.69296</v>
      </c>
      <c r="F35" s="95">
        <v>1.8333200000000001</v>
      </c>
      <c r="H35" s="95"/>
      <c r="I35" s="2" t="s">
        <v>4</v>
      </c>
      <c r="J35" s="95">
        <v>1.28244</v>
      </c>
      <c r="K35" s="99">
        <v>1.3725499999999999</v>
      </c>
      <c r="L35" s="95">
        <v>1.4626600000000001</v>
      </c>
      <c r="N35" s="95"/>
      <c r="O35" s="2" t="s">
        <v>4</v>
      </c>
      <c r="P35" s="95">
        <v>1.15642</v>
      </c>
      <c r="Q35" s="99">
        <v>1.2436799999999999</v>
      </c>
      <c r="R35" s="95">
        <v>1.33094</v>
      </c>
    </row>
    <row r="36" spans="2:18" x14ac:dyDescent="0.3">
      <c r="B36" s="97" t="s">
        <v>20</v>
      </c>
      <c r="C36" s="1" t="s">
        <v>3</v>
      </c>
      <c r="D36" s="87">
        <v>1.3428199999999999</v>
      </c>
      <c r="E36" s="103">
        <v>1.4475</v>
      </c>
      <c r="F36" s="87">
        <v>1.5521799999999999</v>
      </c>
      <c r="H36" s="97" t="s">
        <v>20</v>
      </c>
      <c r="I36" s="1" t="s">
        <v>3</v>
      </c>
      <c r="J36" s="87">
        <v>1.2319</v>
      </c>
      <c r="K36" s="103">
        <v>1.3592200000000001</v>
      </c>
      <c r="L36" s="87">
        <v>1.48654</v>
      </c>
      <c r="N36" s="97" t="s">
        <v>20</v>
      </c>
      <c r="O36" s="1" t="s">
        <v>3</v>
      </c>
      <c r="P36" s="87">
        <v>1.2829699999999999</v>
      </c>
      <c r="Q36" s="103">
        <v>1.4192499999999999</v>
      </c>
      <c r="R36" s="87">
        <v>1.55552</v>
      </c>
    </row>
    <row r="37" spans="2:18" x14ac:dyDescent="0.3">
      <c r="B37" s="95"/>
      <c r="C37" s="2" t="s">
        <v>4</v>
      </c>
      <c r="D37" s="95">
        <v>1.1222300000000001</v>
      </c>
      <c r="E37" s="99">
        <v>1.16743</v>
      </c>
      <c r="F37" s="95">
        <v>1.21262</v>
      </c>
      <c r="H37" s="95"/>
      <c r="I37" s="2" t="s">
        <v>4</v>
      </c>
      <c r="J37" s="95">
        <v>0.93993000000000004</v>
      </c>
      <c r="K37" s="99">
        <v>0.98645000000000005</v>
      </c>
      <c r="L37" s="95">
        <v>1.0329699999999999</v>
      </c>
      <c r="N37" s="95"/>
      <c r="O37" s="2" t="s">
        <v>4</v>
      </c>
      <c r="P37" s="95">
        <v>1.0147299999999999</v>
      </c>
      <c r="Q37" s="99">
        <v>1.06447</v>
      </c>
      <c r="R37" s="95">
        <v>1.11422</v>
      </c>
    </row>
    <row r="38" spans="2:18" x14ac:dyDescent="0.3">
      <c r="B38" s="97" t="s">
        <v>21</v>
      </c>
      <c r="C38" s="1" t="s">
        <v>3</v>
      </c>
      <c r="D38" s="87">
        <v>1.7077199999999999</v>
      </c>
      <c r="E38" s="101">
        <v>1.77478</v>
      </c>
      <c r="F38" s="87">
        <v>1.8418300000000001</v>
      </c>
      <c r="H38" s="97" t="s">
        <v>21</v>
      </c>
      <c r="I38" s="1" t="s">
        <v>3</v>
      </c>
      <c r="J38" s="87">
        <v>1.4284699999999999</v>
      </c>
      <c r="K38" s="101">
        <v>1.52939</v>
      </c>
      <c r="L38" s="87">
        <v>1.6303000000000001</v>
      </c>
      <c r="N38" s="97" t="s">
        <v>21</v>
      </c>
      <c r="O38" s="1" t="s">
        <v>3</v>
      </c>
      <c r="P38" s="87">
        <v>1.47281</v>
      </c>
      <c r="Q38" s="101">
        <v>1.5812999999999999</v>
      </c>
      <c r="R38" s="87">
        <v>1.6897899999999999</v>
      </c>
    </row>
    <row r="39" spans="2:18" x14ac:dyDescent="0.3">
      <c r="B39" s="95"/>
      <c r="C39" s="2" t="s">
        <v>4</v>
      </c>
      <c r="D39" s="95">
        <v>1.1027400000000001</v>
      </c>
      <c r="E39" s="99">
        <v>1.14035</v>
      </c>
      <c r="F39" s="95">
        <v>1.1779599999999999</v>
      </c>
      <c r="H39" s="95"/>
      <c r="I39" s="2" t="s">
        <v>4</v>
      </c>
      <c r="J39" s="95">
        <v>0.92879999999999996</v>
      </c>
      <c r="K39" s="99">
        <v>0.96831999999999996</v>
      </c>
      <c r="L39" s="95">
        <v>1.00783</v>
      </c>
      <c r="N39" s="95"/>
      <c r="O39" s="2" t="s">
        <v>4</v>
      </c>
      <c r="P39" s="95">
        <v>1.0054799999999999</v>
      </c>
      <c r="Q39" s="99">
        <v>1.0488200000000001</v>
      </c>
      <c r="R39" s="95">
        <v>1.09216</v>
      </c>
    </row>
    <row r="40" spans="2:18" x14ac:dyDescent="0.3">
      <c r="B40" s="97" t="s">
        <v>22</v>
      </c>
      <c r="C40" s="1" t="s">
        <v>3</v>
      </c>
      <c r="D40" s="87">
        <v>0.35138000000000003</v>
      </c>
      <c r="E40" s="101">
        <v>0.35698000000000002</v>
      </c>
      <c r="F40" s="87">
        <v>0.36257</v>
      </c>
      <c r="H40" s="97" t="s">
        <v>22</v>
      </c>
      <c r="I40" s="1" t="s">
        <v>3</v>
      </c>
      <c r="J40" s="87">
        <v>0.34209000000000001</v>
      </c>
      <c r="K40" s="101">
        <v>0.3574</v>
      </c>
      <c r="L40" s="87">
        <v>0.37269999999999998</v>
      </c>
      <c r="N40" s="97" t="s">
        <v>22</v>
      </c>
      <c r="O40" s="1" t="s">
        <v>3</v>
      </c>
      <c r="P40" s="87">
        <v>0.30621999999999999</v>
      </c>
      <c r="Q40" s="101">
        <v>0.32007999999999998</v>
      </c>
      <c r="R40" s="87">
        <v>0.33394000000000001</v>
      </c>
    </row>
    <row r="41" spans="2:18" x14ac:dyDescent="0.3">
      <c r="B41" s="95"/>
      <c r="C41" s="2" t="s">
        <v>4</v>
      </c>
      <c r="D41" s="95">
        <v>0.23329</v>
      </c>
      <c r="E41" s="99">
        <v>0.23672000000000001</v>
      </c>
      <c r="F41" s="95">
        <v>0.24015</v>
      </c>
      <c r="H41" s="95"/>
      <c r="I41" s="2" t="s">
        <v>4</v>
      </c>
      <c r="J41" s="95">
        <v>0.23204</v>
      </c>
      <c r="K41" s="99">
        <v>0.23935000000000001</v>
      </c>
      <c r="L41" s="95">
        <v>0.24665000000000001</v>
      </c>
      <c r="N41" s="95"/>
      <c r="O41" s="2" t="s">
        <v>4</v>
      </c>
      <c r="P41" s="95">
        <v>0.20865</v>
      </c>
      <c r="Q41" s="99">
        <v>0.21537999999999999</v>
      </c>
      <c r="R41" s="95">
        <v>0.22211</v>
      </c>
    </row>
    <row r="42" spans="2:18" x14ac:dyDescent="0.3">
      <c r="B42" s="97" t="s">
        <v>23</v>
      </c>
      <c r="C42" s="1" t="s">
        <v>3</v>
      </c>
      <c r="D42" s="87">
        <v>1.48403</v>
      </c>
      <c r="E42" s="103">
        <v>1.98214</v>
      </c>
      <c r="F42" s="87">
        <v>2.4802599999999999</v>
      </c>
      <c r="H42" s="97" t="s">
        <v>23</v>
      </c>
      <c r="I42" s="1" t="s">
        <v>3</v>
      </c>
      <c r="J42" s="87">
        <v>0.44667000000000001</v>
      </c>
      <c r="K42" s="103">
        <v>0.73924000000000001</v>
      </c>
      <c r="L42" s="87">
        <v>1.0318099999999999</v>
      </c>
      <c r="N42" s="97" t="s">
        <v>23</v>
      </c>
      <c r="O42" s="1" t="s">
        <v>3</v>
      </c>
      <c r="P42" s="87">
        <v>0.28183999999999998</v>
      </c>
      <c r="Q42" s="103">
        <v>0.54074</v>
      </c>
      <c r="R42" s="87">
        <v>0.79964000000000002</v>
      </c>
    </row>
    <row r="43" spans="2:18" x14ac:dyDescent="0.3">
      <c r="B43" s="95"/>
      <c r="C43" s="2" t="s">
        <v>4</v>
      </c>
      <c r="D43" s="95">
        <v>4.0110000000000001</v>
      </c>
      <c r="E43" s="99">
        <v>4.8929099999999996</v>
      </c>
      <c r="F43" s="95">
        <v>5.7748100000000004</v>
      </c>
      <c r="H43" s="95"/>
      <c r="I43" s="2" t="s">
        <v>4</v>
      </c>
      <c r="J43" s="95">
        <v>1.4898</v>
      </c>
      <c r="K43" s="99">
        <v>2.1812100000000001</v>
      </c>
      <c r="L43" s="95">
        <v>2.87262</v>
      </c>
      <c r="N43" s="95"/>
      <c r="O43" s="2" t="s">
        <v>4</v>
      </c>
      <c r="P43" s="95">
        <v>0.96358999999999995</v>
      </c>
      <c r="Q43" s="99">
        <v>1.6165</v>
      </c>
      <c r="R43" s="95">
        <v>2.2694200000000002</v>
      </c>
    </row>
    <row r="44" spans="2:18" x14ac:dyDescent="0.3">
      <c r="B44" s="97" t="s">
        <v>24</v>
      </c>
      <c r="C44" s="1" t="s">
        <v>3</v>
      </c>
      <c r="D44" s="87">
        <v>7.2865700000000002</v>
      </c>
      <c r="E44" s="101">
        <v>8.2952999999999992</v>
      </c>
      <c r="F44" s="87">
        <v>9.3040299999999991</v>
      </c>
      <c r="H44" s="97" t="s">
        <v>24</v>
      </c>
      <c r="I44" s="1" t="s">
        <v>3</v>
      </c>
      <c r="J44" s="87">
        <v>3.7061299999999999</v>
      </c>
      <c r="K44" s="101">
        <v>4.7145200000000003</v>
      </c>
      <c r="L44" s="87">
        <v>5.7229000000000001</v>
      </c>
      <c r="N44" s="97" t="s">
        <v>24</v>
      </c>
      <c r="O44" s="1" t="s">
        <v>3</v>
      </c>
      <c r="P44" s="87">
        <v>2.7603499999999999</v>
      </c>
      <c r="Q44" s="101">
        <v>3.74702</v>
      </c>
      <c r="R44" s="87">
        <v>4.7336799999999997</v>
      </c>
    </row>
    <row r="45" spans="2:18" x14ac:dyDescent="0.3">
      <c r="B45" s="95"/>
      <c r="C45" s="2" t="s">
        <v>4</v>
      </c>
      <c r="D45" s="95">
        <v>5.9634499999999999</v>
      </c>
      <c r="E45" s="99">
        <v>7.0225999999999997</v>
      </c>
      <c r="F45" s="95">
        <v>8.0817499999999995</v>
      </c>
      <c r="H45" s="95"/>
      <c r="I45" s="2" t="s">
        <v>4</v>
      </c>
      <c r="J45" s="95">
        <v>2.5163500000000001</v>
      </c>
      <c r="K45" s="99">
        <v>3.5287700000000002</v>
      </c>
      <c r="L45" s="95">
        <v>4.5411799999999998</v>
      </c>
      <c r="N45" s="95"/>
      <c r="O45" s="2" t="s">
        <v>4</v>
      </c>
      <c r="P45" s="95">
        <v>1.61554</v>
      </c>
      <c r="Q45" s="99">
        <v>2.5889099999999998</v>
      </c>
      <c r="R45" s="95">
        <v>3.56229</v>
      </c>
    </row>
    <row r="46" spans="2:18" x14ac:dyDescent="0.3">
      <c r="B46" s="97" t="s">
        <v>25</v>
      </c>
      <c r="C46" s="1" t="s">
        <v>3</v>
      </c>
      <c r="D46" s="87">
        <v>99.718249999999998</v>
      </c>
      <c r="E46" s="103">
        <v>100.06747</v>
      </c>
      <c r="F46" s="87">
        <v>100.41669</v>
      </c>
      <c r="H46" s="97" t="s">
        <v>25</v>
      </c>
      <c r="I46" s="1" t="s">
        <v>3</v>
      </c>
      <c r="J46" s="87">
        <v>99.743359999999996</v>
      </c>
      <c r="K46" s="103">
        <v>100.11139</v>
      </c>
      <c r="L46" s="87">
        <v>100.47941</v>
      </c>
      <c r="N46" s="97" t="s">
        <v>25</v>
      </c>
      <c r="O46" s="1" t="s">
        <v>3</v>
      </c>
      <c r="P46" s="87">
        <v>99.77373</v>
      </c>
      <c r="Q46" s="103">
        <v>100.15011</v>
      </c>
      <c r="R46" s="87">
        <v>100.5265</v>
      </c>
    </row>
    <row r="47" spans="2:18" x14ac:dyDescent="0.3">
      <c r="B47" s="95"/>
      <c r="C47" s="2" t="s">
        <v>4</v>
      </c>
      <c r="D47" s="95">
        <v>47.702100000000002</v>
      </c>
      <c r="E47" s="99">
        <v>48.016680000000001</v>
      </c>
      <c r="F47" s="95">
        <v>48.33126</v>
      </c>
      <c r="H47" s="95"/>
      <c r="I47" s="2" t="s">
        <v>4</v>
      </c>
      <c r="J47" s="95">
        <v>47.708959999999998</v>
      </c>
      <c r="K47" s="99">
        <v>48.024250000000002</v>
      </c>
      <c r="L47" s="95">
        <v>48.339530000000003</v>
      </c>
      <c r="N47" s="95"/>
      <c r="O47" s="2" t="s">
        <v>4</v>
      </c>
      <c r="P47" s="95">
        <v>47.721829999999997</v>
      </c>
      <c r="Q47" s="99">
        <v>48.035290000000003</v>
      </c>
      <c r="R47" s="95">
        <v>48.348759999999999</v>
      </c>
    </row>
    <row r="48" spans="2:18" x14ac:dyDescent="0.3">
      <c r="B48" s="97" t="s">
        <v>26</v>
      </c>
      <c r="C48" s="1" t="s">
        <v>3</v>
      </c>
      <c r="D48" s="87">
        <v>9.1191800000000001</v>
      </c>
      <c r="E48" s="98">
        <v>9.6505200000000002</v>
      </c>
      <c r="F48" s="87">
        <v>10.181850000000001</v>
      </c>
      <c r="H48" s="97" t="s">
        <v>26</v>
      </c>
      <c r="I48" s="1" t="s">
        <v>3</v>
      </c>
      <c r="J48" s="87">
        <v>10.840630000000001</v>
      </c>
      <c r="K48" s="98">
        <v>11.12922</v>
      </c>
      <c r="L48" s="87">
        <v>11.417809999999999</v>
      </c>
      <c r="N48" s="97" t="s">
        <v>26</v>
      </c>
      <c r="O48" s="1" t="s">
        <v>3</v>
      </c>
      <c r="P48" s="87">
        <v>11.08319</v>
      </c>
      <c r="Q48" s="98">
        <v>11.33142</v>
      </c>
      <c r="R48" s="87">
        <v>11.579660000000001</v>
      </c>
    </row>
    <row r="49" spans="2:18" x14ac:dyDescent="0.3">
      <c r="B49" s="95"/>
      <c r="C49" s="2" t="s">
        <v>4</v>
      </c>
      <c r="D49" s="95">
        <v>5.6646599999999996</v>
      </c>
      <c r="E49" s="99">
        <v>6.1054700000000004</v>
      </c>
      <c r="F49" s="95">
        <v>6.5462899999999999</v>
      </c>
      <c r="H49" s="95"/>
      <c r="I49" s="2" t="s">
        <v>4</v>
      </c>
      <c r="J49" s="95">
        <v>5.6357600000000003</v>
      </c>
      <c r="K49" s="99">
        <v>5.8104100000000001</v>
      </c>
      <c r="L49" s="95">
        <v>5.9850500000000002</v>
      </c>
      <c r="N49" s="95"/>
      <c r="O49" s="2" t="s">
        <v>4</v>
      </c>
      <c r="P49" s="95">
        <v>5.8295399999999997</v>
      </c>
      <c r="Q49" s="99">
        <v>5.9198399999999998</v>
      </c>
      <c r="R49" s="95">
        <v>6.0101399999999998</v>
      </c>
    </row>
    <row r="50" spans="2:18" x14ac:dyDescent="0.3">
      <c r="B50" s="104" t="s">
        <v>27</v>
      </c>
      <c r="C50" s="91"/>
      <c r="D50" s="91">
        <v>33.311610000000002</v>
      </c>
      <c r="E50" s="93">
        <v>35.1158</v>
      </c>
      <c r="F50" s="91">
        <v>36.919989999999999</v>
      </c>
      <c r="H50" s="104" t="s">
        <v>27</v>
      </c>
      <c r="I50" s="91"/>
      <c r="J50" s="91">
        <v>37.995049999999999</v>
      </c>
      <c r="K50" s="93">
        <v>39.816569999999999</v>
      </c>
      <c r="L50" s="91">
        <v>41.638080000000002</v>
      </c>
      <c r="N50" s="104" t="s">
        <v>27</v>
      </c>
      <c r="O50" s="91"/>
      <c r="P50" s="91">
        <v>37.939630000000001</v>
      </c>
      <c r="Q50" s="93">
        <v>40.077289999999998</v>
      </c>
      <c r="R50" s="91">
        <v>42.214939999999999</v>
      </c>
    </row>
    <row r="51" spans="2:18" x14ac:dyDescent="0.3">
      <c r="B51" s="104" t="s">
        <v>28</v>
      </c>
      <c r="C51" s="91"/>
      <c r="D51" s="91">
        <v>-35.899590000000003</v>
      </c>
      <c r="E51" s="93">
        <v>-25.660350000000001</v>
      </c>
      <c r="F51" s="91">
        <v>-15.42112</v>
      </c>
      <c r="H51" s="104" t="s">
        <v>28</v>
      </c>
      <c r="I51" s="91"/>
      <c r="J51" s="91">
        <v>-7.8685299999999998</v>
      </c>
      <c r="K51" s="93">
        <v>-3.2190300000000001</v>
      </c>
      <c r="L51" s="91">
        <v>1.4304600000000001</v>
      </c>
      <c r="N51" s="104" t="s">
        <v>28</v>
      </c>
      <c r="O51" s="91"/>
      <c r="P51" s="91">
        <v>-5.6560300000000003</v>
      </c>
      <c r="Q51" s="93">
        <v>-1.89734</v>
      </c>
      <c r="R51" s="91">
        <v>1.86134</v>
      </c>
    </row>
    <row r="52" spans="2:18" x14ac:dyDescent="0.3">
      <c r="B52" s="94" t="s">
        <v>29</v>
      </c>
      <c r="C52" s="95"/>
      <c r="D52" s="95">
        <v>48392.721010000001</v>
      </c>
      <c r="E52" s="96">
        <v>50954.060649999999</v>
      </c>
      <c r="F52" s="95">
        <v>53515.400300000001</v>
      </c>
      <c r="H52" s="94" t="s">
        <v>29</v>
      </c>
      <c r="I52" s="95"/>
      <c r="J52" s="95">
        <v>57450.19051</v>
      </c>
      <c r="K52" s="96">
        <v>58817.820319999999</v>
      </c>
      <c r="L52" s="95">
        <v>60185.450129999997</v>
      </c>
      <c r="N52" s="94" t="s">
        <v>29</v>
      </c>
      <c r="O52" s="95"/>
      <c r="P52" s="95">
        <v>58616.108990000001</v>
      </c>
      <c r="Q52" s="96">
        <v>59868.69397</v>
      </c>
      <c r="R52" s="95">
        <v>61121.278960000003</v>
      </c>
    </row>
    <row r="53" spans="2:18" x14ac:dyDescent="0.3">
      <c r="B53" s="97" t="s">
        <v>30</v>
      </c>
      <c r="C53" s="1" t="s">
        <v>3</v>
      </c>
      <c r="D53" s="87">
        <v>33.228490000000001</v>
      </c>
      <c r="E53" s="98">
        <v>36.59496</v>
      </c>
      <c r="F53" s="87">
        <v>39.96143</v>
      </c>
      <c r="H53" s="97" t="s">
        <v>30</v>
      </c>
      <c r="I53" s="1" t="s">
        <v>3</v>
      </c>
      <c r="J53" s="87">
        <v>32.474679999999999</v>
      </c>
      <c r="K53" s="98">
        <v>35.506740000000001</v>
      </c>
      <c r="L53" s="87">
        <v>38.538800000000002</v>
      </c>
      <c r="N53" s="97" t="s">
        <v>30</v>
      </c>
      <c r="O53" s="1" t="s">
        <v>3</v>
      </c>
      <c r="P53" s="87">
        <v>32.375309999999999</v>
      </c>
      <c r="Q53" s="98">
        <v>35.468299999999999</v>
      </c>
      <c r="R53" s="87">
        <v>38.56129</v>
      </c>
    </row>
    <row r="54" spans="2:18" x14ac:dyDescent="0.3">
      <c r="B54" s="95"/>
      <c r="C54" s="2" t="s">
        <v>4</v>
      </c>
      <c r="D54" s="95">
        <v>12.841469999999999</v>
      </c>
      <c r="E54" s="99">
        <v>14.68497</v>
      </c>
      <c r="F54" s="95">
        <v>16.528469999999999</v>
      </c>
      <c r="H54" s="95"/>
      <c r="I54" s="2" t="s">
        <v>4</v>
      </c>
      <c r="J54" s="95">
        <v>11.796390000000001</v>
      </c>
      <c r="K54" s="99">
        <v>13.493779999999999</v>
      </c>
      <c r="L54" s="95">
        <v>15.19116</v>
      </c>
      <c r="N54" s="95"/>
      <c r="O54" s="2" t="s">
        <v>4</v>
      </c>
      <c r="P54" s="95">
        <v>12.077199999999999</v>
      </c>
      <c r="Q54" s="99">
        <v>13.91778</v>
      </c>
      <c r="R54" s="95">
        <v>15.75836</v>
      </c>
    </row>
    <row r="55" spans="2:18" x14ac:dyDescent="0.3">
      <c r="B55" s="94" t="s">
        <v>31</v>
      </c>
      <c r="C55" s="95"/>
      <c r="D55" s="95">
        <v>72.149699999999996</v>
      </c>
      <c r="E55" s="99">
        <v>80</v>
      </c>
      <c r="F55" s="95">
        <v>87.850300000000004</v>
      </c>
      <c r="H55" s="94" t="s">
        <v>31</v>
      </c>
      <c r="I55" s="95"/>
      <c r="J55" s="95">
        <v>66.401960000000003</v>
      </c>
      <c r="K55" s="99">
        <v>73.900000000000006</v>
      </c>
      <c r="L55" s="95">
        <v>81.398039999999995</v>
      </c>
      <c r="N55" s="94" t="s">
        <v>31</v>
      </c>
      <c r="O55" s="95"/>
      <c r="P55" s="95">
        <v>67.521100000000004</v>
      </c>
      <c r="Q55" s="99">
        <v>75.900000000000006</v>
      </c>
      <c r="R55" s="95">
        <v>84.278899999999993</v>
      </c>
    </row>
    <row r="56" spans="2:18" x14ac:dyDescent="0.3">
      <c r="B56" s="104" t="s">
        <v>32</v>
      </c>
      <c r="C56" s="91"/>
      <c r="D56" s="91">
        <v>2.2806199999999999</v>
      </c>
      <c r="E56" s="93">
        <v>4</v>
      </c>
      <c r="F56" s="91">
        <v>5.7193800000000001</v>
      </c>
      <c r="H56" s="104" t="s">
        <v>32</v>
      </c>
      <c r="I56" s="91"/>
      <c r="J56" s="91">
        <v>2.8596599999999999</v>
      </c>
      <c r="K56" s="93">
        <v>4.2</v>
      </c>
      <c r="L56" s="91">
        <v>5.5403399999999996</v>
      </c>
      <c r="N56" s="104" t="s">
        <v>32</v>
      </c>
      <c r="O56" s="91"/>
      <c r="P56" s="91">
        <v>2.12934</v>
      </c>
      <c r="Q56" s="93">
        <v>3.4</v>
      </c>
      <c r="R56" s="91">
        <v>4.6706599999999998</v>
      </c>
    </row>
    <row r="57" spans="2:18" x14ac:dyDescent="0.3">
      <c r="B57" s="97" t="s">
        <v>33</v>
      </c>
      <c r="C57" s="1" t="s">
        <v>3</v>
      </c>
      <c r="D57" s="87">
        <v>96.349950000000007</v>
      </c>
      <c r="E57" s="98">
        <v>107.37612</v>
      </c>
      <c r="F57" s="87">
        <v>118.40228</v>
      </c>
      <c r="H57" s="97" t="s">
        <v>33</v>
      </c>
      <c r="I57" s="1" t="s">
        <v>3</v>
      </c>
      <c r="J57" s="87">
        <v>101.76366</v>
      </c>
      <c r="K57" s="98">
        <v>112.40157000000001</v>
      </c>
      <c r="L57" s="87">
        <v>123.03948</v>
      </c>
      <c r="N57" s="97" t="s">
        <v>33</v>
      </c>
      <c r="O57" s="1" t="s">
        <v>3</v>
      </c>
      <c r="P57" s="87">
        <v>91.068330000000003</v>
      </c>
      <c r="Q57" s="98">
        <v>101.24485</v>
      </c>
      <c r="R57" s="87">
        <v>111.42138</v>
      </c>
    </row>
    <row r="58" spans="2:18" x14ac:dyDescent="0.3">
      <c r="B58" s="95"/>
      <c r="C58" s="2" t="s">
        <v>4</v>
      </c>
      <c r="D58" s="95">
        <v>38.613309999999998</v>
      </c>
      <c r="E58" s="99">
        <v>45.045400000000001</v>
      </c>
      <c r="F58" s="95">
        <v>51.477490000000003</v>
      </c>
      <c r="H58" s="95"/>
      <c r="I58" s="2" t="s">
        <v>4</v>
      </c>
      <c r="J58" s="95">
        <v>38.994889999999998</v>
      </c>
      <c r="K58" s="99">
        <v>45.530160000000002</v>
      </c>
      <c r="L58" s="95">
        <v>52.065429999999999</v>
      </c>
      <c r="N58" s="95"/>
      <c r="O58" s="2" t="s">
        <v>4</v>
      </c>
      <c r="P58" s="95">
        <v>36.828040000000001</v>
      </c>
      <c r="Q58" s="99">
        <v>43.76041</v>
      </c>
      <c r="R58" s="95">
        <v>50.692779999999999</v>
      </c>
    </row>
    <row r="59" spans="2:18" x14ac:dyDescent="0.3">
      <c r="B59" s="104" t="s">
        <v>34</v>
      </c>
      <c r="C59" s="91"/>
      <c r="D59" s="91">
        <v>211.94057000000001</v>
      </c>
      <c r="E59" s="93">
        <v>243.57964000000001</v>
      </c>
      <c r="F59" s="91">
        <v>275.21870000000001</v>
      </c>
      <c r="H59" s="104" t="s">
        <v>34</v>
      </c>
      <c r="I59" s="91"/>
      <c r="J59" s="91">
        <v>213.41048000000001</v>
      </c>
      <c r="K59" s="93">
        <v>245.34748999999999</v>
      </c>
      <c r="L59" s="91">
        <v>277.28451000000001</v>
      </c>
      <c r="N59" s="104" t="s">
        <v>34</v>
      </c>
      <c r="O59" s="91"/>
      <c r="P59" s="91">
        <v>198.63872000000001</v>
      </c>
      <c r="Q59" s="93">
        <v>231.16825</v>
      </c>
      <c r="R59" s="91">
        <v>263.69778000000002</v>
      </c>
    </row>
    <row r="60" spans="2:18" x14ac:dyDescent="0.3">
      <c r="B60" s="104" t="s">
        <v>35</v>
      </c>
      <c r="C60" s="91"/>
      <c r="D60" s="91">
        <v>5.5825500000000003</v>
      </c>
      <c r="E60" s="93">
        <v>10.996740000000001</v>
      </c>
      <c r="F60" s="91">
        <v>16.410920000000001</v>
      </c>
      <c r="H60" s="104" t="s">
        <v>35</v>
      </c>
      <c r="I60" s="91"/>
      <c r="J60" s="91">
        <v>5.3198800000000004</v>
      </c>
      <c r="K60" s="93">
        <v>10.06061</v>
      </c>
      <c r="L60" s="91">
        <v>14.80133</v>
      </c>
      <c r="N60" s="104" t="s">
        <v>35</v>
      </c>
      <c r="O60" s="91"/>
      <c r="P60" s="91">
        <v>3.91954</v>
      </c>
      <c r="Q60" s="93">
        <v>7.6002900000000002</v>
      </c>
      <c r="R60" s="91">
        <v>11.281040000000001</v>
      </c>
    </row>
    <row r="61" spans="2:18" x14ac:dyDescent="0.3">
      <c r="B61" s="97" t="s">
        <v>36</v>
      </c>
      <c r="C61" s="1" t="s">
        <v>3</v>
      </c>
      <c r="D61" s="87">
        <v>153.13298</v>
      </c>
      <c r="E61" s="98">
        <v>168.60176000000001</v>
      </c>
      <c r="F61" s="87">
        <v>184.07052999999999</v>
      </c>
      <c r="H61" s="97" t="s">
        <v>36</v>
      </c>
      <c r="I61" s="1" t="s">
        <v>3</v>
      </c>
      <c r="J61" s="87">
        <v>60.574559999999998</v>
      </c>
      <c r="K61" s="98">
        <v>66.402280000000005</v>
      </c>
      <c r="L61" s="87">
        <v>72.23</v>
      </c>
      <c r="N61" s="97" t="s">
        <v>36</v>
      </c>
      <c r="O61" s="1" t="s">
        <v>3</v>
      </c>
      <c r="P61" s="87">
        <v>131.20648</v>
      </c>
      <c r="Q61" s="98">
        <v>143.48560000000001</v>
      </c>
      <c r="R61" s="87">
        <v>155.76472000000001</v>
      </c>
    </row>
    <row r="62" spans="2:18" x14ac:dyDescent="0.3">
      <c r="B62" s="95"/>
      <c r="C62" s="2" t="s">
        <v>4</v>
      </c>
      <c r="D62" s="95">
        <v>59.041640000000001</v>
      </c>
      <c r="E62" s="99">
        <v>68.204239999999999</v>
      </c>
      <c r="F62" s="95">
        <v>77.366829999999993</v>
      </c>
      <c r="H62" s="95"/>
      <c r="I62" s="2" t="s">
        <v>4</v>
      </c>
      <c r="J62" s="95">
        <v>22.030619999999999</v>
      </c>
      <c r="K62" s="99">
        <v>25.53378</v>
      </c>
      <c r="L62" s="95">
        <v>29.036940000000001</v>
      </c>
      <c r="N62" s="95"/>
      <c r="O62" s="2" t="s">
        <v>4</v>
      </c>
      <c r="P62" s="95">
        <v>48.521459999999998</v>
      </c>
      <c r="Q62" s="99">
        <v>56.337580000000003</v>
      </c>
      <c r="R62" s="95">
        <v>64.153700000000001</v>
      </c>
    </row>
    <row r="63" spans="2:18" x14ac:dyDescent="0.3">
      <c r="B63" s="97" t="s">
        <v>37</v>
      </c>
      <c r="C63" s="1" t="s">
        <v>3</v>
      </c>
      <c r="D63" s="87">
        <v>0</v>
      </c>
      <c r="E63" s="98">
        <v>0</v>
      </c>
      <c r="F63" s="87">
        <v>0</v>
      </c>
      <c r="H63" s="97" t="s">
        <v>37</v>
      </c>
      <c r="I63" s="1" t="s">
        <v>3</v>
      </c>
      <c r="J63" s="87">
        <v>0</v>
      </c>
      <c r="K63" s="98">
        <v>0</v>
      </c>
      <c r="L63" s="87">
        <v>0</v>
      </c>
      <c r="N63" s="97" t="s">
        <v>37</v>
      </c>
      <c r="O63" s="1" t="s">
        <v>3</v>
      </c>
      <c r="P63" s="87">
        <v>0</v>
      </c>
      <c r="Q63" s="98">
        <v>0</v>
      </c>
      <c r="R63" s="87">
        <v>0</v>
      </c>
    </row>
    <row r="64" spans="2:18" x14ac:dyDescent="0.3">
      <c r="B64" s="95"/>
      <c r="C64" s="2" t="s">
        <v>4</v>
      </c>
      <c r="D64" s="95">
        <v>0</v>
      </c>
      <c r="E64" s="99">
        <v>0</v>
      </c>
      <c r="F64" s="95">
        <v>0</v>
      </c>
      <c r="H64" s="95"/>
      <c r="I64" s="2" t="s">
        <v>4</v>
      </c>
      <c r="J64" s="95">
        <v>0</v>
      </c>
      <c r="K64" s="99">
        <v>0</v>
      </c>
      <c r="L64" s="95">
        <v>0</v>
      </c>
      <c r="N64" s="95"/>
      <c r="O64" s="2" t="s">
        <v>4</v>
      </c>
      <c r="P64" s="95">
        <v>0</v>
      </c>
      <c r="Q64" s="99">
        <v>0</v>
      </c>
      <c r="R64" s="95">
        <v>0</v>
      </c>
    </row>
    <row r="65" spans="2:18" x14ac:dyDescent="0.3">
      <c r="B65" s="104" t="s">
        <v>38</v>
      </c>
      <c r="C65" s="91"/>
      <c r="D65" s="91">
        <v>0</v>
      </c>
      <c r="E65" s="93">
        <v>0</v>
      </c>
      <c r="F65" s="91">
        <v>0</v>
      </c>
      <c r="H65" s="104" t="s">
        <v>38</v>
      </c>
      <c r="I65" s="91"/>
      <c r="J65" s="91">
        <v>0</v>
      </c>
      <c r="K65" s="93">
        <v>0</v>
      </c>
      <c r="L65" s="91">
        <v>0</v>
      </c>
      <c r="N65" s="104" t="s">
        <v>38</v>
      </c>
      <c r="O65" s="91"/>
      <c r="P65" s="91">
        <v>0</v>
      </c>
      <c r="Q65" s="93">
        <v>0</v>
      </c>
      <c r="R65" s="91">
        <v>0</v>
      </c>
    </row>
    <row r="66" spans="2:18" x14ac:dyDescent="0.3">
      <c r="B66" s="104" t="s">
        <v>39</v>
      </c>
      <c r="C66" s="91"/>
      <c r="D66" s="91">
        <v>0</v>
      </c>
      <c r="E66" s="93">
        <v>0</v>
      </c>
      <c r="F66" s="91">
        <v>0</v>
      </c>
      <c r="H66" s="104" t="s">
        <v>39</v>
      </c>
      <c r="I66" s="91"/>
      <c r="J66" s="91">
        <v>0</v>
      </c>
      <c r="K66" s="93">
        <v>0</v>
      </c>
      <c r="L66" s="91">
        <v>0</v>
      </c>
      <c r="N66" s="104" t="s">
        <v>39</v>
      </c>
      <c r="O66" s="91"/>
      <c r="P66" s="91">
        <v>0</v>
      </c>
      <c r="Q66" s="93">
        <v>0</v>
      </c>
      <c r="R66" s="91">
        <v>0</v>
      </c>
    </row>
    <row r="67" spans="2:18" x14ac:dyDescent="0.3">
      <c r="B67" s="97" t="s">
        <v>40</v>
      </c>
      <c r="C67" s="1" t="s">
        <v>3</v>
      </c>
      <c r="D67" s="87">
        <v>0</v>
      </c>
      <c r="E67" s="98">
        <v>0</v>
      </c>
      <c r="F67" s="87">
        <v>0</v>
      </c>
      <c r="H67" s="97" t="s">
        <v>40</v>
      </c>
      <c r="I67" s="1" t="s">
        <v>3</v>
      </c>
      <c r="J67" s="87">
        <v>0</v>
      </c>
      <c r="K67" s="98">
        <v>0</v>
      </c>
      <c r="L67" s="87">
        <v>0</v>
      </c>
      <c r="N67" s="97" t="s">
        <v>40</v>
      </c>
      <c r="O67" s="1" t="s">
        <v>3</v>
      </c>
      <c r="P67" s="87">
        <v>0</v>
      </c>
      <c r="Q67" s="98">
        <v>0</v>
      </c>
      <c r="R67" s="87">
        <v>0</v>
      </c>
    </row>
    <row r="68" spans="2:18" x14ac:dyDescent="0.3">
      <c r="B68" s="95"/>
      <c r="C68" s="2" t="s">
        <v>4</v>
      </c>
      <c r="D68" s="95">
        <v>0</v>
      </c>
      <c r="E68" s="99">
        <v>0</v>
      </c>
      <c r="F68" s="95">
        <v>0</v>
      </c>
      <c r="H68" s="95"/>
      <c r="I68" s="2" t="s">
        <v>4</v>
      </c>
      <c r="J68" s="95">
        <v>0</v>
      </c>
      <c r="K68" s="99">
        <v>0</v>
      </c>
      <c r="L68" s="95">
        <v>0</v>
      </c>
      <c r="N68" s="95"/>
      <c r="O68" s="2" t="s">
        <v>4</v>
      </c>
      <c r="P68" s="95">
        <v>0</v>
      </c>
      <c r="Q68" s="99">
        <v>0</v>
      </c>
      <c r="R68" s="95">
        <v>0</v>
      </c>
    </row>
    <row r="69" spans="2:18" x14ac:dyDescent="0.3">
      <c r="B69" s="104" t="s">
        <v>41</v>
      </c>
      <c r="C69" s="91"/>
      <c r="D69" s="91">
        <v>0</v>
      </c>
      <c r="E69" s="93">
        <v>0</v>
      </c>
      <c r="F69" s="91">
        <v>0</v>
      </c>
      <c r="H69" s="104" t="s">
        <v>41</v>
      </c>
      <c r="I69" s="91"/>
      <c r="J69" s="91">
        <v>0</v>
      </c>
      <c r="K69" s="93">
        <v>0</v>
      </c>
      <c r="L69" s="91">
        <v>0</v>
      </c>
      <c r="N69" s="104" t="s">
        <v>41</v>
      </c>
      <c r="O69" s="91"/>
      <c r="P69" s="91">
        <v>0</v>
      </c>
      <c r="Q69" s="93">
        <v>0</v>
      </c>
      <c r="R69" s="91">
        <v>0</v>
      </c>
    </row>
    <row r="70" spans="2:18" x14ac:dyDescent="0.3">
      <c r="B70" s="94" t="s">
        <v>42</v>
      </c>
      <c r="C70" s="95"/>
      <c r="D70" s="95">
        <v>0</v>
      </c>
      <c r="E70" s="99">
        <v>0</v>
      </c>
      <c r="F70" s="95">
        <v>0</v>
      </c>
      <c r="H70" s="94" t="s">
        <v>42</v>
      </c>
      <c r="I70" s="95"/>
      <c r="J70" s="95">
        <v>0</v>
      </c>
      <c r="K70" s="99">
        <v>0</v>
      </c>
      <c r="L70" s="95">
        <v>0</v>
      </c>
      <c r="N70" s="94" t="s">
        <v>42</v>
      </c>
      <c r="O70" s="95"/>
      <c r="P70" s="95">
        <v>0</v>
      </c>
      <c r="Q70" s="99">
        <v>0</v>
      </c>
      <c r="R70" s="95">
        <v>0</v>
      </c>
    </row>
    <row r="71" spans="2:18" x14ac:dyDescent="0.3">
      <c r="B71" s="97" t="s">
        <v>43</v>
      </c>
      <c r="C71" s="1" t="s">
        <v>3</v>
      </c>
      <c r="D71" s="87">
        <v>5.5380799999999999</v>
      </c>
      <c r="E71" s="101">
        <v>6.0991600000000004</v>
      </c>
      <c r="F71" s="87">
        <v>6.6602399999999999</v>
      </c>
      <c r="H71" s="97" t="s">
        <v>43</v>
      </c>
      <c r="I71" s="1" t="s">
        <v>3</v>
      </c>
      <c r="J71" s="87">
        <v>5.4124499999999998</v>
      </c>
      <c r="K71" s="101">
        <v>5.9177900000000001</v>
      </c>
      <c r="L71" s="87">
        <v>6.4231299999999996</v>
      </c>
      <c r="N71" s="97" t="s">
        <v>43</v>
      </c>
      <c r="O71" s="1" t="s">
        <v>3</v>
      </c>
      <c r="P71" s="87">
        <v>5.39588</v>
      </c>
      <c r="Q71" s="101">
        <v>5.9113800000000003</v>
      </c>
      <c r="R71" s="87">
        <v>6.4268799999999997</v>
      </c>
    </row>
    <row r="72" spans="2:18" x14ac:dyDescent="0.3">
      <c r="B72" s="95"/>
      <c r="C72" s="2" t="s">
        <v>4</v>
      </c>
      <c r="D72" s="95">
        <v>2.14025</v>
      </c>
      <c r="E72" s="99">
        <v>2.4474999999999998</v>
      </c>
      <c r="F72" s="95">
        <v>2.75475</v>
      </c>
      <c r="H72" s="95"/>
      <c r="I72" s="2" t="s">
        <v>4</v>
      </c>
      <c r="J72" s="95">
        <v>1.96607</v>
      </c>
      <c r="K72" s="99">
        <v>2.2489599999999998</v>
      </c>
      <c r="L72" s="95">
        <v>2.53186</v>
      </c>
      <c r="N72" s="95"/>
      <c r="O72" s="2" t="s">
        <v>4</v>
      </c>
      <c r="P72" s="95">
        <v>2.0128699999999999</v>
      </c>
      <c r="Q72" s="99">
        <v>2.3196300000000001</v>
      </c>
      <c r="R72" s="95">
        <v>2.6263899999999998</v>
      </c>
    </row>
    <row r="73" spans="2:18" x14ac:dyDescent="0.3">
      <c r="B73" s="97" t="s">
        <v>44</v>
      </c>
      <c r="C73" s="1" t="s">
        <v>3</v>
      </c>
      <c r="D73" s="87">
        <v>6.2949099999999998</v>
      </c>
      <c r="E73" s="101">
        <v>6.8940599999999996</v>
      </c>
      <c r="F73" s="87">
        <v>7.4932100000000004</v>
      </c>
      <c r="H73" s="97" t="s">
        <v>44</v>
      </c>
      <c r="I73" s="1" t="s">
        <v>3</v>
      </c>
      <c r="J73" s="87">
        <v>6.1543700000000001</v>
      </c>
      <c r="K73" s="101">
        <v>6.6881399999999998</v>
      </c>
      <c r="L73" s="87">
        <v>7.2219100000000003</v>
      </c>
      <c r="N73" s="97" t="s">
        <v>44</v>
      </c>
      <c r="O73" s="1" t="s">
        <v>3</v>
      </c>
      <c r="P73" s="87">
        <v>6.0322399999999998</v>
      </c>
      <c r="Q73" s="101">
        <v>6.56534</v>
      </c>
      <c r="R73" s="87">
        <v>7.0984299999999996</v>
      </c>
    </row>
    <row r="74" spans="2:18" x14ac:dyDescent="0.3">
      <c r="B74" s="95"/>
      <c r="C74" s="2" t="s">
        <v>4</v>
      </c>
      <c r="D74" s="95">
        <v>2.3808500000000001</v>
      </c>
      <c r="E74" s="99">
        <v>2.71848</v>
      </c>
      <c r="F74" s="95">
        <v>3.0561199999999999</v>
      </c>
      <c r="H74" s="95"/>
      <c r="I74" s="2" t="s">
        <v>4</v>
      </c>
      <c r="J74" s="95">
        <v>2.1934999999999998</v>
      </c>
      <c r="K74" s="99">
        <v>2.5077699999999998</v>
      </c>
      <c r="L74" s="95">
        <v>2.8220399999999999</v>
      </c>
      <c r="N74" s="95"/>
      <c r="O74" s="2" t="s">
        <v>4</v>
      </c>
      <c r="P74" s="95">
        <v>2.22262</v>
      </c>
      <c r="Q74" s="99">
        <v>2.56338</v>
      </c>
      <c r="R74" s="95">
        <v>2.9041399999999999</v>
      </c>
    </row>
    <row r="75" spans="2:18" x14ac:dyDescent="0.3">
      <c r="B75" s="97" t="s">
        <v>45</v>
      </c>
      <c r="D75" s="87">
        <v>88.431049999999999</v>
      </c>
      <c r="E75" s="101">
        <v>89.877470000000002</v>
      </c>
      <c r="F75" s="87">
        <v>91.323880000000003</v>
      </c>
      <c r="H75" s="97" t="s">
        <v>45</v>
      </c>
      <c r="J75" s="87">
        <v>88.436490000000006</v>
      </c>
      <c r="K75" s="101">
        <v>89.880830000000003</v>
      </c>
      <c r="L75" s="87">
        <v>91.325180000000003</v>
      </c>
      <c r="N75" s="97" t="s">
        <v>45</v>
      </c>
      <c r="P75" s="87">
        <v>88.468230000000005</v>
      </c>
      <c r="Q75" s="101">
        <v>89.900379999999998</v>
      </c>
      <c r="R75" s="87">
        <v>91.332530000000006</v>
      </c>
    </row>
    <row r="76" spans="2:18" x14ac:dyDescent="0.3">
      <c r="B76" s="97" t="s">
        <v>46</v>
      </c>
      <c r="D76" s="87">
        <v>87.668530000000004</v>
      </c>
      <c r="E76" s="101">
        <v>89.561400000000006</v>
      </c>
      <c r="F76" s="87">
        <v>91.454269999999994</v>
      </c>
      <c r="H76" s="97" t="s">
        <v>46</v>
      </c>
      <c r="J76" s="87">
        <v>87.737579999999994</v>
      </c>
      <c r="K76" s="101">
        <v>89.604730000000004</v>
      </c>
      <c r="L76" s="87">
        <v>91.471879999999999</v>
      </c>
      <c r="N76" s="97" t="s">
        <v>46</v>
      </c>
      <c r="P76" s="87">
        <v>87.711519999999993</v>
      </c>
      <c r="Q76" s="101">
        <v>89.560320000000004</v>
      </c>
      <c r="R76" s="87">
        <v>91.409120000000001</v>
      </c>
    </row>
    <row r="77" spans="2:18" x14ac:dyDescent="0.3">
      <c r="B77" s="97" t="s">
        <v>47</v>
      </c>
      <c r="D77" s="87">
        <v>88.803669999999997</v>
      </c>
      <c r="E77" s="101">
        <v>89.639179999999996</v>
      </c>
      <c r="F77" s="87">
        <v>90.474689999999995</v>
      </c>
      <c r="H77" s="97" t="s">
        <v>47</v>
      </c>
      <c r="J77" s="87">
        <v>88.83032</v>
      </c>
      <c r="K77" s="101">
        <v>89.668340000000001</v>
      </c>
      <c r="L77" s="87">
        <v>90.506349999999998</v>
      </c>
      <c r="N77" s="97" t="s">
        <v>47</v>
      </c>
      <c r="P77" s="87">
        <v>88.795869999999994</v>
      </c>
      <c r="Q77" s="101">
        <v>89.632459999999995</v>
      </c>
      <c r="R77" s="87">
        <v>90.469049999999996</v>
      </c>
    </row>
    <row r="78" spans="2:18" x14ac:dyDescent="0.3">
      <c r="B78" s="97" t="s">
        <v>48</v>
      </c>
      <c r="D78" s="87">
        <v>87.044979999999995</v>
      </c>
      <c r="E78" s="101">
        <v>88.354669999999999</v>
      </c>
      <c r="F78" s="87">
        <v>89.664370000000005</v>
      </c>
      <c r="H78" s="97" t="s">
        <v>48</v>
      </c>
      <c r="J78" s="87">
        <v>86.998710000000003</v>
      </c>
      <c r="K78" s="101">
        <v>88.320970000000003</v>
      </c>
      <c r="L78" s="87">
        <v>89.643230000000003</v>
      </c>
      <c r="N78" s="97" t="s">
        <v>48</v>
      </c>
      <c r="P78" s="87">
        <v>87.013649999999998</v>
      </c>
      <c r="Q78" s="101">
        <v>88.331940000000003</v>
      </c>
      <c r="R78" s="87">
        <v>89.650239999999997</v>
      </c>
    </row>
    <row r="79" spans="2:18" x14ac:dyDescent="0.3">
      <c r="B79" s="97" t="s">
        <v>49</v>
      </c>
      <c r="D79" s="87">
        <v>87.81944</v>
      </c>
      <c r="E79" s="101">
        <v>89.286270000000002</v>
      </c>
      <c r="F79" s="87">
        <v>90.753110000000007</v>
      </c>
      <c r="H79" s="97" t="s">
        <v>49</v>
      </c>
      <c r="J79" s="87">
        <v>87.831440000000001</v>
      </c>
      <c r="K79" s="101">
        <v>89.294799999999995</v>
      </c>
      <c r="L79" s="87">
        <v>90.758170000000007</v>
      </c>
      <c r="N79" s="97" t="s">
        <v>49</v>
      </c>
      <c r="P79" s="87">
        <v>87.8108</v>
      </c>
      <c r="Q79" s="101">
        <v>89.293180000000007</v>
      </c>
      <c r="R79" s="87">
        <v>90.775570000000002</v>
      </c>
    </row>
    <row r="80" spans="2:18" x14ac:dyDescent="0.3">
      <c r="B80" s="94" t="s">
        <v>50</v>
      </c>
      <c r="C80" s="95"/>
      <c r="D80" s="95">
        <v>88.521659999999997</v>
      </c>
      <c r="E80" s="99">
        <v>89.315809999999999</v>
      </c>
      <c r="F80" s="95">
        <v>90.109970000000004</v>
      </c>
      <c r="H80" s="94" t="s">
        <v>50</v>
      </c>
      <c r="I80" s="95"/>
      <c r="J80" s="95">
        <v>88.545100000000005</v>
      </c>
      <c r="K80" s="99">
        <v>89.336320000000001</v>
      </c>
      <c r="L80" s="95">
        <v>90.127529999999993</v>
      </c>
      <c r="N80" s="94" t="s">
        <v>50</v>
      </c>
      <c r="O80" s="95"/>
      <c r="P80" s="95">
        <v>88.529499999999999</v>
      </c>
      <c r="Q80" s="99">
        <v>89.311859999999996</v>
      </c>
      <c r="R80" s="95">
        <v>90.094229999999996</v>
      </c>
    </row>
    <row r="81" spans="2:18" x14ac:dyDescent="0.3">
      <c r="B81" s="97" t="s">
        <v>51</v>
      </c>
      <c r="C81" s="1" t="s">
        <v>3</v>
      </c>
      <c r="D81" s="87">
        <v>4.6984300000000001</v>
      </c>
      <c r="E81" s="103">
        <v>5.2531499999999998</v>
      </c>
      <c r="F81" s="87">
        <v>5.8078700000000003</v>
      </c>
      <c r="H81" s="97" t="s">
        <v>51</v>
      </c>
      <c r="I81" s="1" t="s">
        <v>3</v>
      </c>
      <c r="J81" s="87">
        <v>3.46136</v>
      </c>
      <c r="K81" s="103">
        <v>3.7809900000000001</v>
      </c>
      <c r="L81" s="87">
        <v>4.1006099999999996</v>
      </c>
      <c r="N81" s="97" t="s">
        <v>51</v>
      </c>
      <c r="O81" s="1" t="s">
        <v>3</v>
      </c>
      <c r="P81" s="87">
        <v>3.3013400000000002</v>
      </c>
      <c r="Q81" s="103">
        <v>3.5845500000000001</v>
      </c>
      <c r="R81" s="87">
        <v>3.8677700000000002</v>
      </c>
    </row>
    <row r="82" spans="2:18" x14ac:dyDescent="0.3">
      <c r="B82" s="95"/>
      <c r="C82" s="2" t="s">
        <v>4</v>
      </c>
      <c r="D82" s="95">
        <v>4.9626200000000003</v>
      </c>
      <c r="E82" s="99">
        <v>5.9750899999999998</v>
      </c>
      <c r="F82" s="95">
        <v>6.9875499999999997</v>
      </c>
      <c r="H82" s="95"/>
      <c r="I82" s="2" t="s">
        <v>4</v>
      </c>
      <c r="J82" s="95">
        <v>2.3633500000000001</v>
      </c>
      <c r="K82" s="99">
        <v>3.0756100000000002</v>
      </c>
      <c r="L82" s="95">
        <v>3.7878699999999998</v>
      </c>
      <c r="N82" s="95"/>
      <c r="O82" s="2" t="s">
        <v>4</v>
      </c>
      <c r="P82" s="95">
        <v>1.8913</v>
      </c>
      <c r="Q82" s="99">
        <v>2.5021599999999999</v>
      </c>
      <c r="R82" s="95">
        <v>3.1130200000000001</v>
      </c>
    </row>
  </sheetData>
  <mergeCells count="1">
    <mergeCell ref="P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63CA-0545-4382-940C-2A35625C58CE}">
  <sheetPr codeName="Foglio2"/>
  <dimension ref="A1:EJ1259"/>
  <sheetViews>
    <sheetView workbookViewId="0">
      <selection activeCell="B3" sqref="B3"/>
    </sheetView>
  </sheetViews>
  <sheetFormatPr defaultColWidth="9.1796875" defaultRowHeight="12" x14ac:dyDescent="0.3"/>
  <cols>
    <col min="1" max="1" width="9.1796875" style="3"/>
    <col min="2" max="2" width="9.54296875" style="3" bestFit="1" customWidth="1"/>
    <col min="3" max="3" width="9.1796875" style="3"/>
    <col min="4" max="6" width="9.54296875" style="3" bestFit="1" customWidth="1"/>
    <col min="7" max="7" width="9.1796875" style="3"/>
    <col min="8" max="8" width="9.54296875" style="3" bestFit="1" customWidth="1"/>
    <col min="9" max="9" width="9.1796875" style="3"/>
    <col min="10" max="12" width="9.54296875" style="3" bestFit="1" customWidth="1"/>
    <col min="13" max="13" width="9.1796875" style="3"/>
    <col min="14" max="14" width="9.54296875" style="3" bestFit="1" customWidth="1"/>
    <col min="15" max="15" width="9.1796875" style="3"/>
    <col min="16" max="18" width="9.54296875" style="3" bestFit="1" customWidth="1"/>
    <col min="19" max="19" width="9.1796875" style="3"/>
    <col min="20" max="20" width="9.54296875" style="3" bestFit="1" customWidth="1"/>
    <col min="21" max="21" width="9.1796875" style="3"/>
    <col min="22" max="24" width="9.54296875" style="3" bestFit="1" customWidth="1"/>
    <col min="25" max="25" width="9.1796875" style="3"/>
    <col min="26" max="26" width="9.54296875" style="3" bestFit="1" customWidth="1"/>
    <col min="27" max="27" width="9.1796875" style="3"/>
    <col min="28" max="30" width="9.54296875" style="3" bestFit="1" customWidth="1"/>
    <col min="31" max="31" width="9.1796875" style="3"/>
    <col min="32" max="32" width="9.54296875" style="3" bestFit="1" customWidth="1"/>
    <col min="33" max="33" width="9.1796875" style="3"/>
    <col min="34" max="36" width="9.54296875" style="3" bestFit="1" customWidth="1"/>
    <col min="37" max="37" width="9.1796875" style="3"/>
    <col min="38" max="38" width="9.54296875" style="3" bestFit="1" customWidth="1"/>
    <col min="39" max="39" width="9.1796875" style="3"/>
    <col min="40" max="42" width="9.54296875" style="3" bestFit="1" customWidth="1"/>
    <col min="43" max="43" width="9.1796875" style="3"/>
    <col min="44" max="44" width="9.54296875" style="3" bestFit="1" customWidth="1"/>
    <col min="45" max="45" width="9.1796875" style="3"/>
    <col min="46" max="48" width="9.54296875" style="3" bestFit="1" customWidth="1"/>
    <col min="49" max="49" width="9.1796875" style="3"/>
    <col min="50" max="50" width="9.54296875" style="3" bestFit="1" customWidth="1"/>
    <col min="51" max="51" width="9.1796875" style="3"/>
    <col min="52" max="54" width="9.54296875" style="3" bestFit="1" customWidth="1"/>
    <col min="55" max="55" width="9.1796875" style="3"/>
    <col min="56" max="56" width="9.54296875" style="3" bestFit="1" customWidth="1"/>
    <col min="57" max="57" width="9.1796875" style="3"/>
    <col min="58" max="60" width="9.54296875" style="3" bestFit="1" customWidth="1"/>
    <col min="61" max="61" width="9.1796875" style="3"/>
    <col min="62" max="62" width="9.54296875" style="3" bestFit="1" customWidth="1"/>
    <col min="63" max="63" width="9.1796875" style="3"/>
    <col min="64" max="66" width="9.54296875" style="3" bestFit="1" customWidth="1"/>
    <col min="67" max="67" width="9.1796875" style="3"/>
    <col min="68" max="68" width="9.54296875" style="3" bestFit="1" customWidth="1"/>
    <col min="69" max="69" width="9.1796875" style="3"/>
    <col min="70" max="71" width="9.81640625" style="3" bestFit="1" customWidth="1"/>
    <col min="72" max="72" width="9.7265625" style="3" bestFit="1" customWidth="1"/>
    <col min="73" max="73" width="9.1796875" style="3"/>
    <col min="74" max="74" width="9.54296875" style="3" bestFit="1" customWidth="1"/>
    <col min="75" max="75" width="9.1796875" style="3"/>
    <col min="76" max="78" width="9.54296875" style="3" bestFit="1" customWidth="1"/>
    <col min="79" max="79" width="9.1796875" style="3"/>
    <col min="80" max="80" width="9.54296875" style="3" bestFit="1" customWidth="1"/>
    <col min="81" max="81" width="9.1796875" style="3"/>
    <col min="82" max="84" width="9.54296875" style="3" bestFit="1" customWidth="1"/>
    <col min="85" max="85" width="9.1796875" style="3"/>
    <col min="86" max="86" width="9.54296875" style="3" bestFit="1" customWidth="1"/>
    <col min="87" max="87" width="9.1796875" style="3"/>
    <col min="88" max="89" width="10" style="3" bestFit="1" customWidth="1"/>
    <col min="90" max="90" width="9.54296875" style="3" bestFit="1" customWidth="1"/>
    <col min="91" max="91" width="9.1796875" style="3"/>
    <col min="92" max="92" width="9.54296875" style="3" bestFit="1" customWidth="1"/>
    <col min="93" max="93" width="9.1796875" style="3"/>
    <col min="94" max="96" width="9.54296875" style="3" bestFit="1" customWidth="1"/>
    <col min="97" max="97" width="9.1796875" style="3"/>
    <col min="98" max="98" width="9.54296875" style="3" bestFit="1" customWidth="1"/>
    <col min="99" max="99" width="9.1796875" style="3"/>
    <col min="100" max="102" width="9.54296875" style="3" bestFit="1" customWidth="1"/>
    <col min="103" max="16384" width="9.1796875" style="3"/>
  </cols>
  <sheetData>
    <row r="1" spans="1:96" s="37" customFormat="1" ht="15" customHeight="1" x14ac:dyDescent="0.3">
      <c r="A1" s="36" t="s">
        <v>52</v>
      </c>
    </row>
    <row r="2" spans="1:96" s="39" customFormat="1" ht="5.25" customHeight="1" x14ac:dyDescent="0.3">
      <c r="A2" s="38"/>
    </row>
    <row r="3" spans="1:96" x14ac:dyDescent="0.3">
      <c r="B3" s="40">
        <v>250</v>
      </c>
      <c r="C3" s="41"/>
      <c r="D3" s="281" t="s">
        <v>52</v>
      </c>
      <c r="E3" s="281"/>
      <c r="F3" s="281"/>
      <c r="H3" s="40">
        <v>240</v>
      </c>
      <c r="I3" s="41"/>
      <c r="J3" s="281"/>
      <c r="K3" s="281"/>
      <c r="L3" s="281"/>
      <c r="N3" s="40">
        <f>H3-10</f>
        <v>230</v>
      </c>
      <c r="O3" s="41"/>
      <c r="P3" s="281"/>
      <c r="Q3" s="281"/>
      <c r="R3" s="281"/>
      <c r="T3" s="40">
        <f>N3-10</f>
        <v>220</v>
      </c>
      <c r="U3" s="41"/>
      <c r="V3" s="281"/>
      <c r="W3" s="281"/>
      <c r="X3" s="281"/>
      <c r="Z3" s="40">
        <f>T3-10</f>
        <v>210</v>
      </c>
      <c r="AA3" s="41"/>
      <c r="AB3" s="281"/>
      <c r="AC3" s="281"/>
      <c r="AD3" s="281"/>
      <c r="AF3" s="40">
        <f>Z3-10</f>
        <v>200</v>
      </c>
      <c r="AG3" s="41"/>
      <c r="AH3" s="281"/>
      <c r="AI3" s="281"/>
      <c r="AJ3" s="281"/>
      <c r="AL3" s="40">
        <f>AF3-10</f>
        <v>190</v>
      </c>
      <c r="AM3" s="41"/>
      <c r="AN3" s="281"/>
      <c r="AO3" s="281"/>
      <c r="AP3" s="281"/>
      <c r="AR3" s="40">
        <f>AL3-10</f>
        <v>180</v>
      </c>
      <c r="AS3" s="41"/>
      <c r="AT3" s="281"/>
      <c r="AU3" s="281"/>
      <c r="AV3" s="281"/>
      <c r="AX3" s="40">
        <f>AR3-10</f>
        <v>170</v>
      </c>
      <c r="AY3" s="41"/>
      <c r="AZ3" s="281"/>
      <c r="BA3" s="281"/>
      <c r="BB3" s="281"/>
      <c r="BD3" s="40">
        <f>AX3-10</f>
        <v>160</v>
      </c>
      <c r="BE3" s="41"/>
      <c r="BF3" s="281"/>
      <c r="BG3" s="281"/>
      <c r="BH3" s="281"/>
      <c r="BJ3" s="40">
        <f>BD3-10</f>
        <v>150</v>
      </c>
      <c r="BK3" s="41"/>
      <c r="BL3" s="281"/>
      <c r="BM3" s="281"/>
      <c r="BN3" s="281"/>
      <c r="BP3" s="40">
        <f>BJ3-10</f>
        <v>140</v>
      </c>
      <c r="BQ3" s="41"/>
      <c r="BR3" s="281"/>
      <c r="BS3" s="281"/>
      <c r="BT3" s="281"/>
      <c r="BV3" s="40">
        <f>BP3-10</f>
        <v>130</v>
      </c>
      <c r="BW3" s="41"/>
      <c r="BX3" s="281"/>
      <c r="BY3" s="281"/>
      <c r="BZ3" s="281"/>
      <c r="CB3" s="40">
        <f>BV3-10</f>
        <v>120</v>
      </c>
      <c r="CC3" s="41"/>
      <c r="CD3" s="281"/>
      <c r="CE3" s="281"/>
      <c r="CF3" s="281"/>
      <c r="CH3" s="40">
        <v>115</v>
      </c>
      <c r="CI3" s="41"/>
      <c r="CJ3" s="281"/>
      <c r="CK3" s="281"/>
      <c r="CL3" s="281"/>
      <c r="CN3" s="40">
        <v>110</v>
      </c>
      <c r="CO3" s="41"/>
      <c r="CP3" s="281"/>
      <c r="CQ3" s="281"/>
      <c r="CR3" s="281"/>
    </row>
    <row r="4" spans="1:96" x14ac:dyDescent="0.3">
      <c r="E4" s="42"/>
      <c r="K4" s="42"/>
      <c r="Q4" s="42"/>
      <c r="W4" s="42"/>
      <c r="AC4" s="42"/>
      <c r="AI4" s="42"/>
      <c r="AO4" s="42"/>
      <c r="AU4" s="42"/>
      <c r="BA4" s="42"/>
      <c r="BG4" s="42"/>
      <c r="BM4" s="42"/>
      <c r="BS4" s="42"/>
      <c r="BY4" s="42"/>
      <c r="CE4" s="42"/>
      <c r="CK4" s="42"/>
      <c r="CQ4" s="42"/>
    </row>
    <row r="5" spans="1:96" x14ac:dyDescent="0.3">
      <c r="B5" s="43"/>
      <c r="C5" s="43"/>
      <c r="D5" s="44">
        <v>-0.95</v>
      </c>
      <c r="E5" s="45" t="s">
        <v>0</v>
      </c>
      <c r="F5" s="44">
        <v>0.95</v>
      </c>
      <c r="H5" s="43"/>
      <c r="I5" s="43"/>
      <c r="J5" s="44">
        <v>-0.95</v>
      </c>
      <c r="K5" s="45" t="s">
        <v>0</v>
      </c>
      <c r="L5" s="44">
        <v>0.95</v>
      </c>
      <c r="N5" s="43"/>
      <c r="O5" s="43"/>
      <c r="P5" s="44">
        <v>-0.95</v>
      </c>
      <c r="Q5" s="45" t="s">
        <v>0</v>
      </c>
      <c r="R5" s="44">
        <v>0.95</v>
      </c>
      <c r="T5" s="43"/>
      <c r="U5" s="43"/>
      <c r="V5" s="44">
        <v>-0.95</v>
      </c>
      <c r="W5" s="45" t="s">
        <v>0</v>
      </c>
      <c r="X5" s="44">
        <v>0.95</v>
      </c>
      <c r="Z5" s="43"/>
      <c r="AA5" s="43"/>
      <c r="AB5" s="44">
        <v>-0.95</v>
      </c>
      <c r="AC5" s="45" t="s">
        <v>0</v>
      </c>
      <c r="AD5" s="44">
        <v>0.95</v>
      </c>
      <c r="AF5" s="43"/>
      <c r="AG5" s="43"/>
      <c r="AH5" s="44">
        <v>-0.95</v>
      </c>
      <c r="AI5" s="45" t="s">
        <v>0</v>
      </c>
      <c r="AJ5" s="44">
        <v>0.95</v>
      </c>
      <c r="AL5" s="43"/>
      <c r="AM5" s="43"/>
      <c r="AN5" s="44">
        <v>-0.95</v>
      </c>
      <c r="AO5" s="45" t="s">
        <v>0</v>
      </c>
      <c r="AP5" s="44">
        <v>0.95</v>
      </c>
      <c r="AR5" s="43"/>
      <c r="AS5" s="43"/>
      <c r="AT5" s="44">
        <v>-0.95</v>
      </c>
      <c r="AU5" s="45" t="s">
        <v>0</v>
      </c>
      <c r="AV5" s="44">
        <v>0.95</v>
      </c>
      <c r="AX5" s="43"/>
      <c r="AY5" s="43"/>
      <c r="AZ5" s="44">
        <v>-0.95</v>
      </c>
      <c r="BA5" s="45" t="s">
        <v>0</v>
      </c>
      <c r="BB5" s="44">
        <v>0.95</v>
      </c>
      <c r="BD5" s="43"/>
      <c r="BE5" s="43"/>
      <c r="BF5" s="44">
        <v>-0.95</v>
      </c>
      <c r="BG5" s="45" t="s">
        <v>0</v>
      </c>
      <c r="BH5" s="44">
        <v>0.95</v>
      </c>
      <c r="BJ5" s="43"/>
      <c r="BK5" s="43"/>
      <c r="BL5" s="44">
        <v>-0.95</v>
      </c>
      <c r="BM5" s="45" t="s">
        <v>0</v>
      </c>
      <c r="BN5" s="44">
        <v>0.95</v>
      </c>
      <c r="BP5" s="43"/>
      <c r="BQ5" s="43"/>
      <c r="BR5" s="44">
        <v>-0.95</v>
      </c>
      <c r="BS5" s="45" t="s">
        <v>0</v>
      </c>
      <c r="BT5" s="44">
        <v>0.95</v>
      </c>
      <c r="BV5" s="43"/>
      <c r="BW5" s="43"/>
      <c r="BX5" s="44">
        <v>-0.95</v>
      </c>
      <c r="BY5" s="45" t="s">
        <v>0</v>
      </c>
      <c r="BZ5" s="44">
        <v>0.95</v>
      </c>
      <c r="CB5" s="43"/>
      <c r="CC5" s="43"/>
      <c r="CD5" s="44">
        <v>-0.95</v>
      </c>
      <c r="CE5" s="45" t="s">
        <v>0</v>
      </c>
      <c r="CF5" s="44">
        <v>0.95</v>
      </c>
      <c r="CH5" s="43"/>
      <c r="CI5" s="43"/>
      <c r="CJ5" s="44">
        <v>-0.95</v>
      </c>
      <c r="CK5" s="45" t="s">
        <v>0</v>
      </c>
      <c r="CL5" s="44">
        <v>0.95</v>
      </c>
      <c r="CN5" s="43"/>
      <c r="CO5" s="43"/>
      <c r="CP5" s="44">
        <v>-0.95</v>
      </c>
      <c r="CQ5" s="45" t="s">
        <v>0</v>
      </c>
      <c r="CR5" s="44">
        <v>0.95</v>
      </c>
    </row>
    <row r="6" spans="1:96" x14ac:dyDescent="0.3">
      <c r="B6" s="46" t="s">
        <v>1</v>
      </c>
      <c r="C6" s="46"/>
      <c r="D6" s="47">
        <v>5242.8573500000002</v>
      </c>
      <c r="E6" s="48">
        <v>5284.7</v>
      </c>
      <c r="F6" s="47">
        <v>5326.5426500000003</v>
      </c>
      <c r="H6" s="46" t="s">
        <v>1</v>
      </c>
      <c r="I6" s="46"/>
      <c r="J6" s="47">
        <v>5242.7381500000001</v>
      </c>
      <c r="K6" s="48">
        <v>5284.8</v>
      </c>
      <c r="L6" s="47">
        <v>5326.8618500000002</v>
      </c>
      <c r="N6" s="46" t="s">
        <v>1</v>
      </c>
      <c r="O6" s="46"/>
      <c r="P6" s="47">
        <v>5241.9899800000003</v>
      </c>
      <c r="Q6" s="48">
        <v>5284.7</v>
      </c>
      <c r="R6" s="47">
        <v>5327.4100200000003</v>
      </c>
      <c r="T6" s="46" t="s">
        <v>1</v>
      </c>
      <c r="U6" s="46"/>
      <c r="V6" s="47">
        <v>5241.4257399999997</v>
      </c>
      <c r="W6" s="48">
        <v>5283.8</v>
      </c>
      <c r="X6" s="47">
        <v>5326.1742599999998</v>
      </c>
      <c r="Z6" s="46" t="s">
        <v>1</v>
      </c>
      <c r="AA6" s="46"/>
      <c r="AB6" s="47">
        <v>5240.7065000000002</v>
      </c>
      <c r="AC6" s="48">
        <v>5283.2</v>
      </c>
      <c r="AD6" s="47">
        <v>5325.6935000000003</v>
      </c>
      <c r="AF6" s="46" t="s">
        <v>1</v>
      </c>
      <c r="AG6" s="46"/>
      <c r="AH6" s="47">
        <v>5240.3747999999996</v>
      </c>
      <c r="AI6" s="48">
        <v>5283.1</v>
      </c>
      <c r="AJ6" s="47">
        <v>5325.8252000000002</v>
      </c>
      <c r="AL6" s="46" t="s">
        <v>1</v>
      </c>
      <c r="AM6" s="46"/>
      <c r="AN6" s="47">
        <v>5239.7803899999999</v>
      </c>
      <c r="AO6" s="48">
        <v>5282.5</v>
      </c>
      <c r="AP6" s="47">
        <v>5325.2196100000001</v>
      </c>
      <c r="AR6" s="46" t="s">
        <v>1</v>
      </c>
      <c r="AS6" s="46"/>
      <c r="AT6" s="47">
        <v>5238.2771300000004</v>
      </c>
      <c r="AU6" s="48">
        <v>5281.7</v>
      </c>
      <c r="AV6" s="47">
        <v>5325.1228700000001</v>
      </c>
      <c r="AX6" s="46" t="s">
        <v>1</v>
      </c>
      <c r="AY6" s="46"/>
      <c r="AZ6" s="47">
        <v>5239.8505500000001</v>
      </c>
      <c r="BA6" s="48">
        <v>5281.7</v>
      </c>
      <c r="BB6" s="47">
        <v>5323.5494500000004</v>
      </c>
      <c r="BD6" s="46" t="s">
        <v>1</v>
      </c>
      <c r="BE6" s="46"/>
      <c r="BF6" s="47">
        <v>5238.6149800000003</v>
      </c>
      <c r="BG6" s="48">
        <v>5276</v>
      </c>
      <c r="BH6" s="47">
        <v>5313.3850199999997</v>
      </c>
      <c r="BJ6" s="46" t="s">
        <v>1</v>
      </c>
      <c r="BK6" s="46"/>
      <c r="BL6" s="47">
        <v>5235.6869399999996</v>
      </c>
      <c r="BM6" s="48">
        <v>5271.8</v>
      </c>
      <c r="BN6" s="47">
        <v>5307.9130599999999</v>
      </c>
      <c r="BP6" s="46" t="s">
        <v>1</v>
      </c>
      <c r="BQ6" s="46"/>
      <c r="BR6" s="47">
        <v>5227.9068399999996</v>
      </c>
      <c r="BS6" s="48">
        <v>5262.9</v>
      </c>
      <c r="BT6" s="47">
        <v>5297.8931599999996</v>
      </c>
      <c r="BV6" s="46" t="s">
        <v>1</v>
      </c>
      <c r="BW6" s="46"/>
      <c r="BX6" s="47">
        <v>5215.7973499999998</v>
      </c>
      <c r="BY6" s="48">
        <v>5248.3</v>
      </c>
      <c r="BZ6" s="47">
        <v>5280.8026499999996</v>
      </c>
      <c r="CB6" s="46" t="s">
        <v>1</v>
      </c>
      <c r="CC6" s="46"/>
      <c r="CD6" s="47">
        <v>5193.9690300000002</v>
      </c>
      <c r="CE6" s="48">
        <v>5226.5</v>
      </c>
      <c r="CF6" s="47">
        <v>5259.0309699999998</v>
      </c>
      <c r="CH6" s="46" t="s">
        <v>1</v>
      </c>
      <c r="CI6" s="46"/>
      <c r="CJ6" s="47">
        <v>5174.9596499999998</v>
      </c>
      <c r="CK6" s="48">
        <v>5208</v>
      </c>
      <c r="CL6" s="47">
        <v>5241.0403500000002</v>
      </c>
      <c r="CN6" s="46" t="s">
        <v>1</v>
      </c>
      <c r="CO6" s="46"/>
      <c r="CP6" s="47">
        <v>5170.7566699999998</v>
      </c>
      <c r="CQ6" s="48">
        <v>5198.6000000000004</v>
      </c>
      <c r="CR6" s="49">
        <v>5226.4433300000001</v>
      </c>
    </row>
    <row r="7" spans="1:96" x14ac:dyDescent="0.3">
      <c r="B7" s="14" t="s">
        <v>2</v>
      </c>
      <c r="C7" s="50" t="s">
        <v>3</v>
      </c>
      <c r="D7" s="3">
        <v>22.850269999999998</v>
      </c>
      <c r="E7" s="51">
        <v>24.898330000000001</v>
      </c>
      <c r="F7" s="3">
        <v>26.946400000000001</v>
      </c>
      <c r="H7" s="14" t="s">
        <v>2</v>
      </c>
      <c r="I7" s="50" t="s">
        <v>3</v>
      </c>
      <c r="J7" s="3">
        <v>22.750170000000001</v>
      </c>
      <c r="K7" s="51">
        <v>24.81343</v>
      </c>
      <c r="L7" s="3">
        <v>26.87669</v>
      </c>
      <c r="N7" s="14" t="s">
        <v>2</v>
      </c>
      <c r="O7" s="50" t="s">
        <v>3</v>
      </c>
      <c r="P7" s="3">
        <v>22.81831</v>
      </c>
      <c r="Q7" s="51">
        <v>24.965499999999999</v>
      </c>
      <c r="R7" s="3">
        <v>27.112680000000001</v>
      </c>
      <c r="T7" s="14" t="s">
        <v>2</v>
      </c>
      <c r="U7" s="50" t="s">
        <v>3</v>
      </c>
      <c r="V7" s="3">
        <v>22.89171</v>
      </c>
      <c r="W7" s="51">
        <v>25.09592</v>
      </c>
      <c r="X7" s="3">
        <v>27.300139999999999</v>
      </c>
      <c r="Z7" s="14" t="s">
        <v>2</v>
      </c>
      <c r="AA7" s="50" t="s">
        <v>3</v>
      </c>
      <c r="AB7" s="3">
        <v>22.762630000000001</v>
      </c>
      <c r="AC7" s="51">
        <v>25.16525</v>
      </c>
      <c r="AD7" s="3">
        <v>27.567869999999999</v>
      </c>
      <c r="AF7" s="14" t="s">
        <v>2</v>
      </c>
      <c r="AG7" s="50" t="s">
        <v>3</v>
      </c>
      <c r="AH7" s="3">
        <v>23.136749999999999</v>
      </c>
      <c r="AI7" s="51">
        <v>25.487780000000001</v>
      </c>
      <c r="AJ7" s="3">
        <v>27.838809999999999</v>
      </c>
      <c r="AL7" s="14" t="s">
        <v>2</v>
      </c>
      <c r="AM7" s="50" t="s">
        <v>3</v>
      </c>
      <c r="AN7" s="3">
        <v>23.448740000000001</v>
      </c>
      <c r="AO7" s="51">
        <v>26.023530000000001</v>
      </c>
      <c r="AP7" s="3">
        <v>28.598320000000001</v>
      </c>
      <c r="AR7" s="14" t="s">
        <v>2</v>
      </c>
      <c r="AS7" s="50" t="s">
        <v>3</v>
      </c>
      <c r="AT7" s="3">
        <v>24.001139999999999</v>
      </c>
      <c r="AU7" s="51">
        <v>26.672930000000001</v>
      </c>
      <c r="AV7" s="3">
        <v>29.344719999999999</v>
      </c>
      <c r="AX7" s="14" t="s">
        <v>2</v>
      </c>
      <c r="AY7" s="50" t="s">
        <v>3</v>
      </c>
      <c r="AZ7" s="3">
        <v>24.549119999999998</v>
      </c>
      <c r="BA7" s="51">
        <v>27.565860000000001</v>
      </c>
      <c r="BB7" s="3">
        <v>30.582599999999999</v>
      </c>
      <c r="BD7" s="14" t="s">
        <v>2</v>
      </c>
      <c r="BE7" s="50" t="s">
        <v>3</v>
      </c>
      <c r="BF7" s="3">
        <v>24.681380000000001</v>
      </c>
      <c r="BG7" s="51">
        <v>29.10209</v>
      </c>
      <c r="BH7" s="3">
        <v>33.522799999999997</v>
      </c>
      <c r="BJ7" s="14" t="s">
        <v>2</v>
      </c>
      <c r="BK7" s="50" t="s">
        <v>3</v>
      </c>
      <c r="BL7" s="3">
        <v>26.742740000000001</v>
      </c>
      <c r="BM7" s="51">
        <v>30.107780000000002</v>
      </c>
      <c r="BN7" s="3">
        <v>33.472819999999999</v>
      </c>
      <c r="BP7" s="14" t="s">
        <v>2</v>
      </c>
      <c r="BQ7" s="50" t="s">
        <v>3</v>
      </c>
      <c r="BR7" s="3">
        <v>27.911000000000001</v>
      </c>
      <c r="BS7" s="51">
        <v>32.433390000000003</v>
      </c>
      <c r="BT7" s="3">
        <v>36.955770000000001</v>
      </c>
      <c r="BV7" s="14" t="s">
        <v>2</v>
      </c>
      <c r="BW7" s="50" t="s">
        <v>3</v>
      </c>
      <c r="BX7" s="3">
        <v>32.925260000000002</v>
      </c>
      <c r="BY7" s="51">
        <v>37.786079999999998</v>
      </c>
      <c r="BZ7" s="3">
        <v>42.646909999999998</v>
      </c>
      <c r="CB7" s="14" t="s">
        <v>2</v>
      </c>
      <c r="CC7" s="50" t="s">
        <v>3</v>
      </c>
      <c r="CD7" s="3">
        <v>36.982810000000001</v>
      </c>
      <c r="CE7" s="51">
        <v>43.817860000000003</v>
      </c>
      <c r="CF7" s="3">
        <v>50.652920000000002</v>
      </c>
      <c r="CH7" s="14" t="s">
        <v>2</v>
      </c>
      <c r="CI7" s="50" t="s">
        <v>3</v>
      </c>
      <c r="CJ7" s="3">
        <v>41.755229999999997</v>
      </c>
      <c r="CK7" s="51">
        <v>49.456899999999997</v>
      </c>
      <c r="CL7" s="3">
        <v>57.158560000000001</v>
      </c>
      <c r="CN7" s="14" t="s">
        <v>2</v>
      </c>
      <c r="CO7" s="50" t="s">
        <v>3</v>
      </c>
      <c r="CP7" s="3">
        <v>45.552889999999998</v>
      </c>
      <c r="CQ7" s="51">
        <v>52.154919999999997</v>
      </c>
      <c r="CR7" s="3">
        <v>58.75694</v>
      </c>
    </row>
    <row r="8" spans="1:96" x14ac:dyDescent="0.3">
      <c r="B8" s="47"/>
      <c r="C8" s="52" t="s">
        <v>4</v>
      </c>
      <c r="D8" s="47">
        <v>15.662140000000001</v>
      </c>
      <c r="E8" s="53">
        <v>17.640969999999999</v>
      </c>
      <c r="F8" s="47">
        <v>19.619800000000001</v>
      </c>
      <c r="H8" s="47"/>
      <c r="I8" s="52" t="s">
        <v>4</v>
      </c>
      <c r="J8" s="47">
        <v>15.74391</v>
      </c>
      <c r="K8" s="53">
        <v>17.571560000000002</v>
      </c>
      <c r="L8" s="47">
        <v>19.39922</v>
      </c>
      <c r="N8" s="47"/>
      <c r="O8" s="52" t="s">
        <v>4</v>
      </c>
      <c r="P8" s="47">
        <v>15.70181</v>
      </c>
      <c r="Q8" s="53">
        <v>17.956800000000001</v>
      </c>
      <c r="R8" s="47">
        <v>20.211780000000001</v>
      </c>
      <c r="T8" s="47"/>
      <c r="U8" s="52" t="s">
        <v>4</v>
      </c>
      <c r="V8" s="47">
        <v>15.999549999999999</v>
      </c>
      <c r="W8" s="53">
        <v>18.36542</v>
      </c>
      <c r="X8" s="47">
        <v>20.731280000000002</v>
      </c>
      <c r="Z8" s="47"/>
      <c r="AA8" s="52" t="s">
        <v>4</v>
      </c>
      <c r="AB8" s="47">
        <v>15.81678</v>
      </c>
      <c r="AC8" s="53">
        <v>18.932759999999998</v>
      </c>
      <c r="AD8" s="47">
        <v>22.048739999999999</v>
      </c>
      <c r="AF8" s="47"/>
      <c r="AG8" s="52" t="s">
        <v>4</v>
      </c>
      <c r="AH8" s="47">
        <v>16.468489999999999</v>
      </c>
      <c r="AI8" s="53">
        <v>19.664169999999999</v>
      </c>
      <c r="AJ8" s="47">
        <v>22.859850000000002</v>
      </c>
      <c r="AL8" s="47"/>
      <c r="AM8" s="52" t="s">
        <v>4</v>
      </c>
      <c r="AN8" s="47">
        <v>17.4054</v>
      </c>
      <c r="AO8" s="53">
        <v>21.930299999999999</v>
      </c>
      <c r="AP8" s="47">
        <v>26.455190000000002</v>
      </c>
      <c r="AR8" s="47"/>
      <c r="AS8" s="52" t="s">
        <v>4</v>
      </c>
      <c r="AT8" s="47">
        <v>18.933489999999999</v>
      </c>
      <c r="AU8" s="53">
        <v>24.588940000000001</v>
      </c>
      <c r="AV8" s="47">
        <v>30.24438</v>
      </c>
      <c r="AX8" s="47"/>
      <c r="AY8" s="52" t="s">
        <v>4</v>
      </c>
      <c r="AZ8" s="47">
        <v>20.37875</v>
      </c>
      <c r="BA8" s="53">
        <v>27.475899999999999</v>
      </c>
      <c r="BB8" s="47">
        <v>34.573050000000002</v>
      </c>
      <c r="BD8" s="47"/>
      <c r="BE8" s="52" t="s">
        <v>4</v>
      </c>
      <c r="BF8" s="47">
        <v>22.131910000000001</v>
      </c>
      <c r="BG8" s="53">
        <v>31.95506</v>
      </c>
      <c r="BH8" s="47">
        <v>41.778210000000001</v>
      </c>
      <c r="BJ8" s="47"/>
      <c r="BK8" s="52" t="s">
        <v>4</v>
      </c>
      <c r="BL8" s="47">
        <v>28.160340000000001</v>
      </c>
      <c r="BM8" s="53">
        <v>37.421100000000003</v>
      </c>
      <c r="BN8" s="47">
        <v>46.68186</v>
      </c>
      <c r="BP8" s="47"/>
      <c r="BQ8" s="52" t="s">
        <v>4</v>
      </c>
      <c r="BR8" s="47">
        <v>33.079450000000001</v>
      </c>
      <c r="BS8" s="53">
        <v>44.488729999999997</v>
      </c>
      <c r="BT8" s="47">
        <v>55.898020000000002</v>
      </c>
      <c r="BV8" s="47"/>
      <c r="BW8" s="52" t="s">
        <v>4</v>
      </c>
      <c r="BX8" s="47">
        <v>48.335949999999997</v>
      </c>
      <c r="BY8" s="53">
        <v>58.794330000000002</v>
      </c>
      <c r="BZ8" s="47">
        <v>69.252700000000004</v>
      </c>
      <c r="CB8" s="47"/>
      <c r="CC8" s="52" t="s">
        <v>4</v>
      </c>
      <c r="CD8" s="47">
        <v>61.944459999999999</v>
      </c>
      <c r="CE8" s="53">
        <v>75.261650000000003</v>
      </c>
      <c r="CF8" s="47">
        <v>88.578850000000003</v>
      </c>
      <c r="CH8" s="47"/>
      <c r="CI8" s="52" t="s">
        <v>4</v>
      </c>
      <c r="CJ8" s="47">
        <v>71.814679999999996</v>
      </c>
      <c r="CK8" s="53">
        <v>87.175550000000001</v>
      </c>
      <c r="CL8" s="47">
        <v>102.53643</v>
      </c>
      <c r="CN8" s="47"/>
      <c r="CO8" s="52" t="s">
        <v>4</v>
      </c>
      <c r="CP8" s="47">
        <v>82.792810000000003</v>
      </c>
      <c r="CQ8" s="53">
        <v>94.848290000000006</v>
      </c>
      <c r="CR8" s="47">
        <v>106.90376000000001</v>
      </c>
    </row>
    <row r="9" spans="1:96" x14ac:dyDescent="0.3">
      <c r="B9" s="14" t="s">
        <v>5</v>
      </c>
      <c r="C9" s="50" t="s">
        <v>3</v>
      </c>
      <c r="D9" s="3">
        <v>0.19706000000000001</v>
      </c>
      <c r="E9" s="51">
        <v>0.64766999999999997</v>
      </c>
      <c r="F9" s="3">
        <v>1.0982799999999999</v>
      </c>
      <c r="H9" s="14" t="s">
        <v>5</v>
      </c>
      <c r="I9" s="50" t="s">
        <v>3</v>
      </c>
      <c r="J9" s="3">
        <v>0.30041000000000001</v>
      </c>
      <c r="K9" s="51">
        <v>0.77163000000000004</v>
      </c>
      <c r="L9" s="3">
        <v>1.24285</v>
      </c>
      <c r="N9" s="14" t="s">
        <v>5</v>
      </c>
      <c r="O9" s="50" t="s">
        <v>3</v>
      </c>
      <c r="P9" s="3">
        <v>0.34858</v>
      </c>
      <c r="Q9" s="51">
        <v>1.03281</v>
      </c>
      <c r="R9" s="3">
        <v>1.7170399999999999</v>
      </c>
      <c r="T9" s="14" t="s">
        <v>5</v>
      </c>
      <c r="U9" s="50" t="s">
        <v>3</v>
      </c>
      <c r="V9" s="3">
        <v>0.59401999999999999</v>
      </c>
      <c r="W9" s="51">
        <v>1.3345199999999999</v>
      </c>
      <c r="X9" s="3">
        <v>2.0750199999999999</v>
      </c>
      <c r="Z9" s="14" t="s">
        <v>5</v>
      </c>
      <c r="AA9" s="50" t="s">
        <v>3</v>
      </c>
      <c r="AB9" s="3">
        <v>0.71579000000000004</v>
      </c>
      <c r="AC9" s="51">
        <v>1.7523</v>
      </c>
      <c r="AD9" s="3">
        <v>2.7888199999999999</v>
      </c>
      <c r="AF9" s="14" t="s">
        <v>5</v>
      </c>
      <c r="AG9" s="50" t="s">
        <v>3</v>
      </c>
      <c r="AH9" s="3">
        <v>1.15398</v>
      </c>
      <c r="AI9" s="51">
        <v>2.2857699999999999</v>
      </c>
      <c r="AJ9" s="3">
        <v>3.4175599999999999</v>
      </c>
      <c r="AL9" s="14" t="s">
        <v>5</v>
      </c>
      <c r="AM9" s="50" t="s">
        <v>3</v>
      </c>
      <c r="AN9" s="3">
        <v>1.62554</v>
      </c>
      <c r="AO9" s="51">
        <v>3.1417999999999999</v>
      </c>
      <c r="AP9" s="3">
        <v>4.6580500000000002</v>
      </c>
      <c r="AR9" s="14" t="s">
        <v>5</v>
      </c>
      <c r="AS9" s="50" t="s">
        <v>3</v>
      </c>
      <c r="AT9" s="3">
        <v>2.3982100000000002</v>
      </c>
      <c r="AU9" s="51">
        <v>4.1790000000000003</v>
      </c>
      <c r="AV9" s="3">
        <v>5.9598000000000004</v>
      </c>
      <c r="AX9" s="14" t="s">
        <v>5</v>
      </c>
      <c r="AY9" s="50" t="s">
        <v>3</v>
      </c>
      <c r="AZ9" s="3">
        <v>3.3346300000000002</v>
      </c>
      <c r="BA9" s="51">
        <v>5.6694399999999998</v>
      </c>
      <c r="BB9" s="3">
        <v>8.0042500000000008</v>
      </c>
      <c r="BD9" s="14" t="s">
        <v>5</v>
      </c>
      <c r="BE9" s="50" t="s">
        <v>3</v>
      </c>
      <c r="BF9" s="3">
        <v>4.0208199999999996</v>
      </c>
      <c r="BG9" s="51">
        <v>7.7514599999999998</v>
      </c>
      <c r="BH9" s="3">
        <v>11.48211</v>
      </c>
      <c r="BJ9" s="14" t="s">
        <v>5</v>
      </c>
      <c r="BK9" s="50" t="s">
        <v>3</v>
      </c>
      <c r="BL9" s="3">
        <v>6.4654999999999996</v>
      </c>
      <c r="BM9" s="51">
        <v>9.5150000000000006</v>
      </c>
      <c r="BN9" s="3">
        <v>12.564500000000001</v>
      </c>
      <c r="BP9" s="14" t="s">
        <v>5</v>
      </c>
      <c r="BQ9" s="50" t="s">
        <v>3</v>
      </c>
      <c r="BR9" s="3">
        <v>8.3383400000000005</v>
      </c>
      <c r="BS9" s="51">
        <v>12.5837</v>
      </c>
      <c r="BT9" s="3">
        <v>16.829059999999998</v>
      </c>
      <c r="BV9" s="14" t="s">
        <v>5</v>
      </c>
      <c r="BW9" s="50" t="s">
        <v>3</v>
      </c>
      <c r="BX9" s="3">
        <v>14.27176</v>
      </c>
      <c r="BY9" s="51">
        <v>18.899909999999998</v>
      </c>
      <c r="BZ9" s="3">
        <v>23.52807</v>
      </c>
      <c r="CB9" s="14" t="s">
        <v>5</v>
      </c>
      <c r="CC9" s="50" t="s">
        <v>3</v>
      </c>
      <c r="CD9" s="3">
        <v>19.540880000000001</v>
      </c>
      <c r="CE9" s="51">
        <v>26.218579999999999</v>
      </c>
      <c r="CF9" s="3">
        <v>32.896279999999997</v>
      </c>
      <c r="CH9" s="14" t="s">
        <v>5</v>
      </c>
      <c r="CI9" s="50" t="s">
        <v>3</v>
      </c>
      <c r="CJ9" s="3">
        <v>24.84714</v>
      </c>
      <c r="CK9" s="51">
        <v>32.406860000000002</v>
      </c>
      <c r="CL9" s="3">
        <v>39.96658</v>
      </c>
      <c r="CN9" s="14" t="s">
        <v>5</v>
      </c>
      <c r="CO9" s="50" t="s">
        <v>3</v>
      </c>
      <c r="CP9" s="3">
        <v>29.208089999999999</v>
      </c>
      <c r="CQ9" s="51">
        <v>35.733449999999998</v>
      </c>
      <c r="CR9" s="3">
        <v>42.258809999999997</v>
      </c>
    </row>
    <row r="10" spans="1:96" x14ac:dyDescent="0.3">
      <c r="B10" s="47"/>
      <c r="C10" s="52" t="s">
        <v>4</v>
      </c>
      <c r="D10" s="47">
        <v>1.4389700000000001</v>
      </c>
      <c r="E10" s="54">
        <v>4.0416999999999996</v>
      </c>
      <c r="F10" s="47">
        <v>6.6444200000000002</v>
      </c>
      <c r="H10" s="47"/>
      <c r="I10" s="52" t="s">
        <v>4</v>
      </c>
      <c r="J10" s="47">
        <v>1.9754</v>
      </c>
      <c r="K10" s="54">
        <v>4.2987000000000002</v>
      </c>
      <c r="L10" s="47">
        <v>6.6219900000000003</v>
      </c>
      <c r="N10" s="47"/>
      <c r="O10" s="52" t="s">
        <v>4</v>
      </c>
      <c r="P10" s="47">
        <v>2.63171</v>
      </c>
      <c r="Q10" s="54">
        <v>5.4813599999999996</v>
      </c>
      <c r="R10" s="47">
        <v>8.3310200000000005</v>
      </c>
      <c r="T10" s="47"/>
      <c r="U10" s="52" t="s">
        <v>4</v>
      </c>
      <c r="V10" s="47">
        <v>3.40571</v>
      </c>
      <c r="W10" s="54">
        <v>6.5194400000000003</v>
      </c>
      <c r="X10" s="47">
        <v>9.6331600000000002</v>
      </c>
      <c r="Z10" s="47"/>
      <c r="AA10" s="52" t="s">
        <v>4</v>
      </c>
      <c r="AB10" s="47">
        <v>3.88287</v>
      </c>
      <c r="AC10" s="54">
        <v>7.8335600000000003</v>
      </c>
      <c r="AD10" s="47">
        <v>11.78426</v>
      </c>
      <c r="AF10" s="47"/>
      <c r="AG10" s="52" t="s">
        <v>4</v>
      </c>
      <c r="AH10" s="47">
        <v>5.4040999999999997</v>
      </c>
      <c r="AI10" s="54">
        <v>9.4641400000000004</v>
      </c>
      <c r="AJ10" s="47">
        <v>13.524179999999999</v>
      </c>
      <c r="AL10" s="47"/>
      <c r="AM10" s="52" t="s">
        <v>4</v>
      </c>
      <c r="AN10" s="47">
        <v>7.1178699999999999</v>
      </c>
      <c r="AO10" s="54">
        <v>12.78126</v>
      </c>
      <c r="AP10" s="47">
        <v>18.444649999999999</v>
      </c>
      <c r="AR10" s="47"/>
      <c r="AS10" s="52" t="s">
        <v>4</v>
      </c>
      <c r="AT10" s="47">
        <v>9.8423999999999996</v>
      </c>
      <c r="AU10" s="54">
        <v>16.62068</v>
      </c>
      <c r="AV10" s="47">
        <v>23.398949999999999</v>
      </c>
      <c r="AX10" s="47"/>
      <c r="AY10" s="52" t="s">
        <v>4</v>
      </c>
      <c r="AZ10" s="47">
        <v>12.45964</v>
      </c>
      <c r="BA10" s="54">
        <v>20.432919999999999</v>
      </c>
      <c r="BB10" s="47">
        <v>28.406189999999999</v>
      </c>
      <c r="BD10" s="47"/>
      <c r="BE10" s="52" t="s">
        <v>4</v>
      </c>
      <c r="BF10" s="47">
        <v>15.23105</v>
      </c>
      <c r="BG10" s="54">
        <v>25.757950000000001</v>
      </c>
      <c r="BH10" s="47">
        <v>36.284849999999999</v>
      </c>
      <c r="BJ10" s="47"/>
      <c r="BK10" s="52" t="s">
        <v>4</v>
      </c>
      <c r="BL10" s="47">
        <v>22.46519</v>
      </c>
      <c r="BM10" s="54">
        <v>32.23536</v>
      </c>
      <c r="BN10" s="47">
        <v>42.005540000000003</v>
      </c>
      <c r="BP10" s="47"/>
      <c r="BQ10" s="52" t="s">
        <v>4</v>
      </c>
      <c r="BR10" s="47">
        <v>28.291530000000002</v>
      </c>
      <c r="BS10" s="54">
        <v>40.019669999999998</v>
      </c>
      <c r="BT10" s="47">
        <v>51.747799999999998</v>
      </c>
      <c r="BV10" s="47"/>
      <c r="BW10" s="52" t="s">
        <v>4</v>
      </c>
      <c r="BX10" s="47">
        <v>44.336709999999997</v>
      </c>
      <c r="BY10" s="54">
        <v>54.908909999999999</v>
      </c>
      <c r="BZ10" s="47">
        <v>65.481099999999998</v>
      </c>
      <c r="CB10" s="47"/>
      <c r="CC10" s="52" t="s">
        <v>4</v>
      </c>
      <c r="CD10" s="47">
        <v>58.519840000000002</v>
      </c>
      <c r="CE10" s="54">
        <v>71.833849999999998</v>
      </c>
      <c r="CF10" s="47">
        <v>85.147850000000005</v>
      </c>
      <c r="CH10" s="47"/>
      <c r="CI10" s="52" t="s">
        <v>4</v>
      </c>
      <c r="CJ10" s="47">
        <v>68.420599999999993</v>
      </c>
      <c r="CK10" s="54">
        <v>83.789810000000003</v>
      </c>
      <c r="CL10" s="47">
        <v>99.159019999999998</v>
      </c>
      <c r="CN10" s="47"/>
      <c r="CO10" s="52" t="s">
        <v>4</v>
      </c>
      <c r="CP10" s="47">
        <v>79.662360000000007</v>
      </c>
      <c r="CQ10" s="54">
        <v>91.693629999999999</v>
      </c>
      <c r="CR10" s="47">
        <v>103.72490000000001</v>
      </c>
    </row>
    <row r="11" spans="1:96" x14ac:dyDescent="0.3">
      <c r="B11" s="14" t="s">
        <v>6</v>
      </c>
      <c r="C11" s="50" t="s">
        <v>3</v>
      </c>
      <c r="D11" s="3">
        <v>22.501619999999999</v>
      </c>
      <c r="E11" s="51">
        <v>24.25066</v>
      </c>
      <c r="F11" s="3">
        <v>25.999700000000001</v>
      </c>
      <c r="H11" s="14" t="s">
        <v>6</v>
      </c>
      <c r="I11" s="50" t="s">
        <v>3</v>
      </c>
      <c r="J11" s="3">
        <v>22.323070000000001</v>
      </c>
      <c r="K11" s="51">
        <v>24.041799999999999</v>
      </c>
      <c r="L11" s="3">
        <v>25.760529999999999</v>
      </c>
      <c r="N11" s="14" t="s">
        <v>6</v>
      </c>
      <c r="O11" s="50" t="s">
        <v>3</v>
      </c>
      <c r="P11" s="3">
        <v>22.300979999999999</v>
      </c>
      <c r="Q11" s="51">
        <v>23.932680000000001</v>
      </c>
      <c r="R11" s="3">
        <v>25.56439</v>
      </c>
      <c r="T11" s="14" t="s">
        <v>6</v>
      </c>
      <c r="U11" s="50" t="s">
        <v>3</v>
      </c>
      <c r="V11" s="3">
        <v>22.181229999999999</v>
      </c>
      <c r="W11" s="51">
        <v>23.761399999999998</v>
      </c>
      <c r="X11" s="3">
        <v>25.34158</v>
      </c>
      <c r="Z11" s="14" t="s">
        <v>6</v>
      </c>
      <c r="AA11" s="50" t="s">
        <v>3</v>
      </c>
      <c r="AB11" s="3">
        <v>21.917870000000001</v>
      </c>
      <c r="AC11" s="51">
        <v>23.412949999999999</v>
      </c>
      <c r="AD11" s="3">
        <v>24.90802</v>
      </c>
      <c r="AF11" s="14" t="s">
        <v>6</v>
      </c>
      <c r="AG11" s="50" t="s">
        <v>3</v>
      </c>
      <c r="AH11" s="3">
        <v>21.830870000000001</v>
      </c>
      <c r="AI11" s="51">
        <v>23.202010000000001</v>
      </c>
      <c r="AJ11" s="3">
        <v>24.573149999999998</v>
      </c>
      <c r="AL11" s="14" t="s">
        <v>6</v>
      </c>
      <c r="AM11" s="50" t="s">
        <v>3</v>
      </c>
      <c r="AN11" s="3">
        <v>21.663250000000001</v>
      </c>
      <c r="AO11" s="51">
        <v>22.881730000000001</v>
      </c>
      <c r="AP11" s="3">
        <v>24.10022</v>
      </c>
      <c r="AR11" s="14" t="s">
        <v>6</v>
      </c>
      <c r="AS11" s="50" t="s">
        <v>3</v>
      </c>
      <c r="AT11" s="3">
        <v>21.45429</v>
      </c>
      <c r="AU11" s="51">
        <v>22.493929999999999</v>
      </c>
      <c r="AV11" s="3">
        <v>23.533560000000001</v>
      </c>
      <c r="AX11" s="14" t="s">
        <v>6</v>
      </c>
      <c r="AY11" s="50" t="s">
        <v>3</v>
      </c>
      <c r="AZ11" s="3">
        <v>21.034970000000001</v>
      </c>
      <c r="BA11" s="51">
        <v>21.896419999999999</v>
      </c>
      <c r="BB11" s="3">
        <v>22.75787</v>
      </c>
      <c r="BD11" s="14" t="s">
        <v>6</v>
      </c>
      <c r="BE11" s="50" t="s">
        <v>3</v>
      </c>
      <c r="BF11" s="3">
        <v>20.503910000000001</v>
      </c>
      <c r="BG11" s="51">
        <v>21.350629999999999</v>
      </c>
      <c r="BH11" s="3">
        <v>22.19735</v>
      </c>
      <c r="BJ11" s="14" t="s">
        <v>6</v>
      </c>
      <c r="BK11" s="50" t="s">
        <v>3</v>
      </c>
      <c r="BL11" s="3">
        <v>20.042629999999999</v>
      </c>
      <c r="BM11" s="51">
        <v>20.592780000000001</v>
      </c>
      <c r="BN11" s="3">
        <v>21.14293</v>
      </c>
      <c r="BP11" s="14" t="s">
        <v>6</v>
      </c>
      <c r="BQ11" s="50" t="s">
        <v>3</v>
      </c>
      <c r="BR11" s="3">
        <v>19.402239999999999</v>
      </c>
      <c r="BS11" s="51">
        <v>19.849679999999999</v>
      </c>
      <c r="BT11" s="3">
        <v>20.297129999999999</v>
      </c>
      <c r="BV11" s="14" t="s">
        <v>6</v>
      </c>
      <c r="BW11" s="50" t="s">
        <v>3</v>
      </c>
      <c r="BX11" s="3">
        <v>18.532309999999999</v>
      </c>
      <c r="BY11" s="51">
        <v>18.88617</v>
      </c>
      <c r="BZ11" s="3">
        <v>19.240030000000001</v>
      </c>
      <c r="CB11" s="14" t="s">
        <v>6</v>
      </c>
      <c r="CC11" s="50" t="s">
        <v>3</v>
      </c>
      <c r="CD11" s="3">
        <v>17.3688</v>
      </c>
      <c r="CE11" s="51">
        <v>17.59928</v>
      </c>
      <c r="CF11" s="3">
        <v>17.82977</v>
      </c>
      <c r="CH11" s="14" t="s">
        <v>6</v>
      </c>
      <c r="CI11" s="50" t="s">
        <v>3</v>
      </c>
      <c r="CJ11" s="3">
        <v>16.85144</v>
      </c>
      <c r="CK11" s="51">
        <v>17.050039999999999</v>
      </c>
      <c r="CL11" s="3">
        <v>17.248629999999999</v>
      </c>
      <c r="CN11" s="14" t="s">
        <v>6</v>
      </c>
      <c r="CO11" s="50" t="s">
        <v>3</v>
      </c>
      <c r="CP11" s="3">
        <v>16.299700000000001</v>
      </c>
      <c r="CQ11" s="51">
        <v>16.421469999999999</v>
      </c>
      <c r="CR11" s="3">
        <v>16.543240000000001</v>
      </c>
    </row>
    <row r="12" spans="1:96" x14ac:dyDescent="0.3">
      <c r="B12" s="47"/>
      <c r="C12" s="52" t="s">
        <v>4</v>
      </c>
      <c r="D12" s="47">
        <v>15.2332</v>
      </c>
      <c r="E12" s="53">
        <v>16.109749999999998</v>
      </c>
      <c r="F12" s="47">
        <v>16.9863</v>
      </c>
      <c r="H12" s="47"/>
      <c r="I12" s="52" t="s">
        <v>4</v>
      </c>
      <c r="J12" s="47">
        <v>15.0802</v>
      </c>
      <c r="K12" s="53">
        <v>15.90035</v>
      </c>
      <c r="L12" s="47">
        <v>16.720500000000001</v>
      </c>
      <c r="N12" s="47"/>
      <c r="O12" s="52" t="s">
        <v>4</v>
      </c>
      <c r="P12" s="47">
        <v>14.91159</v>
      </c>
      <c r="Q12" s="53">
        <v>15.670310000000001</v>
      </c>
      <c r="R12" s="47">
        <v>16.429020000000001</v>
      </c>
      <c r="T12" s="47"/>
      <c r="U12" s="52" t="s">
        <v>4</v>
      </c>
      <c r="V12" s="47">
        <v>14.76948</v>
      </c>
      <c r="W12" s="53">
        <v>15.44435</v>
      </c>
      <c r="X12" s="47">
        <v>16.119219999999999</v>
      </c>
      <c r="Z12" s="47"/>
      <c r="AA12" s="52" t="s">
        <v>4</v>
      </c>
      <c r="AB12" s="47">
        <v>14.423080000000001</v>
      </c>
      <c r="AC12" s="53">
        <v>15.068199999999999</v>
      </c>
      <c r="AD12" s="47">
        <v>15.71331</v>
      </c>
      <c r="AF12" s="47"/>
      <c r="AG12" s="52" t="s">
        <v>4</v>
      </c>
      <c r="AH12" s="47">
        <v>14.115320000000001</v>
      </c>
      <c r="AI12" s="53">
        <v>14.65859</v>
      </c>
      <c r="AJ12" s="47">
        <v>15.20187</v>
      </c>
      <c r="AL12" s="47"/>
      <c r="AM12" s="52" t="s">
        <v>4</v>
      </c>
      <c r="AN12" s="47">
        <v>13.86045</v>
      </c>
      <c r="AO12" s="53">
        <v>14.28449</v>
      </c>
      <c r="AP12" s="47">
        <v>14.70853</v>
      </c>
      <c r="AR12" s="47"/>
      <c r="AS12" s="52" t="s">
        <v>4</v>
      </c>
      <c r="AT12" s="47">
        <v>13.52577</v>
      </c>
      <c r="AU12" s="53">
        <v>13.82757</v>
      </c>
      <c r="AV12" s="47">
        <v>14.12936</v>
      </c>
      <c r="AX12" s="47"/>
      <c r="AY12" s="52" t="s">
        <v>4</v>
      </c>
      <c r="AZ12" s="47">
        <v>12.987410000000001</v>
      </c>
      <c r="BA12" s="53">
        <v>13.271739999999999</v>
      </c>
      <c r="BB12" s="47">
        <v>13.55606</v>
      </c>
      <c r="BD12" s="47"/>
      <c r="BE12" s="52" t="s">
        <v>4</v>
      </c>
      <c r="BF12" s="47">
        <v>12.44984</v>
      </c>
      <c r="BG12" s="53">
        <v>12.719290000000001</v>
      </c>
      <c r="BH12" s="47">
        <v>12.98875</v>
      </c>
      <c r="BJ12" s="47"/>
      <c r="BK12" s="52" t="s">
        <v>4</v>
      </c>
      <c r="BL12" s="47">
        <v>11.91503</v>
      </c>
      <c r="BM12" s="53">
        <v>12.091620000000001</v>
      </c>
      <c r="BN12" s="47">
        <v>12.26821</v>
      </c>
      <c r="BP12" s="47"/>
      <c r="BQ12" s="52" t="s">
        <v>4</v>
      </c>
      <c r="BR12" s="47">
        <v>11.3507</v>
      </c>
      <c r="BS12" s="53">
        <v>11.47738</v>
      </c>
      <c r="BT12" s="47">
        <v>11.60407</v>
      </c>
      <c r="BV12" s="47"/>
      <c r="BW12" s="52" t="s">
        <v>4</v>
      </c>
      <c r="BX12" s="47">
        <v>10.78936</v>
      </c>
      <c r="BY12" s="53">
        <v>10.88255</v>
      </c>
      <c r="BZ12" s="47">
        <v>10.97575</v>
      </c>
      <c r="CB12" s="47"/>
      <c r="CC12" s="52" t="s">
        <v>4</v>
      </c>
      <c r="CD12" s="47">
        <v>10.005190000000001</v>
      </c>
      <c r="CE12" s="53">
        <v>10.09183</v>
      </c>
      <c r="CF12" s="47">
        <v>10.178470000000001</v>
      </c>
      <c r="CH12" s="47"/>
      <c r="CI12" s="52" t="s">
        <v>4</v>
      </c>
      <c r="CJ12" s="47">
        <v>9.6767500000000002</v>
      </c>
      <c r="CK12" s="53">
        <v>9.7587499999999991</v>
      </c>
      <c r="CL12" s="47">
        <v>9.8407499999999999</v>
      </c>
      <c r="CN12" s="47"/>
      <c r="CO12" s="52" t="s">
        <v>4</v>
      </c>
      <c r="CP12" s="47">
        <v>9.3283400000000007</v>
      </c>
      <c r="CQ12" s="53">
        <v>9.3972499999999997</v>
      </c>
      <c r="CR12" s="47">
        <v>9.46617</v>
      </c>
    </row>
    <row r="13" spans="1:96" x14ac:dyDescent="0.3">
      <c r="B13" s="14" t="s">
        <v>7</v>
      </c>
      <c r="C13" s="50" t="s">
        <v>3</v>
      </c>
      <c r="D13" s="3">
        <v>3.6542699999999999</v>
      </c>
      <c r="E13" s="55">
        <v>3.6709700000000001</v>
      </c>
      <c r="F13" s="3">
        <v>3.6876799999999998</v>
      </c>
      <c r="H13" s="14" t="s">
        <v>7</v>
      </c>
      <c r="I13" s="50" t="s">
        <v>3</v>
      </c>
      <c r="J13" s="3">
        <v>3.6543700000000001</v>
      </c>
      <c r="K13" s="55">
        <v>3.6711399999999998</v>
      </c>
      <c r="L13" s="3">
        <v>3.6879</v>
      </c>
      <c r="N13" s="14" t="s">
        <v>7</v>
      </c>
      <c r="O13" s="50" t="s">
        <v>3</v>
      </c>
      <c r="P13" s="3">
        <v>3.65456</v>
      </c>
      <c r="Q13" s="55">
        <v>3.67069</v>
      </c>
      <c r="R13" s="3">
        <v>3.68682</v>
      </c>
      <c r="T13" s="14" t="s">
        <v>7</v>
      </c>
      <c r="U13" s="50" t="s">
        <v>3</v>
      </c>
      <c r="V13" s="3">
        <v>3.6542300000000001</v>
      </c>
      <c r="W13" s="55">
        <v>3.66994</v>
      </c>
      <c r="X13" s="3">
        <v>3.6856499999999999</v>
      </c>
      <c r="Z13" s="14" t="s">
        <v>7</v>
      </c>
      <c r="AA13" s="50" t="s">
        <v>3</v>
      </c>
      <c r="AB13" s="3">
        <v>3.65402</v>
      </c>
      <c r="AC13" s="55">
        <v>3.66988</v>
      </c>
      <c r="AD13" s="3">
        <v>3.68574</v>
      </c>
      <c r="AF13" s="14" t="s">
        <v>7</v>
      </c>
      <c r="AG13" s="50" t="s">
        <v>3</v>
      </c>
      <c r="AH13" s="3">
        <v>3.6540300000000001</v>
      </c>
      <c r="AI13" s="55">
        <v>3.6694</v>
      </c>
      <c r="AJ13" s="3">
        <v>3.6847799999999999</v>
      </c>
      <c r="AL13" s="14" t="s">
        <v>7</v>
      </c>
      <c r="AM13" s="50" t="s">
        <v>3</v>
      </c>
      <c r="AN13" s="3">
        <v>3.6541899999999998</v>
      </c>
      <c r="AO13" s="55">
        <v>3.6690499999999999</v>
      </c>
      <c r="AP13" s="3">
        <v>3.6839200000000001</v>
      </c>
      <c r="AR13" s="14" t="s">
        <v>7</v>
      </c>
      <c r="AS13" s="50" t="s">
        <v>3</v>
      </c>
      <c r="AT13" s="3">
        <v>3.6527500000000002</v>
      </c>
      <c r="AU13" s="55">
        <v>3.6680299999999999</v>
      </c>
      <c r="AV13" s="3">
        <v>3.6833100000000001</v>
      </c>
      <c r="AX13" s="14" t="s">
        <v>7</v>
      </c>
      <c r="AY13" s="50" t="s">
        <v>3</v>
      </c>
      <c r="AZ13" s="3">
        <v>3.65259</v>
      </c>
      <c r="BA13" s="55">
        <v>3.6666599999999998</v>
      </c>
      <c r="BB13" s="3">
        <v>3.6807300000000001</v>
      </c>
      <c r="BD13" s="14" t="s">
        <v>7</v>
      </c>
      <c r="BE13" s="50" t="s">
        <v>3</v>
      </c>
      <c r="BF13" s="3">
        <v>3.6478799999999998</v>
      </c>
      <c r="BG13" s="55">
        <v>3.6629700000000001</v>
      </c>
      <c r="BH13" s="3">
        <v>3.6780599999999999</v>
      </c>
      <c r="BJ13" s="14" t="s">
        <v>7</v>
      </c>
      <c r="BK13" s="50" t="s">
        <v>3</v>
      </c>
      <c r="BL13" s="3">
        <v>3.6459100000000002</v>
      </c>
      <c r="BM13" s="55">
        <v>3.66093</v>
      </c>
      <c r="BN13" s="3">
        <v>3.6759400000000002</v>
      </c>
      <c r="BP13" s="14" t="s">
        <v>7</v>
      </c>
      <c r="BQ13" s="50" t="s">
        <v>3</v>
      </c>
      <c r="BR13" s="3">
        <v>3.6421199999999998</v>
      </c>
      <c r="BS13" s="55">
        <v>3.6575199999999999</v>
      </c>
      <c r="BT13" s="3">
        <v>3.67292</v>
      </c>
      <c r="BV13" s="14" t="s">
        <v>7</v>
      </c>
      <c r="BW13" s="50" t="s">
        <v>3</v>
      </c>
      <c r="BX13" s="3">
        <v>3.6307299999999998</v>
      </c>
      <c r="BY13" s="55">
        <v>3.6455700000000002</v>
      </c>
      <c r="BZ13" s="3">
        <v>3.6604199999999998</v>
      </c>
      <c r="CB13" s="14" t="s">
        <v>7</v>
      </c>
      <c r="CC13" s="50" t="s">
        <v>3</v>
      </c>
      <c r="CD13" s="3">
        <v>3.6154000000000002</v>
      </c>
      <c r="CE13" s="55">
        <v>3.6313</v>
      </c>
      <c r="CF13" s="3">
        <v>3.6471900000000002</v>
      </c>
      <c r="CH13" s="14" t="s">
        <v>7</v>
      </c>
      <c r="CI13" s="50" t="s">
        <v>3</v>
      </c>
      <c r="CJ13" s="3">
        <v>3.6012300000000002</v>
      </c>
      <c r="CK13" s="55">
        <v>3.6188699999999998</v>
      </c>
      <c r="CL13" s="3">
        <v>3.6365099999999999</v>
      </c>
      <c r="CN13" s="14" t="s">
        <v>7</v>
      </c>
      <c r="CO13" s="50" t="s">
        <v>3</v>
      </c>
      <c r="CP13" s="3">
        <v>3.5947800000000001</v>
      </c>
      <c r="CQ13" s="55">
        <v>3.6132200000000001</v>
      </c>
      <c r="CR13" s="3">
        <v>3.63165</v>
      </c>
    </row>
    <row r="14" spans="1:96" x14ac:dyDescent="0.3">
      <c r="B14" s="47"/>
      <c r="C14" s="52" t="s">
        <v>4</v>
      </c>
      <c r="D14" s="47">
        <v>2.26274</v>
      </c>
      <c r="E14" s="53">
        <v>2.2777099999999999</v>
      </c>
      <c r="F14" s="47">
        <v>2.2926799999999998</v>
      </c>
      <c r="H14" s="47"/>
      <c r="I14" s="52" t="s">
        <v>4</v>
      </c>
      <c r="J14" s="47">
        <v>2.2633200000000002</v>
      </c>
      <c r="K14" s="53">
        <v>2.27806</v>
      </c>
      <c r="L14" s="47">
        <v>2.2928000000000002</v>
      </c>
      <c r="N14" s="47"/>
      <c r="O14" s="52" t="s">
        <v>4</v>
      </c>
      <c r="P14" s="47">
        <v>2.2622</v>
      </c>
      <c r="Q14" s="53">
        <v>2.2774999999999999</v>
      </c>
      <c r="R14" s="47">
        <v>2.2927900000000001</v>
      </c>
      <c r="T14" s="47"/>
      <c r="U14" s="52" t="s">
        <v>4</v>
      </c>
      <c r="V14" s="47">
        <v>2.2617500000000001</v>
      </c>
      <c r="W14" s="53">
        <v>2.2771599999999999</v>
      </c>
      <c r="X14" s="47">
        <v>2.2925800000000001</v>
      </c>
      <c r="Z14" s="47"/>
      <c r="AA14" s="52" t="s">
        <v>4</v>
      </c>
      <c r="AB14" s="47">
        <v>2.2614399999999999</v>
      </c>
      <c r="AC14" s="53">
        <v>2.2769900000000001</v>
      </c>
      <c r="AD14" s="47">
        <v>2.2925300000000002</v>
      </c>
      <c r="AF14" s="47"/>
      <c r="AG14" s="52" t="s">
        <v>4</v>
      </c>
      <c r="AH14" s="47">
        <v>2.2609699999999999</v>
      </c>
      <c r="AI14" s="53">
        <v>2.27677</v>
      </c>
      <c r="AJ14" s="47">
        <v>2.2925599999999999</v>
      </c>
      <c r="AL14" s="47"/>
      <c r="AM14" s="52" t="s">
        <v>4</v>
      </c>
      <c r="AN14" s="47">
        <v>2.26058</v>
      </c>
      <c r="AO14" s="53">
        <v>2.2766000000000002</v>
      </c>
      <c r="AP14" s="47">
        <v>2.2926199999999999</v>
      </c>
      <c r="AR14" s="47"/>
      <c r="AS14" s="52" t="s">
        <v>4</v>
      </c>
      <c r="AT14" s="47">
        <v>2.2595100000000001</v>
      </c>
      <c r="AU14" s="53">
        <v>2.2754500000000002</v>
      </c>
      <c r="AV14" s="47">
        <v>2.2913999999999999</v>
      </c>
      <c r="AX14" s="47"/>
      <c r="AY14" s="52" t="s">
        <v>4</v>
      </c>
      <c r="AZ14" s="47">
        <v>2.2576999999999998</v>
      </c>
      <c r="BA14" s="53">
        <v>2.2745099999999998</v>
      </c>
      <c r="BB14" s="47">
        <v>2.2913199999999998</v>
      </c>
      <c r="BD14" s="47"/>
      <c r="BE14" s="52" t="s">
        <v>4</v>
      </c>
      <c r="BF14" s="47">
        <v>2.2518199999999999</v>
      </c>
      <c r="BG14" s="53">
        <v>2.2706499999999998</v>
      </c>
      <c r="BH14" s="47">
        <v>2.2894700000000001</v>
      </c>
      <c r="BJ14" s="47"/>
      <c r="BK14" s="52" t="s">
        <v>4</v>
      </c>
      <c r="BL14" s="47">
        <v>2.2511700000000001</v>
      </c>
      <c r="BM14" s="53">
        <v>2.2688700000000002</v>
      </c>
      <c r="BN14" s="47">
        <v>2.2865799999999998</v>
      </c>
      <c r="BP14" s="47"/>
      <c r="BQ14" s="52" t="s">
        <v>4</v>
      </c>
      <c r="BR14" s="47">
        <v>2.2483599999999999</v>
      </c>
      <c r="BS14" s="53">
        <v>2.2667600000000001</v>
      </c>
      <c r="BT14" s="47">
        <v>2.2851599999999999</v>
      </c>
      <c r="BV14" s="47"/>
      <c r="BW14" s="52" t="s">
        <v>4</v>
      </c>
      <c r="BX14" s="47">
        <v>2.2342300000000002</v>
      </c>
      <c r="BY14" s="53">
        <v>2.2547899999999998</v>
      </c>
      <c r="BZ14" s="47">
        <v>2.2753399999999999</v>
      </c>
      <c r="CB14" s="47"/>
      <c r="CC14" s="52" t="s">
        <v>4</v>
      </c>
      <c r="CD14" s="47">
        <v>2.22342</v>
      </c>
      <c r="CE14" s="53">
        <v>2.2419799999999999</v>
      </c>
      <c r="CF14" s="47">
        <v>2.2605499999999998</v>
      </c>
      <c r="CH14" s="47"/>
      <c r="CI14" s="52" t="s">
        <v>4</v>
      </c>
      <c r="CJ14" s="47">
        <v>2.21374</v>
      </c>
      <c r="CK14" s="53">
        <v>2.2327900000000001</v>
      </c>
      <c r="CL14" s="47">
        <v>2.2518500000000001</v>
      </c>
      <c r="CN14" s="47"/>
      <c r="CO14" s="52" t="s">
        <v>4</v>
      </c>
      <c r="CP14" s="47">
        <v>2.2043499999999998</v>
      </c>
      <c r="CQ14" s="53">
        <v>2.2267700000000001</v>
      </c>
      <c r="CR14" s="47">
        <v>2.24918</v>
      </c>
    </row>
    <row r="15" spans="1:96" x14ac:dyDescent="0.3">
      <c r="B15" s="14" t="s">
        <v>8</v>
      </c>
      <c r="C15" s="50" t="s">
        <v>3</v>
      </c>
      <c r="D15" s="3">
        <v>18.835319999999999</v>
      </c>
      <c r="E15" s="51">
        <v>20.579689999999999</v>
      </c>
      <c r="F15" s="3">
        <v>22.324059999999999</v>
      </c>
      <c r="H15" s="14" t="s">
        <v>8</v>
      </c>
      <c r="I15" s="50" t="s">
        <v>3</v>
      </c>
      <c r="J15" s="3">
        <v>18.656559999999999</v>
      </c>
      <c r="K15" s="51">
        <v>20.37067</v>
      </c>
      <c r="L15" s="3">
        <v>22.084769999999999</v>
      </c>
      <c r="N15" s="14" t="s">
        <v>8</v>
      </c>
      <c r="O15" s="50" t="s">
        <v>3</v>
      </c>
      <c r="P15" s="3">
        <v>18.63513</v>
      </c>
      <c r="Q15" s="51">
        <v>20.261990000000001</v>
      </c>
      <c r="R15" s="3">
        <v>21.888860000000001</v>
      </c>
      <c r="T15" s="14" t="s">
        <v>8</v>
      </c>
      <c r="U15" s="50" t="s">
        <v>3</v>
      </c>
      <c r="V15" s="3">
        <v>18.515529999999998</v>
      </c>
      <c r="W15" s="51">
        <v>20.091460000000001</v>
      </c>
      <c r="X15" s="3">
        <v>21.667390000000001</v>
      </c>
      <c r="Z15" s="14" t="s">
        <v>8</v>
      </c>
      <c r="AA15" s="50" t="s">
        <v>3</v>
      </c>
      <c r="AB15" s="3">
        <v>18.25273</v>
      </c>
      <c r="AC15" s="51">
        <v>19.743069999999999</v>
      </c>
      <c r="AD15" s="3">
        <v>21.233409999999999</v>
      </c>
      <c r="AF15" s="14" t="s">
        <v>8</v>
      </c>
      <c r="AG15" s="50" t="s">
        <v>3</v>
      </c>
      <c r="AH15" s="3">
        <v>18.163640000000001</v>
      </c>
      <c r="AI15" s="51">
        <v>19.532609999999998</v>
      </c>
      <c r="AJ15" s="3">
        <v>20.90157</v>
      </c>
      <c r="AL15" s="14" t="s">
        <v>8</v>
      </c>
      <c r="AM15" s="50" t="s">
        <v>3</v>
      </c>
      <c r="AN15" s="3">
        <v>17.997910000000001</v>
      </c>
      <c r="AO15" s="51">
        <v>19.212679999999999</v>
      </c>
      <c r="AP15" s="3">
        <v>20.42745</v>
      </c>
      <c r="AR15" s="14" t="s">
        <v>8</v>
      </c>
      <c r="AS15" s="50" t="s">
        <v>3</v>
      </c>
      <c r="AT15" s="3">
        <v>17.78734</v>
      </c>
      <c r="AU15" s="51">
        <v>18.825890000000001</v>
      </c>
      <c r="AV15" s="3">
        <v>19.864450000000001</v>
      </c>
      <c r="AX15" s="14" t="s">
        <v>8</v>
      </c>
      <c r="AY15" s="50" t="s">
        <v>3</v>
      </c>
      <c r="AZ15" s="3">
        <v>17.36824</v>
      </c>
      <c r="BA15" s="51">
        <v>18.229759999999999</v>
      </c>
      <c r="BB15" s="3">
        <v>19.091290000000001</v>
      </c>
      <c r="BD15" s="14" t="s">
        <v>8</v>
      </c>
      <c r="BE15" s="50" t="s">
        <v>3</v>
      </c>
      <c r="BF15" s="3">
        <v>16.841840000000001</v>
      </c>
      <c r="BG15" s="51">
        <v>17.687660000000001</v>
      </c>
      <c r="BH15" s="3">
        <v>18.533480000000001</v>
      </c>
      <c r="BJ15" s="14" t="s">
        <v>8</v>
      </c>
      <c r="BK15" s="50" t="s">
        <v>3</v>
      </c>
      <c r="BL15" s="3">
        <v>16.37989</v>
      </c>
      <c r="BM15" s="51">
        <v>16.931850000000001</v>
      </c>
      <c r="BN15" s="3">
        <v>17.483809999999998</v>
      </c>
      <c r="BP15" s="14" t="s">
        <v>8</v>
      </c>
      <c r="BQ15" s="50" t="s">
        <v>3</v>
      </c>
      <c r="BR15" s="3">
        <v>15.74484</v>
      </c>
      <c r="BS15" s="51">
        <v>16.192170000000001</v>
      </c>
      <c r="BT15" s="3">
        <v>16.639500000000002</v>
      </c>
      <c r="BV15" s="14" t="s">
        <v>8</v>
      </c>
      <c r="BW15" s="50" t="s">
        <v>3</v>
      </c>
      <c r="BX15" s="3">
        <v>14.883319999999999</v>
      </c>
      <c r="BY15" s="51">
        <v>15.240589999999999</v>
      </c>
      <c r="BZ15" s="3">
        <v>15.59787</v>
      </c>
      <c r="CB15" s="14" t="s">
        <v>8</v>
      </c>
      <c r="CC15" s="50" t="s">
        <v>3</v>
      </c>
      <c r="CD15" s="3">
        <v>13.73451</v>
      </c>
      <c r="CE15" s="51">
        <v>13.96799</v>
      </c>
      <c r="CF15" s="3">
        <v>14.201460000000001</v>
      </c>
      <c r="CH15" s="14" t="s">
        <v>8</v>
      </c>
      <c r="CI15" s="50" t="s">
        <v>3</v>
      </c>
      <c r="CJ15" s="3">
        <v>13.227180000000001</v>
      </c>
      <c r="CK15" s="51">
        <v>13.43117</v>
      </c>
      <c r="CL15" s="3">
        <v>13.635149999999999</v>
      </c>
      <c r="CN15" s="14" t="s">
        <v>8</v>
      </c>
      <c r="CO15" s="50" t="s">
        <v>3</v>
      </c>
      <c r="CP15" s="3">
        <v>12.68207</v>
      </c>
      <c r="CQ15" s="51">
        <v>12.808249999999999</v>
      </c>
      <c r="CR15" s="3">
        <v>12.934430000000001</v>
      </c>
    </row>
    <row r="16" spans="1:96" x14ac:dyDescent="0.3">
      <c r="B16" s="47"/>
      <c r="C16" s="52" t="s">
        <v>4</v>
      </c>
      <c r="D16" s="47">
        <v>13.96096</v>
      </c>
      <c r="E16" s="53">
        <v>14.823880000000001</v>
      </c>
      <c r="F16" s="47">
        <v>15.6868</v>
      </c>
      <c r="H16" s="47"/>
      <c r="I16" s="52" t="s">
        <v>4</v>
      </c>
      <c r="J16" s="47">
        <v>13.80668</v>
      </c>
      <c r="K16" s="53">
        <v>14.60956</v>
      </c>
      <c r="L16" s="47">
        <v>15.41244</v>
      </c>
      <c r="N16" s="47"/>
      <c r="O16" s="52" t="s">
        <v>4</v>
      </c>
      <c r="P16" s="47">
        <v>13.625830000000001</v>
      </c>
      <c r="Q16" s="53">
        <v>14.36816</v>
      </c>
      <c r="R16" s="47">
        <v>15.1105</v>
      </c>
      <c r="T16" s="47"/>
      <c r="U16" s="52" t="s">
        <v>4</v>
      </c>
      <c r="V16" s="47">
        <v>13.479480000000001</v>
      </c>
      <c r="W16" s="53">
        <v>14.134080000000001</v>
      </c>
      <c r="X16" s="47">
        <v>14.788679999999999</v>
      </c>
      <c r="Z16" s="47"/>
      <c r="AA16" s="52" t="s">
        <v>4</v>
      </c>
      <c r="AB16" s="47">
        <v>13.11839</v>
      </c>
      <c r="AC16" s="53">
        <v>13.74526</v>
      </c>
      <c r="AD16" s="47">
        <v>14.372120000000001</v>
      </c>
      <c r="AF16" s="47"/>
      <c r="AG16" s="52" t="s">
        <v>4</v>
      </c>
      <c r="AH16" s="47">
        <v>12.790990000000001</v>
      </c>
      <c r="AI16" s="53">
        <v>13.31466</v>
      </c>
      <c r="AJ16" s="47">
        <v>13.838329999999999</v>
      </c>
      <c r="AL16" s="47"/>
      <c r="AM16" s="52" t="s">
        <v>4</v>
      </c>
      <c r="AN16" s="47">
        <v>12.52172</v>
      </c>
      <c r="AO16" s="53">
        <v>12.92403</v>
      </c>
      <c r="AP16" s="47">
        <v>13.32634</v>
      </c>
      <c r="AR16" s="47"/>
      <c r="AS16" s="52" t="s">
        <v>4</v>
      </c>
      <c r="AT16" s="47">
        <v>12.16311</v>
      </c>
      <c r="AU16" s="53">
        <v>12.44323</v>
      </c>
      <c r="AV16" s="47">
        <v>12.72335</v>
      </c>
      <c r="AX16" s="47"/>
      <c r="AY16" s="52" t="s">
        <v>4</v>
      </c>
      <c r="AZ16" s="47">
        <v>11.596769999999999</v>
      </c>
      <c r="BA16" s="53">
        <v>11.87515</v>
      </c>
      <c r="BB16" s="47">
        <v>12.15353</v>
      </c>
      <c r="BD16" s="47"/>
      <c r="BE16" s="52" t="s">
        <v>4</v>
      </c>
      <c r="BF16" s="47">
        <v>11.052809999999999</v>
      </c>
      <c r="BG16" s="53">
        <v>11.30729</v>
      </c>
      <c r="BH16" s="47">
        <v>11.561769999999999</v>
      </c>
      <c r="BJ16" s="47"/>
      <c r="BK16" s="52" t="s">
        <v>4</v>
      </c>
      <c r="BL16" s="47">
        <v>10.48611</v>
      </c>
      <c r="BM16" s="53">
        <v>10.655189999999999</v>
      </c>
      <c r="BN16" s="47">
        <v>10.82427</v>
      </c>
      <c r="BP16" s="47"/>
      <c r="BQ16" s="52" t="s">
        <v>4</v>
      </c>
      <c r="BR16" s="47">
        <v>9.90259</v>
      </c>
      <c r="BS16" s="53">
        <v>10.03119</v>
      </c>
      <c r="BT16" s="47">
        <v>10.159800000000001</v>
      </c>
      <c r="BV16" s="47"/>
      <c r="BW16" s="52" t="s">
        <v>4</v>
      </c>
      <c r="BX16" s="47">
        <v>9.3352699999999995</v>
      </c>
      <c r="BY16" s="53">
        <v>9.4321199999999994</v>
      </c>
      <c r="BZ16" s="47">
        <v>9.5289699999999993</v>
      </c>
      <c r="CB16" s="47"/>
      <c r="CC16" s="52" t="s">
        <v>4</v>
      </c>
      <c r="CD16" s="47">
        <v>8.5580200000000008</v>
      </c>
      <c r="CE16" s="53">
        <v>8.6462000000000003</v>
      </c>
      <c r="CF16" s="47">
        <v>8.7343799999999998</v>
      </c>
      <c r="CH16" s="47"/>
      <c r="CI16" s="52" t="s">
        <v>4</v>
      </c>
      <c r="CJ16" s="47">
        <v>8.2315699999999996</v>
      </c>
      <c r="CK16" s="53">
        <v>8.3182100000000005</v>
      </c>
      <c r="CL16" s="47">
        <v>8.4048400000000001</v>
      </c>
      <c r="CN16" s="47"/>
      <c r="CO16" s="52" t="s">
        <v>4</v>
      </c>
      <c r="CP16" s="47">
        <v>7.9001000000000001</v>
      </c>
      <c r="CQ16" s="53">
        <v>7.9716500000000003</v>
      </c>
      <c r="CR16" s="47">
        <v>8.0432100000000002</v>
      </c>
    </row>
    <row r="17" spans="2:96" x14ac:dyDescent="0.3">
      <c r="B17" s="46" t="s">
        <v>9</v>
      </c>
      <c r="C17" s="52"/>
      <c r="D17" s="47">
        <v>0.73211000000000004</v>
      </c>
      <c r="E17" s="56">
        <v>0.76939999999999997</v>
      </c>
      <c r="F17" s="47">
        <v>0.80669000000000002</v>
      </c>
      <c r="H17" s="46" t="s">
        <v>9</v>
      </c>
      <c r="I17" s="52"/>
      <c r="J17" s="47">
        <v>0.73262000000000005</v>
      </c>
      <c r="K17" s="56">
        <v>0.77100000000000002</v>
      </c>
      <c r="L17" s="47">
        <v>0.80939000000000005</v>
      </c>
      <c r="N17" s="46" t="s">
        <v>9</v>
      </c>
      <c r="O17" s="52"/>
      <c r="P17" s="47">
        <v>0.73021999999999998</v>
      </c>
      <c r="Q17" s="56">
        <v>0.76888999999999996</v>
      </c>
      <c r="R17" s="47">
        <v>0.80754999999999999</v>
      </c>
      <c r="T17" s="46" t="s">
        <v>9</v>
      </c>
      <c r="U17" s="52"/>
      <c r="V17" s="47">
        <v>0.72894000000000003</v>
      </c>
      <c r="W17" s="56">
        <v>0.76742999999999995</v>
      </c>
      <c r="X17" s="47">
        <v>0.80591999999999997</v>
      </c>
      <c r="Z17" s="46" t="s">
        <v>9</v>
      </c>
      <c r="AA17" s="52"/>
      <c r="AB17" s="47">
        <v>0.72987999999999997</v>
      </c>
      <c r="AC17" s="56">
        <v>0.76971000000000001</v>
      </c>
      <c r="AD17" s="47">
        <v>0.80952999999999997</v>
      </c>
      <c r="AF17" s="46" t="s">
        <v>9</v>
      </c>
      <c r="AG17" s="52"/>
      <c r="AH17" s="47">
        <v>0.7298</v>
      </c>
      <c r="AI17" s="56">
        <v>0.76751999999999998</v>
      </c>
      <c r="AJ17" s="47">
        <v>0.80523</v>
      </c>
      <c r="AL17" s="46" t="s">
        <v>9</v>
      </c>
      <c r="AM17" s="52"/>
      <c r="AN17" s="47">
        <v>0.72399000000000002</v>
      </c>
      <c r="AO17" s="56">
        <v>0.76275000000000004</v>
      </c>
      <c r="AP17" s="47">
        <v>0.80152000000000001</v>
      </c>
      <c r="AR17" s="46" t="s">
        <v>9</v>
      </c>
      <c r="AS17" s="52"/>
      <c r="AT17" s="47">
        <v>0.72663999999999995</v>
      </c>
      <c r="AU17" s="56">
        <v>0.76173000000000002</v>
      </c>
      <c r="AV17" s="47">
        <v>0.79681000000000002</v>
      </c>
      <c r="AX17" s="46" t="s">
        <v>9</v>
      </c>
      <c r="AY17" s="52"/>
      <c r="AZ17" s="47">
        <v>0.72</v>
      </c>
      <c r="BA17" s="56">
        <v>0.75690999999999997</v>
      </c>
      <c r="BB17" s="47">
        <v>0.79381999999999997</v>
      </c>
      <c r="BD17" s="46" t="s">
        <v>9</v>
      </c>
      <c r="BE17" s="52"/>
      <c r="BF17" s="47">
        <v>0.70325000000000004</v>
      </c>
      <c r="BG17" s="56">
        <v>0.74934000000000001</v>
      </c>
      <c r="BH17" s="47">
        <v>0.79542999999999997</v>
      </c>
      <c r="BJ17" s="46" t="s">
        <v>9</v>
      </c>
      <c r="BK17" s="52"/>
      <c r="BL17" s="47">
        <v>0.71274999999999999</v>
      </c>
      <c r="BM17" s="56">
        <v>0.74553000000000003</v>
      </c>
      <c r="BN17" s="47">
        <v>0.77829999999999999</v>
      </c>
      <c r="BP17" s="46" t="s">
        <v>9</v>
      </c>
      <c r="BQ17" s="52"/>
      <c r="BR17" s="47">
        <v>0.69481999999999999</v>
      </c>
      <c r="BS17" s="56">
        <v>0.73370000000000002</v>
      </c>
      <c r="BT17" s="47">
        <v>0.77259</v>
      </c>
      <c r="BV17" s="46" t="s">
        <v>9</v>
      </c>
      <c r="BW17" s="52"/>
      <c r="BX17" s="47">
        <v>0.65512000000000004</v>
      </c>
      <c r="BY17" s="56">
        <v>0.69355</v>
      </c>
      <c r="BZ17" s="47">
        <v>0.73197999999999996</v>
      </c>
      <c r="CB17" s="46" t="s">
        <v>9</v>
      </c>
      <c r="CC17" s="52"/>
      <c r="CD17" s="47">
        <v>0.62768999999999997</v>
      </c>
      <c r="CE17" s="56">
        <v>0.67071000000000003</v>
      </c>
      <c r="CF17" s="47">
        <v>0.71374000000000004</v>
      </c>
      <c r="CH17" s="46" t="s">
        <v>9</v>
      </c>
      <c r="CI17" s="52"/>
      <c r="CJ17" s="47">
        <v>0.60094000000000003</v>
      </c>
      <c r="CK17" s="56">
        <v>0.6472</v>
      </c>
      <c r="CL17" s="47">
        <v>0.69347000000000003</v>
      </c>
      <c r="CN17" s="46" t="s">
        <v>9</v>
      </c>
      <c r="CO17" s="52"/>
      <c r="CP17" s="47">
        <v>0.59565000000000001</v>
      </c>
      <c r="CQ17" s="56">
        <v>0.63207999999999998</v>
      </c>
      <c r="CR17" s="47">
        <v>0.66852</v>
      </c>
    </row>
    <row r="18" spans="2:96" x14ac:dyDescent="0.3">
      <c r="B18" s="14" t="s">
        <v>10</v>
      </c>
      <c r="C18" s="50" t="s">
        <v>3</v>
      </c>
      <c r="D18" s="3">
        <v>14.36937</v>
      </c>
      <c r="E18" s="51">
        <v>16.475149999999999</v>
      </c>
      <c r="F18" s="3">
        <v>18.580919999999999</v>
      </c>
      <c r="H18" s="14" t="s">
        <v>10</v>
      </c>
      <c r="I18" s="50" t="s">
        <v>3</v>
      </c>
      <c r="J18" s="3">
        <v>14.395960000000001</v>
      </c>
      <c r="K18" s="51">
        <v>16.437639999999998</v>
      </c>
      <c r="L18" s="3">
        <v>18.479320000000001</v>
      </c>
      <c r="N18" s="14" t="s">
        <v>10</v>
      </c>
      <c r="O18" s="50" t="s">
        <v>3</v>
      </c>
      <c r="P18" s="3">
        <v>14.252330000000001</v>
      </c>
      <c r="Q18" s="51">
        <v>16.628060000000001</v>
      </c>
      <c r="R18" s="3">
        <v>19.003779999999999</v>
      </c>
      <c r="T18" s="14" t="s">
        <v>10</v>
      </c>
      <c r="U18" s="50" t="s">
        <v>3</v>
      </c>
      <c r="V18" s="3">
        <v>14.592700000000001</v>
      </c>
      <c r="W18" s="51">
        <v>16.897089999999999</v>
      </c>
      <c r="X18" s="3">
        <v>19.20148</v>
      </c>
      <c r="Z18" s="14" t="s">
        <v>10</v>
      </c>
      <c r="AA18" s="50" t="s">
        <v>3</v>
      </c>
      <c r="AB18" s="3">
        <v>14.42727</v>
      </c>
      <c r="AC18" s="51">
        <v>17.219750000000001</v>
      </c>
      <c r="AD18" s="3">
        <v>20.012229999999999</v>
      </c>
      <c r="AF18" s="14" t="s">
        <v>10</v>
      </c>
      <c r="AG18" s="50" t="s">
        <v>3</v>
      </c>
      <c r="AH18" s="3">
        <v>15.105399999999999</v>
      </c>
      <c r="AI18" s="51">
        <v>18.004470000000001</v>
      </c>
      <c r="AJ18" s="3">
        <v>20.90353</v>
      </c>
      <c r="AL18" s="14" t="s">
        <v>10</v>
      </c>
      <c r="AM18" s="50" t="s">
        <v>3</v>
      </c>
      <c r="AN18" s="3">
        <v>15.76862</v>
      </c>
      <c r="AO18" s="51">
        <v>19.269159999999999</v>
      </c>
      <c r="AP18" s="3">
        <v>22.7697</v>
      </c>
      <c r="AR18" s="14" t="s">
        <v>10</v>
      </c>
      <c r="AS18" s="50" t="s">
        <v>3</v>
      </c>
      <c r="AT18" s="3">
        <v>17.402640000000002</v>
      </c>
      <c r="AU18" s="51">
        <v>21.355360000000001</v>
      </c>
      <c r="AV18" s="3">
        <v>25.308070000000001</v>
      </c>
      <c r="AX18" s="14" t="s">
        <v>10</v>
      </c>
      <c r="AY18" s="50" t="s">
        <v>3</v>
      </c>
      <c r="AZ18" s="3">
        <v>18.887219999999999</v>
      </c>
      <c r="BA18" s="51">
        <v>24.034880000000001</v>
      </c>
      <c r="BB18" s="3">
        <v>29.182539999999999</v>
      </c>
      <c r="BD18" s="14" t="s">
        <v>10</v>
      </c>
      <c r="BE18" s="50" t="s">
        <v>3</v>
      </c>
      <c r="BF18" s="3">
        <v>20.213819999999998</v>
      </c>
      <c r="BG18" s="51">
        <v>27.46979</v>
      </c>
      <c r="BH18" s="3">
        <v>34.725760000000001</v>
      </c>
      <c r="BJ18" s="14" t="s">
        <v>10</v>
      </c>
      <c r="BK18" s="50" t="s">
        <v>3</v>
      </c>
      <c r="BL18" s="3">
        <v>24.816659999999999</v>
      </c>
      <c r="BM18" s="51">
        <v>31.68965</v>
      </c>
      <c r="BN18" s="3">
        <v>38.562640000000002</v>
      </c>
      <c r="BP18" s="14" t="s">
        <v>10</v>
      </c>
      <c r="BQ18" s="50" t="s">
        <v>3</v>
      </c>
      <c r="BR18" s="3">
        <v>28.480820000000001</v>
      </c>
      <c r="BS18" s="51">
        <v>37.238939999999999</v>
      </c>
      <c r="BT18" s="3">
        <v>45.997070000000001</v>
      </c>
      <c r="BV18" s="14" t="s">
        <v>10</v>
      </c>
      <c r="BW18" s="50" t="s">
        <v>3</v>
      </c>
      <c r="BX18" s="3">
        <v>40.61063</v>
      </c>
      <c r="BY18" s="51">
        <v>48.145130000000002</v>
      </c>
      <c r="BZ18" s="3">
        <v>55.679630000000003</v>
      </c>
      <c r="CB18" s="14" t="s">
        <v>10</v>
      </c>
      <c r="CC18" s="50" t="s">
        <v>3</v>
      </c>
      <c r="CD18" s="3">
        <v>52.131059999999998</v>
      </c>
      <c r="CE18" s="51">
        <v>61.661459999999998</v>
      </c>
      <c r="CF18" s="3">
        <v>71.191860000000005</v>
      </c>
      <c r="CH18" s="14" t="s">
        <v>10</v>
      </c>
      <c r="CI18" s="50" t="s">
        <v>3</v>
      </c>
      <c r="CJ18" s="3">
        <v>61.638750000000002</v>
      </c>
      <c r="CK18" s="51">
        <v>71.929839999999999</v>
      </c>
      <c r="CL18" s="3">
        <v>82.220920000000007</v>
      </c>
      <c r="CN18" s="14" t="s">
        <v>10</v>
      </c>
      <c r="CO18" s="50" t="s">
        <v>3</v>
      </c>
      <c r="CP18" s="3">
        <v>68.266270000000006</v>
      </c>
      <c r="CQ18" s="51">
        <v>76.757750000000001</v>
      </c>
      <c r="CR18" s="3">
        <v>85.249229999999997</v>
      </c>
    </row>
    <row r="19" spans="2:96" x14ac:dyDescent="0.3">
      <c r="B19" s="47"/>
      <c r="C19" s="52" t="s">
        <v>4</v>
      </c>
      <c r="D19" s="47">
        <v>9.1011900000000008</v>
      </c>
      <c r="E19" s="53">
        <v>13.29236</v>
      </c>
      <c r="F19" s="47">
        <v>17.483529999999998</v>
      </c>
      <c r="H19" s="47"/>
      <c r="I19" s="52" t="s">
        <v>4</v>
      </c>
      <c r="J19" s="47">
        <v>9.7671299999999999</v>
      </c>
      <c r="K19" s="53">
        <v>13.32246</v>
      </c>
      <c r="L19" s="47">
        <v>16.877790000000001</v>
      </c>
      <c r="N19" s="47"/>
      <c r="O19" s="52" t="s">
        <v>4</v>
      </c>
      <c r="P19" s="47">
        <v>10.386670000000001</v>
      </c>
      <c r="Q19" s="53">
        <v>14.440390000000001</v>
      </c>
      <c r="R19" s="47">
        <v>18.494109999999999</v>
      </c>
      <c r="T19" s="47"/>
      <c r="U19" s="52" t="s">
        <v>4</v>
      </c>
      <c r="V19" s="47">
        <v>11.02966</v>
      </c>
      <c r="W19" s="53">
        <v>15.70679</v>
      </c>
      <c r="X19" s="47">
        <v>20.38391</v>
      </c>
      <c r="Z19" s="47"/>
      <c r="AA19" s="52" t="s">
        <v>4</v>
      </c>
      <c r="AB19" s="47">
        <v>11.523160000000001</v>
      </c>
      <c r="AC19" s="53">
        <v>17.466729999999998</v>
      </c>
      <c r="AD19" s="47">
        <v>23.410299999999999</v>
      </c>
      <c r="AF19" s="47"/>
      <c r="AG19" s="52" t="s">
        <v>4</v>
      </c>
      <c r="AH19" s="47">
        <v>13.362209999999999</v>
      </c>
      <c r="AI19" s="53">
        <v>19.584099999999999</v>
      </c>
      <c r="AJ19" s="47">
        <v>25.805980000000002</v>
      </c>
      <c r="AL19" s="47"/>
      <c r="AM19" s="52" t="s">
        <v>4</v>
      </c>
      <c r="AN19" s="47">
        <v>15.098050000000001</v>
      </c>
      <c r="AO19" s="53">
        <v>24.974019999999999</v>
      </c>
      <c r="AP19" s="47">
        <v>34.849989999999998</v>
      </c>
      <c r="AR19" s="47"/>
      <c r="AS19" s="52" t="s">
        <v>4</v>
      </c>
      <c r="AT19" s="47">
        <v>19.930109999999999</v>
      </c>
      <c r="AU19" s="53">
        <v>31.195160000000001</v>
      </c>
      <c r="AV19" s="47">
        <v>42.4602</v>
      </c>
      <c r="AX19" s="47"/>
      <c r="AY19" s="52" t="s">
        <v>4</v>
      </c>
      <c r="AZ19" s="47">
        <v>23.869209999999999</v>
      </c>
      <c r="BA19" s="53">
        <v>36.806710000000002</v>
      </c>
      <c r="BB19" s="47">
        <v>49.744199999999999</v>
      </c>
      <c r="BD19" s="47"/>
      <c r="BE19" s="52" t="s">
        <v>4</v>
      </c>
      <c r="BF19" s="47">
        <v>29.494450000000001</v>
      </c>
      <c r="BG19" s="53">
        <v>45.095759999999999</v>
      </c>
      <c r="BH19" s="47">
        <v>60.69706</v>
      </c>
      <c r="BJ19" s="47"/>
      <c r="BK19" s="52" t="s">
        <v>4</v>
      </c>
      <c r="BL19" s="47">
        <v>41.334859999999999</v>
      </c>
      <c r="BM19" s="53">
        <v>56.928939999999997</v>
      </c>
      <c r="BN19" s="47">
        <v>72.523030000000006</v>
      </c>
      <c r="BP19" s="47"/>
      <c r="BQ19" s="52" t="s">
        <v>4</v>
      </c>
      <c r="BR19" s="47">
        <v>51.386629999999997</v>
      </c>
      <c r="BS19" s="53">
        <v>68.983400000000003</v>
      </c>
      <c r="BT19" s="47">
        <v>86.580169999999995</v>
      </c>
      <c r="BV19" s="47"/>
      <c r="BW19" s="52" t="s">
        <v>4</v>
      </c>
      <c r="BX19" s="47">
        <v>75.468059999999994</v>
      </c>
      <c r="BY19" s="53">
        <v>88.892809999999997</v>
      </c>
      <c r="BZ19" s="47">
        <v>102.31755</v>
      </c>
      <c r="CB19" s="47"/>
      <c r="CC19" s="52" t="s">
        <v>4</v>
      </c>
      <c r="CD19" s="47">
        <v>97.044830000000005</v>
      </c>
      <c r="CE19" s="53">
        <v>111.71953000000001</v>
      </c>
      <c r="CF19" s="47">
        <v>126.39422</v>
      </c>
      <c r="CH19" s="47"/>
      <c r="CI19" s="52" t="s">
        <v>4</v>
      </c>
      <c r="CJ19" s="47">
        <v>108.30688000000001</v>
      </c>
      <c r="CK19" s="53">
        <v>125.35545999999999</v>
      </c>
      <c r="CL19" s="47">
        <v>142.40405000000001</v>
      </c>
      <c r="CN19" s="47"/>
      <c r="CO19" s="52" t="s">
        <v>4</v>
      </c>
      <c r="CP19" s="47">
        <v>122.70990999999999</v>
      </c>
      <c r="CQ19" s="53">
        <v>135.60301000000001</v>
      </c>
      <c r="CR19" s="47">
        <v>148.49611999999999</v>
      </c>
    </row>
    <row r="20" spans="2:96" x14ac:dyDescent="0.3">
      <c r="B20" s="14" t="s">
        <v>11</v>
      </c>
      <c r="C20" s="50" t="s">
        <v>3</v>
      </c>
      <c r="D20" s="3">
        <v>2.90463</v>
      </c>
      <c r="E20" s="51">
        <v>3.8904999999999998</v>
      </c>
      <c r="F20" s="3">
        <v>4.8763699999999996</v>
      </c>
      <c r="H20" s="14" t="s">
        <v>11</v>
      </c>
      <c r="I20" s="50" t="s">
        <v>3</v>
      </c>
      <c r="J20" s="3">
        <v>2.8651499999999999</v>
      </c>
      <c r="K20" s="51">
        <v>3.8555999999999999</v>
      </c>
      <c r="L20" s="3">
        <v>4.8460400000000003</v>
      </c>
      <c r="N20" s="14" t="s">
        <v>11</v>
      </c>
      <c r="O20" s="50" t="s">
        <v>3</v>
      </c>
      <c r="P20" s="3">
        <v>2.84639</v>
      </c>
      <c r="Q20" s="51">
        <v>3.9589300000000001</v>
      </c>
      <c r="R20" s="3">
        <v>5.0714699999999997</v>
      </c>
      <c r="T20" s="14" t="s">
        <v>11</v>
      </c>
      <c r="U20" s="50" t="s">
        <v>3</v>
      </c>
      <c r="V20" s="3">
        <v>2.9255100000000001</v>
      </c>
      <c r="W20" s="51">
        <v>4.0450400000000002</v>
      </c>
      <c r="X20" s="3">
        <v>5.1645700000000003</v>
      </c>
      <c r="Z20" s="14" t="s">
        <v>11</v>
      </c>
      <c r="AA20" s="50" t="s">
        <v>3</v>
      </c>
      <c r="AB20" s="3">
        <v>2.8133499999999998</v>
      </c>
      <c r="AC20" s="51">
        <v>4.12643</v>
      </c>
      <c r="AD20" s="3">
        <v>5.4395199999999999</v>
      </c>
      <c r="AF20" s="14" t="s">
        <v>11</v>
      </c>
      <c r="AG20" s="50" t="s">
        <v>3</v>
      </c>
      <c r="AH20" s="3">
        <v>3.0491299999999999</v>
      </c>
      <c r="AI20" s="51">
        <v>4.3316800000000004</v>
      </c>
      <c r="AJ20" s="3">
        <v>5.6142300000000001</v>
      </c>
      <c r="AL20" s="14" t="s">
        <v>11</v>
      </c>
      <c r="AM20" s="50" t="s">
        <v>3</v>
      </c>
      <c r="AN20" s="3">
        <v>3.2186599999999999</v>
      </c>
      <c r="AO20" s="51">
        <v>4.76579</v>
      </c>
      <c r="AP20" s="3">
        <v>6.3129099999999996</v>
      </c>
      <c r="AR20" s="14" t="s">
        <v>11</v>
      </c>
      <c r="AS20" s="50" t="s">
        <v>3</v>
      </c>
      <c r="AT20" s="3">
        <v>3.6263899999999998</v>
      </c>
      <c r="AU20" s="51">
        <v>5.30002</v>
      </c>
      <c r="AV20" s="3">
        <v>6.9736599999999997</v>
      </c>
      <c r="AX20" s="14" t="s">
        <v>11</v>
      </c>
      <c r="AY20" s="50" t="s">
        <v>3</v>
      </c>
      <c r="AZ20" s="3">
        <v>4.0574700000000004</v>
      </c>
      <c r="BA20" s="51">
        <v>6.1217499999999996</v>
      </c>
      <c r="BB20" s="3">
        <v>8.1860300000000006</v>
      </c>
      <c r="BD20" s="14" t="s">
        <v>11</v>
      </c>
      <c r="BE20" s="50" t="s">
        <v>3</v>
      </c>
      <c r="BF20" s="3">
        <v>4.1466700000000003</v>
      </c>
      <c r="BG20" s="51">
        <v>7.4291700000000001</v>
      </c>
      <c r="BH20" s="3">
        <v>10.711679999999999</v>
      </c>
      <c r="BJ20" s="14" t="s">
        <v>11</v>
      </c>
      <c r="BK20" s="50" t="s">
        <v>3</v>
      </c>
      <c r="BL20" s="3">
        <v>5.7776500000000004</v>
      </c>
      <c r="BM20" s="51">
        <v>8.3886500000000002</v>
      </c>
      <c r="BN20" s="3">
        <v>10.99966</v>
      </c>
      <c r="BP20" s="14" t="s">
        <v>11</v>
      </c>
      <c r="BQ20" s="50" t="s">
        <v>3</v>
      </c>
      <c r="BR20" s="3">
        <v>6.7716799999999999</v>
      </c>
      <c r="BS20" s="51">
        <v>10.41108</v>
      </c>
      <c r="BT20" s="3">
        <v>14.05048</v>
      </c>
      <c r="BV20" s="14" t="s">
        <v>11</v>
      </c>
      <c r="BW20" s="50" t="s">
        <v>3</v>
      </c>
      <c r="BX20" s="3">
        <v>11.221080000000001</v>
      </c>
      <c r="BY20" s="51">
        <v>15.16511</v>
      </c>
      <c r="BZ20" s="3">
        <v>19.10913</v>
      </c>
      <c r="CB20" s="14" t="s">
        <v>11</v>
      </c>
      <c r="CC20" s="50" t="s">
        <v>3</v>
      </c>
      <c r="CD20" s="3">
        <v>15.019590000000001</v>
      </c>
      <c r="CE20" s="51">
        <v>20.935320000000001</v>
      </c>
      <c r="CF20" s="3">
        <v>26.85106</v>
      </c>
      <c r="CH20" s="14" t="s">
        <v>11</v>
      </c>
      <c r="CI20" s="50" t="s">
        <v>3</v>
      </c>
      <c r="CJ20" s="3">
        <v>19.51633</v>
      </c>
      <c r="CK20" s="51">
        <v>26.16037</v>
      </c>
      <c r="CL20" s="3">
        <v>32.804409999999997</v>
      </c>
      <c r="CN20" s="14" t="s">
        <v>11</v>
      </c>
      <c r="CO20" s="50" t="s">
        <v>3</v>
      </c>
      <c r="CP20" s="3">
        <v>22.852049999999998</v>
      </c>
      <c r="CQ20" s="51">
        <v>28.703579999999999</v>
      </c>
      <c r="CR20" s="3">
        <v>34.555109999999999</v>
      </c>
    </row>
    <row r="21" spans="2:96" x14ac:dyDescent="0.3">
      <c r="B21" s="47"/>
      <c r="C21" s="52" t="s">
        <v>4</v>
      </c>
      <c r="D21" s="47">
        <v>7.1493000000000002</v>
      </c>
      <c r="E21" s="53">
        <v>9.5340900000000008</v>
      </c>
      <c r="F21" s="47">
        <v>11.918889999999999</v>
      </c>
      <c r="H21" s="47"/>
      <c r="I21" s="52" t="s">
        <v>4</v>
      </c>
      <c r="J21" s="47">
        <v>7.3085300000000002</v>
      </c>
      <c r="K21" s="53">
        <v>9.4923999999999999</v>
      </c>
      <c r="L21" s="47">
        <v>11.676270000000001</v>
      </c>
      <c r="N21" s="47"/>
      <c r="O21" s="52" t="s">
        <v>4</v>
      </c>
      <c r="P21" s="47">
        <v>7.3738000000000001</v>
      </c>
      <c r="Q21" s="53">
        <v>10.034039999999999</v>
      </c>
      <c r="R21" s="47">
        <v>12.694279999999999</v>
      </c>
      <c r="T21" s="47"/>
      <c r="U21" s="52" t="s">
        <v>4</v>
      </c>
      <c r="V21" s="47">
        <v>7.7379100000000003</v>
      </c>
      <c r="W21" s="53">
        <v>10.593120000000001</v>
      </c>
      <c r="X21" s="47">
        <v>13.44833</v>
      </c>
      <c r="Z21" s="47"/>
      <c r="AA21" s="52" t="s">
        <v>4</v>
      </c>
      <c r="AB21" s="47">
        <v>7.6678600000000001</v>
      </c>
      <c r="AC21" s="53">
        <v>11.40203</v>
      </c>
      <c r="AD21" s="47">
        <v>15.136200000000001</v>
      </c>
      <c r="AF21" s="47"/>
      <c r="AG21" s="52" t="s">
        <v>4</v>
      </c>
      <c r="AH21" s="47">
        <v>8.6096800000000009</v>
      </c>
      <c r="AI21" s="53">
        <v>12.395390000000001</v>
      </c>
      <c r="AJ21" s="47">
        <v>16.18111</v>
      </c>
      <c r="AL21" s="47"/>
      <c r="AM21" s="52" t="s">
        <v>4</v>
      </c>
      <c r="AN21" s="47">
        <v>9.7364300000000004</v>
      </c>
      <c r="AO21" s="53">
        <v>15.09538</v>
      </c>
      <c r="AP21" s="47">
        <v>20.454329999999999</v>
      </c>
      <c r="AR21" s="47"/>
      <c r="AS21" s="52" t="s">
        <v>4</v>
      </c>
      <c r="AT21" s="47">
        <v>11.760630000000001</v>
      </c>
      <c r="AU21" s="53">
        <v>18.290420000000001</v>
      </c>
      <c r="AV21" s="47">
        <v>24.8202</v>
      </c>
      <c r="AX21" s="47"/>
      <c r="AY21" s="52" t="s">
        <v>4</v>
      </c>
      <c r="AZ21" s="47">
        <v>13.67069</v>
      </c>
      <c r="BA21" s="53">
        <v>21.48432</v>
      </c>
      <c r="BB21" s="47">
        <v>29.29795</v>
      </c>
      <c r="BD21" s="47"/>
      <c r="BE21" s="52" t="s">
        <v>4</v>
      </c>
      <c r="BF21" s="47">
        <v>15.94603</v>
      </c>
      <c r="BG21" s="53">
        <v>26.40795</v>
      </c>
      <c r="BH21" s="47">
        <v>36.869869999999999</v>
      </c>
      <c r="BJ21" s="47"/>
      <c r="BK21" s="52" t="s">
        <v>4</v>
      </c>
      <c r="BL21" s="47">
        <v>22.68694</v>
      </c>
      <c r="BM21" s="53">
        <v>32.404069999999997</v>
      </c>
      <c r="BN21" s="47">
        <v>42.121200000000002</v>
      </c>
      <c r="BP21" s="47"/>
      <c r="BQ21" s="52" t="s">
        <v>4</v>
      </c>
      <c r="BR21" s="47">
        <v>28.12182</v>
      </c>
      <c r="BS21" s="53">
        <v>39.81476</v>
      </c>
      <c r="BT21" s="47">
        <v>51.5077</v>
      </c>
      <c r="BV21" s="47"/>
      <c r="BW21" s="52" t="s">
        <v>4</v>
      </c>
      <c r="BX21" s="47">
        <v>43.763379999999998</v>
      </c>
      <c r="BY21" s="53">
        <v>54.331679999999999</v>
      </c>
      <c r="BZ21" s="47">
        <v>64.899969999999996</v>
      </c>
      <c r="CB21" s="47"/>
      <c r="CC21" s="52" t="s">
        <v>4</v>
      </c>
      <c r="CD21" s="47">
        <v>57.51934</v>
      </c>
      <c r="CE21" s="53">
        <v>70.906689999999998</v>
      </c>
      <c r="CF21" s="47">
        <v>84.294039999999995</v>
      </c>
      <c r="CH21" s="47"/>
      <c r="CI21" s="52" t="s">
        <v>4</v>
      </c>
      <c r="CJ21" s="47">
        <v>67.198210000000003</v>
      </c>
      <c r="CK21" s="53">
        <v>82.718090000000004</v>
      </c>
      <c r="CL21" s="47">
        <v>98.237960000000001</v>
      </c>
      <c r="CN21" s="47"/>
      <c r="CO21" s="52" t="s">
        <v>4</v>
      </c>
      <c r="CP21" s="47">
        <v>78.323080000000004</v>
      </c>
      <c r="CQ21" s="53">
        <v>90.452939999999998</v>
      </c>
      <c r="CR21" s="47">
        <v>102.58280000000001</v>
      </c>
    </row>
    <row r="22" spans="2:96" x14ac:dyDescent="0.3">
      <c r="B22" s="46" t="s">
        <v>12</v>
      </c>
      <c r="C22" s="52"/>
      <c r="D22" s="47">
        <v>67.702730000000003</v>
      </c>
      <c r="E22" s="53">
        <v>161.5</v>
      </c>
      <c r="F22" s="47">
        <v>255.29727</v>
      </c>
      <c r="H22" s="46" t="s">
        <v>12</v>
      </c>
      <c r="I22" s="52"/>
      <c r="J22" s="47">
        <v>74.933940000000007</v>
      </c>
      <c r="K22" s="53">
        <v>155.5</v>
      </c>
      <c r="L22" s="47">
        <v>236.06605999999999</v>
      </c>
      <c r="N22" s="46" t="s">
        <v>12</v>
      </c>
      <c r="O22" s="52"/>
      <c r="P22" s="47">
        <v>96.070719999999994</v>
      </c>
      <c r="Q22" s="53">
        <v>195</v>
      </c>
      <c r="R22" s="47">
        <v>293.92928000000001</v>
      </c>
      <c r="T22" s="46" t="s">
        <v>12</v>
      </c>
      <c r="U22" s="52"/>
      <c r="V22" s="47">
        <v>111.15278000000001</v>
      </c>
      <c r="W22" s="53">
        <v>205.5</v>
      </c>
      <c r="X22" s="47">
        <v>299.84721999999999</v>
      </c>
      <c r="Z22" s="46" t="s">
        <v>12</v>
      </c>
      <c r="AA22" s="52"/>
      <c r="AB22" s="47">
        <v>121.52563000000001</v>
      </c>
      <c r="AC22" s="53">
        <v>248</v>
      </c>
      <c r="AD22" s="47">
        <v>374.47437000000002</v>
      </c>
      <c r="AF22" s="46" t="s">
        <v>12</v>
      </c>
      <c r="AG22" s="52"/>
      <c r="AH22" s="47">
        <v>153.21337</v>
      </c>
      <c r="AI22" s="53">
        <v>273.5</v>
      </c>
      <c r="AJ22" s="47">
        <v>393.78663</v>
      </c>
      <c r="AL22" s="46" t="s">
        <v>12</v>
      </c>
      <c r="AM22" s="52"/>
      <c r="AN22" s="47">
        <v>144.03531000000001</v>
      </c>
      <c r="AO22" s="53">
        <v>390</v>
      </c>
      <c r="AP22" s="47">
        <v>635.96469000000002</v>
      </c>
      <c r="AR22" s="46" t="s">
        <v>12</v>
      </c>
      <c r="AS22" s="52"/>
      <c r="AT22" s="47">
        <v>227.35123999999999</v>
      </c>
      <c r="AU22" s="53">
        <v>495</v>
      </c>
      <c r="AV22" s="47">
        <v>762.64876000000004</v>
      </c>
      <c r="AX22" s="46" t="s">
        <v>12</v>
      </c>
      <c r="AY22" s="52"/>
      <c r="AZ22" s="47">
        <v>345.78868999999997</v>
      </c>
      <c r="BA22" s="53">
        <v>555.5</v>
      </c>
      <c r="BB22" s="47">
        <v>765.21131000000003</v>
      </c>
      <c r="BD22" s="46" t="s">
        <v>12</v>
      </c>
      <c r="BE22" s="52"/>
      <c r="BF22" s="47">
        <v>438.28089999999997</v>
      </c>
      <c r="BG22" s="53">
        <v>715.5</v>
      </c>
      <c r="BH22" s="47">
        <v>992.71910000000003</v>
      </c>
      <c r="BJ22" s="46" t="s">
        <v>12</v>
      </c>
      <c r="BK22" s="52"/>
      <c r="BL22" s="47">
        <v>540.37969999999996</v>
      </c>
      <c r="BM22" s="53">
        <v>846</v>
      </c>
      <c r="BN22" s="47">
        <v>1151.6203</v>
      </c>
      <c r="BP22" s="46" t="s">
        <v>12</v>
      </c>
      <c r="BQ22" s="52"/>
      <c r="BR22" s="47">
        <v>757.10780999999997</v>
      </c>
      <c r="BS22" s="53">
        <v>1052.5</v>
      </c>
      <c r="BT22" s="47">
        <v>1347.89219</v>
      </c>
      <c r="BV22" s="46" t="s">
        <v>12</v>
      </c>
      <c r="BW22" s="52"/>
      <c r="BX22" s="47">
        <v>1181.44553</v>
      </c>
      <c r="BY22" s="53">
        <v>1515</v>
      </c>
      <c r="BZ22" s="47">
        <v>1848.55447</v>
      </c>
      <c r="CB22" s="46" t="s">
        <v>12</v>
      </c>
      <c r="CC22" s="52"/>
      <c r="CD22" s="47">
        <v>1503.3247699999999</v>
      </c>
      <c r="CE22" s="53">
        <v>1824</v>
      </c>
      <c r="CF22" s="47">
        <v>2144.6752299999998</v>
      </c>
      <c r="CH22" s="46" t="s">
        <v>12</v>
      </c>
      <c r="CI22" s="52"/>
      <c r="CJ22" s="47">
        <v>1409.9882600000001</v>
      </c>
      <c r="CK22" s="53">
        <v>1779.5</v>
      </c>
      <c r="CL22" s="47">
        <v>2149.0117399999999</v>
      </c>
      <c r="CN22" s="46" t="s">
        <v>12</v>
      </c>
      <c r="CO22" s="52"/>
      <c r="CP22" s="47">
        <v>1631.9396099999999</v>
      </c>
      <c r="CQ22" s="53">
        <v>1915.5</v>
      </c>
      <c r="CR22" s="47">
        <v>2199.0603900000001</v>
      </c>
    </row>
    <row r="23" spans="2:96" x14ac:dyDescent="0.3">
      <c r="B23" s="14" t="s">
        <v>13</v>
      </c>
      <c r="C23" s="50" t="s">
        <v>3</v>
      </c>
      <c r="D23" s="3">
        <v>21.479289999999999</v>
      </c>
      <c r="E23" s="51">
        <v>21.905480000000001</v>
      </c>
      <c r="F23" s="3">
        <v>22.331669999999999</v>
      </c>
      <c r="H23" s="14" t="s">
        <v>13</v>
      </c>
      <c r="I23" s="50" t="s">
        <v>3</v>
      </c>
      <c r="J23" s="3">
        <v>21.522749999999998</v>
      </c>
      <c r="K23" s="51">
        <v>21.9313</v>
      </c>
      <c r="L23" s="3">
        <v>22.339839999999999</v>
      </c>
      <c r="N23" s="14" t="s">
        <v>13</v>
      </c>
      <c r="O23" s="50" t="s">
        <v>3</v>
      </c>
      <c r="P23" s="3">
        <v>21.52805</v>
      </c>
      <c r="Q23" s="51">
        <v>21.92088</v>
      </c>
      <c r="R23" s="3">
        <v>22.31371</v>
      </c>
      <c r="T23" s="14" t="s">
        <v>13</v>
      </c>
      <c r="U23" s="50" t="s">
        <v>3</v>
      </c>
      <c r="V23" s="3">
        <v>21.4556</v>
      </c>
      <c r="W23" s="51">
        <v>21.90241</v>
      </c>
      <c r="X23" s="3">
        <v>22.349229999999999</v>
      </c>
      <c r="Z23" s="14" t="s">
        <v>13</v>
      </c>
      <c r="AA23" s="50" t="s">
        <v>3</v>
      </c>
      <c r="AB23" s="3">
        <v>21.40981</v>
      </c>
      <c r="AC23" s="51">
        <v>21.85528</v>
      </c>
      <c r="AD23" s="3">
        <v>22.300740000000001</v>
      </c>
      <c r="AF23" s="14" t="s">
        <v>13</v>
      </c>
      <c r="AG23" s="50" t="s">
        <v>3</v>
      </c>
      <c r="AH23" s="3">
        <v>21.290030000000002</v>
      </c>
      <c r="AI23" s="51">
        <v>21.753799999999998</v>
      </c>
      <c r="AJ23" s="3">
        <v>22.217569999999998</v>
      </c>
      <c r="AL23" s="14" t="s">
        <v>13</v>
      </c>
      <c r="AM23" s="50" t="s">
        <v>3</v>
      </c>
      <c r="AN23" s="3">
        <v>21.336469999999998</v>
      </c>
      <c r="AO23" s="51">
        <v>21.74813</v>
      </c>
      <c r="AP23" s="3">
        <v>22.159790000000001</v>
      </c>
      <c r="AR23" s="14" t="s">
        <v>13</v>
      </c>
      <c r="AS23" s="50" t="s">
        <v>3</v>
      </c>
      <c r="AT23" s="3">
        <v>21.17041</v>
      </c>
      <c r="AU23" s="51">
        <v>21.621919999999999</v>
      </c>
      <c r="AV23" s="3">
        <v>22.073419999999999</v>
      </c>
      <c r="AX23" s="14" t="s">
        <v>13</v>
      </c>
      <c r="AY23" s="50" t="s">
        <v>3</v>
      </c>
      <c r="AZ23" s="3">
        <v>21.27036</v>
      </c>
      <c r="BA23" s="51">
        <v>21.654150000000001</v>
      </c>
      <c r="BB23" s="3">
        <v>22.037929999999999</v>
      </c>
      <c r="BD23" s="14" t="s">
        <v>13</v>
      </c>
      <c r="BE23" s="50" t="s">
        <v>3</v>
      </c>
      <c r="BF23" s="3">
        <v>21.143319999999999</v>
      </c>
      <c r="BG23" s="51">
        <v>21.547740000000001</v>
      </c>
      <c r="BH23" s="3">
        <v>21.95215</v>
      </c>
      <c r="BJ23" s="14" t="s">
        <v>13</v>
      </c>
      <c r="BK23" s="50" t="s">
        <v>3</v>
      </c>
      <c r="BL23" s="3">
        <v>21.23629</v>
      </c>
      <c r="BM23" s="51">
        <v>21.592479999999998</v>
      </c>
      <c r="BN23" s="3">
        <v>21.94868</v>
      </c>
      <c r="BP23" s="14" t="s">
        <v>13</v>
      </c>
      <c r="BQ23" s="50" t="s">
        <v>3</v>
      </c>
      <c r="BR23" s="3">
        <v>21.109719999999999</v>
      </c>
      <c r="BS23" s="51">
        <v>21.480930000000001</v>
      </c>
      <c r="BT23" s="3">
        <v>21.852150000000002</v>
      </c>
      <c r="BV23" s="14" t="s">
        <v>13</v>
      </c>
      <c r="BW23" s="50" t="s">
        <v>3</v>
      </c>
      <c r="BX23" s="3">
        <v>21.396139999999999</v>
      </c>
      <c r="BY23" s="51">
        <v>21.714020000000001</v>
      </c>
      <c r="BZ23" s="3">
        <v>22.0319</v>
      </c>
      <c r="CB23" s="14" t="s">
        <v>13</v>
      </c>
      <c r="CC23" s="50" t="s">
        <v>3</v>
      </c>
      <c r="CD23" s="3">
        <v>21.692409999999999</v>
      </c>
      <c r="CE23" s="51">
        <v>21.993179999999999</v>
      </c>
      <c r="CF23" s="3">
        <v>22.293949999999999</v>
      </c>
      <c r="CH23" s="14" t="s">
        <v>13</v>
      </c>
      <c r="CI23" s="50" t="s">
        <v>3</v>
      </c>
      <c r="CJ23" s="3">
        <v>21.75751</v>
      </c>
      <c r="CK23" s="51">
        <v>22.068439999999999</v>
      </c>
      <c r="CL23" s="3">
        <v>22.379380000000001</v>
      </c>
      <c r="CN23" s="14" t="s">
        <v>13</v>
      </c>
      <c r="CO23" s="50" t="s">
        <v>3</v>
      </c>
      <c r="CP23" s="3">
        <v>22.040700000000001</v>
      </c>
      <c r="CQ23" s="51">
        <v>22.302630000000001</v>
      </c>
      <c r="CR23" s="3">
        <v>22.56457</v>
      </c>
    </row>
    <row r="24" spans="2:96" x14ac:dyDescent="0.3">
      <c r="B24" s="47"/>
      <c r="C24" s="52" t="s">
        <v>4</v>
      </c>
      <c r="D24" s="47">
        <v>12.293710000000001</v>
      </c>
      <c r="E24" s="53">
        <v>12.387890000000001</v>
      </c>
      <c r="F24" s="47">
        <v>12.48208</v>
      </c>
      <c r="H24" s="47"/>
      <c r="I24" s="52" t="s">
        <v>4</v>
      </c>
      <c r="J24" s="47">
        <v>12.292899999999999</v>
      </c>
      <c r="K24" s="53">
        <v>12.39054</v>
      </c>
      <c r="L24" s="47">
        <v>12.48818</v>
      </c>
      <c r="N24" s="47"/>
      <c r="O24" s="52" t="s">
        <v>4</v>
      </c>
      <c r="P24" s="47">
        <v>12.29757</v>
      </c>
      <c r="Q24" s="53">
        <v>12.36853</v>
      </c>
      <c r="R24" s="47">
        <v>12.43948</v>
      </c>
      <c r="T24" s="47"/>
      <c r="U24" s="52" t="s">
        <v>4</v>
      </c>
      <c r="V24" s="47">
        <v>12.314500000000001</v>
      </c>
      <c r="W24" s="53">
        <v>12.39414</v>
      </c>
      <c r="X24" s="47">
        <v>12.473789999999999</v>
      </c>
      <c r="Z24" s="47"/>
      <c r="AA24" s="52" t="s">
        <v>4</v>
      </c>
      <c r="AB24" s="47">
        <v>12.323119999999999</v>
      </c>
      <c r="AC24" s="53">
        <v>12.4221</v>
      </c>
      <c r="AD24" s="47">
        <v>12.521089999999999</v>
      </c>
      <c r="AF24" s="47"/>
      <c r="AG24" s="52" t="s">
        <v>4</v>
      </c>
      <c r="AH24" s="47">
        <v>12.28647</v>
      </c>
      <c r="AI24" s="53">
        <v>12.384829999999999</v>
      </c>
      <c r="AJ24" s="47">
        <v>12.4832</v>
      </c>
      <c r="AL24" s="47"/>
      <c r="AM24" s="52" t="s">
        <v>4</v>
      </c>
      <c r="AN24" s="47">
        <v>12.298170000000001</v>
      </c>
      <c r="AO24" s="53">
        <v>12.39019</v>
      </c>
      <c r="AP24" s="47">
        <v>12.48221</v>
      </c>
      <c r="AR24" s="47"/>
      <c r="AS24" s="52" t="s">
        <v>4</v>
      </c>
      <c r="AT24" s="47">
        <v>12.314830000000001</v>
      </c>
      <c r="AU24" s="53">
        <v>12.40203</v>
      </c>
      <c r="AV24" s="47">
        <v>12.48922</v>
      </c>
      <c r="AX24" s="47"/>
      <c r="AY24" s="52" t="s">
        <v>4</v>
      </c>
      <c r="AZ24" s="47">
        <v>12.311959999999999</v>
      </c>
      <c r="BA24" s="53">
        <v>12.398720000000001</v>
      </c>
      <c r="BB24" s="47">
        <v>12.485469999999999</v>
      </c>
      <c r="BD24" s="47"/>
      <c r="BE24" s="52" t="s">
        <v>4</v>
      </c>
      <c r="BF24" s="47">
        <v>12.284319999999999</v>
      </c>
      <c r="BG24" s="53">
        <v>12.382759999999999</v>
      </c>
      <c r="BH24" s="47">
        <v>12.481210000000001</v>
      </c>
      <c r="BJ24" s="47"/>
      <c r="BK24" s="52" t="s">
        <v>4</v>
      </c>
      <c r="BL24" s="47">
        <v>12.2502</v>
      </c>
      <c r="BM24" s="53">
        <v>12.319240000000001</v>
      </c>
      <c r="BN24" s="47">
        <v>12.38829</v>
      </c>
      <c r="BP24" s="47"/>
      <c r="BQ24" s="52" t="s">
        <v>4</v>
      </c>
      <c r="BR24" s="47">
        <v>12.236470000000001</v>
      </c>
      <c r="BS24" s="53">
        <v>12.32438</v>
      </c>
      <c r="BT24" s="47">
        <v>12.412280000000001</v>
      </c>
      <c r="BV24" s="47"/>
      <c r="BW24" s="52" t="s">
        <v>4</v>
      </c>
      <c r="BX24" s="47">
        <v>12.22494</v>
      </c>
      <c r="BY24" s="53">
        <v>12.312480000000001</v>
      </c>
      <c r="BZ24" s="47">
        <v>12.400029999999999</v>
      </c>
      <c r="CB24" s="47"/>
      <c r="CC24" s="52" t="s">
        <v>4</v>
      </c>
      <c r="CD24" s="47">
        <v>12.262729999999999</v>
      </c>
      <c r="CE24" s="53">
        <v>12.322760000000001</v>
      </c>
      <c r="CF24" s="47">
        <v>12.38279</v>
      </c>
      <c r="CH24" s="47"/>
      <c r="CI24" s="52" t="s">
        <v>4</v>
      </c>
      <c r="CJ24" s="47">
        <v>12.331519999999999</v>
      </c>
      <c r="CK24" s="53">
        <v>12.39556</v>
      </c>
      <c r="CL24" s="47">
        <v>12.45959</v>
      </c>
      <c r="CN24" s="47"/>
      <c r="CO24" s="52" t="s">
        <v>4</v>
      </c>
      <c r="CP24" s="47">
        <v>12.309240000000001</v>
      </c>
      <c r="CQ24" s="53">
        <v>12.415010000000001</v>
      </c>
      <c r="CR24" s="47">
        <v>12.52079</v>
      </c>
    </row>
    <row r="25" spans="2:96" x14ac:dyDescent="0.3">
      <c r="B25" s="14" t="s">
        <v>14</v>
      </c>
      <c r="C25" s="50" t="s">
        <v>3</v>
      </c>
      <c r="D25" s="3">
        <v>16.469470000000001</v>
      </c>
      <c r="E25" s="51">
        <v>17.483339999999998</v>
      </c>
      <c r="F25" s="3">
        <v>18.497209999999999</v>
      </c>
      <c r="H25" s="14" t="s">
        <v>14</v>
      </c>
      <c r="I25" s="50" t="s">
        <v>3</v>
      </c>
      <c r="J25" s="3">
        <v>16.51314</v>
      </c>
      <c r="K25" s="51">
        <v>17.532969999999999</v>
      </c>
      <c r="L25" s="3">
        <v>18.552790000000002</v>
      </c>
      <c r="N25" s="14" t="s">
        <v>14</v>
      </c>
      <c r="O25" s="50" t="s">
        <v>3</v>
      </c>
      <c r="P25" s="3">
        <v>16.479690000000002</v>
      </c>
      <c r="Q25" s="51">
        <v>17.483560000000001</v>
      </c>
      <c r="R25" s="3">
        <v>18.48742</v>
      </c>
      <c r="T25" s="14" t="s">
        <v>14</v>
      </c>
      <c r="U25" s="50" t="s">
        <v>3</v>
      </c>
      <c r="V25" s="3">
        <v>16.401330000000002</v>
      </c>
      <c r="W25" s="51">
        <v>17.439720000000001</v>
      </c>
      <c r="X25" s="3">
        <v>18.478100000000001</v>
      </c>
      <c r="Z25" s="14" t="s">
        <v>14</v>
      </c>
      <c r="AA25" s="50" t="s">
        <v>3</v>
      </c>
      <c r="AB25" s="3">
        <v>16.39658</v>
      </c>
      <c r="AC25" s="51">
        <v>17.451070000000001</v>
      </c>
      <c r="AD25" s="3">
        <v>18.505549999999999</v>
      </c>
      <c r="AF25" s="14" t="s">
        <v>14</v>
      </c>
      <c r="AG25" s="50" t="s">
        <v>3</v>
      </c>
      <c r="AH25" s="3">
        <v>16.304169999999999</v>
      </c>
      <c r="AI25" s="51">
        <v>17.3339</v>
      </c>
      <c r="AJ25" s="3">
        <v>18.36364</v>
      </c>
      <c r="AL25" s="14" t="s">
        <v>14</v>
      </c>
      <c r="AM25" s="50" t="s">
        <v>3</v>
      </c>
      <c r="AN25" s="3">
        <v>16.22081</v>
      </c>
      <c r="AO25" s="51">
        <v>17.232859999999999</v>
      </c>
      <c r="AP25" s="3">
        <v>18.24492</v>
      </c>
      <c r="AR25" s="14" t="s">
        <v>14</v>
      </c>
      <c r="AS25" s="50" t="s">
        <v>3</v>
      </c>
      <c r="AT25" s="3">
        <v>16.15408</v>
      </c>
      <c r="AU25" s="51">
        <v>17.117699999999999</v>
      </c>
      <c r="AV25" s="3">
        <v>18.081330000000001</v>
      </c>
      <c r="AX25" s="14" t="s">
        <v>14</v>
      </c>
      <c r="AY25" s="50" t="s">
        <v>3</v>
      </c>
      <c r="AZ25" s="3">
        <v>16.120100000000001</v>
      </c>
      <c r="BA25" s="51">
        <v>17.047180000000001</v>
      </c>
      <c r="BB25" s="3">
        <v>17.974260000000001</v>
      </c>
      <c r="BD25" s="14" t="s">
        <v>14</v>
      </c>
      <c r="BE25" s="50" t="s">
        <v>3</v>
      </c>
      <c r="BF25" s="3">
        <v>15.70069</v>
      </c>
      <c r="BG25" s="51">
        <v>16.81916</v>
      </c>
      <c r="BH25" s="3">
        <v>17.937629999999999</v>
      </c>
      <c r="BJ25" s="14" t="s">
        <v>14</v>
      </c>
      <c r="BK25" s="50" t="s">
        <v>3</v>
      </c>
      <c r="BL25" s="3">
        <v>15.97627</v>
      </c>
      <c r="BM25" s="51">
        <v>16.770050000000001</v>
      </c>
      <c r="BN25" s="3">
        <v>17.563829999999999</v>
      </c>
      <c r="BP25" s="14" t="s">
        <v>14</v>
      </c>
      <c r="BQ25" s="50" t="s">
        <v>3</v>
      </c>
      <c r="BR25" s="3">
        <v>15.56744</v>
      </c>
      <c r="BS25" s="51">
        <v>16.468360000000001</v>
      </c>
      <c r="BT25" s="3">
        <v>17.369289999999999</v>
      </c>
      <c r="BV25" s="14" t="s">
        <v>14</v>
      </c>
      <c r="BW25" s="50" t="s">
        <v>3</v>
      </c>
      <c r="BX25" s="3">
        <v>14.971349999999999</v>
      </c>
      <c r="BY25" s="51">
        <v>15.87101</v>
      </c>
      <c r="BZ25" s="3">
        <v>16.770669999999999</v>
      </c>
      <c r="CB25" s="14" t="s">
        <v>14</v>
      </c>
      <c r="CC25" s="50" t="s">
        <v>3</v>
      </c>
      <c r="CD25" s="3">
        <v>14.68754</v>
      </c>
      <c r="CE25" s="51">
        <v>15.6092</v>
      </c>
      <c r="CF25" s="3">
        <v>16.530860000000001</v>
      </c>
      <c r="CH25" s="14" t="s">
        <v>14</v>
      </c>
      <c r="CI25" s="50" t="s">
        <v>3</v>
      </c>
      <c r="CJ25" s="3">
        <v>14.173579999999999</v>
      </c>
      <c r="CK25" s="51">
        <v>15.191549999999999</v>
      </c>
      <c r="CL25" s="3">
        <v>16.209510000000002</v>
      </c>
      <c r="CN25" s="14" t="s">
        <v>14</v>
      </c>
      <c r="CO25" s="50" t="s">
        <v>3</v>
      </c>
      <c r="CP25" s="3">
        <v>14.288869999999999</v>
      </c>
      <c r="CQ25" s="51">
        <v>15.03871</v>
      </c>
      <c r="CR25" s="3">
        <v>15.788550000000001</v>
      </c>
    </row>
    <row r="26" spans="2:96" x14ac:dyDescent="0.3">
      <c r="B26" s="47"/>
      <c r="C26" s="52" t="s">
        <v>4</v>
      </c>
      <c r="D26" s="47">
        <v>13.46991</v>
      </c>
      <c r="E26" s="53">
        <v>13.531790000000001</v>
      </c>
      <c r="F26" s="47">
        <v>13.593669999999999</v>
      </c>
      <c r="H26" s="47"/>
      <c r="I26" s="52" t="s">
        <v>4</v>
      </c>
      <c r="J26" s="47">
        <v>13.467140000000001</v>
      </c>
      <c r="K26" s="53">
        <v>13.53687</v>
      </c>
      <c r="L26" s="47">
        <v>13.606590000000001</v>
      </c>
      <c r="N26" s="47"/>
      <c r="O26" s="52" t="s">
        <v>4</v>
      </c>
      <c r="P26" s="47">
        <v>13.4489</v>
      </c>
      <c r="Q26" s="53">
        <v>13.52162</v>
      </c>
      <c r="R26" s="47">
        <v>13.594329999999999</v>
      </c>
      <c r="T26" s="47"/>
      <c r="U26" s="52" t="s">
        <v>4</v>
      </c>
      <c r="V26" s="47">
        <v>13.47125</v>
      </c>
      <c r="W26" s="53">
        <v>13.540850000000001</v>
      </c>
      <c r="X26" s="47">
        <v>13.61046</v>
      </c>
      <c r="Z26" s="47"/>
      <c r="AA26" s="52" t="s">
        <v>4</v>
      </c>
      <c r="AB26" s="47">
        <v>13.4496</v>
      </c>
      <c r="AC26" s="53">
        <v>13.53701</v>
      </c>
      <c r="AD26" s="47">
        <v>13.624420000000001</v>
      </c>
      <c r="AF26" s="47"/>
      <c r="AG26" s="52" t="s">
        <v>4</v>
      </c>
      <c r="AH26" s="47">
        <v>13.40227</v>
      </c>
      <c r="AI26" s="53">
        <v>13.490819999999999</v>
      </c>
      <c r="AJ26" s="47">
        <v>13.579370000000001</v>
      </c>
      <c r="AL26" s="47"/>
      <c r="AM26" s="52" t="s">
        <v>4</v>
      </c>
      <c r="AN26" s="47">
        <v>13.42277</v>
      </c>
      <c r="AO26" s="53">
        <v>13.503769999999999</v>
      </c>
      <c r="AP26" s="47">
        <v>13.584770000000001</v>
      </c>
      <c r="AR26" s="47"/>
      <c r="AS26" s="52" t="s">
        <v>4</v>
      </c>
      <c r="AT26" s="47">
        <v>13.40692</v>
      </c>
      <c r="AU26" s="53">
        <v>13.48907</v>
      </c>
      <c r="AV26" s="47">
        <v>13.57122</v>
      </c>
      <c r="AX26" s="47"/>
      <c r="AY26" s="52" t="s">
        <v>4</v>
      </c>
      <c r="AZ26" s="47">
        <v>13.375489999999999</v>
      </c>
      <c r="BA26" s="53">
        <v>13.498290000000001</v>
      </c>
      <c r="BB26" s="47">
        <v>13.6211</v>
      </c>
      <c r="BD26" s="47"/>
      <c r="BE26" s="52" t="s">
        <v>4</v>
      </c>
      <c r="BF26" s="47">
        <v>13.3653</v>
      </c>
      <c r="BG26" s="53">
        <v>13.456770000000001</v>
      </c>
      <c r="BH26" s="47">
        <v>13.54823</v>
      </c>
      <c r="BJ26" s="47"/>
      <c r="BK26" s="52" t="s">
        <v>4</v>
      </c>
      <c r="BL26" s="47">
        <v>13.36253</v>
      </c>
      <c r="BM26" s="53">
        <v>13.46203</v>
      </c>
      <c r="BN26" s="47">
        <v>13.561540000000001</v>
      </c>
      <c r="BP26" s="47"/>
      <c r="BQ26" s="52" t="s">
        <v>4</v>
      </c>
      <c r="BR26" s="47">
        <v>13.293340000000001</v>
      </c>
      <c r="BS26" s="53">
        <v>13.43103</v>
      </c>
      <c r="BT26" s="47">
        <v>13.568720000000001</v>
      </c>
      <c r="BV26" s="47"/>
      <c r="BW26" s="52" t="s">
        <v>4</v>
      </c>
      <c r="BX26" s="47">
        <v>13.385669999999999</v>
      </c>
      <c r="BY26" s="53">
        <v>13.499230000000001</v>
      </c>
      <c r="BZ26" s="47">
        <v>13.6128</v>
      </c>
      <c r="CB26" s="47"/>
      <c r="CC26" s="52" t="s">
        <v>4</v>
      </c>
      <c r="CD26" s="47">
        <v>13.45942</v>
      </c>
      <c r="CE26" s="53">
        <v>13.57751</v>
      </c>
      <c r="CF26" s="47">
        <v>13.695589999999999</v>
      </c>
      <c r="CH26" s="47"/>
      <c r="CI26" s="52" t="s">
        <v>4</v>
      </c>
      <c r="CJ26" s="47">
        <v>13.5212</v>
      </c>
      <c r="CK26" s="53">
        <v>13.622339999999999</v>
      </c>
      <c r="CL26" s="47">
        <v>13.723470000000001</v>
      </c>
      <c r="CN26" s="47"/>
      <c r="CO26" s="52" t="s">
        <v>4</v>
      </c>
      <c r="CP26" s="47">
        <v>13.61656</v>
      </c>
      <c r="CQ26" s="53">
        <v>13.70288</v>
      </c>
      <c r="CR26" s="47">
        <v>13.789199999999999</v>
      </c>
    </row>
    <row r="27" spans="2:96" x14ac:dyDescent="0.3">
      <c r="B27" s="14" t="s">
        <v>15</v>
      </c>
      <c r="C27" s="50" t="s">
        <v>3</v>
      </c>
      <c r="D27" s="3">
        <v>21.479289999999999</v>
      </c>
      <c r="E27" s="55">
        <v>21.905480000000001</v>
      </c>
      <c r="F27" s="3">
        <v>22.331669999999999</v>
      </c>
      <c r="H27" s="14" t="s">
        <v>15</v>
      </c>
      <c r="I27" s="50" t="s">
        <v>3</v>
      </c>
      <c r="J27" s="3">
        <v>21.522749999999998</v>
      </c>
      <c r="K27" s="55">
        <v>21.9313</v>
      </c>
      <c r="L27" s="3">
        <v>22.339839999999999</v>
      </c>
      <c r="N27" s="14" t="s">
        <v>15</v>
      </c>
      <c r="O27" s="50" t="s">
        <v>3</v>
      </c>
      <c r="P27" s="3">
        <v>21.52805</v>
      </c>
      <c r="Q27" s="55">
        <v>21.92088</v>
      </c>
      <c r="R27" s="3">
        <v>22.31371</v>
      </c>
      <c r="T27" s="14" t="s">
        <v>15</v>
      </c>
      <c r="U27" s="50" t="s">
        <v>3</v>
      </c>
      <c r="V27" s="3">
        <v>21.4556</v>
      </c>
      <c r="W27" s="55">
        <v>21.90241</v>
      </c>
      <c r="X27" s="3">
        <v>22.349229999999999</v>
      </c>
      <c r="Z27" s="14" t="s">
        <v>15</v>
      </c>
      <c r="AA27" s="50" t="s">
        <v>3</v>
      </c>
      <c r="AB27" s="3">
        <v>21.40981</v>
      </c>
      <c r="AC27" s="55">
        <v>21.85528</v>
      </c>
      <c r="AD27" s="3">
        <v>22.300740000000001</v>
      </c>
      <c r="AF27" s="14" t="s">
        <v>15</v>
      </c>
      <c r="AG27" s="50" t="s">
        <v>3</v>
      </c>
      <c r="AH27" s="3">
        <v>21.290030000000002</v>
      </c>
      <c r="AI27" s="55">
        <v>21.753799999999998</v>
      </c>
      <c r="AJ27" s="3">
        <v>22.217569999999998</v>
      </c>
      <c r="AL27" s="14" t="s">
        <v>15</v>
      </c>
      <c r="AM27" s="50" t="s">
        <v>3</v>
      </c>
      <c r="AN27" s="3">
        <v>21.336469999999998</v>
      </c>
      <c r="AO27" s="55">
        <v>21.74813</v>
      </c>
      <c r="AP27" s="3">
        <v>22.159790000000001</v>
      </c>
      <c r="AR27" s="14" t="s">
        <v>15</v>
      </c>
      <c r="AS27" s="50" t="s">
        <v>3</v>
      </c>
      <c r="AT27" s="3">
        <v>21.17041</v>
      </c>
      <c r="AU27" s="55">
        <v>21.621919999999999</v>
      </c>
      <c r="AV27" s="3">
        <v>22.073419999999999</v>
      </c>
      <c r="AX27" s="14" t="s">
        <v>15</v>
      </c>
      <c r="AY27" s="50" t="s">
        <v>3</v>
      </c>
      <c r="AZ27" s="3">
        <v>21.27036</v>
      </c>
      <c r="BA27" s="55">
        <v>21.654150000000001</v>
      </c>
      <c r="BB27" s="3">
        <v>22.037929999999999</v>
      </c>
      <c r="BD27" s="14" t="s">
        <v>15</v>
      </c>
      <c r="BE27" s="50" t="s">
        <v>3</v>
      </c>
      <c r="BF27" s="3">
        <v>21.143319999999999</v>
      </c>
      <c r="BG27" s="55">
        <v>21.547740000000001</v>
      </c>
      <c r="BH27" s="3">
        <v>21.95215</v>
      </c>
      <c r="BJ27" s="14" t="s">
        <v>15</v>
      </c>
      <c r="BK27" s="50" t="s">
        <v>3</v>
      </c>
      <c r="BL27" s="3">
        <v>21.23629</v>
      </c>
      <c r="BM27" s="55">
        <v>21.592479999999998</v>
      </c>
      <c r="BN27" s="3">
        <v>21.94868</v>
      </c>
      <c r="BP27" s="14" t="s">
        <v>15</v>
      </c>
      <c r="BQ27" s="50" t="s">
        <v>3</v>
      </c>
      <c r="BR27" s="3">
        <v>21.109719999999999</v>
      </c>
      <c r="BS27" s="55">
        <v>21.480930000000001</v>
      </c>
      <c r="BT27" s="3">
        <v>21.852150000000002</v>
      </c>
      <c r="BV27" s="14" t="s">
        <v>15</v>
      </c>
      <c r="BW27" s="50" t="s">
        <v>3</v>
      </c>
      <c r="BX27" s="3">
        <v>21.396139999999999</v>
      </c>
      <c r="BY27" s="55">
        <v>21.714020000000001</v>
      </c>
      <c r="BZ27" s="3">
        <v>22.0319</v>
      </c>
      <c r="CB27" s="14" t="s">
        <v>15</v>
      </c>
      <c r="CC27" s="50" t="s">
        <v>3</v>
      </c>
      <c r="CD27" s="3">
        <v>21.692409999999999</v>
      </c>
      <c r="CE27" s="55">
        <v>21.993179999999999</v>
      </c>
      <c r="CF27" s="3">
        <v>22.293949999999999</v>
      </c>
      <c r="CH27" s="14" t="s">
        <v>15</v>
      </c>
      <c r="CI27" s="50" t="s">
        <v>3</v>
      </c>
      <c r="CJ27" s="3">
        <v>21.75751</v>
      </c>
      <c r="CK27" s="55">
        <v>22.068439999999999</v>
      </c>
      <c r="CL27" s="3">
        <v>22.379380000000001</v>
      </c>
      <c r="CN27" s="14" t="s">
        <v>15</v>
      </c>
      <c r="CO27" s="50" t="s">
        <v>3</v>
      </c>
      <c r="CP27" s="3">
        <v>22.040700000000001</v>
      </c>
      <c r="CQ27" s="55">
        <v>22.302630000000001</v>
      </c>
      <c r="CR27" s="3">
        <v>22.56457</v>
      </c>
    </row>
    <row r="28" spans="2:96" x14ac:dyDescent="0.3">
      <c r="B28" s="47"/>
      <c r="C28" s="52" t="s">
        <v>4</v>
      </c>
      <c r="D28" s="47">
        <v>12.293710000000001</v>
      </c>
      <c r="E28" s="53">
        <v>12.387890000000001</v>
      </c>
      <c r="F28" s="47">
        <v>12.48208</v>
      </c>
      <c r="H28" s="47"/>
      <c r="I28" s="52" t="s">
        <v>4</v>
      </c>
      <c r="J28" s="47">
        <v>12.292899999999999</v>
      </c>
      <c r="K28" s="53">
        <v>12.39054</v>
      </c>
      <c r="L28" s="47">
        <v>12.48818</v>
      </c>
      <c r="N28" s="47"/>
      <c r="O28" s="52" t="s">
        <v>4</v>
      </c>
      <c r="P28" s="47">
        <v>12.29757</v>
      </c>
      <c r="Q28" s="53">
        <v>12.36853</v>
      </c>
      <c r="R28" s="47">
        <v>12.43948</v>
      </c>
      <c r="T28" s="47"/>
      <c r="U28" s="52" t="s">
        <v>4</v>
      </c>
      <c r="V28" s="47">
        <v>12.314500000000001</v>
      </c>
      <c r="W28" s="53">
        <v>12.39414</v>
      </c>
      <c r="X28" s="47">
        <v>12.473789999999999</v>
      </c>
      <c r="Z28" s="47"/>
      <c r="AA28" s="52" t="s">
        <v>4</v>
      </c>
      <c r="AB28" s="47">
        <v>12.323119999999999</v>
      </c>
      <c r="AC28" s="53">
        <v>12.4221</v>
      </c>
      <c r="AD28" s="47">
        <v>12.521089999999999</v>
      </c>
      <c r="AF28" s="47"/>
      <c r="AG28" s="52" t="s">
        <v>4</v>
      </c>
      <c r="AH28" s="47">
        <v>12.28647</v>
      </c>
      <c r="AI28" s="53">
        <v>12.384829999999999</v>
      </c>
      <c r="AJ28" s="47">
        <v>12.4832</v>
      </c>
      <c r="AL28" s="47"/>
      <c r="AM28" s="52" t="s">
        <v>4</v>
      </c>
      <c r="AN28" s="47">
        <v>12.298170000000001</v>
      </c>
      <c r="AO28" s="53">
        <v>12.39019</v>
      </c>
      <c r="AP28" s="47">
        <v>12.48221</v>
      </c>
      <c r="AR28" s="47"/>
      <c r="AS28" s="52" t="s">
        <v>4</v>
      </c>
      <c r="AT28" s="47">
        <v>12.314830000000001</v>
      </c>
      <c r="AU28" s="53">
        <v>12.40203</v>
      </c>
      <c r="AV28" s="47">
        <v>12.48922</v>
      </c>
      <c r="AX28" s="47"/>
      <c r="AY28" s="52" t="s">
        <v>4</v>
      </c>
      <c r="AZ28" s="47">
        <v>12.311959999999999</v>
      </c>
      <c r="BA28" s="53">
        <v>12.398720000000001</v>
      </c>
      <c r="BB28" s="47">
        <v>12.485469999999999</v>
      </c>
      <c r="BD28" s="47"/>
      <c r="BE28" s="52" t="s">
        <v>4</v>
      </c>
      <c r="BF28" s="47">
        <v>12.284319999999999</v>
      </c>
      <c r="BG28" s="53">
        <v>12.382759999999999</v>
      </c>
      <c r="BH28" s="47">
        <v>12.481210000000001</v>
      </c>
      <c r="BJ28" s="47"/>
      <c r="BK28" s="52" t="s">
        <v>4</v>
      </c>
      <c r="BL28" s="47">
        <v>12.2502</v>
      </c>
      <c r="BM28" s="53">
        <v>12.319240000000001</v>
      </c>
      <c r="BN28" s="47">
        <v>12.38829</v>
      </c>
      <c r="BP28" s="47"/>
      <c r="BQ28" s="52" t="s">
        <v>4</v>
      </c>
      <c r="BR28" s="47">
        <v>12.236470000000001</v>
      </c>
      <c r="BS28" s="53">
        <v>12.32438</v>
      </c>
      <c r="BT28" s="47">
        <v>12.412280000000001</v>
      </c>
      <c r="BV28" s="47"/>
      <c r="BW28" s="52" t="s">
        <v>4</v>
      </c>
      <c r="BX28" s="47">
        <v>12.22494</v>
      </c>
      <c r="BY28" s="53">
        <v>12.312480000000001</v>
      </c>
      <c r="BZ28" s="47">
        <v>12.400029999999999</v>
      </c>
      <c r="CB28" s="47"/>
      <c r="CC28" s="52" t="s">
        <v>4</v>
      </c>
      <c r="CD28" s="47">
        <v>12.262729999999999</v>
      </c>
      <c r="CE28" s="53">
        <v>12.322760000000001</v>
      </c>
      <c r="CF28" s="47">
        <v>12.38279</v>
      </c>
      <c r="CH28" s="47"/>
      <c r="CI28" s="52" t="s">
        <v>4</v>
      </c>
      <c r="CJ28" s="47">
        <v>12.331519999999999</v>
      </c>
      <c r="CK28" s="53">
        <v>12.39556</v>
      </c>
      <c r="CL28" s="47">
        <v>12.45959</v>
      </c>
      <c r="CN28" s="47"/>
      <c r="CO28" s="52" t="s">
        <v>4</v>
      </c>
      <c r="CP28" s="47">
        <v>12.309240000000001</v>
      </c>
      <c r="CQ28" s="53">
        <v>12.415010000000001</v>
      </c>
      <c r="CR28" s="47">
        <v>12.52079</v>
      </c>
    </row>
    <row r="29" spans="2:96" x14ac:dyDescent="0.3">
      <c r="B29" s="14" t="s">
        <v>16</v>
      </c>
      <c r="C29" s="50" t="s">
        <v>3</v>
      </c>
      <c r="D29" s="3">
        <v>2.5996100000000002</v>
      </c>
      <c r="E29" s="55">
        <v>2.6273300000000002</v>
      </c>
      <c r="F29" s="3">
        <v>2.6550400000000001</v>
      </c>
      <c r="H29" s="14" t="s">
        <v>16</v>
      </c>
      <c r="I29" s="50" t="s">
        <v>3</v>
      </c>
      <c r="J29" s="3">
        <v>2.5939100000000002</v>
      </c>
      <c r="K29" s="55">
        <v>2.6178599999999999</v>
      </c>
      <c r="L29" s="3">
        <v>2.6417999999999999</v>
      </c>
      <c r="N29" s="14" t="s">
        <v>16</v>
      </c>
      <c r="O29" s="50" t="s">
        <v>3</v>
      </c>
      <c r="P29" s="3">
        <v>2.6047699999999998</v>
      </c>
      <c r="Q29" s="55">
        <v>2.6290499999999999</v>
      </c>
      <c r="R29" s="3">
        <v>2.6533199999999999</v>
      </c>
      <c r="T29" s="14" t="s">
        <v>16</v>
      </c>
      <c r="U29" s="50" t="s">
        <v>3</v>
      </c>
      <c r="V29" s="3">
        <v>2.5741100000000001</v>
      </c>
      <c r="W29" s="55">
        <v>2.6053099999999998</v>
      </c>
      <c r="X29" s="3">
        <v>2.6365099999999999</v>
      </c>
      <c r="Z29" s="14" t="s">
        <v>16</v>
      </c>
      <c r="AA29" s="50" t="s">
        <v>3</v>
      </c>
      <c r="AB29" s="3">
        <v>2.5951300000000002</v>
      </c>
      <c r="AC29" s="55">
        <v>2.6224699999999999</v>
      </c>
      <c r="AD29" s="3">
        <v>2.6498200000000001</v>
      </c>
      <c r="AF29" s="14" t="s">
        <v>16</v>
      </c>
      <c r="AG29" s="50" t="s">
        <v>3</v>
      </c>
      <c r="AH29" s="3">
        <v>2.6038000000000001</v>
      </c>
      <c r="AI29" s="55">
        <v>2.63727</v>
      </c>
      <c r="AJ29" s="3">
        <v>2.6707399999999999</v>
      </c>
      <c r="AL29" s="14" t="s">
        <v>16</v>
      </c>
      <c r="AM29" s="50" t="s">
        <v>3</v>
      </c>
      <c r="AN29" s="3">
        <v>2.5876800000000002</v>
      </c>
      <c r="AO29" s="55">
        <v>2.6264699999999999</v>
      </c>
      <c r="AP29" s="3">
        <v>2.6652499999999999</v>
      </c>
      <c r="AR29" s="14" t="s">
        <v>16</v>
      </c>
      <c r="AS29" s="50" t="s">
        <v>3</v>
      </c>
      <c r="AT29" s="3">
        <v>2.6044399999999999</v>
      </c>
      <c r="AU29" s="55">
        <v>2.6258599999999999</v>
      </c>
      <c r="AV29" s="3">
        <v>2.6472699999999998</v>
      </c>
      <c r="AX29" s="14" t="s">
        <v>16</v>
      </c>
      <c r="AY29" s="50" t="s">
        <v>3</v>
      </c>
      <c r="AZ29" s="3">
        <v>2.58812</v>
      </c>
      <c r="BA29" s="55">
        <v>2.63734</v>
      </c>
      <c r="BB29" s="3">
        <v>2.6865600000000001</v>
      </c>
      <c r="BD29" s="14" t="s">
        <v>16</v>
      </c>
      <c r="BE29" s="50" t="s">
        <v>3</v>
      </c>
      <c r="BF29" s="3">
        <v>2.5678899999999998</v>
      </c>
      <c r="BG29" s="55">
        <v>2.58996</v>
      </c>
      <c r="BH29" s="3">
        <v>2.6120299999999999</v>
      </c>
      <c r="BJ29" s="14" t="s">
        <v>16</v>
      </c>
      <c r="BK29" s="50" t="s">
        <v>3</v>
      </c>
      <c r="BL29" s="3">
        <v>2.5692900000000001</v>
      </c>
      <c r="BM29" s="55">
        <v>2.6046299999999998</v>
      </c>
      <c r="BN29" s="3">
        <v>2.6399699999999999</v>
      </c>
      <c r="BP29" s="14" t="s">
        <v>16</v>
      </c>
      <c r="BQ29" s="50" t="s">
        <v>3</v>
      </c>
      <c r="BR29" s="3">
        <v>2.5741200000000002</v>
      </c>
      <c r="BS29" s="55">
        <v>2.6094499999999998</v>
      </c>
      <c r="BT29" s="3">
        <v>2.6447799999999999</v>
      </c>
      <c r="BV29" s="14" t="s">
        <v>16</v>
      </c>
      <c r="BW29" s="50" t="s">
        <v>3</v>
      </c>
      <c r="BX29" s="3">
        <v>2.5728900000000001</v>
      </c>
      <c r="BY29" s="55">
        <v>2.6002200000000002</v>
      </c>
      <c r="BZ29" s="3">
        <v>2.6275499999999998</v>
      </c>
      <c r="CB29" s="14" t="s">
        <v>16</v>
      </c>
      <c r="CC29" s="50" t="s">
        <v>3</v>
      </c>
      <c r="CD29" s="3">
        <v>2.57131</v>
      </c>
      <c r="CE29" s="55">
        <v>2.5874899999999998</v>
      </c>
      <c r="CF29" s="3">
        <v>2.6036700000000002</v>
      </c>
      <c r="CH29" s="14" t="s">
        <v>16</v>
      </c>
      <c r="CI29" s="50" t="s">
        <v>3</v>
      </c>
      <c r="CJ29" s="3">
        <v>2.5173700000000001</v>
      </c>
      <c r="CK29" s="55">
        <v>2.5475400000000001</v>
      </c>
      <c r="CL29" s="3">
        <v>2.5777100000000002</v>
      </c>
      <c r="CN29" s="14" t="s">
        <v>16</v>
      </c>
      <c r="CO29" s="50" t="s">
        <v>3</v>
      </c>
      <c r="CP29" s="3">
        <v>2.5360499999999999</v>
      </c>
      <c r="CQ29" s="55">
        <v>2.5636299999999999</v>
      </c>
      <c r="CR29" s="3">
        <v>2.5912000000000002</v>
      </c>
    </row>
    <row r="30" spans="2:96" x14ac:dyDescent="0.3">
      <c r="B30" s="47"/>
      <c r="C30" s="52" t="s">
        <v>4</v>
      </c>
      <c r="D30" s="47">
        <v>1.43536</v>
      </c>
      <c r="E30" s="53">
        <v>1.45086</v>
      </c>
      <c r="F30" s="47">
        <v>1.4663600000000001</v>
      </c>
      <c r="H30" s="47"/>
      <c r="I30" s="52" t="s">
        <v>4</v>
      </c>
      <c r="J30" s="47">
        <v>1.4273499999999999</v>
      </c>
      <c r="K30" s="53">
        <v>1.4431400000000001</v>
      </c>
      <c r="L30" s="47">
        <v>1.45892</v>
      </c>
      <c r="N30" s="47"/>
      <c r="O30" s="52" t="s">
        <v>4</v>
      </c>
      <c r="P30" s="47">
        <v>1.4199200000000001</v>
      </c>
      <c r="Q30" s="53">
        <v>1.4356599999999999</v>
      </c>
      <c r="R30" s="47">
        <v>1.45139</v>
      </c>
      <c r="T30" s="47"/>
      <c r="U30" s="52" t="s">
        <v>4</v>
      </c>
      <c r="V30" s="47">
        <v>1.4205700000000001</v>
      </c>
      <c r="W30" s="53">
        <v>1.4370799999999999</v>
      </c>
      <c r="X30" s="47">
        <v>1.4536</v>
      </c>
      <c r="Z30" s="47"/>
      <c r="AA30" s="52" t="s">
        <v>4</v>
      </c>
      <c r="AB30" s="47">
        <v>1.4216200000000001</v>
      </c>
      <c r="AC30" s="53">
        <v>1.43255</v>
      </c>
      <c r="AD30" s="47">
        <v>1.44347</v>
      </c>
      <c r="AF30" s="47"/>
      <c r="AG30" s="52" t="s">
        <v>4</v>
      </c>
      <c r="AH30" s="47">
        <v>1.42425</v>
      </c>
      <c r="AI30" s="53">
        <v>1.43526</v>
      </c>
      <c r="AJ30" s="47">
        <v>1.4462699999999999</v>
      </c>
      <c r="AL30" s="47"/>
      <c r="AM30" s="52" t="s">
        <v>4</v>
      </c>
      <c r="AN30" s="47">
        <v>1.4294500000000001</v>
      </c>
      <c r="AO30" s="53">
        <v>1.44163</v>
      </c>
      <c r="AP30" s="47">
        <v>1.45381</v>
      </c>
      <c r="AR30" s="47"/>
      <c r="AS30" s="52" t="s">
        <v>4</v>
      </c>
      <c r="AT30" s="47">
        <v>1.4301999999999999</v>
      </c>
      <c r="AU30" s="53">
        <v>1.44469</v>
      </c>
      <c r="AV30" s="47">
        <v>1.4591799999999999</v>
      </c>
      <c r="AX30" s="47"/>
      <c r="AY30" s="52" t="s">
        <v>4</v>
      </c>
      <c r="AZ30" s="47">
        <v>1.4263399999999999</v>
      </c>
      <c r="BA30" s="53">
        <v>1.44173</v>
      </c>
      <c r="BB30" s="47">
        <v>1.45712</v>
      </c>
      <c r="BD30" s="47"/>
      <c r="BE30" s="52" t="s">
        <v>4</v>
      </c>
      <c r="BF30" s="47">
        <v>1.4405699999999999</v>
      </c>
      <c r="BG30" s="53">
        <v>1.44702</v>
      </c>
      <c r="BH30" s="47">
        <v>1.4534800000000001</v>
      </c>
      <c r="BJ30" s="47"/>
      <c r="BK30" s="52" t="s">
        <v>4</v>
      </c>
      <c r="BL30" s="47">
        <v>1.4267000000000001</v>
      </c>
      <c r="BM30" s="53">
        <v>1.4396</v>
      </c>
      <c r="BN30" s="47">
        <v>1.4524900000000001</v>
      </c>
      <c r="BP30" s="47"/>
      <c r="BQ30" s="52" t="s">
        <v>4</v>
      </c>
      <c r="BR30" s="47">
        <v>1.4214199999999999</v>
      </c>
      <c r="BS30" s="53">
        <v>1.4341999999999999</v>
      </c>
      <c r="BT30" s="47">
        <v>1.4469799999999999</v>
      </c>
      <c r="BV30" s="47"/>
      <c r="BW30" s="52" t="s">
        <v>4</v>
      </c>
      <c r="BX30" s="47">
        <v>1.4230499999999999</v>
      </c>
      <c r="BY30" s="53">
        <v>1.43374</v>
      </c>
      <c r="BZ30" s="47">
        <v>1.44442</v>
      </c>
      <c r="CB30" s="47"/>
      <c r="CC30" s="52" t="s">
        <v>4</v>
      </c>
      <c r="CD30" s="47">
        <v>1.4307000000000001</v>
      </c>
      <c r="CE30" s="53">
        <v>1.44373</v>
      </c>
      <c r="CF30" s="47">
        <v>1.4567699999999999</v>
      </c>
      <c r="CH30" s="47"/>
      <c r="CI30" s="52" t="s">
        <v>4</v>
      </c>
      <c r="CJ30" s="47">
        <v>1.4285399999999999</v>
      </c>
      <c r="CK30" s="53">
        <v>1.43997</v>
      </c>
      <c r="CL30" s="47">
        <v>1.45139</v>
      </c>
      <c r="CN30" s="47"/>
      <c r="CO30" s="52" t="s">
        <v>4</v>
      </c>
      <c r="CP30" s="47">
        <v>1.41936</v>
      </c>
      <c r="CQ30" s="53">
        <v>1.4307000000000001</v>
      </c>
      <c r="CR30" s="47">
        <v>1.44204</v>
      </c>
    </row>
    <row r="31" spans="2:96" x14ac:dyDescent="0.3">
      <c r="B31" s="14" t="s">
        <v>17</v>
      </c>
      <c r="C31" s="50" t="s">
        <v>3</v>
      </c>
      <c r="D31" s="3">
        <v>89.641909999999996</v>
      </c>
      <c r="E31" s="51">
        <v>90.375330000000005</v>
      </c>
      <c r="F31" s="3">
        <v>91.108760000000004</v>
      </c>
      <c r="H31" s="14" t="s">
        <v>17</v>
      </c>
      <c r="I31" s="50" t="s">
        <v>3</v>
      </c>
      <c r="J31" s="3">
        <v>89.630189999999999</v>
      </c>
      <c r="K31" s="51">
        <v>90.35651</v>
      </c>
      <c r="L31" s="3">
        <v>91.082819999999998</v>
      </c>
      <c r="N31" s="14" t="s">
        <v>17</v>
      </c>
      <c r="O31" s="50" t="s">
        <v>3</v>
      </c>
      <c r="P31" s="3">
        <v>89.615859999999998</v>
      </c>
      <c r="Q31" s="51">
        <v>90.421080000000003</v>
      </c>
      <c r="R31" s="3">
        <v>91.226299999999995</v>
      </c>
      <c r="T31" s="14" t="s">
        <v>17</v>
      </c>
      <c r="U31" s="50" t="s">
        <v>3</v>
      </c>
      <c r="V31" s="3">
        <v>89.669820000000001</v>
      </c>
      <c r="W31" s="51">
        <v>90.457800000000006</v>
      </c>
      <c r="X31" s="3">
        <v>91.245769999999993</v>
      </c>
      <c r="Z31" s="14" t="s">
        <v>17</v>
      </c>
      <c r="AA31" s="50" t="s">
        <v>3</v>
      </c>
      <c r="AB31" s="3">
        <v>89.592060000000004</v>
      </c>
      <c r="AC31" s="51">
        <v>90.529309999999995</v>
      </c>
      <c r="AD31" s="3">
        <v>91.466560000000001</v>
      </c>
      <c r="AF31" s="14" t="s">
        <v>17</v>
      </c>
      <c r="AG31" s="50" t="s">
        <v>3</v>
      </c>
      <c r="AH31" s="3">
        <v>89.765900000000002</v>
      </c>
      <c r="AI31" s="51">
        <v>90.64855</v>
      </c>
      <c r="AJ31" s="3">
        <v>91.531199999999998</v>
      </c>
      <c r="AL31" s="14" t="s">
        <v>17</v>
      </c>
      <c r="AM31" s="50" t="s">
        <v>3</v>
      </c>
      <c r="AN31" s="3">
        <v>89.876609999999999</v>
      </c>
      <c r="AO31" s="51">
        <v>90.928669999999997</v>
      </c>
      <c r="AP31" s="3">
        <v>91.980739999999997</v>
      </c>
      <c r="AR31" s="14" t="s">
        <v>17</v>
      </c>
      <c r="AS31" s="50" t="s">
        <v>3</v>
      </c>
      <c r="AT31" s="3">
        <v>90.1477</v>
      </c>
      <c r="AU31" s="51">
        <v>91.260549999999995</v>
      </c>
      <c r="AV31" s="3">
        <v>92.373400000000004</v>
      </c>
      <c r="AX31" s="14" t="s">
        <v>17</v>
      </c>
      <c r="AY31" s="50" t="s">
        <v>3</v>
      </c>
      <c r="AZ31" s="3">
        <v>90.434119999999993</v>
      </c>
      <c r="BA31" s="51">
        <v>91.738389999999995</v>
      </c>
      <c r="BB31" s="3">
        <v>93.042670000000001</v>
      </c>
      <c r="BD31" s="14" t="s">
        <v>17</v>
      </c>
      <c r="BE31" s="50" t="s">
        <v>3</v>
      </c>
      <c r="BF31" s="3">
        <v>90.474860000000007</v>
      </c>
      <c r="BG31" s="51">
        <v>92.418400000000005</v>
      </c>
      <c r="BH31" s="3">
        <v>94.361949999999993</v>
      </c>
      <c r="BJ31" s="14" t="s">
        <v>17</v>
      </c>
      <c r="BK31" s="50" t="s">
        <v>3</v>
      </c>
      <c r="BL31" s="3">
        <v>91.473200000000006</v>
      </c>
      <c r="BM31" s="51">
        <v>93.036730000000006</v>
      </c>
      <c r="BN31" s="3">
        <v>94.600260000000006</v>
      </c>
      <c r="BP31" s="14" t="s">
        <v>17</v>
      </c>
      <c r="BQ31" s="50" t="s">
        <v>3</v>
      </c>
      <c r="BR31" s="3">
        <v>92.111440000000002</v>
      </c>
      <c r="BS31" s="51">
        <v>94.164240000000007</v>
      </c>
      <c r="BT31" s="3">
        <v>96.217029999999994</v>
      </c>
      <c r="BV31" s="14" t="s">
        <v>17</v>
      </c>
      <c r="BW31" s="50" t="s">
        <v>3</v>
      </c>
      <c r="BX31" s="3">
        <v>94.641829999999999</v>
      </c>
      <c r="BY31" s="51">
        <v>96.781710000000004</v>
      </c>
      <c r="BZ31" s="3">
        <v>98.921580000000006</v>
      </c>
      <c r="CB31" s="14" t="s">
        <v>17</v>
      </c>
      <c r="CC31" s="50" t="s">
        <v>3</v>
      </c>
      <c r="CD31" s="3">
        <v>96.615650000000002</v>
      </c>
      <c r="CE31" s="51">
        <v>99.774379999999994</v>
      </c>
      <c r="CF31" s="3">
        <v>102.93311</v>
      </c>
      <c r="CH31" s="14" t="s">
        <v>17</v>
      </c>
      <c r="CI31" s="50" t="s">
        <v>3</v>
      </c>
      <c r="CJ31" s="3">
        <v>98.912549999999996</v>
      </c>
      <c r="CK31" s="51">
        <v>102.51545</v>
      </c>
      <c r="CL31" s="3">
        <v>106.11834</v>
      </c>
      <c r="CN31" s="14" t="s">
        <v>17</v>
      </c>
      <c r="CO31" s="50" t="s">
        <v>3</v>
      </c>
      <c r="CP31" s="3">
        <v>100.8933</v>
      </c>
      <c r="CQ31" s="51">
        <v>103.83441999999999</v>
      </c>
      <c r="CR31" s="3">
        <v>106.77554000000001</v>
      </c>
    </row>
    <row r="32" spans="2:96" x14ac:dyDescent="0.3">
      <c r="B32" s="47"/>
      <c r="C32" s="52" t="s">
        <v>4</v>
      </c>
      <c r="D32" s="47">
        <v>44.146709999999999</v>
      </c>
      <c r="E32" s="53">
        <v>45.0946</v>
      </c>
      <c r="F32" s="47">
        <v>46.042490000000001</v>
      </c>
      <c r="H32" s="47"/>
      <c r="I32" s="52" t="s">
        <v>4</v>
      </c>
      <c r="J32" s="47">
        <v>44.171439999999997</v>
      </c>
      <c r="K32" s="53">
        <v>45.067799999999998</v>
      </c>
      <c r="L32" s="47">
        <v>45.96416</v>
      </c>
      <c r="N32" s="47"/>
      <c r="O32" s="52" t="s">
        <v>4</v>
      </c>
      <c r="P32" s="47">
        <v>44.209440000000001</v>
      </c>
      <c r="Q32" s="53">
        <v>45.352209999999999</v>
      </c>
      <c r="R32" s="47">
        <v>46.494979999999998</v>
      </c>
      <c r="T32" s="47"/>
      <c r="U32" s="52" t="s">
        <v>4</v>
      </c>
      <c r="V32" s="47">
        <v>44.367759999999997</v>
      </c>
      <c r="W32" s="53">
        <v>45.589379999999998</v>
      </c>
      <c r="X32" s="47">
        <v>46.810989999999997</v>
      </c>
      <c r="Z32" s="47"/>
      <c r="AA32" s="52" t="s">
        <v>4</v>
      </c>
      <c r="AB32" s="47">
        <v>44.325040000000001</v>
      </c>
      <c r="AC32" s="53">
        <v>46.182470000000002</v>
      </c>
      <c r="AD32" s="47">
        <v>48.039900000000003</v>
      </c>
      <c r="AF32" s="47"/>
      <c r="AG32" s="52" t="s">
        <v>4</v>
      </c>
      <c r="AH32" s="47">
        <v>44.782440000000001</v>
      </c>
      <c r="AI32" s="53">
        <v>46.5732</v>
      </c>
      <c r="AJ32" s="47">
        <v>48.363970000000002</v>
      </c>
      <c r="AL32" s="47"/>
      <c r="AM32" s="52" t="s">
        <v>4</v>
      </c>
      <c r="AN32" s="47">
        <v>45.334879999999998</v>
      </c>
      <c r="AO32" s="53">
        <v>48.197980000000001</v>
      </c>
      <c r="AP32" s="47">
        <v>51.061079999999997</v>
      </c>
      <c r="AR32" s="47"/>
      <c r="AS32" s="52" t="s">
        <v>4</v>
      </c>
      <c r="AT32" s="47">
        <v>46.08437</v>
      </c>
      <c r="AU32" s="53">
        <v>49.817250000000001</v>
      </c>
      <c r="AV32" s="47">
        <v>53.55012</v>
      </c>
      <c r="AX32" s="47"/>
      <c r="AY32" s="52" t="s">
        <v>4</v>
      </c>
      <c r="AZ32" s="47">
        <v>46.892130000000002</v>
      </c>
      <c r="BA32" s="53">
        <v>51.502650000000003</v>
      </c>
      <c r="BB32" s="47">
        <v>56.113169999999997</v>
      </c>
      <c r="BD32" s="47"/>
      <c r="BE32" s="52" t="s">
        <v>4</v>
      </c>
      <c r="BF32" s="47">
        <v>48.284730000000003</v>
      </c>
      <c r="BG32" s="53">
        <v>54.158749999999998</v>
      </c>
      <c r="BH32" s="47">
        <v>60.032769999999999</v>
      </c>
      <c r="BJ32" s="47"/>
      <c r="BK32" s="52" t="s">
        <v>4</v>
      </c>
      <c r="BL32" s="47">
        <v>51.551380000000002</v>
      </c>
      <c r="BM32" s="53">
        <v>57.32179</v>
      </c>
      <c r="BN32" s="47">
        <v>63.092199999999998</v>
      </c>
      <c r="BP32" s="47"/>
      <c r="BQ32" s="52" t="s">
        <v>4</v>
      </c>
      <c r="BR32" s="47">
        <v>54.967579999999998</v>
      </c>
      <c r="BS32" s="53">
        <v>62.232669999999999</v>
      </c>
      <c r="BT32" s="47">
        <v>69.49776</v>
      </c>
      <c r="BV32" s="47"/>
      <c r="BW32" s="52" t="s">
        <v>4</v>
      </c>
      <c r="BX32" s="47">
        <v>65.076909999999998</v>
      </c>
      <c r="BY32" s="53">
        <v>71.736109999999996</v>
      </c>
      <c r="BZ32" s="47">
        <v>78.395300000000006</v>
      </c>
      <c r="CB32" s="47"/>
      <c r="CC32" s="52" t="s">
        <v>4</v>
      </c>
      <c r="CD32" s="47">
        <v>72.828999999999994</v>
      </c>
      <c r="CE32" s="53">
        <v>82.147090000000006</v>
      </c>
      <c r="CF32" s="47">
        <v>91.465170000000001</v>
      </c>
      <c r="CH32" s="47"/>
      <c r="CI32" s="52" t="s">
        <v>4</v>
      </c>
      <c r="CJ32" s="47">
        <v>78.417670000000001</v>
      </c>
      <c r="CK32" s="53">
        <v>89.198310000000006</v>
      </c>
      <c r="CL32" s="47">
        <v>99.978949999999998</v>
      </c>
      <c r="CN32" s="47"/>
      <c r="CO32" s="52" t="s">
        <v>4</v>
      </c>
      <c r="CP32" s="47">
        <v>87.348560000000006</v>
      </c>
      <c r="CQ32" s="53">
        <v>95.199010000000001</v>
      </c>
      <c r="CR32" s="47">
        <v>103.04946</v>
      </c>
    </row>
    <row r="33" spans="2:96" x14ac:dyDescent="0.3">
      <c r="B33" s="14" t="s">
        <v>18</v>
      </c>
      <c r="C33" s="50" t="s">
        <v>3</v>
      </c>
      <c r="D33" s="3">
        <v>84.861959999999996</v>
      </c>
      <c r="E33" s="55">
        <v>85.153120000000001</v>
      </c>
      <c r="F33" s="3">
        <v>85.444280000000006</v>
      </c>
      <c r="H33" s="14" t="s">
        <v>18</v>
      </c>
      <c r="I33" s="50" t="s">
        <v>3</v>
      </c>
      <c r="J33" s="3">
        <v>84.865160000000003</v>
      </c>
      <c r="K33" s="55">
        <v>85.155469999999994</v>
      </c>
      <c r="L33" s="3">
        <v>85.445779999999999</v>
      </c>
      <c r="N33" s="14" t="s">
        <v>18</v>
      </c>
      <c r="O33" s="50" t="s">
        <v>3</v>
      </c>
      <c r="P33" s="3">
        <v>84.869</v>
      </c>
      <c r="Q33" s="55">
        <v>85.146900000000002</v>
      </c>
      <c r="R33" s="3">
        <v>85.424809999999994</v>
      </c>
      <c r="T33" s="14" t="s">
        <v>18</v>
      </c>
      <c r="U33" s="50" t="s">
        <v>3</v>
      </c>
      <c r="V33" s="3">
        <v>84.862120000000004</v>
      </c>
      <c r="W33" s="55">
        <v>85.134339999999995</v>
      </c>
      <c r="X33" s="3">
        <v>85.406559999999999</v>
      </c>
      <c r="Z33" s="14" t="s">
        <v>18</v>
      </c>
      <c r="AA33" s="50" t="s">
        <v>3</v>
      </c>
      <c r="AB33" s="3">
        <v>84.858949999999993</v>
      </c>
      <c r="AC33" s="55">
        <v>85.132130000000004</v>
      </c>
      <c r="AD33" s="3">
        <v>85.40531</v>
      </c>
      <c r="AF33" s="14" t="s">
        <v>18</v>
      </c>
      <c r="AG33" s="50" t="s">
        <v>3</v>
      </c>
      <c r="AH33" s="3">
        <v>84.860370000000003</v>
      </c>
      <c r="AI33" s="55">
        <v>85.124319999999997</v>
      </c>
      <c r="AJ33" s="3">
        <v>85.388260000000002</v>
      </c>
      <c r="AL33" s="14" t="s">
        <v>18</v>
      </c>
      <c r="AM33" s="50" t="s">
        <v>3</v>
      </c>
      <c r="AN33" s="3">
        <v>84.865830000000003</v>
      </c>
      <c r="AO33" s="55">
        <v>85.119249999999994</v>
      </c>
      <c r="AP33" s="3">
        <v>85.372680000000003</v>
      </c>
      <c r="AR33" s="14" t="s">
        <v>18</v>
      </c>
      <c r="AS33" s="50" t="s">
        <v>3</v>
      </c>
      <c r="AT33" s="3">
        <v>84.838399999999993</v>
      </c>
      <c r="AU33" s="55">
        <v>85.101910000000004</v>
      </c>
      <c r="AV33" s="3">
        <v>85.36542</v>
      </c>
      <c r="AX33" s="14" t="s">
        <v>18</v>
      </c>
      <c r="AY33" s="50" t="s">
        <v>3</v>
      </c>
      <c r="AZ33" s="3">
        <v>84.835549999999998</v>
      </c>
      <c r="BA33" s="55">
        <v>85.074740000000006</v>
      </c>
      <c r="BB33" s="3">
        <v>85.313929999999999</v>
      </c>
      <c r="BD33" s="14" t="s">
        <v>18</v>
      </c>
      <c r="BE33" s="50" t="s">
        <v>3</v>
      </c>
      <c r="BF33" s="3">
        <v>84.757189999999994</v>
      </c>
      <c r="BG33" s="55">
        <v>85.010729999999995</v>
      </c>
      <c r="BH33" s="3">
        <v>85.264269999999996</v>
      </c>
      <c r="BJ33" s="14" t="s">
        <v>18</v>
      </c>
      <c r="BK33" s="50" t="s">
        <v>3</v>
      </c>
      <c r="BL33" s="3">
        <v>84.725890000000007</v>
      </c>
      <c r="BM33" s="55">
        <v>84.976560000000006</v>
      </c>
      <c r="BN33" s="3">
        <v>85.227239999999995</v>
      </c>
      <c r="BP33" s="14" t="s">
        <v>18</v>
      </c>
      <c r="BQ33" s="50" t="s">
        <v>3</v>
      </c>
      <c r="BR33" s="3">
        <v>84.658540000000002</v>
      </c>
      <c r="BS33" s="55">
        <v>84.913830000000004</v>
      </c>
      <c r="BT33" s="3">
        <v>85.169129999999996</v>
      </c>
      <c r="BV33" s="14" t="s">
        <v>18</v>
      </c>
      <c r="BW33" s="50" t="s">
        <v>3</v>
      </c>
      <c r="BX33" s="3">
        <v>84.442400000000006</v>
      </c>
      <c r="BY33" s="55">
        <v>84.701759999999993</v>
      </c>
      <c r="BZ33" s="3">
        <v>84.961119999999994</v>
      </c>
      <c r="CB33" s="14" t="s">
        <v>18</v>
      </c>
      <c r="CC33" s="50" t="s">
        <v>3</v>
      </c>
      <c r="CD33" s="3">
        <v>84.181420000000003</v>
      </c>
      <c r="CE33" s="55">
        <v>84.451340000000002</v>
      </c>
      <c r="CF33" s="3">
        <v>84.721249999999998</v>
      </c>
      <c r="CH33" s="14" t="s">
        <v>18</v>
      </c>
      <c r="CI33" s="50" t="s">
        <v>3</v>
      </c>
      <c r="CJ33" s="3">
        <v>83.913709999999995</v>
      </c>
      <c r="CK33" s="55">
        <v>84.222319999999996</v>
      </c>
      <c r="CL33" s="3">
        <v>84.530929999999998</v>
      </c>
      <c r="CN33" s="14" t="s">
        <v>18</v>
      </c>
      <c r="CO33" s="50" t="s">
        <v>3</v>
      </c>
      <c r="CP33" s="3">
        <v>83.805710000000005</v>
      </c>
      <c r="CQ33" s="55">
        <v>84.124529999999993</v>
      </c>
      <c r="CR33" s="3">
        <v>84.443340000000006</v>
      </c>
    </row>
    <row r="34" spans="2:96" x14ac:dyDescent="0.3">
      <c r="B34" s="47"/>
      <c r="C34" s="52" t="s">
        <v>4</v>
      </c>
      <c r="D34" s="47">
        <v>40.577590000000001</v>
      </c>
      <c r="E34" s="53">
        <v>40.855240000000002</v>
      </c>
      <c r="F34" s="47">
        <v>41.132890000000003</v>
      </c>
      <c r="H34" s="47"/>
      <c r="I34" s="52" t="s">
        <v>4</v>
      </c>
      <c r="J34" s="47">
        <v>40.586849999999998</v>
      </c>
      <c r="K34" s="53">
        <v>40.860219999999998</v>
      </c>
      <c r="L34" s="47">
        <v>41.133600000000001</v>
      </c>
      <c r="N34" s="47"/>
      <c r="O34" s="52" t="s">
        <v>4</v>
      </c>
      <c r="P34" s="47">
        <v>40.564610000000002</v>
      </c>
      <c r="Q34" s="53">
        <v>40.849699999999999</v>
      </c>
      <c r="R34" s="47">
        <v>41.134790000000002</v>
      </c>
      <c r="T34" s="47"/>
      <c r="U34" s="52" t="s">
        <v>4</v>
      </c>
      <c r="V34" s="47">
        <v>40.558410000000002</v>
      </c>
      <c r="W34" s="53">
        <v>40.844290000000001</v>
      </c>
      <c r="X34" s="47">
        <v>41.13017</v>
      </c>
      <c r="Z34" s="47"/>
      <c r="AA34" s="52" t="s">
        <v>4</v>
      </c>
      <c r="AB34" s="47">
        <v>40.550600000000003</v>
      </c>
      <c r="AC34" s="53">
        <v>40.841239999999999</v>
      </c>
      <c r="AD34" s="47">
        <v>41.131880000000002</v>
      </c>
      <c r="AF34" s="47"/>
      <c r="AG34" s="52" t="s">
        <v>4</v>
      </c>
      <c r="AH34" s="47">
        <v>40.5413</v>
      </c>
      <c r="AI34" s="53">
        <v>40.83663</v>
      </c>
      <c r="AJ34" s="47">
        <v>41.131959999999999</v>
      </c>
      <c r="AL34" s="47"/>
      <c r="AM34" s="52" t="s">
        <v>4</v>
      </c>
      <c r="AN34" s="47">
        <v>40.536320000000003</v>
      </c>
      <c r="AO34" s="53">
        <v>40.833939999999998</v>
      </c>
      <c r="AP34" s="47">
        <v>41.13156</v>
      </c>
      <c r="AR34" s="47"/>
      <c r="AS34" s="52" t="s">
        <v>4</v>
      </c>
      <c r="AT34" s="47">
        <v>40.518880000000003</v>
      </c>
      <c r="AU34" s="53">
        <v>40.813490000000002</v>
      </c>
      <c r="AV34" s="47">
        <v>41.1081</v>
      </c>
      <c r="AX34" s="47"/>
      <c r="AY34" s="52" t="s">
        <v>4</v>
      </c>
      <c r="AZ34" s="47">
        <v>40.485750000000003</v>
      </c>
      <c r="BA34" s="53">
        <v>40.796550000000003</v>
      </c>
      <c r="BB34" s="47">
        <v>41.10736</v>
      </c>
      <c r="BD34" s="47"/>
      <c r="BE34" s="52" t="s">
        <v>4</v>
      </c>
      <c r="BF34" s="47">
        <v>40.386800000000001</v>
      </c>
      <c r="BG34" s="53">
        <v>40.727580000000003</v>
      </c>
      <c r="BH34" s="47">
        <v>41.068359999999998</v>
      </c>
      <c r="BJ34" s="47"/>
      <c r="BK34" s="52" t="s">
        <v>4</v>
      </c>
      <c r="BL34" s="47">
        <v>40.376550000000002</v>
      </c>
      <c r="BM34" s="53">
        <v>40.699860000000001</v>
      </c>
      <c r="BN34" s="47">
        <v>41.023180000000004</v>
      </c>
      <c r="BP34" s="47"/>
      <c r="BQ34" s="52" t="s">
        <v>4</v>
      </c>
      <c r="BR34" s="47">
        <v>40.320599999999999</v>
      </c>
      <c r="BS34" s="53">
        <v>40.658659999999998</v>
      </c>
      <c r="BT34" s="47">
        <v>40.996720000000003</v>
      </c>
      <c r="BV34" s="47"/>
      <c r="BW34" s="52" t="s">
        <v>4</v>
      </c>
      <c r="BX34" s="47">
        <v>40.075090000000003</v>
      </c>
      <c r="BY34" s="53">
        <v>40.44811</v>
      </c>
      <c r="BZ34" s="47">
        <v>40.821129999999997</v>
      </c>
      <c r="CB34" s="47"/>
      <c r="CC34" s="52" t="s">
        <v>4</v>
      </c>
      <c r="CD34" s="47">
        <v>39.890819999999998</v>
      </c>
      <c r="CE34" s="53">
        <v>40.232410000000002</v>
      </c>
      <c r="CF34" s="47">
        <v>40.573990000000002</v>
      </c>
      <c r="CH34" s="47"/>
      <c r="CI34" s="52" t="s">
        <v>4</v>
      </c>
      <c r="CJ34" s="47">
        <v>39.696770000000001</v>
      </c>
      <c r="CK34" s="53">
        <v>40.04786</v>
      </c>
      <c r="CL34" s="47">
        <v>40.398949999999999</v>
      </c>
      <c r="CN34" s="47"/>
      <c r="CO34" s="52" t="s">
        <v>4</v>
      </c>
      <c r="CP34" s="47">
        <v>39.548349999999999</v>
      </c>
      <c r="CQ34" s="53">
        <v>39.954889999999999</v>
      </c>
      <c r="CR34" s="47">
        <v>40.361440000000002</v>
      </c>
    </row>
    <row r="35" spans="2:96" x14ac:dyDescent="0.3">
      <c r="B35" s="14" t="s">
        <v>19</v>
      </c>
      <c r="C35" s="50" t="s">
        <v>3</v>
      </c>
      <c r="D35" s="3">
        <v>1.6432</v>
      </c>
      <c r="E35" s="51">
        <v>1.7699800000000001</v>
      </c>
      <c r="F35" s="3">
        <v>1.89676</v>
      </c>
      <c r="H35" s="14" t="s">
        <v>19</v>
      </c>
      <c r="I35" s="50" t="s">
        <v>3</v>
      </c>
      <c r="J35" s="3">
        <v>1.6299399999999999</v>
      </c>
      <c r="K35" s="51">
        <v>1.75471</v>
      </c>
      <c r="L35" s="3">
        <v>1.8794900000000001</v>
      </c>
      <c r="N35" s="14" t="s">
        <v>19</v>
      </c>
      <c r="O35" s="50" t="s">
        <v>3</v>
      </c>
      <c r="P35" s="3">
        <v>1.62788</v>
      </c>
      <c r="Q35" s="51">
        <v>1.74617</v>
      </c>
      <c r="R35" s="3">
        <v>1.86446</v>
      </c>
      <c r="T35" s="14" t="s">
        <v>19</v>
      </c>
      <c r="U35" s="50" t="s">
        <v>3</v>
      </c>
      <c r="V35" s="3">
        <v>1.6190199999999999</v>
      </c>
      <c r="W35" s="51">
        <v>1.7331799999999999</v>
      </c>
      <c r="X35" s="3">
        <v>1.84734</v>
      </c>
      <c r="Z35" s="14" t="s">
        <v>19</v>
      </c>
      <c r="AA35" s="50" t="s">
        <v>3</v>
      </c>
      <c r="AB35" s="3">
        <v>1.5994600000000001</v>
      </c>
      <c r="AC35" s="51">
        <v>1.70773</v>
      </c>
      <c r="AD35" s="3">
        <v>1.8160099999999999</v>
      </c>
      <c r="AF35" s="14" t="s">
        <v>19</v>
      </c>
      <c r="AG35" s="50" t="s">
        <v>3</v>
      </c>
      <c r="AH35" s="3">
        <v>1.5932900000000001</v>
      </c>
      <c r="AI35" s="51">
        <v>1.69156</v>
      </c>
      <c r="AJ35" s="3">
        <v>1.78983</v>
      </c>
      <c r="AL35" s="14" t="s">
        <v>19</v>
      </c>
      <c r="AM35" s="50" t="s">
        <v>3</v>
      </c>
      <c r="AN35" s="3">
        <v>1.5809299999999999</v>
      </c>
      <c r="AO35" s="51">
        <v>1.66811</v>
      </c>
      <c r="AP35" s="3">
        <v>1.75528</v>
      </c>
      <c r="AR35" s="14" t="s">
        <v>19</v>
      </c>
      <c r="AS35" s="50" t="s">
        <v>3</v>
      </c>
      <c r="AT35" s="3">
        <v>1.5660000000000001</v>
      </c>
      <c r="AU35" s="51">
        <v>1.6397600000000001</v>
      </c>
      <c r="AV35" s="3">
        <v>1.7135199999999999</v>
      </c>
      <c r="AX35" s="14" t="s">
        <v>19</v>
      </c>
      <c r="AY35" s="50" t="s">
        <v>3</v>
      </c>
      <c r="AZ35" s="3">
        <v>1.53498</v>
      </c>
      <c r="BA35" s="51">
        <v>1.59535</v>
      </c>
      <c r="BB35" s="3">
        <v>1.65571</v>
      </c>
      <c r="BD35" s="14" t="s">
        <v>19</v>
      </c>
      <c r="BE35" s="50" t="s">
        <v>3</v>
      </c>
      <c r="BF35" s="3">
        <v>1.4941500000000001</v>
      </c>
      <c r="BG35" s="51">
        <v>1.5535000000000001</v>
      </c>
      <c r="BH35" s="3">
        <v>1.61286</v>
      </c>
      <c r="BJ35" s="14" t="s">
        <v>19</v>
      </c>
      <c r="BK35" s="50" t="s">
        <v>3</v>
      </c>
      <c r="BL35" s="3">
        <v>1.4617100000000001</v>
      </c>
      <c r="BM35" s="51">
        <v>1.4984599999999999</v>
      </c>
      <c r="BN35" s="3">
        <v>1.5351999999999999</v>
      </c>
      <c r="BP35" s="14" t="s">
        <v>19</v>
      </c>
      <c r="BQ35" s="50" t="s">
        <v>3</v>
      </c>
      <c r="BR35" s="3">
        <v>1.4127099999999999</v>
      </c>
      <c r="BS35" s="51">
        <v>1.44268</v>
      </c>
      <c r="BT35" s="3">
        <v>1.47265</v>
      </c>
      <c r="BV35" s="14" t="s">
        <v>19</v>
      </c>
      <c r="BW35" s="50" t="s">
        <v>3</v>
      </c>
      <c r="BX35" s="3">
        <v>1.3484799999999999</v>
      </c>
      <c r="BY35" s="51">
        <v>1.3706</v>
      </c>
      <c r="BZ35" s="3">
        <v>1.39273</v>
      </c>
      <c r="CB35" s="14" t="s">
        <v>19</v>
      </c>
      <c r="CC35" s="50" t="s">
        <v>3</v>
      </c>
      <c r="CD35" s="3">
        <v>1.2601800000000001</v>
      </c>
      <c r="CE35" s="51">
        <v>1.2743500000000001</v>
      </c>
      <c r="CF35" s="3">
        <v>1.28851</v>
      </c>
      <c r="CH35" s="14" t="s">
        <v>19</v>
      </c>
      <c r="CI35" s="50" t="s">
        <v>3</v>
      </c>
      <c r="CJ35" s="3">
        <v>1.2199899999999999</v>
      </c>
      <c r="CK35" s="51">
        <v>1.2312000000000001</v>
      </c>
      <c r="CL35" s="3">
        <v>1.2424200000000001</v>
      </c>
      <c r="CN35" s="14" t="s">
        <v>19</v>
      </c>
      <c r="CO35" s="50" t="s">
        <v>3</v>
      </c>
      <c r="CP35" s="3">
        <v>1.1773899999999999</v>
      </c>
      <c r="CQ35" s="51">
        <v>1.18404</v>
      </c>
      <c r="CR35" s="3">
        <v>1.19069</v>
      </c>
    </row>
    <row r="36" spans="2:96" x14ac:dyDescent="0.3">
      <c r="B36" s="47"/>
      <c r="C36" s="52" t="s">
        <v>4</v>
      </c>
      <c r="D36" s="47">
        <v>1.50108</v>
      </c>
      <c r="E36" s="53">
        <v>1.59066</v>
      </c>
      <c r="F36" s="47">
        <v>1.6802299999999999</v>
      </c>
      <c r="H36" s="47"/>
      <c r="I36" s="52" t="s">
        <v>4</v>
      </c>
      <c r="J36" s="47">
        <v>1.4853499999999999</v>
      </c>
      <c r="K36" s="53">
        <v>1.5709900000000001</v>
      </c>
      <c r="L36" s="47">
        <v>1.65662</v>
      </c>
      <c r="N36" s="47"/>
      <c r="O36" s="52" t="s">
        <v>4</v>
      </c>
      <c r="P36" s="47">
        <v>1.4748000000000001</v>
      </c>
      <c r="Q36" s="53">
        <v>1.5532600000000001</v>
      </c>
      <c r="R36" s="47">
        <v>1.6317299999999999</v>
      </c>
      <c r="T36" s="47"/>
      <c r="U36" s="52" t="s">
        <v>4</v>
      </c>
      <c r="V36" s="47">
        <v>1.46167</v>
      </c>
      <c r="W36" s="53">
        <v>1.5341100000000001</v>
      </c>
      <c r="X36" s="47">
        <v>1.6065499999999999</v>
      </c>
      <c r="Z36" s="47"/>
      <c r="AA36" s="52" t="s">
        <v>4</v>
      </c>
      <c r="AB36" s="47">
        <v>1.4332100000000001</v>
      </c>
      <c r="AC36" s="53">
        <v>1.50234</v>
      </c>
      <c r="AD36" s="47">
        <v>1.57148</v>
      </c>
      <c r="AF36" s="47"/>
      <c r="AG36" s="52" t="s">
        <v>4</v>
      </c>
      <c r="AH36" s="47">
        <v>1.4104000000000001</v>
      </c>
      <c r="AI36" s="53">
        <v>1.47062</v>
      </c>
      <c r="AJ36" s="47">
        <v>1.53084</v>
      </c>
      <c r="AL36" s="47"/>
      <c r="AM36" s="52" t="s">
        <v>4</v>
      </c>
      <c r="AN36" s="47">
        <v>1.3904000000000001</v>
      </c>
      <c r="AO36" s="53">
        <v>1.4379500000000001</v>
      </c>
      <c r="AP36" s="47">
        <v>1.4855</v>
      </c>
      <c r="AR36" s="47"/>
      <c r="AS36" s="52" t="s">
        <v>4</v>
      </c>
      <c r="AT36" s="47">
        <v>1.3636699999999999</v>
      </c>
      <c r="AU36" s="53">
        <v>1.4013</v>
      </c>
      <c r="AV36" s="47">
        <v>1.4389400000000001</v>
      </c>
      <c r="AX36" s="47"/>
      <c r="AY36" s="52" t="s">
        <v>4</v>
      </c>
      <c r="AZ36" s="47">
        <v>1.3178099999999999</v>
      </c>
      <c r="BA36" s="53">
        <v>1.34901</v>
      </c>
      <c r="BB36" s="47">
        <v>1.3802000000000001</v>
      </c>
      <c r="BD36" s="47"/>
      <c r="BE36" s="52" t="s">
        <v>4</v>
      </c>
      <c r="BF36" s="47">
        <v>1.2672300000000001</v>
      </c>
      <c r="BG36" s="53">
        <v>1.29837</v>
      </c>
      <c r="BH36" s="47">
        <v>1.3294999999999999</v>
      </c>
      <c r="BJ36" s="47"/>
      <c r="BK36" s="52" t="s">
        <v>4</v>
      </c>
      <c r="BL36" s="47">
        <v>1.22149</v>
      </c>
      <c r="BM36" s="53">
        <v>1.2416</v>
      </c>
      <c r="BN36" s="47">
        <v>1.2617100000000001</v>
      </c>
      <c r="BP36" s="47"/>
      <c r="BQ36" s="52" t="s">
        <v>4</v>
      </c>
      <c r="BR36" s="47">
        <v>1.17083</v>
      </c>
      <c r="BS36" s="53">
        <v>1.1847099999999999</v>
      </c>
      <c r="BT36" s="47">
        <v>1.19859</v>
      </c>
      <c r="BV36" s="47"/>
      <c r="BW36" s="52" t="s">
        <v>4</v>
      </c>
      <c r="BX36" s="47">
        <v>1.11097</v>
      </c>
      <c r="BY36" s="53">
        <v>1.12317</v>
      </c>
      <c r="BZ36" s="47">
        <v>1.1353599999999999</v>
      </c>
      <c r="CB36" s="47"/>
      <c r="CC36" s="52" t="s">
        <v>4</v>
      </c>
      <c r="CD36" s="47">
        <v>1.03233</v>
      </c>
      <c r="CE36" s="53">
        <v>1.04132</v>
      </c>
      <c r="CF36" s="47">
        <v>1.0503100000000001</v>
      </c>
      <c r="CH36" s="47"/>
      <c r="CI36" s="52" t="s">
        <v>4</v>
      </c>
      <c r="CJ36" s="47">
        <v>0.99548000000000003</v>
      </c>
      <c r="CK36" s="53">
        <v>1.0038100000000001</v>
      </c>
      <c r="CL36" s="47">
        <v>1.01214</v>
      </c>
      <c r="CN36" s="47"/>
      <c r="CO36" s="52" t="s">
        <v>4</v>
      </c>
      <c r="CP36" s="47">
        <v>0.95816000000000001</v>
      </c>
      <c r="CQ36" s="53">
        <v>0.96536999999999995</v>
      </c>
      <c r="CR36" s="47">
        <v>0.97258</v>
      </c>
    </row>
    <row r="37" spans="2:96" x14ac:dyDescent="0.3">
      <c r="B37" s="14" t="s">
        <v>20</v>
      </c>
      <c r="C37" s="50" t="s">
        <v>3</v>
      </c>
      <c r="D37" s="3">
        <v>1.3325800000000001</v>
      </c>
      <c r="E37" s="51">
        <v>1.44051</v>
      </c>
      <c r="F37" s="3">
        <v>1.5484500000000001</v>
      </c>
      <c r="H37" s="14" t="s">
        <v>20</v>
      </c>
      <c r="I37" s="50" t="s">
        <v>3</v>
      </c>
      <c r="J37" s="3">
        <v>1.3356399999999999</v>
      </c>
      <c r="K37" s="51">
        <v>1.44469</v>
      </c>
      <c r="L37" s="3">
        <v>1.55375</v>
      </c>
      <c r="N37" s="14" t="s">
        <v>20</v>
      </c>
      <c r="O37" s="50" t="s">
        <v>3</v>
      </c>
      <c r="P37" s="3">
        <v>1.3310599999999999</v>
      </c>
      <c r="Q37" s="51">
        <v>1.43834</v>
      </c>
      <c r="R37" s="3">
        <v>1.5456300000000001</v>
      </c>
      <c r="T37" s="14" t="s">
        <v>20</v>
      </c>
      <c r="U37" s="50" t="s">
        <v>3</v>
      </c>
      <c r="V37" s="3">
        <v>1.32012</v>
      </c>
      <c r="W37" s="51">
        <v>1.4316800000000001</v>
      </c>
      <c r="X37" s="3">
        <v>1.5432399999999999</v>
      </c>
      <c r="Z37" s="14" t="s">
        <v>20</v>
      </c>
      <c r="AA37" s="50" t="s">
        <v>3</v>
      </c>
      <c r="AB37" s="3">
        <v>1.31599</v>
      </c>
      <c r="AC37" s="51">
        <v>1.43004</v>
      </c>
      <c r="AD37" s="3">
        <v>1.54409</v>
      </c>
      <c r="AF37" s="14" t="s">
        <v>20</v>
      </c>
      <c r="AG37" s="50" t="s">
        <v>3</v>
      </c>
      <c r="AH37" s="3">
        <v>1.3025500000000001</v>
      </c>
      <c r="AI37" s="51">
        <v>1.41492</v>
      </c>
      <c r="AJ37" s="3">
        <v>1.5273000000000001</v>
      </c>
      <c r="AL37" s="14" t="s">
        <v>20</v>
      </c>
      <c r="AM37" s="50" t="s">
        <v>3</v>
      </c>
      <c r="AN37" s="3">
        <v>1.28786</v>
      </c>
      <c r="AO37" s="51">
        <v>1.3984000000000001</v>
      </c>
      <c r="AP37" s="3">
        <v>1.50895</v>
      </c>
      <c r="AR37" s="14" t="s">
        <v>20</v>
      </c>
      <c r="AS37" s="50" t="s">
        <v>3</v>
      </c>
      <c r="AT37" s="3">
        <v>1.2737400000000001</v>
      </c>
      <c r="AU37" s="51">
        <v>1.38052</v>
      </c>
      <c r="AV37" s="3">
        <v>1.4873000000000001</v>
      </c>
      <c r="AX37" s="14" t="s">
        <v>20</v>
      </c>
      <c r="AY37" s="50" t="s">
        <v>3</v>
      </c>
      <c r="AZ37" s="3">
        <v>1.2639400000000001</v>
      </c>
      <c r="BA37" s="51">
        <v>1.36707</v>
      </c>
      <c r="BB37" s="3">
        <v>1.47021</v>
      </c>
      <c r="BD37" s="14" t="s">
        <v>20</v>
      </c>
      <c r="BE37" s="50" t="s">
        <v>3</v>
      </c>
      <c r="BF37" s="3">
        <v>1.21496</v>
      </c>
      <c r="BG37" s="51">
        <v>1.33623</v>
      </c>
      <c r="BH37" s="3">
        <v>1.4575100000000001</v>
      </c>
      <c r="BJ37" s="14" t="s">
        <v>20</v>
      </c>
      <c r="BK37" s="50" t="s">
        <v>3</v>
      </c>
      <c r="BL37" s="3">
        <v>1.23437</v>
      </c>
      <c r="BM37" s="51">
        <v>1.32124</v>
      </c>
      <c r="BN37" s="3">
        <v>1.40811</v>
      </c>
      <c r="BP37" s="14" t="s">
        <v>20</v>
      </c>
      <c r="BQ37" s="50" t="s">
        <v>3</v>
      </c>
      <c r="BR37" s="3">
        <v>1.1828700000000001</v>
      </c>
      <c r="BS37" s="51">
        <v>1.27885</v>
      </c>
      <c r="BT37" s="3">
        <v>1.3748199999999999</v>
      </c>
      <c r="BV37" s="14" t="s">
        <v>20</v>
      </c>
      <c r="BW37" s="50" t="s">
        <v>3</v>
      </c>
      <c r="BX37" s="3">
        <v>1.11006</v>
      </c>
      <c r="BY37" s="51">
        <v>1.20407</v>
      </c>
      <c r="BZ37" s="3">
        <v>1.29809</v>
      </c>
      <c r="CB37" s="14" t="s">
        <v>20</v>
      </c>
      <c r="CC37" s="50" t="s">
        <v>3</v>
      </c>
      <c r="CD37" s="3">
        <v>1.07805</v>
      </c>
      <c r="CE37" s="51">
        <v>1.1700699999999999</v>
      </c>
      <c r="CF37" s="3">
        <v>1.2620800000000001</v>
      </c>
      <c r="CH37" s="14" t="s">
        <v>20</v>
      </c>
      <c r="CI37" s="50" t="s">
        <v>3</v>
      </c>
      <c r="CJ37" s="3">
        <v>1.02539</v>
      </c>
      <c r="CK37" s="51">
        <v>1.1271100000000001</v>
      </c>
      <c r="CL37" s="3">
        <v>1.2288399999999999</v>
      </c>
      <c r="CN37" s="14" t="s">
        <v>20</v>
      </c>
      <c r="CO37" s="50" t="s">
        <v>3</v>
      </c>
      <c r="CP37" s="3">
        <v>1.0347200000000001</v>
      </c>
      <c r="CQ37" s="51">
        <v>1.1090899999999999</v>
      </c>
      <c r="CR37" s="3">
        <v>1.18346</v>
      </c>
    </row>
    <row r="38" spans="2:96" x14ac:dyDescent="0.3">
      <c r="B38" s="47"/>
      <c r="C38" s="52" t="s">
        <v>4</v>
      </c>
      <c r="D38" s="47">
        <v>1.10884</v>
      </c>
      <c r="E38" s="53">
        <v>1.15785</v>
      </c>
      <c r="F38" s="47">
        <v>1.20686</v>
      </c>
      <c r="H38" s="47"/>
      <c r="I38" s="52" t="s">
        <v>4</v>
      </c>
      <c r="J38" s="47">
        <v>1.10693</v>
      </c>
      <c r="K38" s="53">
        <v>1.1580699999999999</v>
      </c>
      <c r="L38" s="47">
        <v>1.20922</v>
      </c>
      <c r="N38" s="47"/>
      <c r="O38" s="52" t="s">
        <v>4</v>
      </c>
      <c r="P38" s="47">
        <v>1.10205</v>
      </c>
      <c r="Q38" s="53">
        <v>1.15279</v>
      </c>
      <c r="R38" s="47">
        <v>1.2035199999999999</v>
      </c>
      <c r="T38" s="47"/>
      <c r="U38" s="52" t="s">
        <v>4</v>
      </c>
      <c r="V38" s="47">
        <v>1.0983700000000001</v>
      </c>
      <c r="W38" s="53">
        <v>1.1517599999999999</v>
      </c>
      <c r="X38" s="47">
        <v>1.20516</v>
      </c>
      <c r="Z38" s="47"/>
      <c r="AA38" s="52" t="s">
        <v>4</v>
      </c>
      <c r="AB38" s="47">
        <v>1.0919000000000001</v>
      </c>
      <c r="AC38" s="53">
        <v>1.1471499999999999</v>
      </c>
      <c r="AD38" s="47">
        <v>1.2023999999999999</v>
      </c>
      <c r="AF38" s="47"/>
      <c r="AG38" s="52" t="s">
        <v>4</v>
      </c>
      <c r="AH38" s="47">
        <v>1.0780400000000001</v>
      </c>
      <c r="AI38" s="53">
        <v>1.1331800000000001</v>
      </c>
      <c r="AJ38" s="47">
        <v>1.1883300000000001</v>
      </c>
      <c r="AL38" s="47"/>
      <c r="AM38" s="52" t="s">
        <v>4</v>
      </c>
      <c r="AN38" s="47">
        <v>1.0686199999999999</v>
      </c>
      <c r="AO38" s="53">
        <v>1.12314</v>
      </c>
      <c r="AP38" s="47">
        <v>1.1776500000000001</v>
      </c>
      <c r="AR38" s="47"/>
      <c r="AS38" s="52" t="s">
        <v>4</v>
      </c>
      <c r="AT38" s="47">
        <v>1.0476099999999999</v>
      </c>
      <c r="AU38" s="53">
        <v>1.1056999999999999</v>
      </c>
      <c r="AV38" s="47">
        <v>1.16378</v>
      </c>
      <c r="AX38" s="47"/>
      <c r="AY38" s="52" t="s">
        <v>4</v>
      </c>
      <c r="AZ38" s="47">
        <v>1.03573</v>
      </c>
      <c r="BA38" s="53">
        <v>1.09178</v>
      </c>
      <c r="BB38" s="47">
        <v>1.1478299999999999</v>
      </c>
      <c r="BD38" s="47"/>
      <c r="BE38" s="52" t="s">
        <v>4</v>
      </c>
      <c r="BF38" s="47">
        <v>1.0051399999999999</v>
      </c>
      <c r="BG38" s="53">
        <v>1.0659700000000001</v>
      </c>
      <c r="BH38" s="47">
        <v>1.1268100000000001</v>
      </c>
      <c r="BJ38" s="47"/>
      <c r="BK38" s="52" t="s">
        <v>4</v>
      </c>
      <c r="BL38" s="47">
        <v>0.99846000000000001</v>
      </c>
      <c r="BM38" s="53">
        <v>1.0448</v>
      </c>
      <c r="BN38" s="47">
        <v>1.0911299999999999</v>
      </c>
      <c r="BP38" s="47"/>
      <c r="BQ38" s="52" t="s">
        <v>4</v>
      </c>
      <c r="BR38" s="47">
        <v>0.95274999999999999</v>
      </c>
      <c r="BS38" s="53">
        <v>1.00566</v>
      </c>
      <c r="BT38" s="47">
        <v>1.0585800000000001</v>
      </c>
      <c r="BV38" s="47"/>
      <c r="BW38" s="52" t="s">
        <v>4</v>
      </c>
      <c r="BX38" s="47">
        <v>0.91259000000000001</v>
      </c>
      <c r="BY38" s="53">
        <v>0.96818000000000004</v>
      </c>
      <c r="BZ38" s="47">
        <v>1.0237700000000001</v>
      </c>
      <c r="CB38" s="47"/>
      <c r="CC38" s="52" t="s">
        <v>4</v>
      </c>
      <c r="CD38" s="47">
        <v>0.90627000000000002</v>
      </c>
      <c r="CE38" s="53">
        <v>0.95552000000000004</v>
      </c>
      <c r="CF38" s="47">
        <v>1.00478</v>
      </c>
      <c r="CH38" s="47"/>
      <c r="CI38" s="52" t="s">
        <v>4</v>
      </c>
      <c r="CJ38" s="47">
        <v>0.89090999999999998</v>
      </c>
      <c r="CK38" s="53">
        <v>0.94277</v>
      </c>
      <c r="CL38" s="47">
        <v>0.99463000000000001</v>
      </c>
      <c r="CN38" s="47"/>
      <c r="CO38" s="52" t="s">
        <v>4</v>
      </c>
      <c r="CP38" s="47">
        <v>0.90525</v>
      </c>
      <c r="CQ38" s="53">
        <v>0.94130999999999998</v>
      </c>
      <c r="CR38" s="47">
        <v>0.97736999999999996</v>
      </c>
    </row>
    <row r="39" spans="2:96" x14ac:dyDescent="0.3">
      <c r="B39" s="14" t="s">
        <v>21</v>
      </c>
      <c r="C39" s="50" t="s">
        <v>3</v>
      </c>
      <c r="D39" s="3">
        <v>1.6827799999999999</v>
      </c>
      <c r="E39" s="55">
        <v>1.7587999999999999</v>
      </c>
      <c r="F39" s="3">
        <v>1.8348100000000001</v>
      </c>
      <c r="H39" s="14" t="s">
        <v>21</v>
      </c>
      <c r="I39" s="50" t="s">
        <v>3</v>
      </c>
      <c r="J39" s="3">
        <v>1.6848000000000001</v>
      </c>
      <c r="K39" s="55">
        <v>1.76112</v>
      </c>
      <c r="L39" s="3">
        <v>1.8374299999999999</v>
      </c>
      <c r="N39" s="14" t="s">
        <v>21</v>
      </c>
      <c r="O39" s="50" t="s">
        <v>3</v>
      </c>
      <c r="P39" s="3">
        <v>1.68286</v>
      </c>
      <c r="Q39" s="55">
        <v>1.75648</v>
      </c>
      <c r="R39" s="3">
        <v>1.8301099999999999</v>
      </c>
      <c r="T39" s="14" t="s">
        <v>21</v>
      </c>
      <c r="U39" s="50" t="s">
        <v>3</v>
      </c>
      <c r="V39" s="3">
        <v>1.6693800000000001</v>
      </c>
      <c r="W39" s="55">
        <v>1.75017</v>
      </c>
      <c r="X39" s="3">
        <v>1.83097</v>
      </c>
      <c r="Z39" s="14" t="s">
        <v>21</v>
      </c>
      <c r="AA39" s="50" t="s">
        <v>3</v>
      </c>
      <c r="AB39" s="3">
        <v>1.66048</v>
      </c>
      <c r="AC39" s="55">
        <v>1.74298</v>
      </c>
      <c r="AD39" s="3">
        <v>1.8254900000000001</v>
      </c>
      <c r="AF39" s="14" t="s">
        <v>21</v>
      </c>
      <c r="AG39" s="50" t="s">
        <v>3</v>
      </c>
      <c r="AH39" s="3">
        <v>1.6422699999999999</v>
      </c>
      <c r="AI39" s="55">
        <v>1.7257199999999999</v>
      </c>
      <c r="AJ39" s="3">
        <v>1.8091600000000001</v>
      </c>
      <c r="AL39" s="14" t="s">
        <v>21</v>
      </c>
      <c r="AM39" s="50" t="s">
        <v>3</v>
      </c>
      <c r="AN39" s="3">
        <v>1.6328</v>
      </c>
      <c r="AO39" s="55">
        <v>1.71271</v>
      </c>
      <c r="AP39" s="3">
        <v>1.79261</v>
      </c>
      <c r="AR39" s="14" t="s">
        <v>21</v>
      </c>
      <c r="AS39" s="50" t="s">
        <v>3</v>
      </c>
      <c r="AT39" s="3">
        <v>1.60802</v>
      </c>
      <c r="AU39" s="55">
        <v>1.6908300000000001</v>
      </c>
      <c r="AV39" s="3">
        <v>1.7736400000000001</v>
      </c>
      <c r="AX39" s="14" t="s">
        <v>21</v>
      </c>
      <c r="AY39" s="50" t="s">
        <v>3</v>
      </c>
      <c r="AZ39" s="3">
        <v>1.60442</v>
      </c>
      <c r="BA39" s="55">
        <v>1.6803900000000001</v>
      </c>
      <c r="BB39" s="3">
        <v>1.75637</v>
      </c>
      <c r="BD39" s="14" t="s">
        <v>21</v>
      </c>
      <c r="BE39" s="50" t="s">
        <v>3</v>
      </c>
      <c r="BF39" s="3">
        <v>1.5672999999999999</v>
      </c>
      <c r="BG39" s="55">
        <v>1.6520600000000001</v>
      </c>
      <c r="BH39" s="3">
        <v>1.73682</v>
      </c>
      <c r="BJ39" s="14" t="s">
        <v>21</v>
      </c>
      <c r="BK39" s="50" t="s">
        <v>3</v>
      </c>
      <c r="BL39" s="3">
        <v>1.57809</v>
      </c>
      <c r="BM39" s="55">
        <v>1.64079</v>
      </c>
      <c r="BN39" s="3">
        <v>1.7035</v>
      </c>
      <c r="BP39" s="14" t="s">
        <v>21</v>
      </c>
      <c r="BQ39" s="50" t="s">
        <v>3</v>
      </c>
      <c r="BR39" s="3">
        <v>1.5319400000000001</v>
      </c>
      <c r="BS39" s="55">
        <v>1.6005799999999999</v>
      </c>
      <c r="BT39" s="3">
        <v>1.6692199999999999</v>
      </c>
      <c r="BV39" s="14" t="s">
        <v>21</v>
      </c>
      <c r="BW39" s="50" t="s">
        <v>3</v>
      </c>
      <c r="BX39" s="3">
        <v>1.4984900000000001</v>
      </c>
      <c r="BY39" s="55">
        <v>1.56654</v>
      </c>
      <c r="BZ39" s="3">
        <v>1.6346000000000001</v>
      </c>
      <c r="CB39" s="14" t="s">
        <v>21</v>
      </c>
      <c r="CC39" s="50" t="s">
        <v>3</v>
      </c>
      <c r="CD39" s="3">
        <v>1.4982800000000001</v>
      </c>
      <c r="CE39" s="55">
        <v>1.5601700000000001</v>
      </c>
      <c r="CF39" s="3">
        <v>1.6220600000000001</v>
      </c>
      <c r="CH39" s="14" t="s">
        <v>21</v>
      </c>
      <c r="CI39" s="50" t="s">
        <v>3</v>
      </c>
      <c r="CJ39" s="3">
        <v>1.47377</v>
      </c>
      <c r="CK39" s="55">
        <v>1.54169</v>
      </c>
      <c r="CL39" s="3">
        <v>1.60961</v>
      </c>
      <c r="CN39" s="14" t="s">
        <v>21</v>
      </c>
      <c r="CO39" s="50" t="s">
        <v>3</v>
      </c>
      <c r="CP39" s="3">
        <v>1.4984999999999999</v>
      </c>
      <c r="CQ39" s="55">
        <v>1.5464199999999999</v>
      </c>
      <c r="CR39" s="3">
        <v>1.5943400000000001</v>
      </c>
    </row>
    <row r="40" spans="2:96" x14ac:dyDescent="0.3">
      <c r="B40" s="47"/>
      <c r="C40" s="52" t="s">
        <v>4</v>
      </c>
      <c r="D40" s="47">
        <v>1.09117</v>
      </c>
      <c r="E40" s="53">
        <v>1.1322000000000001</v>
      </c>
      <c r="F40" s="47">
        <v>1.17323</v>
      </c>
      <c r="H40" s="47"/>
      <c r="I40" s="52" t="s">
        <v>4</v>
      </c>
      <c r="J40" s="47">
        <v>1.0891500000000001</v>
      </c>
      <c r="K40" s="53">
        <v>1.13161</v>
      </c>
      <c r="L40" s="47">
        <v>1.17408</v>
      </c>
      <c r="N40" s="47"/>
      <c r="O40" s="52" t="s">
        <v>4</v>
      </c>
      <c r="P40" s="47">
        <v>1.0833299999999999</v>
      </c>
      <c r="Q40" s="53">
        <v>1.1266799999999999</v>
      </c>
      <c r="R40" s="47">
        <v>1.1700200000000001</v>
      </c>
      <c r="T40" s="47"/>
      <c r="U40" s="52" t="s">
        <v>4</v>
      </c>
      <c r="V40" s="47">
        <v>1.0833900000000001</v>
      </c>
      <c r="W40" s="53">
        <v>1.1269199999999999</v>
      </c>
      <c r="X40" s="47">
        <v>1.17045</v>
      </c>
      <c r="Z40" s="47"/>
      <c r="AA40" s="52" t="s">
        <v>4</v>
      </c>
      <c r="AB40" s="47">
        <v>1.0773699999999999</v>
      </c>
      <c r="AC40" s="53">
        <v>1.1236600000000001</v>
      </c>
      <c r="AD40" s="47">
        <v>1.16994</v>
      </c>
      <c r="AF40" s="47"/>
      <c r="AG40" s="52" t="s">
        <v>4</v>
      </c>
      <c r="AH40" s="47">
        <v>1.0651299999999999</v>
      </c>
      <c r="AI40" s="53">
        <v>1.11127</v>
      </c>
      <c r="AJ40" s="47">
        <v>1.1574</v>
      </c>
      <c r="AL40" s="47"/>
      <c r="AM40" s="52" t="s">
        <v>4</v>
      </c>
      <c r="AN40" s="47">
        <v>1.0558399999999999</v>
      </c>
      <c r="AO40" s="53">
        <v>1.10198</v>
      </c>
      <c r="AP40" s="47">
        <v>1.14811</v>
      </c>
      <c r="AR40" s="47"/>
      <c r="AS40" s="52" t="s">
        <v>4</v>
      </c>
      <c r="AT40" s="47">
        <v>1.0346200000000001</v>
      </c>
      <c r="AU40" s="53">
        <v>1.0848599999999999</v>
      </c>
      <c r="AV40" s="47">
        <v>1.1351100000000001</v>
      </c>
      <c r="AX40" s="47"/>
      <c r="AY40" s="52" t="s">
        <v>4</v>
      </c>
      <c r="AZ40" s="47">
        <v>1.0206200000000001</v>
      </c>
      <c r="BA40" s="53">
        <v>1.0711200000000001</v>
      </c>
      <c r="BB40" s="47">
        <v>1.12161</v>
      </c>
      <c r="BD40" s="47"/>
      <c r="BE40" s="52" t="s">
        <v>4</v>
      </c>
      <c r="BF40" s="47">
        <v>0.99287000000000003</v>
      </c>
      <c r="BG40" s="53">
        <v>1.04538</v>
      </c>
      <c r="BH40" s="47">
        <v>1.0979000000000001</v>
      </c>
      <c r="BJ40" s="47"/>
      <c r="BK40" s="52" t="s">
        <v>4</v>
      </c>
      <c r="BL40" s="47">
        <v>0.97772000000000003</v>
      </c>
      <c r="BM40" s="53">
        <v>1.0199499999999999</v>
      </c>
      <c r="BN40" s="47">
        <v>1.0621799999999999</v>
      </c>
      <c r="BP40" s="47"/>
      <c r="BQ40" s="52" t="s">
        <v>4</v>
      </c>
      <c r="BR40" s="47">
        <v>0.93452999999999997</v>
      </c>
      <c r="BS40" s="53">
        <v>0.98219999999999996</v>
      </c>
      <c r="BT40" s="47">
        <v>1.0298700000000001</v>
      </c>
      <c r="BV40" s="47"/>
      <c r="BW40" s="52" t="s">
        <v>4</v>
      </c>
      <c r="BX40" s="47">
        <v>0.89375000000000004</v>
      </c>
      <c r="BY40" s="53">
        <v>0.94506999999999997</v>
      </c>
      <c r="BZ40" s="47">
        <v>0.99639999999999995</v>
      </c>
      <c r="CB40" s="47"/>
      <c r="CC40" s="52" t="s">
        <v>4</v>
      </c>
      <c r="CD40" s="47">
        <v>0.89004000000000005</v>
      </c>
      <c r="CE40" s="53">
        <v>0.93279999999999996</v>
      </c>
      <c r="CF40" s="47">
        <v>0.97557000000000005</v>
      </c>
      <c r="CH40" s="47"/>
      <c r="CI40" s="52" t="s">
        <v>4</v>
      </c>
      <c r="CJ40" s="47">
        <v>0.88088</v>
      </c>
      <c r="CK40" s="53">
        <v>0.92364999999999997</v>
      </c>
      <c r="CL40" s="47">
        <v>0.96643000000000001</v>
      </c>
      <c r="CN40" s="47"/>
      <c r="CO40" s="52" t="s">
        <v>4</v>
      </c>
      <c r="CP40" s="47">
        <v>0.89387000000000005</v>
      </c>
      <c r="CQ40" s="53">
        <v>0.92298999999999998</v>
      </c>
      <c r="CR40" s="47">
        <v>0.95211000000000001</v>
      </c>
    </row>
    <row r="41" spans="2:96" x14ac:dyDescent="0.3">
      <c r="B41" s="14" t="s">
        <v>22</v>
      </c>
      <c r="C41" s="50" t="s">
        <v>3</v>
      </c>
      <c r="D41" s="3">
        <v>0.35299999999999998</v>
      </c>
      <c r="E41" s="55">
        <v>0.35958000000000001</v>
      </c>
      <c r="F41" s="3">
        <v>0.36615999999999999</v>
      </c>
      <c r="H41" s="14" t="s">
        <v>22</v>
      </c>
      <c r="I41" s="50" t="s">
        <v>3</v>
      </c>
      <c r="J41" s="3">
        <v>0.35346</v>
      </c>
      <c r="K41" s="55">
        <v>0.35866999999999999</v>
      </c>
      <c r="L41" s="3">
        <v>0.36387999999999998</v>
      </c>
      <c r="N41" s="14" t="s">
        <v>22</v>
      </c>
      <c r="O41" s="50" t="s">
        <v>3</v>
      </c>
      <c r="P41" s="3">
        <v>0.35532000000000002</v>
      </c>
      <c r="Q41" s="55">
        <v>0.36091000000000001</v>
      </c>
      <c r="R41" s="3">
        <v>0.36649999999999999</v>
      </c>
      <c r="T41" s="14" t="s">
        <v>22</v>
      </c>
      <c r="U41" s="50" t="s">
        <v>3</v>
      </c>
      <c r="V41" s="3">
        <v>0.35324</v>
      </c>
      <c r="W41" s="55">
        <v>0.35913</v>
      </c>
      <c r="X41" s="3">
        <v>0.36501</v>
      </c>
      <c r="Z41" s="14" t="s">
        <v>22</v>
      </c>
      <c r="AA41" s="50" t="s">
        <v>3</v>
      </c>
      <c r="AB41" s="3">
        <v>0.35532000000000002</v>
      </c>
      <c r="AC41" s="55">
        <v>0.36207</v>
      </c>
      <c r="AD41" s="3">
        <v>0.36881999999999998</v>
      </c>
      <c r="AF41" s="14" t="s">
        <v>22</v>
      </c>
      <c r="AG41" s="50" t="s">
        <v>3</v>
      </c>
      <c r="AH41" s="3">
        <v>0.36176000000000003</v>
      </c>
      <c r="AI41" s="55">
        <v>0.36770000000000003</v>
      </c>
      <c r="AJ41" s="3">
        <v>0.37364000000000003</v>
      </c>
      <c r="AL41" s="14" t="s">
        <v>22</v>
      </c>
      <c r="AM41" s="50" t="s">
        <v>3</v>
      </c>
      <c r="AN41" s="3">
        <v>0.36025000000000001</v>
      </c>
      <c r="AO41" s="55">
        <v>0.36820000000000003</v>
      </c>
      <c r="AP41" s="3">
        <v>0.37615999999999999</v>
      </c>
      <c r="AR41" s="14" t="s">
        <v>22</v>
      </c>
      <c r="AS41" s="50" t="s">
        <v>3</v>
      </c>
      <c r="AT41" s="3">
        <v>0.36429</v>
      </c>
      <c r="AU41" s="55">
        <v>0.36947999999999998</v>
      </c>
      <c r="AV41" s="3">
        <v>0.37468000000000001</v>
      </c>
      <c r="AX41" s="14" t="s">
        <v>22</v>
      </c>
      <c r="AY41" s="50" t="s">
        <v>3</v>
      </c>
      <c r="AZ41" s="3">
        <v>0.36612</v>
      </c>
      <c r="BA41" s="55">
        <v>0.37485000000000002</v>
      </c>
      <c r="BB41" s="3">
        <v>0.38357000000000002</v>
      </c>
      <c r="BD41" s="14" t="s">
        <v>22</v>
      </c>
      <c r="BE41" s="50" t="s">
        <v>3</v>
      </c>
      <c r="BF41" s="3">
        <v>0.36057</v>
      </c>
      <c r="BG41" s="55">
        <v>0.36878</v>
      </c>
      <c r="BH41" s="3">
        <v>0.377</v>
      </c>
      <c r="BJ41" s="14" t="s">
        <v>22</v>
      </c>
      <c r="BK41" s="50" t="s">
        <v>3</v>
      </c>
      <c r="BL41" s="3">
        <v>0.36647999999999997</v>
      </c>
      <c r="BM41" s="55">
        <v>0.37412000000000001</v>
      </c>
      <c r="BN41" s="3">
        <v>0.38177</v>
      </c>
      <c r="BP41" s="14" t="s">
        <v>22</v>
      </c>
      <c r="BQ41" s="50" t="s">
        <v>3</v>
      </c>
      <c r="BR41" s="3">
        <v>0.36963000000000001</v>
      </c>
      <c r="BS41" s="55">
        <v>0.37852999999999998</v>
      </c>
      <c r="BT41" s="3">
        <v>0.38744000000000001</v>
      </c>
      <c r="BV41" s="14" t="s">
        <v>22</v>
      </c>
      <c r="BW41" s="50" t="s">
        <v>3</v>
      </c>
      <c r="BX41" s="3">
        <v>0.36313000000000001</v>
      </c>
      <c r="BY41" s="55">
        <v>0.37157000000000001</v>
      </c>
      <c r="BZ41" s="3">
        <v>0.38002000000000002</v>
      </c>
      <c r="CB41" s="14" t="s">
        <v>22</v>
      </c>
      <c r="CC41" s="50" t="s">
        <v>3</v>
      </c>
      <c r="CD41" s="3">
        <v>0.35715999999999998</v>
      </c>
      <c r="CE41" s="55">
        <v>0.36536000000000002</v>
      </c>
      <c r="CF41" s="3">
        <v>0.37356</v>
      </c>
      <c r="CH41" s="14" t="s">
        <v>22</v>
      </c>
      <c r="CI41" s="50" t="s">
        <v>3</v>
      </c>
      <c r="CJ41" s="3">
        <v>0.34332000000000001</v>
      </c>
      <c r="CK41" s="55">
        <v>0.35476000000000002</v>
      </c>
      <c r="CL41" s="3">
        <v>0.36619000000000002</v>
      </c>
      <c r="CN41" s="14" t="s">
        <v>22</v>
      </c>
      <c r="CO41" s="50" t="s">
        <v>3</v>
      </c>
      <c r="CP41" s="3">
        <v>0.34272999999999998</v>
      </c>
      <c r="CQ41" s="55">
        <v>0.35271000000000002</v>
      </c>
      <c r="CR41" s="3">
        <v>0.36269000000000001</v>
      </c>
    </row>
    <row r="42" spans="2:96" x14ac:dyDescent="0.3">
      <c r="B42" s="47"/>
      <c r="C42" s="52" t="s">
        <v>4</v>
      </c>
      <c r="D42" s="47">
        <v>0.23466000000000001</v>
      </c>
      <c r="E42" s="53">
        <v>0.23788000000000001</v>
      </c>
      <c r="F42" s="47">
        <v>0.24110000000000001</v>
      </c>
      <c r="H42" s="47"/>
      <c r="I42" s="52" t="s">
        <v>4</v>
      </c>
      <c r="J42" s="47">
        <v>0.23351</v>
      </c>
      <c r="K42" s="53">
        <v>0.23787</v>
      </c>
      <c r="L42" s="47">
        <v>0.24224000000000001</v>
      </c>
      <c r="N42" s="47"/>
      <c r="O42" s="52" t="s">
        <v>4</v>
      </c>
      <c r="P42" s="47">
        <v>0.23005</v>
      </c>
      <c r="Q42" s="53">
        <v>0.23546</v>
      </c>
      <c r="R42" s="47">
        <v>0.24087</v>
      </c>
      <c r="T42" s="47"/>
      <c r="U42" s="52" t="s">
        <v>4</v>
      </c>
      <c r="V42" s="47">
        <v>0.23236000000000001</v>
      </c>
      <c r="W42" s="53">
        <v>0.23682</v>
      </c>
      <c r="X42" s="47">
        <v>0.24127999999999999</v>
      </c>
      <c r="Z42" s="47"/>
      <c r="AA42" s="52" t="s">
        <v>4</v>
      </c>
      <c r="AB42" s="47">
        <v>0.23128000000000001</v>
      </c>
      <c r="AC42" s="53">
        <v>0.23522999999999999</v>
      </c>
      <c r="AD42" s="47">
        <v>0.23918</v>
      </c>
      <c r="AF42" s="47"/>
      <c r="AG42" s="52" t="s">
        <v>4</v>
      </c>
      <c r="AH42" s="47">
        <v>0.23294999999999999</v>
      </c>
      <c r="AI42" s="53">
        <v>0.23735000000000001</v>
      </c>
      <c r="AJ42" s="47">
        <v>0.24174999999999999</v>
      </c>
      <c r="AL42" s="47"/>
      <c r="AM42" s="52" t="s">
        <v>4</v>
      </c>
      <c r="AN42" s="47">
        <v>0.23338</v>
      </c>
      <c r="AO42" s="53">
        <v>0.23934</v>
      </c>
      <c r="AP42" s="47">
        <v>0.24529000000000001</v>
      </c>
      <c r="AR42" s="47"/>
      <c r="AS42" s="52" t="s">
        <v>4</v>
      </c>
      <c r="AT42" s="47">
        <v>0.23482</v>
      </c>
      <c r="AU42" s="53">
        <v>0.23793</v>
      </c>
      <c r="AV42" s="47">
        <v>0.24104999999999999</v>
      </c>
      <c r="AX42" s="47"/>
      <c r="AY42" s="52" t="s">
        <v>4</v>
      </c>
      <c r="AZ42" s="47">
        <v>0.23885000000000001</v>
      </c>
      <c r="BA42" s="53">
        <v>0.24212</v>
      </c>
      <c r="BB42" s="47">
        <v>0.24540000000000001</v>
      </c>
      <c r="BD42" s="47"/>
      <c r="BE42" s="52" t="s">
        <v>4</v>
      </c>
      <c r="BF42" s="47">
        <v>0.23577000000000001</v>
      </c>
      <c r="BG42" s="53">
        <v>0.23946000000000001</v>
      </c>
      <c r="BH42" s="47">
        <v>0.24315999999999999</v>
      </c>
      <c r="BJ42" s="47"/>
      <c r="BK42" s="52" t="s">
        <v>4</v>
      </c>
      <c r="BL42" s="47">
        <v>0.23649000000000001</v>
      </c>
      <c r="BM42" s="53">
        <v>0.23976</v>
      </c>
      <c r="BN42" s="47">
        <v>0.24304000000000001</v>
      </c>
      <c r="BP42" s="47"/>
      <c r="BQ42" s="52" t="s">
        <v>4</v>
      </c>
      <c r="BR42" s="47">
        <v>0.23876</v>
      </c>
      <c r="BS42" s="53">
        <v>0.24218000000000001</v>
      </c>
      <c r="BT42" s="47">
        <v>0.24560000000000001</v>
      </c>
      <c r="BV42" s="47"/>
      <c r="BW42" s="52" t="s">
        <v>4</v>
      </c>
      <c r="BX42" s="47">
        <v>0.23179</v>
      </c>
      <c r="BY42" s="53">
        <v>0.2374</v>
      </c>
      <c r="BZ42" s="47">
        <v>0.24301</v>
      </c>
      <c r="CB42" s="47"/>
      <c r="CC42" s="52" t="s">
        <v>4</v>
      </c>
      <c r="CD42" s="47">
        <v>0.23202999999999999</v>
      </c>
      <c r="CE42" s="53">
        <v>0.23530999999999999</v>
      </c>
      <c r="CF42" s="47">
        <v>0.23860000000000001</v>
      </c>
      <c r="CH42" s="47"/>
      <c r="CI42" s="52" t="s">
        <v>4</v>
      </c>
      <c r="CJ42" s="47">
        <v>0.22911999999999999</v>
      </c>
      <c r="CK42" s="53">
        <v>0.23366000000000001</v>
      </c>
      <c r="CL42" s="47">
        <v>0.2382</v>
      </c>
      <c r="CN42" s="47"/>
      <c r="CO42" s="52" t="s">
        <v>4</v>
      </c>
      <c r="CP42" s="47">
        <v>0.22506999999999999</v>
      </c>
      <c r="CQ42" s="53">
        <v>0.22936000000000001</v>
      </c>
      <c r="CR42" s="47">
        <v>0.23365</v>
      </c>
    </row>
    <row r="43" spans="2:96" x14ac:dyDescent="0.3">
      <c r="B43" s="14" t="s">
        <v>23</v>
      </c>
      <c r="C43" s="50" t="s">
        <v>3</v>
      </c>
      <c r="D43" s="3">
        <v>1.48851</v>
      </c>
      <c r="E43" s="51">
        <v>2.01172</v>
      </c>
      <c r="F43" s="3">
        <v>2.5349300000000001</v>
      </c>
      <c r="H43" s="14" t="s">
        <v>23</v>
      </c>
      <c r="I43" s="50" t="s">
        <v>3</v>
      </c>
      <c r="J43" s="3">
        <v>1.47407</v>
      </c>
      <c r="K43" s="51">
        <v>2.00163</v>
      </c>
      <c r="L43" s="3">
        <v>2.5291899999999998</v>
      </c>
      <c r="N43" s="14" t="s">
        <v>23</v>
      </c>
      <c r="O43" s="50" t="s">
        <v>3</v>
      </c>
      <c r="P43" s="3">
        <v>1.4712799999999999</v>
      </c>
      <c r="Q43" s="51">
        <v>2.0896599999999999</v>
      </c>
      <c r="R43" s="3">
        <v>2.70804</v>
      </c>
      <c r="T43" s="14" t="s">
        <v>23</v>
      </c>
      <c r="U43" s="50" t="s">
        <v>3</v>
      </c>
      <c r="V43" s="3">
        <v>1.53223</v>
      </c>
      <c r="W43" s="51">
        <v>2.1585899999999998</v>
      </c>
      <c r="X43" s="3">
        <v>2.7849499999999998</v>
      </c>
      <c r="Z43" s="14" t="s">
        <v>23</v>
      </c>
      <c r="AA43" s="50" t="s">
        <v>3</v>
      </c>
      <c r="AB43" s="3">
        <v>1.4878400000000001</v>
      </c>
      <c r="AC43" s="51">
        <v>2.2594099999999999</v>
      </c>
      <c r="AD43" s="3">
        <v>3.03098</v>
      </c>
      <c r="AF43" s="14" t="s">
        <v>23</v>
      </c>
      <c r="AG43" s="50" t="s">
        <v>3</v>
      </c>
      <c r="AH43" s="3">
        <v>1.6581600000000001</v>
      </c>
      <c r="AI43" s="51">
        <v>2.4177499999999998</v>
      </c>
      <c r="AJ43" s="3">
        <v>3.1773500000000001</v>
      </c>
      <c r="AL43" s="14" t="s">
        <v>23</v>
      </c>
      <c r="AM43" s="50" t="s">
        <v>3</v>
      </c>
      <c r="AN43" s="3">
        <v>1.7981</v>
      </c>
      <c r="AO43" s="51">
        <v>2.7429100000000002</v>
      </c>
      <c r="AP43" s="3">
        <v>3.6877300000000002</v>
      </c>
      <c r="AR43" s="14" t="s">
        <v>23</v>
      </c>
      <c r="AS43" s="50" t="s">
        <v>3</v>
      </c>
      <c r="AT43" s="3">
        <v>2.0843400000000001</v>
      </c>
      <c r="AU43" s="51">
        <v>3.13836</v>
      </c>
      <c r="AV43" s="3">
        <v>4.19238</v>
      </c>
      <c r="AX43" s="14" t="s">
        <v>23</v>
      </c>
      <c r="AY43" s="50" t="s">
        <v>3</v>
      </c>
      <c r="AZ43" s="3">
        <v>2.3847499999999999</v>
      </c>
      <c r="BA43" s="51">
        <v>3.7012299999999998</v>
      </c>
      <c r="BB43" s="3">
        <v>5.0177100000000001</v>
      </c>
      <c r="BD43" s="14" t="s">
        <v>23</v>
      </c>
      <c r="BE43" s="50" t="s">
        <v>3</v>
      </c>
      <c r="BF43" s="3">
        <v>2.5234299999999998</v>
      </c>
      <c r="BG43" s="51">
        <v>4.5179299999999998</v>
      </c>
      <c r="BH43" s="3">
        <v>6.5124399999999998</v>
      </c>
      <c r="BJ43" s="14" t="s">
        <v>23</v>
      </c>
      <c r="BK43" s="50" t="s">
        <v>3</v>
      </c>
      <c r="BL43" s="3">
        <v>3.6043099999999999</v>
      </c>
      <c r="BM43" s="51">
        <v>5.2404599999999997</v>
      </c>
      <c r="BN43" s="3">
        <v>6.87662</v>
      </c>
      <c r="BP43" s="14" t="s">
        <v>23</v>
      </c>
      <c r="BQ43" s="50" t="s">
        <v>3</v>
      </c>
      <c r="BR43" s="3">
        <v>4.3395799999999998</v>
      </c>
      <c r="BS43" s="51">
        <v>6.52888</v>
      </c>
      <c r="BT43" s="3">
        <v>8.7181700000000006</v>
      </c>
      <c r="BV43" s="14" t="s">
        <v>23</v>
      </c>
      <c r="BW43" s="50" t="s">
        <v>3</v>
      </c>
      <c r="BX43" s="3">
        <v>7.2121700000000004</v>
      </c>
      <c r="BY43" s="51">
        <v>9.5052699999999994</v>
      </c>
      <c r="BZ43" s="3">
        <v>11.79838</v>
      </c>
      <c r="CB43" s="14" t="s">
        <v>23</v>
      </c>
      <c r="CC43" s="50" t="s">
        <v>3</v>
      </c>
      <c r="CD43" s="3">
        <v>9.5374099999999995</v>
      </c>
      <c r="CE43" s="51">
        <v>12.878629999999999</v>
      </c>
      <c r="CF43" s="3">
        <v>16.219850000000001</v>
      </c>
      <c r="CH43" s="14" t="s">
        <v>23</v>
      </c>
      <c r="CI43" s="50" t="s">
        <v>3</v>
      </c>
      <c r="CJ43" s="3">
        <v>12.08799</v>
      </c>
      <c r="CK43" s="51">
        <v>15.934810000000001</v>
      </c>
      <c r="CL43" s="3">
        <v>19.78163</v>
      </c>
      <c r="CN43" s="14" t="s">
        <v>23</v>
      </c>
      <c r="CO43" s="50" t="s">
        <v>3</v>
      </c>
      <c r="CP43" s="3">
        <v>14.254189999999999</v>
      </c>
      <c r="CQ43" s="51">
        <v>17.41677</v>
      </c>
      <c r="CR43" s="3">
        <v>20.579339999999998</v>
      </c>
    </row>
    <row r="44" spans="2:96" x14ac:dyDescent="0.3">
      <c r="B44" s="47"/>
      <c r="C44" s="52" t="s">
        <v>4</v>
      </c>
      <c r="D44" s="47">
        <v>3.87737</v>
      </c>
      <c r="E44" s="53">
        <v>5.9685199999999998</v>
      </c>
      <c r="F44" s="47">
        <v>8.0596800000000002</v>
      </c>
      <c r="H44" s="47"/>
      <c r="I44" s="52" t="s">
        <v>4</v>
      </c>
      <c r="J44" s="47">
        <v>4.17537</v>
      </c>
      <c r="K44" s="53">
        <v>5.9503300000000001</v>
      </c>
      <c r="L44" s="47">
        <v>7.7252799999999997</v>
      </c>
      <c r="N44" s="47"/>
      <c r="O44" s="52" t="s">
        <v>4</v>
      </c>
      <c r="P44" s="47">
        <v>4.3485399999999998</v>
      </c>
      <c r="Q44" s="53">
        <v>6.5451699999999997</v>
      </c>
      <c r="R44" s="47">
        <v>8.7417999999999996</v>
      </c>
      <c r="T44" s="47"/>
      <c r="U44" s="52" t="s">
        <v>4</v>
      </c>
      <c r="V44" s="47">
        <v>4.7088299999999998</v>
      </c>
      <c r="W44" s="53">
        <v>7.0898199999999996</v>
      </c>
      <c r="X44" s="47">
        <v>9.4708000000000006</v>
      </c>
      <c r="Z44" s="47"/>
      <c r="AA44" s="52" t="s">
        <v>4</v>
      </c>
      <c r="AB44" s="47">
        <v>4.8221100000000003</v>
      </c>
      <c r="AC44" s="53">
        <v>8.2751400000000004</v>
      </c>
      <c r="AD44" s="47">
        <v>11.72817</v>
      </c>
      <c r="AF44" s="47"/>
      <c r="AG44" s="52" t="s">
        <v>4</v>
      </c>
      <c r="AH44" s="47">
        <v>5.7620899999999997</v>
      </c>
      <c r="AI44" s="53">
        <v>9.0067000000000004</v>
      </c>
      <c r="AJ44" s="47">
        <v>12.25132</v>
      </c>
      <c r="AL44" s="47"/>
      <c r="AM44" s="52" t="s">
        <v>4</v>
      </c>
      <c r="AN44" s="47">
        <v>6.6753</v>
      </c>
      <c r="AO44" s="53">
        <v>12.0634</v>
      </c>
      <c r="AP44" s="47">
        <v>17.451499999999999</v>
      </c>
      <c r="AR44" s="47"/>
      <c r="AS44" s="52" t="s">
        <v>4</v>
      </c>
      <c r="AT44" s="47">
        <v>8.5369100000000007</v>
      </c>
      <c r="AU44" s="53">
        <v>14.9389</v>
      </c>
      <c r="AV44" s="47">
        <v>21.340890000000002</v>
      </c>
      <c r="AX44" s="47"/>
      <c r="AY44" s="52" t="s">
        <v>4</v>
      </c>
      <c r="AZ44" s="47">
        <v>10.294499999999999</v>
      </c>
      <c r="BA44" s="53">
        <v>17.332470000000001</v>
      </c>
      <c r="BB44" s="47">
        <v>24.370450000000002</v>
      </c>
      <c r="BD44" s="47"/>
      <c r="BE44" s="52" t="s">
        <v>4</v>
      </c>
      <c r="BF44" s="47">
        <v>13.05391</v>
      </c>
      <c r="BG44" s="53">
        <v>21.417249999999999</v>
      </c>
      <c r="BH44" s="47">
        <v>29.78059</v>
      </c>
      <c r="BJ44" s="47"/>
      <c r="BK44" s="52" t="s">
        <v>4</v>
      </c>
      <c r="BL44" s="47">
        <v>18.35716</v>
      </c>
      <c r="BM44" s="53">
        <v>26.243880000000001</v>
      </c>
      <c r="BN44" s="47">
        <v>34.130609999999997</v>
      </c>
      <c r="BP44" s="47"/>
      <c r="BQ44" s="52" t="s">
        <v>4</v>
      </c>
      <c r="BR44" s="47">
        <v>23.632370000000002</v>
      </c>
      <c r="BS44" s="53">
        <v>32.84469</v>
      </c>
      <c r="BT44" s="47">
        <v>42.057000000000002</v>
      </c>
      <c r="BV44" s="47"/>
      <c r="BW44" s="52" t="s">
        <v>4</v>
      </c>
      <c r="BX44" s="47">
        <v>36.609409999999997</v>
      </c>
      <c r="BY44" s="53">
        <v>44.278930000000003</v>
      </c>
      <c r="BZ44" s="47">
        <v>51.948439999999998</v>
      </c>
      <c r="CB44" s="47"/>
      <c r="CC44" s="52" t="s">
        <v>4</v>
      </c>
      <c r="CD44" s="47">
        <v>45.92595</v>
      </c>
      <c r="CE44" s="53">
        <v>56.102290000000004</v>
      </c>
      <c r="CF44" s="47">
        <v>66.278630000000007</v>
      </c>
      <c r="CH44" s="47"/>
      <c r="CI44" s="52" t="s">
        <v>4</v>
      </c>
      <c r="CJ44" s="47">
        <v>51.444209999999998</v>
      </c>
      <c r="CK44" s="53">
        <v>63.055639999999997</v>
      </c>
      <c r="CL44" s="47">
        <v>74.667069999999995</v>
      </c>
      <c r="CN44" s="47"/>
      <c r="CO44" s="52" t="s">
        <v>4</v>
      </c>
      <c r="CP44" s="47">
        <v>61.657499999999999</v>
      </c>
      <c r="CQ44" s="53">
        <v>70.036569999999998</v>
      </c>
      <c r="CR44" s="47">
        <v>78.415649999999999</v>
      </c>
    </row>
    <row r="45" spans="2:96" x14ac:dyDescent="0.3">
      <c r="B45" s="14" t="s">
        <v>24</v>
      </c>
      <c r="C45" s="50" t="s">
        <v>3</v>
      </c>
      <c r="D45" s="3">
        <v>7.3058399999999999</v>
      </c>
      <c r="E45" s="55">
        <v>8.5160800000000005</v>
      </c>
      <c r="F45" s="3">
        <v>9.7263199999999994</v>
      </c>
      <c r="H45" s="14" t="s">
        <v>24</v>
      </c>
      <c r="I45" s="50" t="s">
        <v>3</v>
      </c>
      <c r="J45" s="3">
        <v>7.3686199999999999</v>
      </c>
      <c r="K45" s="55">
        <v>8.5245899999999999</v>
      </c>
      <c r="L45" s="3">
        <v>9.6805699999999995</v>
      </c>
      <c r="N45" s="14" t="s">
        <v>24</v>
      </c>
      <c r="O45" s="50" t="s">
        <v>3</v>
      </c>
      <c r="P45" s="3">
        <v>7.3503400000000001</v>
      </c>
      <c r="Q45" s="55">
        <v>8.7502200000000006</v>
      </c>
      <c r="R45" s="3">
        <v>10.1501</v>
      </c>
      <c r="T45" s="14" t="s">
        <v>24</v>
      </c>
      <c r="U45" s="50" t="s">
        <v>3</v>
      </c>
      <c r="V45" s="3">
        <v>7.6161799999999999</v>
      </c>
      <c r="W45" s="55">
        <v>8.9899500000000003</v>
      </c>
      <c r="X45" s="3">
        <v>10.363720000000001</v>
      </c>
      <c r="Z45" s="14" t="s">
        <v>24</v>
      </c>
      <c r="AA45" s="50" t="s">
        <v>3</v>
      </c>
      <c r="AB45" s="3">
        <v>7.6292400000000002</v>
      </c>
      <c r="AC45" s="55">
        <v>9.3780400000000004</v>
      </c>
      <c r="AD45" s="3">
        <v>11.12683</v>
      </c>
      <c r="AF45" s="14" t="s">
        <v>24</v>
      </c>
      <c r="AG45" s="50" t="s">
        <v>3</v>
      </c>
      <c r="AH45" s="3">
        <v>8.1926500000000004</v>
      </c>
      <c r="AI45" s="55">
        <v>10.008419999999999</v>
      </c>
      <c r="AJ45" s="3">
        <v>11.82419</v>
      </c>
      <c r="AL45" s="14" t="s">
        <v>24</v>
      </c>
      <c r="AM45" s="50" t="s">
        <v>3</v>
      </c>
      <c r="AN45" s="3">
        <v>8.7454000000000001</v>
      </c>
      <c r="AO45" s="55">
        <v>11.041539999999999</v>
      </c>
      <c r="AP45" s="3">
        <v>13.337680000000001</v>
      </c>
      <c r="AR45" s="14" t="s">
        <v>24</v>
      </c>
      <c r="AS45" s="50" t="s">
        <v>3</v>
      </c>
      <c r="AT45" s="3">
        <v>9.9634</v>
      </c>
      <c r="AU45" s="55">
        <v>12.595929999999999</v>
      </c>
      <c r="AV45" s="3">
        <v>15.22847</v>
      </c>
      <c r="AX45" s="14" t="s">
        <v>24</v>
      </c>
      <c r="AY45" s="50" t="s">
        <v>3</v>
      </c>
      <c r="AZ45" s="3">
        <v>11.03037</v>
      </c>
      <c r="BA45" s="55">
        <v>14.481170000000001</v>
      </c>
      <c r="BB45" s="3">
        <v>17.93197</v>
      </c>
      <c r="BD45" s="14" t="s">
        <v>24</v>
      </c>
      <c r="BE45" s="50" t="s">
        <v>3</v>
      </c>
      <c r="BF45" s="3">
        <v>12.24302</v>
      </c>
      <c r="BG45" s="55">
        <v>16.709779999999999</v>
      </c>
      <c r="BH45" s="3">
        <v>21.17653</v>
      </c>
      <c r="BJ45" s="14" t="s">
        <v>24</v>
      </c>
      <c r="BK45" s="50" t="s">
        <v>3</v>
      </c>
      <c r="BL45" s="3">
        <v>15.4069</v>
      </c>
      <c r="BM45" s="55">
        <v>19.807700000000001</v>
      </c>
      <c r="BN45" s="3">
        <v>24.208490000000001</v>
      </c>
      <c r="BP45" s="14" t="s">
        <v>24</v>
      </c>
      <c r="BQ45" s="50" t="s">
        <v>3</v>
      </c>
      <c r="BR45" s="3">
        <v>18.134889999999999</v>
      </c>
      <c r="BS45" s="55">
        <v>23.443210000000001</v>
      </c>
      <c r="BT45" s="3">
        <v>28.751529999999999</v>
      </c>
      <c r="BV45" s="14" t="s">
        <v>24</v>
      </c>
      <c r="BW45" s="50" t="s">
        <v>3</v>
      </c>
      <c r="BX45" s="3">
        <v>26.00638</v>
      </c>
      <c r="BY45" s="55">
        <v>30.295280000000002</v>
      </c>
      <c r="BZ45" s="3">
        <v>34.58417</v>
      </c>
      <c r="CB45" s="14" t="s">
        <v>24</v>
      </c>
      <c r="CC45" s="50" t="s">
        <v>3</v>
      </c>
      <c r="CD45" s="3">
        <v>32.992690000000003</v>
      </c>
      <c r="CE45" s="55">
        <v>38.097839999999998</v>
      </c>
      <c r="CF45" s="3">
        <v>43.20299</v>
      </c>
      <c r="CH45" s="14" t="s">
        <v>24</v>
      </c>
      <c r="CI45" s="50" t="s">
        <v>3</v>
      </c>
      <c r="CJ45" s="3">
        <v>38.245640000000002</v>
      </c>
      <c r="CK45" s="55">
        <v>43.9315</v>
      </c>
      <c r="CL45" s="3">
        <v>49.617370000000001</v>
      </c>
      <c r="CN45" s="14" t="s">
        <v>24</v>
      </c>
      <c r="CO45" s="50" t="s">
        <v>3</v>
      </c>
      <c r="CP45" s="3">
        <v>42.520789999999998</v>
      </c>
      <c r="CQ45" s="55">
        <v>46.742539999999998</v>
      </c>
      <c r="CR45" s="3">
        <v>50.964289999999998</v>
      </c>
    </row>
    <row r="46" spans="2:96" x14ac:dyDescent="0.3">
      <c r="B46" s="47"/>
      <c r="C46" s="52" t="s">
        <v>4</v>
      </c>
      <c r="D46" s="47">
        <v>5.5767300000000004</v>
      </c>
      <c r="E46" s="53">
        <v>9.6432000000000002</v>
      </c>
      <c r="F46" s="47">
        <v>13.709669999999999</v>
      </c>
      <c r="H46" s="47"/>
      <c r="I46" s="52" t="s">
        <v>4</v>
      </c>
      <c r="J46" s="47">
        <v>6.4048999999999996</v>
      </c>
      <c r="K46" s="53">
        <v>9.6545900000000007</v>
      </c>
      <c r="L46" s="47">
        <v>12.90427</v>
      </c>
      <c r="N46" s="47"/>
      <c r="O46" s="52" t="s">
        <v>4</v>
      </c>
      <c r="P46" s="47">
        <v>7.09734</v>
      </c>
      <c r="Q46" s="53">
        <v>10.79926</v>
      </c>
      <c r="R46" s="47">
        <v>14.501189999999999</v>
      </c>
      <c r="T46" s="47"/>
      <c r="U46" s="52" t="s">
        <v>4</v>
      </c>
      <c r="V46" s="47">
        <v>7.7755700000000001</v>
      </c>
      <c r="W46" s="53">
        <v>11.965009999999999</v>
      </c>
      <c r="X46" s="47">
        <v>16.154440000000001</v>
      </c>
      <c r="Z46" s="47"/>
      <c r="AA46" s="52" t="s">
        <v>4</v>
      </c>
      <c r="AB46" s="47">
        <v>8.5357599999999998</v>
      </c>
      <c r="AC46" s="53">
        <v>14.343310000000001</v>
      </c>
      <c r="AD46" s="47">
        <v>20.150870000000001</v>
      </c>
      <c r="AF46" s="47"/>
      <c r="AG46" s="52" t="s">
        <v>4</v>
      </c>
      <c r="AH46" s="47">
        <v>10.31631</v>
      </c>
      <c r="AI46" s="53">
        <v>15.90358</v>
      </c>
      <c r="AJ46" s="47">
        <v>21.490839999999999</v>
      </c>
      <c r="AL46" s="47"/>
      <c r="AM46" s="52" t="s">
        <v>4</v>
      </c>
      <c r="AN46" s="47">
        <v>11.42426</v>
      </c>
      <c r="AO46" s="53">
        <v>21.950980000000001</v>
      </c>
      <c r="AP46" s="47">
        <v>32.477690000000003</v>
      </c>
      <c r="AR46" s="47"/>
      <c r="AS46" s="52" t="s">
        <v>4</v>
      </c>
      <c r="AT46" s="47">
        <v>15.91291</v>
      </c>
      <c r="AU46" s="53">
        <v>27.47606</v>
      </c>
      <c r="AV46" s="47">
        <v>39.039200000000001</v>
      </c>
      <c r="AX46" s="47"/>
      <c r="AY46" s="52" t="s">
        <v>4</v>
      </c>
      <c r="AZ46" s="47">
        <v>19.550270000000001</v>
      </c>
      <c r="BA46" s="53">
        <v>31.677779999999998</v>
      </c>
      <c r="BB46" s="47">
        <v>43.805280000000003</v>
      </c>
      <c r="BD46" s="47"/>
      <c r="BE46" s="52" t="s">
        <v>4</v>
      </c>
      <c r="BF46" s="47">
        <v>25.601669999999999</v>
      </c>
      <c r="BG46" s="53">
        <v>38.878810000000001</v>
      </c>
      <c r="BH46" s="47">
        <v>52.155940000000001</v>
      </c>
      <c r="BJ46" s="47"/>
      <c r="BK46" s="52" t="s">
        <v>4</v>
      </c>
      <c r="BL46" s="47">
        <v>35.179789999999997</v>
      </c>
      <c r="BM46" s="53">
        <v>48.268459999999997</v>
      </c>
      <c r="BN46" s="47">
        <v>61.357129999999998</v>
      </c>
      <c r="BP46" s="47"/>
      <c r="BQ46" s="52" t="s">
        <v>4</v>
      </c>
      <c r="BR46" s="47">
        <v>44.859090000000002</v>
      </c>
      <c r="BS46" s="53">
        <v>59.613930000000003</v>
      </c>
      <c r="BT46" s="47">
        <v>74.368759999999995</v>
      </c>
      <c r="BV46" s="47"/>
      <c r="BW46" s="52" t="s">
        <v>4</v>
      </c>
      <c r="BX46" s="47">
        <v>64.889070000000004</v>
      </c>
      <c r="BY46" s="53">
        <v>75.642420000000001</v>
      </c>
      <c r="BZ46" s="47">
        <v>86.395759999999996</v>
      </c>
      <c r="CB46" s="47"/>
      <c r="CC46" s="52" t="s">
        <v>4</v>
      </c>
      <c r="CD46" s="47">
        <v>79.970389999999995</v>
      </c>
      <c r="CE46" s="53">
        <v>91.891999999999996</v>
      </c>
      <c r="CF46" s="47">
        <v>103.81361</v>
      </c>
      <c r="CH46" s="47"/>
      <c r="CI46" s="52" t="s">
        <v>4</v>
      </c>
      <c r="CJ46" s="47">
        <v>85.832949999999997</v>
      </c>
      <c r="CK46" s="53">
        <v>99.101209999999995</v>
      </c>
      <c r="CL46" s="47">
        <v>112.36946</v>
      </c>
      <c r="CN46" s="47"/>
      <c r="CO46" s="52" t="s">
        <v>4</v>
      </c>
      <c r="CP46" s="47">
        <v>98.637619999999998</v>
      </c>
      <c r="CQ46" s="53">
        <v>109.23558</v>
      </c>
      <c r="CR46" s="47">
        <v>119.83355</v>
      </c>
    </row>
    <row r="47" spans="2:96" x14ac:dyDescent="0.3">
      <c r="B47" s="14" t="s">
        <v>25</v>
      </c>
      <c r="C47" s="50" t="s">
        <v>3</v>
      </c>
      <c r="D47" s="3">
        <v>99.712810000000005</v>
      </c>
      <c r="E47" s="51">
        <v>100.05492</v>
      </c>
      <c r="F47" s="3">
        <v>100.39702</v>
      </c>
      <c r="H47" s="14" t="s">
        <v>25</v>
      </c>
      <c r="I47" s="50" t="s">
        <v>3</v>
      </c>
      <c r="J47" s="3">
        <v>99.716560000000001</v>
      </c>
      <c r="K47" s="51">
        <v>100.05767</v>
      </c>
      <c r="L47" s="3">
        <v>100.39879000000001</v>
      </c>
      <c r="N47" s="14" t="s">
        <v>25</v>
      </c>
      <c r="O47" s="50" t="s">
        <v>3</v>
      </c>
      <c r="P47" s="3">
        <v>99.721080000000001</v>
      </c>
      <c r="Q47" s="51">
        <v>100.04761000000001</v>
      </c>
      <c r="R47" s="3">
        <v>100.37415</v>
      </c>
      <c r="T47" s="14" t="s">
        <v>25</v>
      </c>
      <c r="U47" s="50" t="s">
        <v>3</v>
      </c>
      <c r="V47" s="3">
        <v>99.712990000000005</v>
      </c>
      <c r="W47" s="51">
        <v>100.03285</v>
      </c>
      <c r="X47" s="3">
        <v>100.35271</v>
      </c>
      <c r="Z47" s="14" t="s">
        <v>25</v>
      </c>
      <c r="AA47" s="50" t="s">
        <v>3</v>
      </c>
      <c r="AB47" s="3">
        <v>99.709270000000004</v>
      </c>
      <c r="AC47" s="51">
        <v>100.03026</v>
      </c>
      <c r="AD47" s="3">
        <v>100.35124</v>
      </c>
      <c r="AF47" s="14" t="s">
        <v>25</v>
      </c>
      <c r="AG47" s="50" t="s">
        <v>3</v>
      </c>
      <c r="AH47" s="3">
        <v>99.710930000000005</v>
      </c>
      <c r="AI47" s="51">
        <v>100.02106999999999</v>
      </c>
      <c r="AJ47" s="3">
        <v>100.33121</v>
      </c>
      <c r="AL47" s="14" t="s">
        <v>25</v>
      </c>
      <c r="AM47" s="50" t="s">
        <v>3</v>
      </c>
      <c r="AN47" s="3">
        <v>99.717349999999996</v>
      </c>
      <c r="AO47" s="51">
        <v>100.01512</v>
      </c>
      <c r="AP47" s="3">
        <v>100.3129</v>
      </c>
      <c r="AR47" s="14" t="s">
        <v>25</v>
      </c>
      <c r="AS47" s="50" t="s">
        <v>3</v>
      </c>
      <c r="AT47" s="3">
        <v>99.685130000000001</v>
      </c>
      <c r="AU47" s="51">
        <v>99.994749999999996</v>
      </c>
      <c r="AV47" s="3">
        <v>100.30437000000001</v>
      </c>
      <c r="AX47" s="14" t="s">
        <v>25</v>
      </c>
      <c r="AY47" s="50" t="s">
        <v>3</v>
      </c>
      <c r="AZ47" s="3">
        <v>99.68177</v>
      </c>
      <c r="BA47" s="51">
        <v>99.962819999999994</v>
      </c>
      <c r="BB47" s="3">
        <v>100.24387</v>
      </c>
      <c r="BD47" s="14" t="s">
        <v>25</v>
      </c>
      <c r="BE47" s="50" t="s">
        <v>3</v>
      </c>
      <c r="BF47" s="3">
        <v>99.589699999999993</v>
      </c>
      <c r="BG47" s="51">
        <v>99.887609999999995</v>
      </c>
      <c r="BH47" s="3">
        <v>100.18552</v>
      </c>
      <c r="BJ47" s="14" t="s">
        <v>25</v>
      </c>
      <c r="BK47" s="50" t="s">
        <v>3</v>
      </c>
      <c r="BL47" s="3">
        <v>99.55292</v>
      </c>
      <c r="BM47" s="51">
        <v>99.847459999999998</v>
      </c>
      <c r="BN47" s="3">
        <v>100.142</v>
      </c>
      <c r="BP47" s="14" t="s">
        <v>25</v>
      </c>
      <c r="BQ47" s="50" t="s">
        <v>3</v>
      </c>
      <c r="BR47" s="3">
        <v>99.473789999999994</v>
      </c>
      <c r="BS47" s="51">
        <v>99.773750000000007</v>
      </c>
      <c r="BT47" s="3">
        <v>100.07371999999999</v>
      </c>
      <c r="BV47" s="14" t="s">
        <v>25</v>
      </c>
      <c r="BW47" s="50" t="s">
        <v>3</v>
      </c>
      <c r="BX47" s="3">
        <v>99.219819999999999</v>
      </c>
      <c r="BY47" s="51">
        <v>99.524569999999997</v>
      </c>
      <c r="BZ47" s="3">
        <v>99.829319999999996</v>
      </c>
      <c r="CB47" s="14" t="s">
        <v>25</v>
      </c>
      <c r="CC47" s="50" t="s">
        <v>3</v>
      </c>
      <c r="CD47" s="3">
        <v>98.913169999999994</v>
      </c>
      <c r="CE47" s="51">
        <v>99.230320000000006</v>
      </c>
      <c r="CF47" s="3">
        <v>99.547470000000004</v>
      </c>
      <c r="CH47" s="14" t="s">
        <v>25</v>
      </c>
      <c r="CI47" s="50" t="s">
        <v>3</v>
      </c>
      <c r="CJ47" s="3">
        <v>98.598600000000005</v>
      </c>
      <c r="CK47" s="51">
        <v>98.961219999999997</v>
      </c>
      <c r="CL47" s="3">
        <v>99.323840000000004</v>
      </c>
      <c r="CN47" s="14" t="s">
        <v>25</v>
      </c>
      <c r="CO47" s="50" t="s">
        <v>3</v>
      </c>
      <c r="CP47" s="3">
        <v>98.471710000000002</v>
      </c>
      <c r="CQ47" s="51">
        <v>98.846320000000006</v>
      </c>
      <c r="CR47" s="3">
        <v>99.220929999999996</v>
      </c>
    </row>
    <row r="48" spans="2:96" x14ac:dyDescent="0.3">
      <c r="B48" s="47"/>
      <c r="C48" s="52" t="s">
        <v>4</v>
      </c>
      <c r="D48" s="47">
        <v>47.678669999999997</v>
      </c>
      <c r="E48" s="53">
        <v>48.004910000000002</v>
      </c>
      <c r="F48" s="47">
        <v>48.331150000000001</v>
      </c>
      <c r="H48" s="47"/>
      <c r="I48" s="52" t="s">
        <v>4</v>
      </c>
      <c r="J48" s="47">
        <v>47.689540000000001</v>
      </c>
      <c r="K48" s="53">
        <v>48.010759999999998</v>
      </c>
      <c r="L48" s="47">
        <v>48.331980000000001</v>
      </c>
      <c r="N48" s="47"/>
      <c r="O48" s="52" t="s">
        <v>4</v>
      </c>
      <c r="P48" s="47">
        <v>47.663420000000002</v>
      </c>
      <c r="Q48" s="53">
        <v>47.998399999999997</v>
      </c>
      <c r="R48" s="47">
        <v>48.333379999999998</v>
      </c>
      <c r="T48" s="47"/>
      <c r="U48" s="52" t="s">
        <v>4</v>
      </c>
      <c r="V48" s="47">
        <v>47.656129999999997</v>
      </c>
      <c r="W48" s="53">
        <v>47.992040000000003</v>
      </c>
      <c r="X48" s="47">
        <v>48.327950000000001</v>
      </c>
      <c r="Z48" s="47"/>
      <c r="AA48" s="52" t="s">
        <v>4</v>
      </c>
      <c r="AB48" s="47">
        <v>47.646949999999997</v>
      </c>
      <c r="AC48" s="53">
        <v>47.988460000000003</v>
      </c>
      <c r="AD48" s="47">
        <v>48.32996</v>
      </c>
      <c r="AF48" s="47"/>
      <c r="AG48" s="52" t="s">
        <v>4</v>
      </c>
      <c r="AH48" s="47">
        <v>47.636020000000002</v>
      </c>
      <c r="AI48" s="53">
        <v>47.983040000000003</v>
      </c>
      <c r="AJ48" s="47">
        <v>48.330060000000003</v>
      </c>
      <c r="AL48" s="47"/>
      <c r="AM48" s="52" t="s">
        <v>4</v>
      </c>
      <c r="AN48" s="47">
        <v>47.63017</v>
      </c>
      <c r="AO48" s="53">
        <v>47.979880000000001</v>
      </c>
      <c r="AP48" s="47">
        <v>48.329590000000003</v>
      </c>
      <c r="AR48" s="47"/>
      <c r="AS48" s="52" t="s">
        <v>4</v>
      </c>
      <c r="AT48" s="47">
        <v>47.609690000000001</v>
      </c>
      <c r="AU48" s="53">
        <v>47.955860000000001</v>
      </c>
      <c r="AV48" s="47">
        <v>48.302019999999999</v>
      </c>
      <c r="AX48" s="47"/>
      <c r="AY48" s="52" t="s">
        <v>4</v>
      </c>
      <c r="AZ48" s="47">
        <v>47.570749999999997</v>
      </c>
      <c r="BA48" s="53">
        <v>47.935949999999998</v>
      </c>
      <c r="BB48" s="47">
        <v>48.30115</v>
      </c>
      <c r="BD48" s="47"/>
      <c r="BE48" s="52" t="s">
        <v>4</v>
      </c>
      <c r="BF48" s="47">
        <v>47.45449</v>
      </c>
      <c r="BG48" s="53">
        <v>47.854909999999997</v>
      </c>
      <c r="BH48" s="47">
        <v>48.255319999999998</v>
      </c>
      <c r="BJ48" s="47"/>
      <c r="BK48" s="52" t="s">
        <v>4</v>
      </c>
      <c r="BL48" s="47">
        <v>47.442439999999998</v>
      </c>
      <c r="BM48" s="53">
        <v>47.822339999999997</v>
      </c>
      <c r="BN48" s="47">
        <v>48.20223</v>
      </c>
      <c r="BP48" s="47"/>
      <c r="BQ48" s="52" t="s">
        <v>4</v>
      </c>
      <c r="BR48" s="47">
        <v>47.3767</v>
      </c>
      <c r="BS48" s="53">
        <v>47.773919999999997</v>
      </c>
      <c r="BT48" s="47">
        <v>48.171140000000001</v>
      </c>
      <c r="BV48" s="47"/>
      <c r="BW48" s="52" t="s">
        <v>4</v>
      </c>
      <c r="BX48" s="47">
        <v>47.088239999999999</v>
      </c>
      <c r="BY48" s="53">
        <v>47.526530000000001</v>
      </c>
      <c r="BZ48" s="47">
        <v>47.964829999999999</v>
      </c>
      <c r="CB48" s="47"/>
      <c r="CC48" s="52" t="s">
        <v>4</v>
      </c>
      <c r="CD48" s="47">
        <v>46.871720000000003</v>
      </c>
      <c r="CE48" s="53">
        <v>47.27308</v>
      </c>
      <c r="CF48" s="47">
        <v>47.674439999999997</v>
      </c>
      <c r="CH48" s="47"/>
      <c r="CI48" s="52" t="s">
        <v>4</v>
      </c>
      <c r="CJ48" s="47">
        <v>46.643700000000003</v>
      </c>
      <c r="CK48" s="53">
        <v>47.056229999999999</v>
      </c>
      <c r="CL48" s="47">
        <v>47.468760000000003</v>
      </c>
      <c r="CN48" s="47"/>
      <c r="CO48" s="52" t="s">
        <v>4</v>
      </c>
      <c r="CP48" s="47">
        <v>46.46931</v>
      </c>
      <c r="CQ48" s="53">
        <v>46.947000000000003</v>
      </c>
      <c r="CR48" s="47">
        <v>47.424689999999998</v>
      </c>
    </row>
    <row r="49" spans="2:96" x14ac:dyDescent="0.3">
      <c r="B49" s="14" t="s">
        <v>26</v>
      </c>
      <c r="C49" s="50" t="s">
        <v>3</v>
      </c>
      <c r="D49" s="3">
        <v>9.1577300000000008</v>
      </c>
      <c r="E49" s="51">
        <v>9.6795799999999996</v>
      </c>
      <c r="F49" s="3">
        <v>10.20144</v>
      </c>
      <c r="H49" s="14" t="s">
        <v>26</v>
      </c>
      <c r="I49" s="50" t="s">
        <v>3</v>
      </c>
      <c r="J49" s="3">
        <v>9.1765699999999999</v>
      </c>
      <c r="K49" s="51">
        <v>9.7011699999999994</v>
      </c>
      <c r="L49" s="3">
        <v>10.225770000000001</v>
      </c>
      <c r="N49" s="14" t="s">
        <v>26</v>
      </c>
      <c r="O49" s="50" t="s">
        <v>3</v>
      </c>
      <c r="P49" s="3">
        <v>9.0183800000000005</v>
      </c>
      <c r="Q49" s="51">
        <v>9.6265400000000003</v>
      </c>
      <c r="R49" s="3">
        <v>10.234690000000001</v>
      </c>
      <c r="T49" s="14" t="s">
        <v>26</v>
      </c>
      <c r="U49" s="50" t="s">
        <v>3</v>
      </c>
      <c r="V49" s="3">
        <v>8.9635599999999993</v>
      </c>
      <c r="W49" s="51">
        <v>9.5750600000000006</v>
      </c>
      <c r="X49" s="3">
        <v>10.18656</v>
      </c>
      <c r="Z49" s="14" t="s">
        <v>26</v>
      </c>
      <c r="AA49" s="50" t="s">
        <v>3</v>
      </c>
      <c r="AB49" s="3">
        <v>8.7565100000000005</v>
      </c>
      <c r="AC49" s="51">
        <v>9.5009399999999999</v>
      </c>
      <c r="AD49" s="3">
        <v>10.245369999999999</v>
      </c>
      <c r="AF49" s="14" t="s">
        <v>26</v>
      </c>
      <c r="AG49" s="50" t="s">
        <v>3</v>
      </c>
      <c r="AH49" s="3">
        <v>8.6428100000000008</v>
      </c>
      <c r="AI49" s="51">
        <v>9.3725199999999997</v>
      </c>
      <c r="AJ49" s="3">
        <v>10.10223</v>
      </c>
      <c r="AL49" s="14" t="s">
        <v>26</v>
      </c>
      <c r="AM49" s="50" t="s">
        <v>3</v>
      </c>
      <c r="AN49" s="3">
        <v>8.1821800000000007</v>
      </c>
      <c r="AO49" s="51">
        <v>9.0864499999999992</v>
      </c>
      <c r="AP49" s="3">
        <v>9.99071</v>
      </c>
      <c r="AR49" s="14" t="s">
        <v>26</v>
      </c>
      <c r="AS49" s="50" t="s">
        <v>3</v>
      </c>
      <c r="AT49" s="3">
        <v>7.72288</v>
      </c>
      <c r="AU49" s="51">
        <v>8.7341999999999995</v>
      </c>
      <c r="AV49" s="3">
        <v>9.7455200000000008</v>
      </c>
      <c r="AX49" s="14" t="s">
        <v>26</v>
      </c>
      <c r="AY49" s="50" t="s">
        <v>3</v>
      </c>
      <c r="AZ49" s="3">
        <v>6.9525499999999996</v>
      </c>
      <c r="BA49" s="51">
        <v>8.2244299999999999</v>
      </c>
      <c r="BB49" s="3">
        <v>9.4963099999999994</v>
      </c>
      <c r="BD49" s="14" t="s">
        <v>26</v>
      </c>
      <c r="BE49" s="50" t="s">
        <v>3</v>
      </c>
      <c r="BF49" s="3">
        <v>5.5383800000000001</v>
      </c>
      <c r="BG49" s="51">
        <v>7.4692100000000003</v>
      </c>
      <c r="BH49" s="3">
        <v>9.4000299999999992</v>
      </c>
      <c r="BJ49" s="14" t="s">
        <v>26</v>
      </c>
      <c r="BK49" s="50" t="s">
        <v>3</v>
      </c>
      <c r="BL49" s="3">
        <v>5.2162600000000001</v>
      </c>
      <c r="BM49" s="51">
        <v>6.8107300000000004</v>
      </c>
      <c r="BN49" s="3">
        <v>8.4052100000000003</v>
      </c>
      <c r="BP49" s="14" t="s">
        <v>26</v>
      </c>
      <c r="BQ49" s="50" t="s">
        <v>3</v>
      </c>
      <c r="BR49" s="3">
        <v>3.4663400000000002</v>
      </c>
      <c r="BS49" s="51">
        <v>5.6095199999999998</v>
      </c>
      <c r="BT49" s="3">
        <v>7.7526900000000003</v>
      </c>
      <c r="BV49" s="14" t="s">
        <v>26</v>
      </c>
      <c r="BW49" s="50" t="s">
        <v>3</v>
      </c>
      <c r="BX49" s="3">
        <v>0.50029000000000001</v>
      </c>
      <c r="BY49" s="51">
        <v>2.7428599999999999</v>
      </c>
      <c r="BZ49" s="3">
        <v>4.98543</v>
      </c>
      <c r="CB49" s="14" t="s">
        <v>26</v>
      </c>
      <c r="CC49" s="50" t="s">
        <v>3</v>
      </c>
      <c r="CD49" s="3">
        <v>-3.8342900000000002</v>
      </c>
      <c r="CE49" s="51">
        <v>-0.54405999999999999</v>
      </c>
      <c r="CF49" s="3">
        <v>2.7461799999999998</v>
      </c>
      <c r="CH49" s="14" t="s">
        <v>26</v>
      </c>
      <c r="CI49" s="50" t="s">
        <v>3</v>
      </c>
      <c r="CJ49" s="3">
        <v>-7.3403600000000004</v>
      </c>
      <c r="CK49" s="51">
        <v>-3.5542199999999999</v>
      </c>
      <c r="CL49" s="3">
        <v>0.23191000000000001</v>
      </c>
      <c r="CN49" s="14" t="s">
        <v>26</v>
      </c>
      <c r="CO49" s="50" t="s">
        <v>3</v>
      </c>
      <c r="CP49" s="3">
        <v>-8.1184399999999997</v>
      </c>
      <c r="CQ49" s="51">
        <v>-4.9881000000000002</v>
      </c>
      <c r="CR49" s="3">
        <v>-1.8577600000000001</v>
      </c>
    </row>
    <row r="50" spans="2:96" x14ac:dyDescent="0.3">
      <c r="B50" s="47"/>
      <c r="C50" s="52" t="s">
        <v>4</v>
      </c>
      <c r="D50" s="47">
        <v>5.25345</v>
      </c>
      <c r="E50" s="53">
        <v>6.8308200000000001</v>
      </c>
      <c r="F50" s="47">
        <v>8.4082000000000008</v>
      </c>
      <c r="H50" s="47"/>
      <c r="I50" s="52" t="s">
        <v>4</v>
      </c>
      <c r="J50" s="47">
        <v>5.6152199999999999</v>
      </c>
      <c r="K50" s="53">
        <v>6.7865399999999996</v>
      </c>
      <c r="L50" s="47">
        <v>7.9578499999999996</v>
      </c>
      <c r="N50" s="47"/>
      <c r="O50" s="52" t="s">
        <v>4</v>
      </c>
      <c r="P50" s="47">
        <v>5.74953</v>
      </c>
      <c r="Q50" s="53">
        <v>7.2251700000000003</v>
      </c>
      <c r="R50" s="47">
        <v>8.7007999999999992</v>
      </c>
      <c r="T50" s="47"/>
      <c r="U50" s="52" t="s">
        <v>4</v>
      </c>
      <c r="V50" s="47">
        <v>5.9068300000000002</v>
      </c>
      <c r="W50" s="53">
        <v>7.5982799999999999</v>
      </c>
      <c r="X50" s="47">
        <v>9.2897200000000009</v>
      </c>
      <c r="Z50" s="47"/>
      <c r="AA50" s="52" t="s">
        <v>4</v>
      </c>
      <c r="AB50" s="47">
        <v>5.9421200000000001</v>
      </c>
      <c r="AC50" s="53">
        <v>8.64649</v>
      </c>
      <c r="AD50" s="47">
        <v>11.350860000000001</v>
      </c>
      <c r="AF50" s="47"/>
      <c r="AG50" s="52" t="s">
        <v>4</v>
      </c>
      <c r="AH50" s="47">
        <v>6.5015000000000001</v>
      </c>
      <c r="AI50" s="53">
        <v>9.0469200000000001</v>
      </c>
      <c r="AJ50" s="47">
        <v>11.59234</v>
      </c>
      <c r="AL50" s="47"/>
      <c r="AM50" s="52" t="s">
        <v>4</v>
      </c>
      <c r="AN50" s="47">
        <v>7.10717</v>
      </c>
      <c r="AO50" s="53">
        <v>11.861560000000001</v>
      </c>
      <c r="AP50" s="47">
        <v>16.615950000000002</v>
      </c>
      <c r="AR50" s="47"/>
      <c r="AS50" s="52" t="s">
        <v>4</v>
      </c>
      <c r="AT50" s="47">
        <v>8.4919399999999996</v>
      </c>
      <c r="AU50" s="53">
        <v>14.375870000000001</v>
      </c>
      <c r="AV50" s="47">
        <v>20.259810000000002</v>
      </c>
      <c r="AX50" s="47"/>
      <c r="AY50" s="52" t="s">
        <v>4</v>
      </c>
      <c r="AZ50" s="47">
        <v>9.9113299999999995</v>
      </c>
      <c r="BA50" s="53">
        <v>16.431419999999999</v>
      </c>
      <c r="BB50" s="47">
        <v>22.951509999999999</v>
      </c>
      <c r="BD50" s="47"/>
      <c r="BE50" s="52" t="s">
        <v>4</v>
      </c>
      <c r="BF50" s="47">
        <v>12.39021</v>
      </c>
      <c r="BG50" s="53">
        <v>20.282260000000001</v>
      </c>
      <c r="BH50" s="47">
        <v>28.174309999999998</v>
      </c>
      <c r="BJ50" s="47"/>
      <c r="BK50" s="52" t="s">
        <v>4</v>
      </c>
      <c r="BL50" s="47">
        <v>17.192209999999999</v>
      </c>
      <c r="BM50" s="53">
        <v>24.77441</v>
      </c>
      <c r="BN50" s="47">
        <v>32.356610000000003</v>
      </c>
      <c r="BP50" s="47"/>
      <c r="BQ50" s="52" t="s">
        <v>4</v>
      </c>
      <c r="BR50" s="47">
        <v>22.189509999999999</v>
      </c>
      <c r="BS50" s="53">
        <v>31.16949</v>
      </c>
      <c r="BT50" s="47">
        <v>40.149459999999998</v>
      </c>
      <c r="BV50" s="47"/>
      <c r="BW50" s="52" t="s">
        <v>4</v>
      </c>
      <c r="BX50" s="47">
        <v>34.648760000000003</v>
      </c>
      <c r="BY50" s="53">
        <v>42.174770000000002</v>
      </c>
      <c r="BZ50" s="47">
        <v>49.700789999999998</v>
      </c>
      <c r="CB50" s="47"/>
      <c r="CC50" s="52" t="s">
        <v>4</v>
      </c>
      <c r="CD50" s="47">
        <v>43.770060000000001</v>
      </c>
      <c r="CE50" s="53">
        <v>53.8127</v>
      </c>
      <c r="CF50" s="47">
        <v>63.855330000000002</v>
      </c>
      <c r="CH50" s="47"/>
      <c r="CI50" s="52" t="s">
        <v>4</v>
      </c>
      <c r="CJ50" s="47">
        <v>49.091369999999998</v>
      </c>
      <c r="CK50" s="53">
        <v>60.527180000000001</v>
      </c>
      <c r="CL50" s="47">
        <v>71.962990000000005</v>
      </c>
      <c r="CN50" s="47"/>
      <c r="CO50" s="52" t="s">
        <v>4</v>
      </c>
      <c r="CP50" s="47">
        <v>59.16292</v>
      </c>
      <c r="CQ50" s="53">
        <v>67.468509999999995</v>
      </c>
      <c r="CR50" s="47">
        <v>75.774100000000004</v>
      </c>
    </row>
    <row r="51" spans="2:96" x14ac:dyDescent="0.3">
      <c r="B51" s="57" t="s">
        <v>27</v>
      </c>
      <c r="C51" s="43"/>
      <c r="D51" s="43">
        <v>33.884270000000001</v>
      </c>
      <c r="E51" s="58">
        <v>35.654519999999998</v>
      </c>
      <c r="F51" s="43">
        <v>37.424770000000002</v>
      </c>
      <c r="H51" s="57" t="s">
        <v>27</v>
      </c>
      <c r="I51" s="43"/>
      <c r="J51" s="43">
        <v>33.917029999999997</v>
      </c>
      <c r="K51" s="58">
        <v>35.623019999999997</v>
      </c>
      <c r="L51" s="43">
        <v>37.329009999999997</v>
      </c>
      <c r="N51" s="57" t="s">
        <v>27</v>
      </c>
      <c r="O51" s="43"/>
      <c r="P51" s="43">
        <v>33.271929999999998</v>
      </c>
      <c r="Q51" s="58">
        <v>35.138840000000002</v>
      </c>
      <c r="R51" s="43">
        <v>37.005740000000003</v>
      </c>
      <c r="T51" s="57" t="s">
        <v>27</v>
      </c>
      <c r="U51" s="43"/>
      <c r="V51" s="43">
        <v>33.287199999999999</v>
      </c>
      <c r="W51" s="58">
        <v>35.096550000000001</v>
      </c>
      <c r="X51" s="43">
        <v>36.905900000000003</v>
      </c>
      <c r="Z51" s="57" t="s">
        <v>27</v>
      </c>
      <c r="AA51" s="43"/>
      <c r="AB51" s="43">
        <v>33.252049999999997</v>
      </c>
      <c r="AC51" s="58">
        <v>35.212490000000003</v>
      </c>
      <c r="AD51" s="43">
        <v>37.172930000000001</v>
      </c>
      <c r="AF51" s="57" t="s">
        <v>27</v>
      </c>
      <c r="AG51" s="43"/>
      <c r="AH51" s="43">
        <v>33.127000000000002</v>
      </c>
      <c r="AI51" s="58">
        <v>35.084629999999997</v>
      </c>
      <c r="AJ51" s="43">
        <v>37.042270000000002</v>
      </c>
      <c r="AL51" s="57" t="s">
        <v>27</v>
      </c>
      <c r="AM51" s="43"/>
      <c r="AN51" s="43">
        <v>32.313519999999997</v>
      </c>
      <c r="AO51" s="58">
        <v>34.692</v>
      </c>
      <c r="AP51" s="43">
        <v>37.070480000000003</v>
      </c>
      <c r="AR51" s="57" t="s">
        <v>27</v>
      </c>
      <c r="AS51" s="43"/>
      <c r="AT51" s="43">
        <v>33.042360000000002</v>
      </c>
      <c r="AU51" s="58">
        <v>34.585940000000001</v>
      </c>
      <c r="AV51" s="43">
        <v>36.129519999999999</v>
      </c>
      <c r="AX51" s="57" t="s">
        <v>27</v>
      </c>
      <c r="AY51" s="43"/>
      <c r="AZ51" s="43">
        <v>32.78546</v>
      </c>
      <c r="BA51" s="58">
        <v>34.500259999999997</v>
      </c>
      <c r="BB51" s="43">
        <v>36.215069999999997</v>
      </c>
      <c r="BD51" s="57" t="s">
        <v>27</v>
      </c>
      <c r="BE51" s="43"/>
      <c r="BF51" s="43">
        <v>32.295569999999998</v>
      </c>
      <c r="BG51" s="58">
        <v>34.341410000000003</v>
      </c>
      <c r="BH51" s="43">
        <v>36.387250000000002</v>
      </c>
      <c r="BJ51" s="57" t="s">
        <v>27</v>
      </c>
      <c r="BK51" s="43"/>
      <c r="BL51" s="43">
        <v>32.79072</v>
      </c>
      <c r="BM51" s="58">
        <v>34.371639999999999</v>
      </c>
      <c r="BN51" s="43">
        <v>35.952559999999998</v>
      </c>
      <c r="BP51" s="57" t="s">
        <v>27</v>
      </c>
      <c r="BQ51" s="43"/>
      <c r="BR51" s="43">
        <v>32.021990000000002</v>
      </c>
      <c r="BS51" s="58">
        <v>33.667439999999999</v>
      </c>
      <c r="BT51" s="43">
        <v>35.312890000000003</v>
      </c>
      <c r="BV51" s="57" t="s">
        <v>27</v>
      </c>
      <c r="BW51" s="43"/>
      <c r="BX51" s="43">
        <v>28.907579999999999</v>
      </c>
      <c r="BY51" s="58">
        <v>31.54917</v>
      </c>
      <c r="BZ51" s="43">
        <v>34.190759999999997</v>
      </c>
      <c r="CB51" s="57" t="s">
        <v>27</v>
      </c>
      <c r="CC51" s="43"/>
      <c r="CD51" s="43">
        <v>29.91545</v>
      </c>
      <c r="CE51" s="58">
        <v>31.86223</v>
      </c>
      <c r="CF51" s="43">
        <v>33.809019999999997</v>
      </c>
      <c r="CH51" s="57" t="s">
        <v>27</v>
      </c>
      <c r="CI51" s="43"/>
      <c r="CJ51" s="43">
        <v>28.5624</v>
      </c>
      <c r="CK51" s="58">
        <v>30.59112</v>
      </c>
      <c r="CL51" s="43">
        <v>32.619840000000003</v>
      </c>
      <c r="CN51" s="57" t="s">
        <v>27</v>
      </c>
      <c r="CO51" s="43"/>
      <c r="CP51" s="43">
        <v>28.46407</v>
      </c>
      <c r="CQ51" s="58">
        <v>30.524159999999998</v>
      </c>
      <c r="CR51" s="43">
        <v>32.584249999999997</v>
      </c>
    </row>
    <row r="52" spans="2:96" x14ac:dyDescent="0.3">
      <c r="B52" s="57" t="s">
        <v>28</v>
      </c>
      <c r="C52" s="43"/>
      <c r="D52" s="43">
        <v>-209.71646000000001</v>
      </c>
      <c r="E52" s="58">
        <v>-115.10633</v>
      </c>
      <c r="F52" s="43">
        <v>-20.496210000000001</v>
      </c>
      <c r="H52" s="57" t="s">
        <v>28</v>
      </c>
      <c r="I52" s="43"/>
      <c r="J52" s="43">
        <v>-210.07082</v>
      </c>
      <c r="K52" s="58">
        <v>-119.15487</v>
      </c>
      <c r="L52" s="43">
        <v>-28.23892</v>
      </c>
      <c r="N52" s="57" t="s">
        <v>28</v>
      </c>
      <c r="O52" s="43"/>
      <c r="P52" s="43">
        <v>-252.94757000000001</v>
      </c>
      <c r="Q52" s="58">
        <v>-150.33332999999999</v>
      </c>
      <c r="R52" s="43">
        <v>-47.719099999999997</v>
      </c>
      <c r="T52" s="57" t="s">
        <v>28</v>
      </c>
      <c r="U52" s="43"/>
      <c r="V52" s="43">
        <v>-265.11631</v>
      </c>
      <c r="W52" s="58">
        <v>-164.10332</v>
      </c>
      <c r="X52" s="43">
        <v>-63.090330000000002</v>
      </c>
      <c r="Z52" s="57" t="s">
        <v>28</v>
      </c>
      <c r="AA52" s="43"/>
      <c r="AB52" s="43">
        <v>-367.33627000000001</v>
      </c>
      <c r="AC52" s="58">
        <v>-219.02252999999999</v>
      </c>
      <c r="AD52" s="43">
        <v>-70.708780000000004</v>
      </c>
      <c r="AF52" s="57" t="s">
        <v>28</v>
      </c>
      <c r="AG52" s="43"/>
      <c r="AH52" s="43">
        <v>-358.23905000000002</v>
      </c>
      <c r="AI52" s="58">
        <v>-235.58462</v>
      </c>
      <c r="AJ52" s="43">
        <v>-112.93017999999999</v>
      </c>
      <c r="AL52" s="57" t="s">
        <v>28</v>
      </c>
      <c r="AM52" s="43"/>
      <c r="AN52" s="43">
        <v>-670.12978999999996</v>
      </c>
      <c r="AO52" s="58">
        <v>-380.05243999999999</v>
      </c>
      <c r="AP52" s="43">
        <v>-89.975099999999998</v>
      </c>
      <c r="AR52" s="57" t="s">
        <v>28</v>
      </c>
      <c r="AS52" s="43"/>
      <c r="AT52" s="43">
        <v>-820.70267000000001</v>
      </c>
      <c r="AU52" s="58">
        <v>-496.71645999999998</v>
      </c>
      <c r="AV52" s="43">
        <v>-172.73024000000001</v>
      </c>
      <c r="AX52" s="57" t="s">
        <v>28</v>
      </c>
      <c r="AY52" s="43"/>
      <c r="AZ52" s="43">
        <v>-727.28012000000001</v>
      </c>
      <c r="BA52" s="58">
        <v>-506.25751000000002</v>
      </c>
      <c r="BB52" s="43">
        <v>-285.23489999999998</v>
      </c>
      <c r="BD52" s="57" t="s">
        <v>28</v>
      </c>
      <c r="BE52" s="43"/>
      <c r="BF52" s="43">
        <v>-980.39727000000005</v>
      </c>
      <c r="BG52" s="58">
        <v>-685.53089999999997</v>
      </c>
      <c r="BH52" s="43">
        <v>-390.66453000000001</v>
      </c>
      <c r="BJ52" s="57" t="s">
        <v>28</v>
      </c>
      <c r="BK52" s="43"/>
      <c r="BL52" s="43">
        <v>-1047.1543799999999</v>
      </c>
      <c r="BM52" s="58">
        <v>-774.71531000000004</v>
      </c>
      <c r="BN52" s="43">
        <v>-502.27623999999997</v>
      </c>
      <c r="BP52" s="57" t="s">
        <v>28</v>
      </c>
      <c r="BQ52" s="43"/>
      <c r="BR52" s="43">
        <v>-1354.58519</v>
      </c>
      <c r="BS52" s="58">
        <v>-1041.65536</v>
      </c>
      <c r="BT52" s="43">
        <v>-728.72554000000002</v>
      </c>
      <c r="BV52" s="57" t="s">
        <v>28</v>
      </c>
      <c r="BW52" s="43"/>
      <c r="BX52" s="43">
        <v>-1772.4173599999999</v>
      </c>
      <c r="BY52" s="58">
        <v>-1433.95526</v>
      </c>
      <c r="BZ52" s="43">
        <v>-1095.49317</v>
      </c>
      <c r="CB52" s="57" t="s">
        <v>28</v>
      </c>
      <c r="CC52" s="43"/>
      <c r="CD52" s="43">
        <v>-2104.0188499999999</v>
      </c>
      <c r="CE52" s="58">
        <v>-1716.88024</v>
      </c>
      <c r="CF52" s="43">
        <v>-1329.74162</v>
      </c>
      <c r="CH52" s="57" t="s">
        <v>28</v>
      </c>
      <c r="CI52" s="43"/>
      <c r="CJ52" s="43">
        <v>-2019.8082199999999</v>
      </c>
      <c r="CK52" s="58">
        <v>-1605.6305600000001</v>
      </c>
      <c r="CL52" s="43">
        <v>-1191.4529</v>
      </c>
      <c r="CN52" s="57" t="s">
        <v>28</v>
      </c>
      <c r="CO52" s="43"/>
      <c r="CP52" s="43">
        <v>-2199.8238900000001</v>
      </c>
      <c r="CQ52" s="58">
        <v>-1809.2646099999999</v>
      </c>
      <c r="CR52" s="43">
        <v>-1418.70534</v>
      </c>
    </row>
    <row r="53" spans="2:96" x14ac:dyDescent="0.3">
      <c r="B53" s="46" t="s">
        <v>29</v>
      </c>
      <c r="C53" s="47"/>
      <c r="D53" s="47">
        <v>48634.7961</v>
      </c>
      <c r="E53" s="48">
        <v>51126.919990000002</v>
      </c>
      <c r="F53" s="47">
        <v>53619.043879999997</v>
      </c>
      <c r="H53" s="46" t="s">
        <v>29</v>
      </c>
      <c r="I53" s="47"/>
      <c r="J53" s="47">
        <v>48749.12818</v>
      </c>
      <c r="K53" s="48">
        <v>51239.945319999999</v>
      </c>
      <c r="L53" s="47">
        <v>53730.762470000001</v>
      </c>
      <c r="N53" s="46" t="s">
        <v>29</v>
      </c>
      <c r="O53" s="47"/>
      <c r="P53" s="47">
        <v>47849.346219999999</v>
      </c>
      <c r="Q53" s="48">
        <v>50847.758950000003</v>
      </c>
      <c r="R53" s="47">
        <v>53846.171679999999</v>
      </c>
      <c r="T53" s="46" t="s">
        <v>29</v>
      </c>
      <c r="U53" s="47"/>
      <c r="V53" s="47">
        <v>47577.763709999999</v>
      </c>
      <c r="W53" s="48">
        <v>50562.499649999998</v>
      </c>
      <c r="X53" s="47">
        <v>53547.23558</v>
      </c>
      <c r="Z53" s="46" t="s">
        <v>29</v>
      </c>
      <c r="AA53" s="47"/>
      <c r="AB53" s="47">
        <v>46438.841740000003</v>
      </c>
      <c r="AC53" s="48">
        <v>50164.383150000001</v>
      </c>
      <c r="AD53" s="47">
        <v>53889.924559999999</v>
      </c>
      <c r="AF53" s="46" t="s">
        <v>29</v>
      </c>
      <c r="AG53" s="47"/>
      <c r="AH53" s="47">
        <v>45840.764479999998</v>
      </c>
      <c r="AI53" s="48">
        <v>49484.513400000003</v>
      </c>
      <c r="AJ53" s="47">
        <v>53128.262320000002</v>
      </c>
      <c r="AL53" s="46" t="s">
        <v>29</v>
      </c>
      <c r="AM53" s="47"/>
      <c r="AN53" s="47">
        <v>43341.563320000001</v>
      </c>
      <c r="AO53" s="48">
        <v>47972.688869999998</v>
      </c>
      <c r="AP53" s="47">
        <v>52603.814420000002</v>
      </c>
      <c r="AR53" s="46" t="s">
        <v>29</v>
      </c>
      <c r="AS53" s="47"/>
      <c r="AT53" s="47">
        <v>40931.95117</v>
      </c>
      <c r="AU53" s="48">
        <v>46087.029759999998</v>
      </c>
      <c r="AV53" s="47">
        <v>51242.108350000002</v>
      </c>
      <c r="AX53" s="46" t="s">
        <v>29</v>
      </c>
      <c r="AY53" s="47"/>
      <c r="AZ53" s="47">
        <v>36797.761270000003</v>
      </c>
      <c r="BA53" s="48">
        <v>43406.523350000003</v>
      </c>
      <c r="BB53" s="47">
        <v>50015.28542</v>
      </c>
      <c r="BD53" s="46" t="s">
        <v>29</v>
      </c>
      <c r="BE53" s="47"/>
      <c r="BF53" s="47">
        <v>29250.583739999998</v>
      </c>
      <c r="BG53" s="48">
        <v>39366.280530000004</v>
      </c>
      <c r="BH53" s="47">
        <v>49481.977319999998</v>
      </c>
      <c r="BJ53" s="46" t="s">
        <v>29</v>
      </c>
      <c r="BK53" s="47"/>
      <c r="BL53" s="47">
        <v>27538.397519999999</v>
      </c>
      <c r="BM53" s="48">
        <v>35870.667130000002</v>
      </c>
      <c r="BN53" s="47">
        <v>44202.936730000001</v>
      </c>
      <c r="BP53" s="46" t="s">
        <v>29</v>
      </c>
      <c r="BQ53" s="47"/>
      <c r="BR53" s="47">
        <v>18218.67467</v>
      </c>
      <c r="BS53" s="48">
        <v>29482.586009999999</v>
      </c>
      <c r="BT53" s="47">
        <v>40746.497349999998</v>
      </c>
      <c r="BV53" s="46" t="s">
        <v>29</v>
      </c>
      <c r="BW53" s="47"/>
      <c r="BX53" s="47">
        <v>2577.7036699999999</v>
      </c>
      <c r="BY53" s="48">
        <v>14359.73057</v>
      </c>
      <c r="BZ53" s="47">
        <v>26141.75747</v>
      </c>
      <c r="CB53" s="46" t="s">
        <v>29</v>
      </c>
      <c r="CC53" s="47"/>
      <c r="CD53" s="47">
        <v>-20054.32689</v>
      </c>
      <c r="CE53" s="48">
        <v>-2855.0838600000002</v>
      </c>
      <c r="CF53" s="47">
        <v>14344.159159999999</v>
      </c>
      <c r="CH53" s="46" t="s">
        <v>29</v>
      </c>
      <c r="CI53" s="47"/>
      <c r="CJ53" s="47">
        <v>-38199.825570000001</v>
      </c>
      <c r="CK53" s="48">
        <v>-18504.555629999999</v>
      </c>
      <c r="CL53" s="47">
        <v>1190.7143100000001</v>
      </c>
      <c r="CN53" s="46" t="s">
        <v>29</v>
      </c>
      <c r="CO53" s="47"/>
      <c r="CP53" s="47">
        <v>-42286.563020000001</v>
      </c>
      <c r="CQ53" s="48">
        <v>-25945.99252</v>
      </c>
      <c r="CR53" s="47">
        <v>-9605.4220100000002</v>
      </c>
    </row>
    <row r="54" spans="2:96" x14ac:dyDescent="0.3">
      <c r="B54" s="14" t="s">
        <v>30</v>
      </c>
      <c r="C54" s="50" t="s">
        <v>3</v>
      </c>
      <c r="D54" s="3">
        <v>32.653829999999999</v>
      </c>
      <c r="E54" s="51">
        <v>35.497700000000002</v>
      </c>
      <c r="F54" s="3">
        <v>38.341569999999997</v>
      </c>
      <c r="H54" s="14" t="s">
        <v>30</v>
      </c>
      <c r="I54" s="50" t="s">
        <v>3</v>
      </c>
      <c r="J54" s="3">
        <v>32.38655</v>
      </c>
      <c r="K54" s="51">
        <v>35.186300000000003</v>
      </c>
      <c r="L54" s="3">
        <v>37.986049999999999</v>
      </c>
      <c r="N54" s="14" t="s">
        <v>30</v>
      </c>
      <c r="O54" s="50" t="s">
        <v>3</v>
      </c>
      <c r="P54" s="3">
        <v>32.35727</v>
      </c>
      <c r="Q54" s="51">
        <v>35.029040000000002</v>
      </c>
      <c r="R54" s="3">
        <v>37.700809999999997</v>
      </c>
      <c r="T54" s="14" t="s">
        <v>30</v>
      </c>
      <c r="U54" s="50" t="s">
        <v>3</v>
      </c>
      <c r="V54" s="3">
        <v>32.170209999999997</v>
      </c>
      <c r="W54" s="51">
        <v>34.762819999999998</v>
      </c>
      <c r="X54" s="3">
        <v>37.355429999999998</v>
      </c>
      <c r="Z54" s="14" t="s">
        <v>30</v>
      </c>
      <c r="AA54" s="50" t="s">
        <v>3</v>
      </c>
      <c r="AB54" s="3">
        <v>31.794899999999998</v>
      </c>
      <c r="AC54" s="51">
        <v>34.258710000000001</v>
      </c>
      <c r="AD54" s="3">
        <v>36.722529999999999</v>
      </c>
      <c r="AF54" s="14" t="s">
        <v>30</v>
      </c>
      <c r="AG54" s="50" t="s">
        <v>3</v>
      </c>
      <c r="AH54" s="3">
        <v>31.662410000000001</v>
      </c>
      <c r="AI54" s="51">
        <v>33.931919999999998</v>
      </c>
      <c r="AJ54" s="3">
        <v>36.201419999999999</v>
      </c>
      <c r="AL54" s="14" t="s">
        <v>30</v>
      </c>
      <c r="AM54" s="50" t="s">
        <v>3</v>
      </c>
      <c r="AN54" s="3">
        <v>31.45241</v>
      </c>
      <c r="AO54" s="51">
        <v>33.464219999999997</v>
      </c>
      <c r="AP54" s="3">
        <v>35.476030000000002</v>
      </c>
      <c r="AR54" s="14" t="s">
        <v>30</v>
      </c>
      <c r="AS54" s="50" t="s">
        <v>3</v>
      </c>
      <c r="AT54" s="3">
        <v>31.125170000000001</v>
      </c>
      <c r="AU54" s="51">
        <v>32.884520000000002</v>
      </c>
      <c r="AV54" s="3">
        <v>34.64387</v>
      </c>
      <c r="AX54" s="14" t="s">
        <v>30</v>
      </c>
      <c r="AY54" s="50" t="s">
        <v>3</v>
      </c>
      <c r="AZ54" s="3">
        <v>30.547809999999998</v>
      </c>
      <c r="BA54" s="51">
        <v>32.003700000000002</v>
      </c>
      <c r="BB54" s="3">
        <v>33.459589999999999</v>
      </c>
      <c r="BD54" s="14" t="s">
        <v>30</v>
      </c>
      <c r="BE54" s="50" t="s">
        <v>3</v>
      </c>
      <c r="BF54" s="3">
        <v>29.777000000000001</v>
      </c>
      <c r="BG54" s="51">
        <v>31.170680000000001</v>
      </c>
      <c r="BH54" s="3">
        <v>32.564369999999997</v>
      </c>
      <c r="BJ54" s="14" t="s">
        <v>30</v>
      </c>
      <c r="BK54" s="50" t="s">
        <v>3</v>
      </c>
      <c r="BL54" s="3">
        <v>29.081800000000001</v>
      </c>
      <c r="BM54" s="51">
        <v>30.043700000000001</v>
      </c>
      <c r="BN54" s="3">
        <v>31.005600000000001</v>
      </c>
      <c r="BP54" s="14" t="s">
        <v>30</v>
      </c>
      <c r="BQ54" s="50" t="s">
        <v>3</v>
      </c>
      <c r="BR54" s="3">
        <v>28.169750000000001</v>
      </c>
      <c r="BS54" s="51">
        <v>28.930299999999999</v>
      </c>
      <c r="BT54" s="3">
        <v>29.690850000000001</v>
      </c>
      <c r="BV54" s="14" t="s">
        <v>30</v>
      </c>
      <c r="BW54" s="50" t="s">
        <v>3</v>
      </c>
      <c r="BX54" s="3">
        <v>26.85313</v>
      </c>
      <c r="BY54" s="51">
        <v>27.437809999999999</v>
      </c>
      <c r="BZ54" s="3">
        <v>28.022490000000001</v>
      </c>
      <c r="CB54" s="14" t="s">
        <v>30</v>
      </c>
      <c r="CC54" s="50" t="s">
        <v>3</v>
      </c>
      <c r="CD54" s="3">
        <v>25.091429999999999</v>
      </c>
      <c r="CE54" s="51">
        <v>25.508679999999998</v>
      </c>
      <c r="CF54" s="3">
        <v>25.925940000000001</v>
      </c>
      <c r="CH54" s="14" t="s">
        <v>30</v>
      </c>
      <c r="CI54" s="50" t="s">
        <v>3</v>
      </c>
      <c r="CJ54" s="3">
        <v>24.28952</v>
      </c>
      <c r="CK54" s="51">
        <v>24.616440000000001</v>
      </c>
      <c r="CL54" s="3">
        <v>24.943359999999998</v>
      </c>
      <c r="CN54" s="14" t="s">
        <v>30</v>
      </c>
      <c r="CO54" s="50" t="s">
        <v>3</v>
      </c>
      <c r="CP54" s="3">
        <v>23.435849999999999</v>
      </c>
      <c r="CQ54" s="51">
        <v>23.637260000000001</v>
      </c>
      <c r="CR54" s="3">
        <v>23.83867</v>
      </c>
    </row>
    <row r="55" spans="2:96" x14ac:dyDescent="0.3">
      <c r="B55" s="47"/>
      <c r="C55" s="52" t="s">
        <v>4</v>
      </c>
      <c r="D55" s="47">
        <v>11.61022</v>
      </c>
      <c r="E55" s="53">
        <v>12.468400000000001</v>
      </c>
      <c r="F55" s="47">
        <v>13.326589999999999</v>
      </c>
      <c r="H55" s="47"/>
      <c r="I55" s="52" t="s">
        <v>4</v>
      </c>
      <c r="J55" s="47">
        <v>11.25996</v>
      </c>
      <c r="K55" s="53">
        <v>12.09018</v>
      </c>
      <c r="L55" s="47">
        <v>12.920400000000001</v>
      </c>
      <c r="N55" s="47"/>
      <c r="O55" s="52" t="s">
        <v>4</v>
      </c>
      <c r="P55" s="47">
        <v>10.88585</v>
      </c>
      <c r="Q55" s="53">
        <v>11.686170000000001</v>
      </c>
      <c r="R55" s="47">
        <v>12.48649</v>
      </c>
      <c r="T55" s="47"/>
      <c r="U55" s="52" t="s">
        <v>4</v>
      </c>
      <c r="V55" s="47">
        <v>10.370889999999999</v>
      </c>
      <c r="W55" s="53">
        <v>11.206670000000001</v>
      </c>
      <c r="X55" s="47">
        <v>12.042450000000001</v>
      </c>
      <c r="Z55" s="47"/>
      <c r="AA55" s="52" t="s">
        <v>4</v>
      </c>
      <c r="AB55" s="47">
        <v>9.8127999999999993</v>
      </c>
      <c r="AC55" s="53">
        <v>10.653269999999999</v>
      </c>
      <c r="AD55" s="47">
        <v>11.493740000000001</v>
      </c>
      <c r="AF55" s="47"/>
      <c r="AG55" s="52" t="s">
        <v>4</v>
      </c>
      <c r="AH55" s="47">
        <v>9.1149100000000001</v>
      </c>
      <c r="AI55" s="53">
        <v>10.00154</v>
      </c>
      <c r="AJ55" s="47">
        <v>10.88818</v>
      </c>
      <c r="AL55" s="47"/>
      <c r="AM55" s="52" t="s">
        <v>4</v>
      </c>
      <c r="AN55" s="47">
        <v>8.2324000000000002</v>
      </c>
      <c r="AO55" s="53">
        <v>9.1491900000000008</v>
      </c>
      <c r="AP55" s="47">
        <v>10.06597</v>
      </c>
      <c r="AR55" s="47"/>
      <c r="AS55" s="52" t="s">
        <v>4</v>
      </c>
      <c r="AT55" s="47">
        <v>7.1707099999999997</v>
      </c>
      <c r="AU55" s="53">
        <v>8.2226199999999992</v>
      </c>
      <c r="AV55" s="47">
        <v>9.2745300000000004</v>
      </c>
      <c r="AX55" s="47"/>
      <c r="AY55" s="52" t="s">
        <v>4</v>
      </c>
      <c r="AZ55" s="47">
        <v>6.3165699999999996</v>
      </c>
      <c r="BA55" s="53">
        <v>7.3521700000000001</v>
      </c>
      <c r="BB55" s="47">
        <v>8.3877699999999997</v>
      </c>
      <c r="BD55" s="47"/>
      <c r="BE55" s="52" t="s">
        <v>4</v>
      </c>
      <c r="BF55" s="47">
        <v>5.1588500000000002</v>
      </c>
      <c r="BG55" s="53">
        <v>6.2452500000000004</v>
      </c>
      <c r="BH55" s="47">
        <v>7.3316400000000002</v>
      </c>
      <c r="BJ55" s="47"/>
      <c r="BK55" s="52" t="s">
        <v>4</v>
      </c>
      <c r="BL55" s="47">
        <v>4.4282500000000002</v>
      </c>
      <c r="BM55" s="53">
        <v>5.2549400000000004</v>
      </c>
      <c r="BN55" s="47">
        <v>6.0816400000000002</v>
      </c>
      <c r="BP55" s="47"/>
      <c r="BQ55" s="52" t="s">
        <v>4</v>
      </c>
      <c r="BR55" s="47">
        <v>3.2297899999999999</v>
      </c>
      <c r="BS55" s="53">
        <v>4.0799000000000003</v>
      </c>
      <c r="BT55" s="47">
        <v>4.9300199999999998</v>
      </c>
      <c r="BV55" s="47"/>
      <c r="BW55" s="52" t="s">
        <v>4</v>
      </c>
      <c r="BX55" s="47">
        <v>2.5425300000000002</v>
      </c>
      <c r="BY55" s="53">
        <v>3.2180499999999999</v>
      </c>
      <c r="BZ55" s="47">
        <v>3.8935599999999999</v>
      </c>
      <c r="CB55" s="47"/>
      <c r="CC55" s="52" t="s">
        <v>4</v>
      </c>
      <c r="CD55" s="47">
        <v>2.3456700000000001</v>
      </c>
      <c r="CE55" s="53">
        <v>2.8362099999999999</v>
      </c>
      <c r="CF55" s="47">
        <v>3.3267500000000001</v>
      </c>
      <c r="CH55" s="47"/>
      <c r="CI55" s="52" t="s">
        <v>4</v>
      </c>
      <c r="CJ55" s="47">
        <v>2.1743800000000002</v>
      </c>
      <c r="CK55" s="53">
        <v>2.5582099999999999</v>
      </c>
      <c r="CL55" s="47">
        <v>2.9420299999999999</v>
      </c>
      <c r="CN55" s="47"/>
      <c r="CO55" s="52" t="s">
        <v>4</v>
      </c>
      <c r="CP55" s="47">
        <v>2.17943</v>
      </c>
      <c r="CQ55" s="53">
        <v>2.4429500000000002</v>
      </c>
      <c r="CR55" s="47">
        <v>2.7064699999999999</v>
      </c>
    </row>
    <row r="56" spans="2:96" x14ac:dyDescent="0.3">
      <c r="B56" s="46" t="s">
        <v>31</v>
      </c>
      <c r="C56" s="47"/>
      <c r="D56" s="47">
        <v>60.451549999999997</v>
      </c>
      <c r="E56" s="53">
        <v>62.3</v>
      </c>
      <c r="F56" s="47">
        <v>64.148449999999997</v>
      </c>
      <c r="H56" s="46" t="s">
        <v>31</v>
      </c>
      <c r="I56" s="47"/>
      <c r="J56" s="47">
        <v>58.02055</v>
      </c>
      <c r="K56" s="53">
        <v>59.5</v>
      </c>
      <c r="L56" s="47">
        <v>60.97945</v>
      </c>
      <c r="N56" s="46" t="s">
        <v>31</v>
      </c>
      <c r="O56" s="47"/>
      <c r="P56" s="47">
        <v>56.382849999999998</v>
      </c>
      <c r="Q56" s="53">
        <v>58</v>
      </c>
      <c r="R56" s="47">
        <v>59.617150000000002</v>
      </c>
      <c r="T56" s="46" t="s">
        <v>31</v>
      </c>
      <c r="U56" s="47"/>
      <c r="V56" s="47">
        <v>54.120840000000001</v>
      </c>
      <c r="W56" s="53">
        <v>56.1</v>
      </c>
      <c r="X56" s="47">
        <v>58.079160000000002</v>
      </c>
      <c r="Z56" s="46" t="s">
        <v>31</v>
      </c>
      <c r="AA56" s="47"/>
      <c r="AB56" s="47">
        <v>52.784210000000002</v>
      </c>
      <c r="AC56" s="53">
        <v>54</v>
      </c>
      <c r="AD56" s="47">
        <v>55.215789999999998</v>
      </c>
      <c r="AF56" s="46" t="s">
        <v>31</v>
      </c>
      <c r="AG56" s="47"/>
      <c r="AH56" s="47">
        <v>51.144399999999997</v>
      </c>
      <c r="AI56" s="53">
        <v>52.2</v>
      </c>
      <c r="AJ56" s="47">
        <v>53.255600000000001</v>
      </c>
      <c r="AL56" s="46" t="s">
        <v>31</v>
      </c>
      <c r="AM56" s="47"/>
      <c r="AN56" s="47">
        <v>48.892110000000002</v>
      </c>
      <c r="AO56" s="53">
        <v>49.5</v>
      </c>
      <c r="AP56" s="47">
        <v>50.107889999999998</v>
      </c>
      <c r="AR56" s="46" t="s">
        <v>31</v>
      </c>
      <c r="AS56" s="47"/>
      <c r="AT56" s="47">
        <v>47.091850000000001</v>
      </c>
      <c r="AU56" s="53">
        <v>48.2</v>
      </c>
      <c r="AV56" s="47">
        <v>49.308149999999998</v>
      </c>
      <c r="AX56" s="46" t="s">
        <v>31</v>
      </c>
      <c r="AY56" s="47"/>
      <c r="AZ56" s="47">
        <v>44.577219999999997</v>
      </c>
      <c r="BA56" s="53">
        <v>45.6</v>
      </c>
      <c r="BB56" s="47">
        <v>46.622779999999999</v>
      </c>
      <c r="BD56" s="46" t="s">
        <v>31</v>
      </c>
      <c r="BE56" s="47"/>
      <c r="BF56" s="47">
        <v>43.1128</v>
      </c>
      <c r="BG56" s="53">
        <v>43.9</v>
      </c>
      <c r="BH56" s="47">
        <v>44.687199999999997</v>
      </c>
      <c r="BJ56" s="46" t="s">
        <v>31</v>
      </c>
      <c r="BK56" s="47"/>
      <c r="BL56" s="47">
        <v>40.43441</v>
      </c>
      <c r="BM56" s="53">
        <v>41.4</v>
      </c>
      <c r="BN56" s="47">
        <v>42.365589999999997</v>
      </c>
      <c r="BP56" s="46" t="s">
        <v>31</v>
      </c>
      <c r="BQ56" s="47"/>
      <c r="BR56" s="47">
        <v>38.635759999999998</v>
      </c>
      <c r="BS56" s="53">
        <v>39.200000000000003</v>
      </c>
      <c r="BT56" s="47">
        <v>39.764240000000001</v>
      </c>
      <c r="BV56" s="46" t="s">
        <v>31</v>
      </c>
      <c r="BW56" s="47"/>
      <c r="BX56" s="47">
        <v>36.312800000000003</v>
      </c>
      <c r="BY56" s="53">
        <v>37.1</v>
      </c>
      <c r="BZ56" s="47">
        <v>37.8872</v>
      </c>
      <c r="CB56" s="46" t="s">
        <v>31</v>
      </c>
      <c r="CC56" s="47"/>
      <c r="CD56" s="47">
        <v>33.899850000000001</v>
      </c>
      <c r="CE56" s="53">
        <v>34.4</v>
      </c>
      <c r="CF56" s="47">
        <v>34.900149999999996</v>
      </c>
      <c r="CH56" s="46" t="s">
        <v>31</v>
      </c>
      <c r="CI56" s="47"/>
      <c r="CJ56" s="47">
        <v>32.329340000000002</v>
      </c>
      <c r="CK56" s="53">
        <v>33.6</v>
      </c>
      <c r="CL56" s="47">
        <v>34.870660000000001</v>
      </c>
      <c r="CN56" s="46" t="s">
        <v>31</v>
      </c>
      <c r="CO56" s="47"/>
      <c r="CP56" s="47">
        <v>31.470600000000001</v>
      </c>
      <c r="CQ56" s="53">
        <v>32.299999999999997</v>
      </c>
      <c r="CR56" s="47">
        <v>33.129399999999997</v>
      </c>
    </row>
    <row r="57" spans="2:96" x14ac:dyDescent="0.3">
      <c r="B57" s="57" t="s">
        <v>32</v>
      </c>
      <c r="C57" s="43"/>
      <c r="D57" s="43">
        <v>2.0589499999999998</v>
      </c>
      <c r="E57" s="58">
        <v>4.4000000000000004</v>
      </c>
      <c r="F57" s="43">
        <v>6.7410500000000004</v>
      </c>
      <c r="H57" s="57" t="s">
        <v>32</v>
      </c>
      <c r="I57" s="43"/>
      <c r="J57" s="43">
        <v>1.6364000000000001</v>
      </c>
      <c r="K57" s="58">
        <v>4.2</v>
      </c>
      <c r="L57" s="43">
        <v>6.7636000000000003</v>
      </c>
      <c r="N57" s="57" t="s">
        <v>32</v>
      </c>
      <c r="O57" s="43"/>
      <c r="P57" s="43">
        <v>2.1133999999999999</v>
      </c>
      <c r="Q57" s="58">
        <v>4.3</v>
      </c>
      <c r="R57" s="43">
        <v>6.4866000000000001</v>
      </c>
      <c r="T57" s="57" t="s">
        <v>32</v>
      </c>
      <c r="U57" s="43"/>
      <c r="V57" s="43">
        <v>2.25895</v>
      </c>
      <c r="W57" s="58">
        <v>4.5999999999999996</v>
      </c>
      <c r="X57" s="43">
        <v>6.9410499999999997</v>
      </c>
      <c r="Z57" s="57" t="s">
        <v>32</v>
      </c>
      <c r="AA57" s="43"/>
      <c r="AB57" s="43">
        <v>2.1660300000000001</v>
      </c>
      <c r="AC57" s="58">
        <v>4.3</v>
      </c>
      <c r="AD57" s="43">
        <v>6.4339700000000004</v>
      </c>
      <c r="AF57" s="57" t="s">
        <v>32</v>
      </c>
      <c r="AG57" s="43"/>
      <c r="AH57" s="43">
        <v>1.74979</v>
      </c>
      <c r="AI57" s="58">
        <v>4.2</v>
      </c>
      <c r="AJ57" s="43">
        <v>6.6502100000000004</v>
      </c>
      <c r="AL57" s="57" t="s">
        <v>32</v>
      </c>
      <c r="AM57" s="43"/>
      <c r="AN57" s="43">
        <v>2.49926</v>
      </c>
      <c r="AO57" s="58">
        <v>5</v>
      </c>
      <c r="AP57" s="43">
        <v>7.5007400000000004</v>
      </c>
      <c r="AR57" s="57" t="s">
        <v>32</v>
      </c>
      <c r="AS57" s="43"/>
      <c r="AT57" s="43">
        <v>2.0298400000000001</v>
      </c>
      <c r="AU57" s="58">
        <v>4.9000000000000004</v>
      </c>
      <c r="AV57" s="43">
        <v>7.7701599999999997</v>
      </c>
      <c r="AX57" s="57" t="s">
        <v>32</v>
      </c>
      <c r="AY57" s="43"/>
      <c r="AZ57" s="43">
        <v>1.5401899999999999</v>
      </c>
      <c r="BA57" s="58">
        <v>5.2</v>
      </c>
      <c r="BB57" s="43">
        <v>8.8598099999999995</v>
      </c>
      <c r="BD57" s="57" t="s">
        <v>32</v>
      </c>
      <c r="BE57" s="43"/>
      <c r="BF57" s="43">
        <v>2.4795400000000001</v>
      </c>
      <c r="BG57" s="58">
        <v>6</v>
      </c>
      <c r="BH57" s="43">
        <v>9.5204599999999999</v>
      </c>
      <c r="BJ57" s="57" t="s">
        <v>32</v>
      </c>
      <c r="BK57" s="43"/>
      <c r="BL57" s="43">
        <v>2.7820499999999999</v>
      </c>
      <c r="BM57" s="58">
        <v>6.6</v>
      </c>
      <c r="BN57" s="43">
        <v>10.417949999999999</v>
      </c>
      <c r="BP57" s="57" t="s">
        <v>32</v>
      </c>
      <c r="BQ57" s="43"/>
      <c r="BR57" s="43">
        <v>4.1978200000000001</v>
      </c>
      <c r="BS57" s="58">
        <v>9.5</v>
      </c>
      <c r="BT57" s="43">
        <v>14.80218</v>
      </c>
      <c r="BV57" s="57" t="s">
        <v>32</v>
      </c>
      <c r="BW57" s="43"/>
      <c r="BX57" s="43">
        <v>8.3944700000000001</v>
      </c>
      <c r="BY57" s="58">
        <v>13.5</v>
      </c>
      <c r="BZ57" s="43">
        <v>18.605530000000002</v>
      </c>
      <c r="CB57" s="57" t="s">
        <v>32</v>
      </c>
      <c r="CC57" s="43"/>
      <c r="CD57" s="43">
        <v>9.0148700000000002</v>
      </c>
      <c r="CE57" s="58">
        <v>13.7</v>
      </c>
      <c r="CF57" s="43">
        <v>18.38513</v>
      </c>
      <c r="CH57" s="57" t="s">
        <v>32</v>
      </c>
      <c r="CI57" s="43"/>
      <c r="CJ57" s="43">
        <v>10.219279999999999</v>
      </c>
      <c r="CK57" s="58">
        <v>14.1</v>
      </c>
      <c r="CL57" s="43">
        <v>17.980720000000002</v>
      </c>
      <c r="CN57" s="57" t="s">
        <v>32</v>
      </c>
      <c r="CO57" s="43"/>
      <c r="CP57" s="43">
        <v>11.224640000000001</v>
      </c>
      <c r="CQ57" s="58">
        <v>14.6</v>
      </c>
      <c r="CR57" s="43">
        <v>17.975359999999998</v>
      </c>
    </row>
    <row r="58" spans="2:96" x14ac:dyDescent="0.3">
      <c r="B58" s="14" t="s">
        <v>33</v>
      </c>
      <c r="C58" s="50" t="s">
        <v>3</v>
      </c>
      <c r="D58" s="3">
        <v>94.545559999999995</v>
      </c>
      <c r="E58" s="51">
        <v>103.76421000000001</v>
      </c>
      <c r="F58" s="3">
        <v>112.98287000000001</v>
      </c>
      <c r="H58" s="14" t="s">
        <v>33</v>
      </c>
      <c r="I58" s="50" t="s">
        <v>3</v>
      </c>
      <c r="J58" s="3">
        <v>93.915450000000007</v>
      </c>
      <c r="K58" s="51">
        <v>103.00172999999999</v>
      </c>
      <c r="L58" s="3">
        <v>112.08799999999999</v>
      </c>
      <c r="N58" s="14" t="s">
        <v>33</v>
      </c>
      <c r="O58" s="50" t="s">
        <v>3</v>
      </c>
      <c r="P58" s="3">
        <v>93.827979999999997</v>
      </c>
      <c r="Q58" s="51">
        <v>102.45619000000001</v>
      </c>
      <c r="R58" s="3">
        <v>111.0844</v>
      </c>
      <c r="T58" s="14" t="s">
        <v>33</v>
      </c>
      <c r="U58" s="50" t="s">
        <v>3</v>
      </c>
      <c r="V58" s="3">
        <v>93.210459999999998</v>
      </c>
      <c r="W58" s="51">
        <v>101.49088999999999</v>
      </c>
      <c r="X58" s="3">
        <v>109.77132</v>
      </c>
      <c r="Z58" s="14" t="s">
        <v>33</v>
      </c>
      <c r="AA58" s="50" t="s">
        <v>3</v>
      </c>
      <c r="AB58" s="3">
        <v>92.291330000000002</v>
      </c>
      <c r="AC58" s="51">
        <v>100.1388</v>
      </c>
      <c r="AD58" s="3">
        <v>107.98627999999999</v>
      </c>
      <c r="AF58" s="14" t="s">
        <v>33</v>
      </c>
      <c r="AG58" s="50" t="s">
        <v>3</v>
      </c>
      <c r="AH58" s="3">
        <v>91.950019999999995</v>
      </c>
      <c r="AI58" s="51">
        <v>99.124350000000007</v>
      </c>
      <c r="AJ58" s="3">
        <v>106.29868999999999</v>
      </c>
      <c r="AL58" s="14" t="s">
        <v>33</v>
      </c>
      <c r="AM58" s="50" t="s">
        <v>3</v>
      </c>
      <c r="AN58" s="3">
        <v>91.265379999999993</v>
      </c>
      <c r="AO58" s="51">
        <v>97.74221</v>
      </c>
      <c r="AP58" s="3">
        <v>104.21905</v>
      </c>
      <c r="AR58" s="14" t="s">
        <v>33</v>
      </c>
      <c r="AS58" s="50" t="s">
        <v>3</v>
      </c>
      <c r="AT58" s="3">
        <v>90.449579999999997</v>
      </c>
      <c r="AU58" s="51">
        <v>95.890529999999998</v>
      </c>
      <c r="AV58" s="3">
        <v>101.33147</v>
      </c>
      <c r="AX58" s="14" t="s">
        <v>33</v>
      </c>
      <c r="AY58" s="50" t="s">
        <v>3</v>
      </c>
      <c r="AZ58" s="3">
        <v>88.48603</v>
      </c>
      <c r="BA58" s="51">
        <v>93.193709999999996</v>
      </c>
      <c r="BB58" s="3">
        <v>97.901380000000003</v>
      </c>
      <c r="BD58" s="14" t="s">
        <v>33</v>
      </c>
      <c r="BE58" s="50" t="s">
        <v>3</v>
      </c>
      <c r="BF58" s="3">
        <v>86.174999999999997</v>
      </c>
      <c r="BG58" s="51">
        <v>90.584729999999993</v>
      </c>
      <c r="BH58" s="3">
        <v>94.994450000000001</v>
      </c>
      <c r="BJ58" s="14" t="s">
        <v>33</v>
      </c>
      <c r="BK58" s="50" t="s">
        <v>3</v>
      </c>
      <c r="BL58" s="3">
        <v>84.441950000000006</v>
      </c>
      <c r="BM58" s="51">
        <v>87.381360000000001</v>
      </c>
      <c r="BN58" s="3">
        <v>90.320779999999999</v>
      </c>
      <c r="BP58" s="14" t="s">
        <v>33</v>
      </c>
      <c r="BQ58" s="50" t="s">
        <v>3</v>
      </c>
      <c r="BR58" s="3">
        <v>81.438689999999994</v>
      </c>
      <c r="BS58" s="51">
        <v>83.917429999999996</v>
      </c>
      <c r="BT58" s="3">
        <v>86.396169999999998</v>
      </c>
      <c r="BV58" s="14" t="s">
        <v>33</v>
      </c>
      <c r="BW58" s="50" t="s">
        <v>3</v>
      </c>
      <c r="BX58" s="3">
        <v>77.810069999999996</v>
      </c>
      <c r="BY58" s="51">
        <v>79.651899999999998</v>
      </c>
      <c r="BZ58" s="3">
        <v>81.493740000000003</v>
      </c>
      <c r="CB58" s="14" t="s">
        <v>33</v>
      </c>
      <c r="CC58" s="50" t="s">
        <v>3</v>
      </c>
      <c r="CD58" s="3">
        <v>72.753450000000001</v>
      </c>
      <c r="CE58" s="51">
        <v>73.912130000000005</v>
      </c>
      <c r="CF58" s="3">
        <v>75.070809999999994</v>
      </c>
      <c r="CH58" s="14" t="s">
        <v>33</v>
      </c>
      <c r="CI58" s="50" t="s">
        <v>3</v>
      </c>
      <c r="CJ58" s="3">
        <v>70.226179999999999</v>
      </c>
      <c r="CK58" s="51">
        <v>71.108710000000002</v>
      </c>
      <c r="CL58" s="3">
        <v>71.991249999999994</v>
      </c>
      <c r="CN58" s="14" t="s">
        <v>33</v>
      </c>
      <c r="CO58" s="50" t="s">
        <v>3</v>
      </c>
      <c r="CP58" s="3">
        <v>67.72972</v>
      </c>
      <c r="CQ58" s="51">
        <v>68.293930000000003</v>
      </c>
      <c r="CR58" s="3">
        <v>68.858149999999995</v>
      </c>
    </row>
    <row r="59" spans="2:96" x14ac:dyDescent="0.3">
      <c r="B59" s="47"/>
      <c r="C59" s="52" t="s">
        <v>4</v>
      </c>
      <c r="D59" s="47">
        <v>35.150539999999999</v>
      </c>
      <c r="E59" s="53">
        <v>37.830030000000001</v>
      </c>
      <c r="F59" s="47">
        <v>40.509509999999999</v>
      </c>
      <c r="H59" s="47"/>
      <c r="I59" s="52" t="s">
        <v>4</v>
      </c>
      <c r="J59" s="47">
        <v>34.224640000000001</v>
      </c>
      <c r="K59" s="53">
        <v>36.80245</v>
      </c>
      <c r="L59" s="47">
        <v>39.38026</v>
      </c>
      <c r="N59" s="47"/>
      <c r="O59" s="52" t="s">
        <v>4</v>
      </c>
      <c r="P59" s="47">
        <v>33.088250000000002</v>
      </c>
      <c r="Q59" s="53">
        <v>35.529420000000002</v>
      </c>
      <c r="R59" s="47">
        <v>37.970599999999997</v>
      </c>
      <c r="T59" s="47"/>
      <c r="U59" s="52" t="s">
        <v>4</v>
      </c>
      <c r="V59" s="47">
        <v>31.51924</v>
      </c>
      <c r="W59" s="53">
        <v>33.960630000000002</v>
      </c>
      <c r="X59" s="47">
        <v>36.40202</v>
      </c>
      <c r="Z59" s="47"/>
      <c r="AA59" s="52" t="s">
        <v>4</v>
      </c>
      <c r="AB59" s="47">
        <v>29.795780000000001</v>
      </c>
      <c r="AC59" s="53">
        <v>32.321390000000001</v>
      </c>
      <c r="AD59" s="47">
        <v>34.847000000000001</v>
      </c>
      <c r="AF59" s="47"/>
      <c r="AG59" s="52" t="s">
        <v>4</v>
      </c>
      <c r="AH59" s="47">
        <v>27.71377</v>
      </c>
      <c r="AI59" s="53">
        <v>30.255210000000002</v>
      </c>
      <c r="AJ59" s="47">
        <v>32.796660000000003</v>
      </c>
      <c r="AL59" s="47"/>
      <c r="AM59" s="52" t="s">
        <v>4</v>
      </c>
      <c r="AN59" s="47">
        <v>25.12283</v>
      </c>
      <c r="AO59" s="53">
        <v>27.756250000000001</v>
      </c>
      <c r="AP59" s="47">
        <v>30.389669999999999</v>
      </c>
      <c r="AR59" s="47"/>
      <c r="AS59" s="52" t="s">
        <v>4</v>
      </c>
      <c r="AT59" s="47">
        <v>22.017900000000001</v>
      </c>
      <c r="AU59" s="53">
        <v>25.09102</v>
      </c>
      <c r="AV59" s="47">
        <v>28.16413</v>
      </c>
      <c r="AX59" s="47"/>
      <c r="AY59" s="52" t="s">
        <v>4</v>
      </c>
      <c r="AZ59" s="47">
        <v>19.51859</v>
      </c>
      <c r="BA59" s="53">
        <v>22.461790000000001</v>
      </c>
      <c r="BB59" s="47">
        <v>25.404990000000002</v>
      </c>
      <c r="BD59" s="47"/>
      <c r="BE59" s="52" t="s">
        <v>4</v>
      </c>
      <c r="BF59" s="47">
        <v>16.263909999999999</v>
      </c>
      <c r="BG59" s="53">
        <v>19.253920000000001</v>
      </c>
      <c r="BH59" s="47">
        <v>22.243919999999999</v>
      </c>
      <c r="BJ59" s="47"/>
      <c r="BK59" s="52" t="s">
        <v>4</v>
      </c>
      <c r="BL59" s="47">
        <v>14.10249</v>
      </c>
      <c r="BM59" s="53">
        <v>16.450790000000001</v>
      </c>
      <c r="BN59" s="47">
        <v>18.79909</v>
      </c>
      <c r="BP59" s="47"/>
      <c r="BQ59" s="52" t="s">
        <v>4</v>
      </c>
      <c r="BR59" s="47">
        <v>11.039020000000001</v>
      </c>
      <c r="BS59" s="53">
        <v>13.205539999999999</v>
      </c>
      <c r="BT59" s="47">
        <v>15.372059999999999</v>
      </c>
      <c r="BV59" s="47"/>
      <c r="BW59" s="52" t="s">
        <v>4</v>
      </c>
      <c r="BX59" s="47">
        <v>9.3465600000000002</v>
      </c>
      <c r="BY59" s="53">
        <v>11.04252</v>
      </c>
      <c r="BZ59" s="47">
        <v>12.73847</v>
      </c>
      <c r="CB59" s="47"/>
      <c r="CC59" s="52" t="s">
        <v>4</v>
      </c>
      <c r="CD59" s="47">
        <v>8.6453799999999994</v>
      </c>
      <c r="CE59" s="53">
        <v>9.8606499999999997</v>
      </c>
      <c r="CF59" s="47">
        <v>11.07592</v>
      </c>
      <c r="CH59" s="47"/>
      <c r="CI59" s="52" t="s">
        <v>4</v>
      </c>
      <c r="CJ59" s="47">
        <v>8.37683</v>
      </c>
      <c r="CK59" s="53">
        <v>9.17943</v>
      </c>
      <c r="CL59" s="47">
        <v>9.98203</v>
      </c>
      <c r="CN59" s="47"/>
      <c r="CO59" s="52" t="s">
        <v>4</v>
      </c>
      <c r="CP59" s="47">
        <v>7.9573700000000001</v>
      </c>
      <c r="CQ59" s="53">
        <v>8.6667500000000004</v>
      </c>
      <c r="CR59" s="47">
        <v>9.3761200000000002</v>
      </c>
    </row>
    <row r="60" spans="2:96" x14ac:dyDescent="0.3">
      <c r="B60" s="57" t="s">
        <v>34</v>
      </c>
      <c r="C60" s="43"/>
      <c r="D60" s="43">
        <v>181.64114000000001</v>
      </c>
      <c r="E60" s="58">
        <v>189.39144999999999</v>
      </c>
      <c r="F60" s="43">
        <v>197.14176</v>
      </c>
      <c r="H60" s="57" t="s">
        <v>34</v>
      </c>
      <c r="I60" s="43"/>
      <c r="J60" s="43">
        <v>176.20801</v>
      </c>
      <c r="K60" s="58">
        <v>185.42398</v>
      </c>
      <c r="L60" s="43">
        <v>194.63995</v>
      </c>
      <c r="N60" s="57" t="s">
        <v>34</v>
      </c>
      <c r="O60" s="43"/>
      <c r="P60" s="43">
        <v>172.08931999999999</v>
      </c>
      <c r="Q60" s="58">
        <v>179.57017999999999</v>
      </c>
      <c r="R60" s="43">
        <v>187.05104</v>
      </c>
      <c r="T60" s="57" t="s">
        <v>34</v>
      </c>
      <c r="U60" s="43"/>
      <c r="V60" s="43">
        <v>169.05414999999999</v>
      </c>
      <c r="W60" s="58">
        <v>173.84730999999999</v>
      </c>
      <c r="X60" s="43">
        <v>178.64046999999999</v>
      </c>
      <c r="Z60" s="57" t="s">
        <v>34</v>
      </c>
      <c r="AA60" s="43"/>
      <c r="AB60" s="43">
        <v>164.04069999999999</v>
      </c>
      <c r="AC60" s="58">
        <v>168.46800999999999</v>
      </c>
      <c r="AD60" s="43">
        <v>172.89532</v>
      </c>
      <c r="AF60" s="57" t="s">
        <v>34</v>
      </c>
      <c r="AG60" s="43"/>
      <c r="AH60" s="43">
        <v>157.04499999999999</v>
      </c>
      <c r="AI60" s="58">
        <v>161.12991</v>
      </c>
      <c r="AJ60" s="43">
        <v>165.21481</v>
      </c>
      <c r="AL60" s="57" t="s">
        <v>34</v>
      </c>
      <c r="AM60" s="43"/>
      <c r="AN60" s="43">
        <v>150.01676</v>
      </c>
      <c r="AO60" s="58">
        <v>154.95536999999999</v>
      </c>
      <c r="AP60" s="43">
        <v>159.89399</v>
      </c>
      <c r="AR60" s="57" t="s">
        <v>34</v>
      </c>
      <c r="AS60" s="43"/>
      <c r="AT60" s="43">
        <v>143.72558000000001</v>
      </c>
      <c r="AU60" s="58">
        <v>147.10302999999999</v>
      </c>
      <c r="AV60" s="43">
        <v>150.48047</v>
      </c>
      <c r="AX60" s="57" t="s">
        <v>34</v>
      </c>
      <c r="AY60" s="43"/>
      <c r="AZ60" s="43">
        <v>139.68738999999999</v>
      </c>
      <c r="BA60" s="58">
        <v>142.95996</v>
      </c>
      <c r="BB60" s="43">
        <v>146.23253</v>
      </c>
      <c r="BD60" s="57" t="s">
        <v>34</v>
      </c>
      <c r="BE60" s="43"/>
      <c r="BF60" s="43">
        <v>131.69677999999999</v>
      </c>
      <c r="BG60" s="58">
        <v>134.89103</v>
      </c>
      <c r="BH60" s="43">
        <v>138.08528999999999</v>
      </c>
      <c r="BJ60" s="57" t="s">
        <v>34</v>
      </c>
      <c r="BK60" s="43"/>
      <c r="BL60" s="43">
        <v>123.0128</v>
      </c>
      <c r="BM60" s="58">
        <v>125.06344</v>
      </c>
      <c r="BN60" s="43">
        <v>127.11409</v>
      </c>
      <c r="BP60" s="57" t="s">
        <v>34</v>
      </c>
      <c r="BQ60" s="43"/>
      <c r="BR60" s="43">
        <v>115.94086</v>
      </c>
      <c r="BS60" s="58">
        <v>119.30021000000001</v>
      </c>
      <c r="BT60" s="43">
        <v>122.65956</v>
      </c>
      <c r="BV60" s="57" t="s">
        <v>34</v>
      </c>
      <c r="BW60" s="43"/>
      <c r="BX60" s="43">
        <v>108.89506</v>
      </c>
      <c r="BY60" s="58">
        <v>110.81814</v>
      </c>
      <c r="BZ60" s="43">
        <v>112.74122</v>
      </c>
      <c r="CB60" s="57" t="s">
        <v>34</v>
      </c>
      <c r="CC60" s="43"/>
      <c r="CD60" s="43">
        <v>101.94555</v>
      </c>
      <c r="CE60" s="58">
        <v>103.49327</v>
      </c>
      <c r="CF60" s="43">
        <v>105.04098</v>
      </c>
      <c r="CH60" s="57" t="s">
        <v>34</v>
      </c>
      <c r="CI60" s="43"/>
      <c r="CJ60" s="43">
        <v>98.338570000000004</v>
      </c>
      <c r="CK60" s="58">
        <v>100.19006</v>
      </c>
      <c r="CL60" s="43">
        <v>102.04155</v>
      </c>
      <c r="CN60" s="57" t="s">
        <v>34</v>
      </c>
      <c r="CO60" s="43"/>
      <c r="CP60" s="43">
        <v>95.058040000000005</v>
      </c>
      <c r="CQ60" s="58">
        <v>96.385530000000003</v>
      </c>
      <c r="CR60" s="43">
        <v>97.71302</v>
      </c>
    </row>
    <row r="61" spans="2:96" x14ac:dyDescent="0.3">
      <c r="B61" s="57" t="s">
        <v>35</v>
      </c>
      <c r="C61" s="43"/>
      <c r="D61" s="43">
        <v>4.6333599999999997</v>
      </c>
      <c r="E61" s="58">
        <v>11.517620000000001</v>
      </c>
      <c r="F61" s="43">
        <v>18.401869999999999</v>
      </c>
      <c r="H61" s="57" t="s">
        <v>35</v>
      </c>
      <c r="I61" s="43"/>
      <c r="J61" s="43">
        <v>4.53118</v>
      </c>
      <c r="K61" s="58">
        <v>11.23976</v>
      </c>
      <c r="L61" s="43">
        <v>17.948329999999999</v>
      </c>
      <c r="N61" s="57" t="s">
        <v>35</v>
      </c>
      <c r="O61" s="43"/>
      <c r="P61" s="43">
        <v>4.8537699999999999</v>
      </c>
      <c r="Q61" s="58">
        <v>11.50189</v>
      </c>
      <c r="R61" s="43">
        <v>18.150010000000002</v>
      </c>
      <c r="T61" s="57" t="s">
        <v>35</v>
      </c>
      <c r="U61" s="43"/>
      <c r="V61" s="43">
        <v>5.1575600000000001</v>
      </c>
      <c r="W61" s="58">
        <v>11.70782</v>
      </c>
      <c r="X61" s="43">
        <v>18.25808</v>
      </c>
      <c r="Z61" s="57" t="s">
        <v>35</v>
      </c>
      <c r="AA61" s="43"/>
      <c r="AB61" s="43">
        <v>4.9100400000000004</v>
      </c>
      <c r="AC61" s="58">
        <v>11.04092</v>
      </c>
      <c r="AD61" s="43">
        <v>17.171790000000001</v>
      </c>
      <c r="AF61" s="57" t="s">
        <v>35</v>
      </c>
      <c r="AG61" s="43"/>
      <c r="AH61" s="43">
        <v>4.3591899999999999</v>
      </c>
      <c r="AI61" s="58">
        <v>12.05817</v>
      </c>
      <c r="AJ61" s="43">
        <v>19.757159999999999</v>
      </c>
      <c r="AL61" s="57" t="s">
        <v>35</v>
      </c>
      <c r="AM61" s="43"/>
      <c r="AN61" s="43">
        <v>6.0739099999999997</v>
      </c>
      <c r="AO61" s="58">
        <v>14.38748</v>
      </c>
      <c r="AP61" s="43">
        <v>22.701059999999998</v>
      </c>
      <c r="AR61" s="57" t="s">
        <v>35</v>
      </c>
      <c r="AS61" s="43"/>
      <c r="AT61" s="43">
        <v>4.3688399999999996</v>
      </c>
      <c r="AU61" s="58">
        <v>13.933350000000001</v>
      </c>
      <c r="AV61" s="43">
        <v>23.497859999999999</v>
      </c>
      <c r="AX61" s="57" t="s">
        <v>35</v>
      </c>
      <c r="AY61" s="43"/>
      <c r="AZ61" s="43">
        <v>5.2681399999999998</v>
      </c>
      <c r="BA61" s="58">
        <v>15.18394</v>
      </c>
      <c r="BB61" s="43">
        <v>25.099730000000001</v>
      </c>
      <c r="BD61" s="57" t="s">
        <v>35</v>
      </c>
      <c r="BE61" s="43"/>
      <c r="BF61" s="43">
        <v>6.5125400000000004</v>
      </c>
      <c r="BG61" s="58">
        <v>16.427779999999998</v>
      </c>
      <c r="BH61" s="43">
        <v>26.34301</v>
      </c>
      <c r="BJ61" s="57" t="s">
        <v>35</v>
      </c>
      <c r="BK61" s="43"/>
      <c r="BL61" s="43">
        <v>9.4689999999999994</v>
      </c>
      <c r="BM61" s="58">
        <v>19.166350000000001</v>
      </c>
      <c r="BN61" s="43">
        <v>28.863700000000001</v>
      </c>
      <c r="BP61" s="57" t="s">
        <v>35</v>
      </c>
      <c r="BQ61" s="43"/>
      <c r="BR61" s="43">
        <v>12.63847</v>
      </c>
      <c r="BS61" s="58">
        <v>26.852039999999999</v>
      </c>
      <c r="BT61" s="43">
        <v>41.06561</v>
      </c>
      <c r="BV61" s="57" t="s">
        <v>35</v>
      </c>
      <c r="BW61" s="43"/>
      <c r="BX61" s="43">
        <v>23.601790000000001</v>
      </c>
      <c r="BY61" s="58">
        <v>35.989190000000001</v>
      </c>
      <c r="BZ61" s="43">
        <v>48.37659</v>
      </c>
      <c r="CB61" s="57" t="s">
        <v>35</v>
      </c>
      <c r="CC61" s="43"/>
      <c r="CD61" s="43">
        <v>23.976420000000001</v>
      </c>
      <c r="CE61" s="58">
        <v>34.162239999999997</v>
      </c>
      <c r="CF61" s="43">
        <v>44.348059999999997</v>
      </c>
      <c r="CH61" s="57" t="s">
        <v>35</v>
      </c>
      <c r="CI61" s="43"/>
      <c r="CJ61" s="43">
        <v>26.385069999999999</v>
      </c>
      <c r="CK61" s="58">
        <v>35.14676</v>
      </c>
      <c r="CL61" s="43">
        <v>43.908459999999998</v>
      </c>
      <c r="CN61" s="57" t="s">
        <v>35</v>
      </c>
      <c r="CO61" s="43"/>
      <c r="CP61" s="43">
        <v>29.383189999999999</v>
      </c>
      <c r="CQ61" s="58">
        <v>36.420990000000003</v>
      </c>
      <c r="CR61" s="43">
        <v>43.45879</v>
      </c>
    </row>
    <row r="62" spans="2:96" x14ac:dyDescent="0.3">
      <c r="B62" s="14" t="s">
        <v>36</v>
      </c>
      <c r="C62" s="50" t="s">
        <v>3</v>
      </c>
      <c r="D62" s="3">
        <v>150.47171</v>
      </c>
      <c r="E62" s="51">
        <v>163.48660000000001</v>
      </c>
      <c r="F62" s="3">
        <v>176.50149999999999</v>
      </c>
      <c r="H62" s="14" t="s">
        <v>36</v>
      </c>
      <c r="I62" s="50" t="s">
        <v>3</v>
      </c>
      <c r="J62" s="3">
        <v>149.22442000000001</v>
      </c>
      <c r="K62" s="51">
        <v>162.04352</v>
      </c>
      <c r="L62" s="3">
        <v>174.86261999999999</v>
      </c>
      <c r="N62" s="14" t="s">
        <v>36</v>
      </c>
      <c r="O62" s="50" t="s">
        <v>3</v>
      </c>
      <c r="P62" s="3">
        <v>149.04107999999999</v>
      </c>
      <c r="Q62" s="51">
        <v>161.28460999999999</v>
      </c>
      <c r="R62" s="3">
        <v>173.52815000000001</v>
      </c>
      <c r="T62" s="14" t="s">
        <v>36</v>
      </c>
      <c r="U62" s="50" t="s">
        <v>3</v>
      </c>
      <c r="V62" s="3">
        <v>148.19604000000001</v>
      </c>
      <c r="W62" s="51">
        <v>160.00483</v>
      </c>
      <c r="X62" s="3">
        <v>171.81361999999999</v>
      </c>
      <c r="Z62" s="14" t="s">
        <v>36</v>
      </c>
      <c r="AA62" s="50" t="s">
        <v>3</v>
      </c>
      <c r="AB62" s="3">
        <v>146.44908000000001</v>
      </c>
      <c r="AC62" s="51">
        <v>157.70471000000001</v>
      </c>
      <c r="AD62" s="3">
        <v>168.96034</v>
      </c>
      <c r="AF62" s="14" t="s">
        <v>36</v>
      </c>
      <c r="AG62" s="50" t="s">
        <v>3</v>
      </c>
      <c r="AH62" s="3">
        <v>145.85419999999999</v>
      </c>
      <c r="AI62" s="51">
        <v>156.10105999999999</v>
      </c>
      <c r="AJ62" s="3">
        <v>166.34791999999999</v>
      </c>
      <c r="AL62" s="14" t="s">
        <v>36</v>
      </c>
      <c r="AM62" s="50" t="s">
        <v>3</v>
      </c>
      <c r="AN62" s="3">
        <v>144.86546999999999</v>
      </c>
      <c r="AO62" s="51">
        <v>153.95722000000001</v>
      </c>
      <c r="AP62" s="3">
        <v>163.04897</v>
      </c>
      <c r="AR62" s="14" t="s">
        <v>36</v>
      </c>
      <c r="AS62" s="50" t="s">
        <v>3</v>
      </c>
      <c r="AT62" s="3">
        <v>143.39447000000001</v>
      </c>
      <c r="AU62" s="51">
        <v>151.27034</v>
      </c>
      <c r="AV62" s="3">
        <v>159.14619999999999</v>
      </c>
      <c r="AX62" s="14" t="s">
        <v>36</v>
      </c>
      <c r="AY62" s="50" t="s">
        <v>3</v>
      </c>
      <c r="AZ62" s="3">
        <v>140.68675999999999</v>
      </c>
      <c r="BA62" s="51">
        <v>147.1344</v>
      </c>
      <c r="BB62" s="3">
        <v>153.58205000000001</v>
      </c>
      <c r="BD62" s="14" t="s">
        <v>36</v>
      </c>
      <c r="BE62" s="50" t="s">
        <v>3</v>
      </c>
      <c r="BF62" s="3">
        <v>136.89179999999999</v>
      </c>
      <c r="BG62" s="51">
        <v>143.03012000000001</v>
      </c>
      <c r="BH62" s="3">
        <v>149.16843</v>
      </c>
      <c r="BJ62" s="14" t="s">
        <v>36</v>
      </c>
      <c r="BK62" s="50" t="s">
        <v>3</v>
      </c>
      <c r="BL62" s="3">
        <v>133.88230999999999</v>
      </c>
      <c r="BM62" s="51">
        <v>137.93266</v>
      </c>
      <c r="BN62" s="3">
        <v>141.983</v>
      </c>
      <c r="BP62" s="14" t="s">
        <v>36</v>
      </c>
      <c r="BQ62" s="50" t="s">
        <v>3</v>
      </c>
      <c r="BR62" s="3">
        <v>129.37635</v>
      </c>
      <c r="BS62" s="51">
        <v>132.56261000000001</v>
      </c>
      <c r="BT62" s="3">
        <v>135.74888000000001</v>
      </c>
      <c r="BV62" s="14" t="s">
        <v>36</v>
      </c>
      <c r="BW62" s="50" t="s">
        <v>3</v>
      </c>
      <c r="BX62" s="3">
        <v>123.19713</v>
      </c>
      <c r="BY62" s="51">
        <v>125.48509</v>
      </c>
      <c r="BZ62" s="3">
        <v>127.77303999999999</v>
      </c>
      <c r="CB62" s="14" t="s">
        <v>36</v>
      </c>
      <c r="CC62" s="50" t="s">
        <v>3</v>
      </c>
      <c r="CD62" s="3">
        <v>114.75174</v>
      </c>
      <c r="CE62" s="51">
        <v>116.34744999999999</v>
      </c>
      <c r="CF62" s="3">
        <v>117.94316999999999</v>
      </c>
      <c r="CH62" s="14" t="s">
        <v>36</v>
      </c>
      <c r="CI62" s="50" t="s">
        <v>3</v>
      </c>
      <c r="CJ62" s="3">
        <v>110.74336</v>
      </c>
      <c r="CK62" s="51">
        <v>111.94405</v>
      </c>
      <c r="CL62" s="3">
        <v>113.14473</v>
      </c>
      <c r="CN62" s="14" t="s">
        <v>36</v>
      </c>
      <c r="CO62" s="50" t="s">
        <v>3</v>
      </c>
      <c r="CP62" s="3">
        <v>106.48363000000001</v>
      </c>
      <c r="CQ62" s="51">
        <v>107.22547</v>
      </c>
      <c r="CR62" s="3">
        <v>107.96731</v>
      </c>
    </row>
    <row r="63" spans="2:96" x14ac:dyDescent="0.3">
      <c r="B63" s="47"/>
      <c r="C63" s="52" t="s">
        <v>4</v>
      </c>
      <c r="D63" s="47">
        <v>53.140630000000002</v>
      </c>
      <c r="E63" s="53">
        <v>57.393369999999997</v>
      </c>
      <c r="F63" s="47">
        <v>61.646099999999997</v>
      </c>
      <c r="H63" s="47"/>
      <c r="I63" s="52" t="s">
        <v>4</v>
      </c>
      <c r="J63" s="47">
        <v>51.400620000000004</v>
      </c>
      <c r="K63" s="53">
        <v>55.553959999999996</v>
      </c>
      <c r="L63" s="47">
        <v>59.70731</v>
      </c>
      <c r="N63" s="47"/>
      <c r="O63" s="52" t="s">
        <v>4</v>
      </c>
      <c r="P63" s="47">
        <v>49.453499999999998</v>
      </c>
      <c r="Q63" s="53">
        <v>53.542409999999997</v>
      </c>
      <c r="R63" s="47">
        <v>57.631329999999998</v>
      </c>
      <c r="T63" s="47"/>
      <c r="U63" s="52" t="s">
        <v>4</v>
      </c>
      <c r="V63" s="47">
        <v>46.743729999999999</v>
      </c>
      <c r="W63" s="53">
        <v>51.083399999999997</v>
      </c>
      <c r="X63" s="47">
        <v>55.423070000000003</v>
      </c>
      <c r="Z63" s="47"/>
      <c r="AA63" s="52" t="s">
        <v>4</v>
      </c>
      <c r="AB63" s="47">
        <v>43.849690000000002</v>
      </c>
      <c r="AC63" s="53">
        <v>48.372070000000001</v>
      </c>
      <c r="AD63" s="47">
        <v>52.894449999999999</v>
      </c>
      <c r="AF63" s="47"/>
      <c r="AG63" s="52" t="s">
        <v>4</v>
      </c>
      <c r="AH63" s="47">
        <v>40.206130000000002</v>
      </c>
      <c r="AI63" s="53">
        <v>45.071829999999999</v>
      </c>
      <c r="AJ63" s="47">
        <v>49.937539999999998</v>
      </c>
      <c r="AL63" s="47"/>
      <c r="AM63" s="52" t="s">
        <v>4</v>
      </c>
      <c r="AN63" s="47">
        <v>35.875059999999998</v>
      </c>
      <c r="AO63" s="53">
        <v>40.944679999999998</v>
      </c>
      <c r="AP63" s="47">
        <v>46.014310000000002</v>
      </c>
      <c r="AR63" s="47"/>
      <c r="AS63" s="52" t="s">
        <v>4</v>
      </c>
      <c r="AT63" s="47">
        <v>30.73612</v>
      </c>
      <c r="AU63" s="53">
        <v>36.445729999999998</v>
      </c>
      <c r="AV63" s="47">
        <v>42.155340000000002</v>
      </c>
      <c r="AX63" s="47"/>
      <c r="AY63" s="52" t="s">
        <v>4</v>
      </c>
      <c r="AZ63" s="47">
        <v>26.181789999999999</v>
      </c>
      <c r="BA63" s="53">
        <v>32.04927</v>
      </c>
      <c r="BB63" s="47">
        <v>37.916739999999997</v>
      </c>
      <c r="BD63" s="47"/>
      <c r="BE63" s="52" t="s">
        <v>4</v>
      </c>
      <c r="BF63" s="47">
        <v>20.086349999999999</v>
      </c>
      <c r="BG63" s="53">
        <v>26.232849999999999</v>
      </c>
      <c r="BH63" s="47">
        <v>32.379350000000002</v>
      </c>
      <c r="BJ63" s="47"/>
      <c r="BK63" s="52" t="s">
        <v>4</v>
      </c>
      <c r="BL63" s="47">
        <v>15.84699</v>
      </c>
      <c r="BM63" s="53">
        <v>21.129850000000001</v>
      </c>
      <c r="BN63" s="47">
        <v>26.412710000000001</v>
      </c>
      <c r="BP63" s="47"/>
      <c r="BQ63" s="52" t="s">
        <v>4</v>
      </c>
      <c r="BR63" s="47">
        <v>8.0917300000000001</v>
      </c>
      <c r="BS63" s="53">
        <v>13.93497</v>
      </c>
      <c r="BT63" s="47">
        <v>19.778199999999998</v>
      </c>
      <c r="BV63" s="47"/>
      <c r="BW63" s="52" t="s">
        <v>4</v>
      </c>
      <c r="BX63" s="47">
        <v>2.6643300000000001</v>
      </c>
      <c r="BY63" s="53">
        <v>8.0321499999999997</v>
      </c>
      <c r="BZ63" s="47">
        <v>13.39996</v>
      </c>
      <c r="CB63" s="47"/>
      <c r="CC63" s="52" t="s">
        <v>4</v>
      </c>
      <c r="CD63" s="47">
        <v>1.9693400000000001</v>
      </c>
      <c r="CE63" s="53">
        <v>6.0438599999999996</v>
      </c>
      <c r="CF63" s="47">
        <v>10.11839</v>
      </c>
      <c r="CH63" s="47"/>
      <c r="CI63" s="52" t="s">
        <v>4</v>
      </c>
      <c r="CJ63" s="47">
        <v>1.3904700000000001</v>
      </c>
      <c r="CK63" s="53">
        <v>4.4750300000000003</v>
      </c>
      <c r="CL63" s="47">
        <v>7.5595999999999997</v>
      </c>
      <c r="CN63" s="47"/>
      <c r="CO63" s="52" t="s">
        <v>4</v>
      </c>
      <c r="CP63" s="47">
        <v>1.3659399999999999</v>
      </c>
      <c r="CQ63" s="53">
        <v>3.6531699999999998</v>
      </c>
      <c r="CR63" s="47">
        <v>5.9404000000000003</v>
      </c>
    </row>
    <row r="64" spans="2:96" x14ac:dyDescent="0.3">
      <c r="B64" s="14" t="s">
        <v>37</v>
      </c>
      <c r="C64" s="50" t="s">
        <v>3</v>
      </c>
      <c r="D64" s="3">
        <v>0.27235999999999999</v>
      </c>
      <c r="E64" s="51">
        <v>0.96989000000000003</v>
      </c>
      <c r="F64" s="3">
        <v>1.6674199999999999</v>
      </c>
      <c r="H64" s="14" t="s">
        <v>37</v>
      </c>
      <c r="I64" s="50" t="s">
        <v>3</v>
      </c>
      <c r="J64" s="3">
        <v>0.42292000000000002</v>
      </c>
      <c r="K64" s="51">
        <v>1.1595899999999999</v>
      </c>
      <c r="L64" s="3">
        <v>1.89625</v>
      </c>
      <c r="N64" s="14" t="s">
        <v>37</v>
      </c>
      <c r="O64" s="50" t="s">
        <v>3</v>
      </c>
      <c r="P64" s="3">
        <v>0.47144999999999998</v>
      </c>
      <c r="Q64" s="51">
        <v>1.5619499999999999</v>
      </c>
      <c r="R64" s="3">
        <v>2.6524399999999999</v>
      </c>
      <c r="T64" s="14" t="s">
        <v>37</v>
      </c>
      <c r="U64" s="50" t="s">
        <v>3</v>
      </c>
      <c r="V64" s="3">
        <v>0.84118000000000004</v>
      </c>
      <c r="W64" s="51">
        <v>2.02271</v>
      </c>
      <c r="X64" s="3">
        <v>3.20425</v>
      </c>
      <c r="Z64" s="14" t="s">
        <v>37</v>
      </c>
      <c r="AA64" s="50" t="s">
        <v>3</v>
      </c>
      <c r="AB64" s="3">
        <v>1.00637</v>
      </c>
      <c r="AC64" s="51">
        <v>2.6366299999999998</v>
      </c>
      <c r="AD64" s="3">
        <v>4.2668900000000001</v>
      </c>
      <c r="AF64" s="14" t="s">
        <v>37</v>
      </c>
      <c r="AG64" s="50" t="s">
        <v>3</v>
      </c>
      <c r="AH64" s="3">
        <v>1.6592100000000001</v>
      </c>
      <c r="AI64" s="51">
        <v>3.4594499999999999</v>
      </c>
      <c r="AJ64" s="3">
        <v>5.25969</v>
      </c>
      <c r="AL64" s="14" t="s">
        <v>37</v>
      </c>
      <c r="AM64" s="50" t="s">
        <v>3</v>
      </c>
      <c r="AN64" s="3">
        <v>2.3480400000000001</v>
      </c>
      <c r="AO64" s="51">
        <v>4.7390999999999996</v>
      </c>
      <c r="AP64" s="3">
        <v>7.1301500000000004</v>
      </c>
      <c r="AR64" s="14" t="s">
        <v>37</v>
      </c>
      <c r="AS64" s="50" t="s">
        <v>3</v>
      </c>
      <c r="AT64" s="3">
        <v>3.4772799999999999</v>
      </c>
      <c r="AU64" s="51">
        <v>6.2917800000000002</v>
      </c>
      <c r="AV64" s="3">
        <v>9.1062799999999999</v>
      </c>
      <c r="AX64" s="14" t="s">
        <v>37</v>
      </c>
      <c r="AY64" s="50" t="s">
        <v>3</v>
      </c>
      <c r="AZ64" s="3">
        <v>4.9030800000000001</v>
      </c>
      <c r="BA64" s="51">
        <v>8.6657799999999998</v>
      </c>
      <c r="BB64" s="3">
        <v>12.42848</v>
      </c>
      <c r="BD64" s="14" t="s">
        <v>37</v>
      </c>
      <c r="BE64" s="50" t="s">
        <v>3</v>
      </c>
      <c r="BF64" s="3">
        <v>5.8039100000000001</v>
      </c>
      <c r="BG64" s="51">
        <v>12.01252</v>
      </c>
      <c r="BH64" s="3">
        <v>18.221139999999998</v>
      </c>
      <c r="BJ64" s="14" t="s">
        <v>37</v>
      </c>
      <c r="BK64" s="50" t="s">
        <v>3</v>
      </c>
      <c r="BL64" s="3">
        <v>9.6254799999999996</v>
      </c>
      <c r="BM64" s="51">
        <v>14.71266</v>
      </c>
      <c r="BN64" s="3">
        <v>19.79984</v>
      </c>
      <c r="BP64" s="14" t="s">
        <v>37</v>
      </c>
      <c r="BQ64" s="50" t="s">
        <v>3</v>
      </c>
      <c r="BR64" s="3">
        <v>12.35744</v>
      </c>
      <c r="BS64" s="51">
        <v>19.543669999999999</v>
      </c>
      <c r="BT64" s="3">
        <v>26.729900000000001</v>
      </c>
      <c r="BV64" s="14" t="s">
        <v>37</v>
      </c>
      <c r="BW64" s="50" t="s">
        <v>3</v>
      </c>
      <c r="BX64" s="3">
        <v>21.594650000000001</v>
      </c>
      <c r="BY64" s="51">
        <v>29.742249999999999</v>
      </c>
      <c r="BZ64" s="3">
        <v>37.88984</v>
      </c>
      <c r="CB64" s="14" t="s">
        <v>37</v>
      </c>
      <c r="CC64" s="50" t="s">
        <v>3</v>
      </c>
      <c r="CD64" s="3">
        <v>30.88307</v>
      </c>
      <c r="CE64" s="51">
        <v>43.08079</v>
      </c>
      <c r="CF64" s="3">
        <v>55.27852</v>
      </c>
      <c r="CH64" s="14" t="s">
        <v>37</v>
      </c>
      <c r="CI64" s="50" t="s">
        <v>3</v>
      </c>
      <c r="CJ64" s="3">
        <v>40.110109999999999</v>
      </c>
      <c r="CK64" s="51">
        <v>53.593319999999999</v>
      </c>
      <c r="CL64" s="3">
        <v>67.076520000000002</v>
      </c>
      <c r="CN64" s="14" t="s">
        <v>37</v>
      </c>
      <c r="CO64" s="50" t="s">
        <v>3</v>
      </c>
      <c r="CP64" s="3">
        <v>47.21378</v>
      </c>
      <c r="CQ64" s="51">
        <v>60.139400000000002</v>
      </c>
      <c r="CR64" s="3">
        <v>73.065010000000001</v>
      </c>
    </row>
    <row r="65" spans="2:96" x14ac:dyDescent="0.3">
      <c r="B65" s="47"/>
      <c r="C65" s="52" t="s">
        <v>4</v>
      </c>
      <c r="D65" s="47">
        <v>1.2138100000000001</v>
      </c>
      <c r="E65" s="53">
        <v>2.5656300000000001</v>
      </c>
      <c r="F65" s="47">
        <v>3.9174500000000001</v>
      </c>
      <c r="H65" s="47"/>
      <c r="I65" s="52" t="s">
        <v>4</v>
      </c>
      <c r="J65" s="47">
        <v>1.5345800000000001</v>
      </c>
      <c r="K65" s="53">
        <v>2.8812000000000002</v>
      </c>
      <c r="L65" s="47">
        <v>4.22783</v>
      </c>
      <c r="N65" s="47"/>
      <c r="O65" s="52" t="s">
        <v>4</v>
      </c>
      <c r="P65" s="47">
        <v>1.73553</v>
      </c>
      <c r="Q65" s="53">
        <v>3.27379</v>
      </c>
      <c r="R65" s="47">
        <v>4.8120500000000002</v>
      </c>
      <c r="T65" s="47"/>
      <c r="U65" s="52" t="s">
        <v>4</v>
      </c>
      <c r="V65" s="47">
        <v>2.2650299999999999</v>
      </c>
      <c r="W65" s="53">
        <v>3.8999000000000001</v>
      </c>
      <c r="X65" s="47">
        <v>5.5347799999999996</v>
      </c>
      <c r="Z65" s="47"/>
      <c r="AA65" s="52" t="s">
        <v>4</v>
      </c>
      <c r="AB65" s="47">
        <v>2.5465499999999999</v>
      </c>
      <c r="AC65" s="53">
        <v>4.3401300000000003</v>
      </c>
      <c r="AD65" s="47">
        <v>6.1337099999999998</v>
      </c>
      <c r="AF65" s="47"/>
      <c r="AG65" s="52" t="s">
        <v>4</v>
      </c>
      <c r="AH65" s="47">
        <v>3.2466499999999998</v>
      </c>
      <c r="AI65" s="53">
        <v>5.2213799999999999</v>
      </c>
      <c r="AJ65" s="47">
        <v>7.1961000000000004</v>
      </c>
      <c r="AL65" s="47"/>
      <c r="AM65" s="52" t="s">
        <v>4</v>
      </c>
      <c r="AN65" s="47">
        <v>4.0344100000000003</v>
      </c>
      <c r="AO65" s="53">
        <v>6.17624</v>
      </c>
      <c r="AP65" s="47">
        <v>8.3180800000000001</v>
      </c>
      <c r="AR65" s="47"/>
      <c r="AS65" s="52" t="s">
        <v>4</v>
      </c>
      <c r="AT65" s="47">
        <v>5.0658700000000003</v>
      </c>
      <c r="AU65" s="53">
        <v>7.3739699999999999</v>
      </c>
      <c r="AV65" s="47">
        <v>9.6820699999999995</v>
      </c>
      <c r="AX65" s="47"/>
      <c r="AY65" s="52" t="s">
        <v>4</v>
      </c>
      <c r="AZ65" s="47">
        <v>6.2465900000000003</v>
      </c>
      <c r="BA65" s="53">
        <v>9.0149600000000003</v>
      </c>
      <c r="BB65" s="47">
        <v>11.783329999999999</v>
      </c>
      <c r="BD65" s="47"/>
      <c r="BE65" s="52" t="s">
        <v>4</v>
      </c>
      <c r="BF65" s="47">
        <v>6.8326700000000002</v>
      </c>
      <c r="BG65" s="53">
        <v>10.781499999999999</v>
      </c>
      <c r="BH65" s="47">
        <v>14.73034</v>
      </c>
      <c r="BJ65" s="47"/>
      <c r="BK65" s="52" t="s">
        <v>4</v>
      </c>
      <c r="BL65" s="47">
        <v>9.0630000000000006</v>
      </c>
      <c r="BM65" s="53">
        <v>12.4739</v>
      </c>
      <c r="BN65" s="47">
        <v>15.8848</v>
      </c>
      <c r="BP65" s="47"/>
      <c r="BQ65" s="52" t="s">
        <v>4</v>
      </c>
      <c r="BR65" s="47">
        <v>9.5403400000000005</v>
      </c>
      <c r="BS65" s="53">
        <v>14.39587</v>
      </c>
      <c r="BT65" s="47">
        <v>19.2514</v>
      </c>
      <c r="BV65" s="47"/>
      <c r="BW65" s="52" t="s">
        <v>4</v>
      </c>
      <c r="BX65" s="47">
        <v>12.585559999999999</v>
      </c>
      <c r="BY65" s="53">
        <v>17.250389999999999</v>
      </c>
      <c r="BZ65" s="47">
        <v>21.915209999999998</v>
      </c>
      <c r="CB65" s="47"/>
      <c r="CC65" s="52" t="s">
        <v>4</v>
      </c>
      <c r="CD65" s="47">
        <v>15.26905</v>
      </c>
      <c r="CE65" s="53">
        <v>22.461220000000001</v>
      </c>
      <c r="CF65" s="47">
        <v>29.653379999999999</v>
      </c>
      <c r="CH65" s="47"/>
      <c r="CI65" s="52" t="s">
        <v>4</v>
      </c>
      <c r="CJ65" s="47">
        <v>19.761060000000001</v>
      </c>
      <c r="CK65" s="53">
        <v>25.892530000000001</v>
      </c>
      <c r="CL65" s="47">
        <v>32.024000000000001</v>
      </c>
      <c r="CN65" s="47"/>
      <c r="CO65" s="52" t="s">
        <v>4</v>
      </c>
      <c r="CP65" s="47">
        <v>19.711670000000002</v>
      </c>
      <c r="CQ65" s="53">
        <v>27.71331</v>
      </c>
      <c r="CR65" s="47">
        <v>35.714950000000002</v>
      </c>
    </row>
    <row r="66" spans="2:96" x14ac:dyDescent="0.3">
      <c r="B66" s="57" t="s">
        <v>38</v>
      </c>
      <c r="C66" s="43"/>
      <c r="D66" s="43">
        <v>12.02605</v>
      </c>
      <c r="E66" s="58">
        <v>17.899999999999999</v>
      </c>
      <c r="F66" s="43">
        <v>23.773949999999999</v>
      </c>
      <c r="H66" s="57" t="s">
        <v>38</v>
      </c>
      <c r="I66" s="43"/>
      <c r="J66" s="43">
        <v>14.002509999999999</v>
      </c>
      <c r="K66" s="58">
        <v>20.2</v>
      </c>
      <c r="L66" s="43">
        <v>26.397490000000001</v>
      </c>
      <c r="N66" s="57" t="s">
        <v>38</v>
      </c>
      <c r="O66" s="43"/>
      <c r="P66" s="43">
        <v>14.8262</v>
      </c>
      <c r="Q66" s="58">
        <v>20.9</v>
      </c>
      <c r="R66" s="43">
        <v>26.973800000000001</v>
      </c>
      <c r="T66" s="57" t="s">
        <v>38</v>
      </c>
      <c r="U66" s="43"/>
      <c r="V66" s="43">
        <v>17.006730000000001</v>
      </c>
      <c r="W66" s="58">
        <v>22.9</v>
      </c>
      <c r="X66" s="43">
        <v>28.79327</v>
      </c>
      <c r="Z66" s="57" t="s">
        <v>38</v>
      </c>
      <c r="AA66" s="43"/>
      <c r="AB66" s="43">
        <v>16.747689999999999</v>
      </c>
      <c r="AC66" s="58">
        <v>23.4</v>
      </c>
      <c r="AD66" s="43">
        <v>30.052309999999999</v>
      </c>
      <c r="AF66" s="57" t="s">
        <v>38</v>
      </c>
      <c r="AG66" s="43"/>
      <c r="AH66" s="43">
        <v>19.429290000000002</v>
      </c>
      <c r="AI66" s="58">
        <v>26.8</v>
      </c>
      <c r="AJ66" s="43">
        <v>34.17071</v>
      </c>
      <c r="AL66" s="57" t="s">
        <v>38</v>
      </c>
      <c r="AM66" s="43"/>
      <c r="AN66" s="43">
        <v>21.953749999999999</v>
      </c>
      <c r="AO66" s="58">
        <v>29.2</v>
      </c>
      <c r="AP66" s="43">
        <v>36.446249999999999</v>
      </c>
      <c r="AR66" s="57" t="s">
        <v>38</v>
      </c>
      <c r="AS66" s="43"/>
      <c r="AT66" s="43">
        <v>24.62415</v>
      </c>
      <c r="AU66" s="58">
        <v>33</v>
      </c>
      <c r="AV66" s="43">
        <v>41.37585</v>
      </c>
      <c r="AX66" s="57" t="s">
        <v>38</v>
      </c>
      <c r="AY66" s="43"/>
      <c r="AZ66" s="43">
        <v>27.809570000000001</v>
      </c>
      <c r="BA66" s="58">
        <v>37.799999999999997</v>
      </c>
      <c r="BB66" s="43">
        <v>47.790430000000001</v>
      </c>
      <c r="BD66" s="57" t="s">
        <v>38</v>
      </c>
      <c r="BE66" s="43"/>
      <c r="BF66" s="43">
        <v>30.436509999999998</v>
      </c>
      <c r="BG66" s="58">
        <v>42.6</v>
      </c>
      <c r="BH66" s="43">
        <v>54.763489999999997</v>
      </c>
      <c r="BJ66" s="57" t="s">
        <v>38</v>
      </c>
      <c r="BK66" s="43"/>
      <c r="BL66" s="43">
        <v>37.840420000000002</v>
      </c>
      <c r="BM66" s="58">
        <v>49.4</v>
      </c>
      <c r="BN66" s="43">
        <v>60.959580000000003</v>
      </c>
      <c r="BP66" s="57" t="s">
        <v>38</v>
      </c>
      <c r="BQ66" s="43"/>
      <c r="BR66" s="43">
        <v>41.508859999999999</v>
      </c>
      <c r="BS66" s="58">
        <v>57.6</v>
      </c>
      <c r="BT66" s="43">
        <v>73.691140000000004</v>
      </c>
      <c r="BV66" s="57" t="s">
        <v>38</v>
      </c>
      <c r="BW66" s="43"/>
      <c r="BX66" s="43">
        <v>58.477350000000001</v>
      </c>
      <c r="BY66" s="58">
        <v>72.7</v>
      </c>
      <c r="BZ66" s="43">
        <v>86.922650000000004</v>
      </c>
      <c r="CB66" s="57" t="s">
        <v>38</v>
      </c>
      <c r="CC66" s="43"/>
      <c r="CD66" s="43">
        <v>69.679540000000003</v>
      </c>
      <c r="CE66" s="58">
        <v>93.8</v>
      </c>
      <c r="CF66" s="43">
        <v>117.92046000000001</v>
      </c>
      <c r="CH66" s="57" t="s">
        <v>38</v>
      </c>
      <c r="CI66" s="43"/>
      <c r="CJ66" s="43">
        <v>84.188919999999996</v>
      </c>
      <c r="CK66" s="58">
        <v>108.9</v>
      </c>
      <c r="CL66" s="43">
        <v>133.61107999999999</v>
      </c>
      <c r="CN66" s="57" t="s">
        <v>38</v>
      </c>
      <c r="CO66" s="43"/>
      <c r="CP66" s="43">
        <v>91.949340000000007</v>
      </c>
      <c r="CQ66" s="58">
        <v>117.3</v>
      </c>
      <c r="CR66" s="43">
        <v>142.65065999999999</v>
      </c>
    </row>
    <row r="67" spans="2:96" x14ac:dyDescent="0.3">
      <c r="B67" s="57" t="s">
        <v>39</v>
      </c>
      <c r="C67" s="43"/>
      <c r="D67" s="43">
        <v>0</v>
      </c>
      <c r="E67" s="58">
        <v>0</v>
      </c>
      <c r="F67" s="43">
        <v>0</v>
      </c>
      <c r="H67" s="57" t="s">
        <v>39</v>
      </c>
      <c r="I67" s="43"/>
      <c r="J67" s="43">
        <v>0</v>
      </c>
      <c r="K67" s="58">
        <v>0</v>
      </c>
      <c r="L67" s="43">
        <v>0</v>
      </c>
      <c r="N67" s="57" t="s">
        <v>39</v>
      </c>
      <c r="O67" s="43"/>
      <c r="P67" s="43">
        <v>0</v>
      </c>
      <c r="Q67" s="58">
        <v>0</v>
      </c>
      <c r="R67" s="43">
        <v>0</v>
      </c>
      <c r="T67" s="57" t="s">
        <v>39</v>
      </c>
      <c r="U67" s="43"/>
      <c r="V67" s="43">
        <v>0</v>
      </c>
      <c r="W67" s="58">
        <v>0</v>
      </c>
      <c r="X67" s="43">
        <v>0</v>
      </c>
      <c r="Z67" s="57" t="s">
        <v>39</v>
      </c>
      <c r="AA67" s="43"/>
      <c r="AB67" s="43">
        <v>0</v>
      </c>
      <c r="AC67" s="58">
        <v>0</v>
      </c>
      <c r="AD67" s="43">
        <v>0</v>
      </c>
      <c r="AF67" s="57" t="s">
        <v>39</v>
      </c>
      <c r="AG67" s="43"/>
      <c r="AH67" s="43">
        <v>0</v>
      </c>
      <c r="AI67" s="58">
        <v>0</v>
      </c>
      <c r="AJ67" s="43">
        <v>0</v>
      </c>
      <c r="AL67" s="57" t="s">
        <v>39</v>
      </c>
      <c r="AM67" s="43"/>
      <c r="AN67" s="43">
        <v>0</v>
      </c>
      <c r="AO67" s="58">
        <v>0</v>
      </c>
      <c r="AP67" s="43">
        <v>0</v>
      </c>
      <c r="AR67" s="57" t="s">
        <v>39</v>
      </c>
      <c r="AS67" s="43"/>
      <c r="AT67" s="43">
        <v>0</v>
      </c>
      <c r="AU67" s="58">
        <v>0</v>
      </c>
      <c r="AV67" s="43">
        <v>0</v>
      </c>
      <c r="AX67" s="57" t="s">
        <v>39</v>
      </c>
      <c r="AY67" s="43"/>
      <c r="AZ67" s="43">
        <v>0</v>
      </c>
      <c r="BA67" s="58">
        <v>0</v>
      </c>
      <c r="BB67" s="43">
        <v>0</v>
      </c>
      <c r="BD67" s="57" t="s">
        <v>39</v>
      </c>
      <c r="BE67" s="43"/>
      <c r="BF67" s="43">
        <v>0</v>
      </c>
      <c r="BG67" s="58">
        <v>0</v>
      </c>
      <c r="BH67" s="43">
        <v>0</v>
      </c>
      <c r="BJ67" s="57" t="s">
        <v>39</v>
      </c>
      <c r="BK67" s="43"/>
      <c r="BL67" s="43">
        <v>0</v>
      </c>
      <c r="BM67" s="58">
        <v>0</v>
      </c>
      <c r="BN67" s="43">
        <v>0</v>
      </c>
      <c r="BP67" s="57" t="s">
        <v>39</v>
      </c>
      <c r="BQ67" s="43"/>
      <c r="BR67" s="43">
        <v>0</v>
      </c>
      <c r="BS67" s="58">
        <v>0</v>
      </c>
      <c r="BT67" s="43">
        <v>0</v>
      </c>
      <c r="BV67" s="57" t="s">
        <v>39</v>
      </c>
      <c r="BW67" s="43"/>
      <c r="BX67" s="43">
        <v>-0.36897999999999997</v>
      </c>
      <c r="BY67" s="58">
        <v>0.7</v>
      </c>
      <c r="BZ67" s="43">
        <v>1.76898</v>
      </c>
      <c r="CB67" s="57" t="s">
        <v>39</v>
      </c>
      <c r="CC67" s="43"/>
      <c r="CD67" s="43">
        <v>-1.1732800000000001</v>
      </c>
      <c r="CE67" s="58">
        <v>4.8</v>
      </c>
      <c r="CF67" s="43">
        <v>10.77328</v>
      </c>
      <c r="CH67" s="57" t="s">
        <v>39</v>
      </c>
      <c r="CI67" s="43"/>
      <c r="CJ67" s="43">
        <v>-9.196E-2</v>
      </c>
      <c r="CK67" s="58">
        <v>8.5</v>
      </c>
      <c r="CL67" s="43">
        <v>17.09196</v>
      </c>
      <c r="CN67" s="57" t="s">
        <v>39</v>
      </c>
      <c r="CO67" s="43"/>
      <c r="CP67" s="43">
        <v>1.1312</v>
      </c>
      <c r="CQ67" s="58">
        <v>10.1</v>
      </c>
      <c r="CR67" s="43">
        <v>19.0688</v>
      </c>
    </row>
    <row r="68" spans="2:96" x14ac:dyDescent="0.3">
      <c r="B68" s="14" t="s">
        <v>40</v>
      </c>
      <c r="C68" s="50" t="s">
        <v>3</v>
      </c>
      <c r="D68" s="3">
        <v>1.6061399999999999</v>
      </c>
      <c r="E68" s="51">
        <v>6.2656700000000001</v>
      </c>
      <c r="F68" s="3">
        <v>10.9252</v>
      </c>
      <c r="H68" s="14" t="s">
        <v>40</v>
      </c>
      <c r="I68" s="50" t="s">
        <v>3</v>
      </c>
      <c r="J68" s="3">
        <v>2.5822500000000002</v>
      </c>
      <c r="K68" s="51">
        <v>7.3755600000000001</v>
      </c>
      <c r="L68" s="3">
        <v>12.16888</v>
      </c>
      <c r="N68" s="14" t="s">
        <v>40</v>
      </c>
      <c r="O68" s="50" t="s">
        <v>3</v>
      </c>
      <c r="P68" s="3">
        <v>2.9303599999999999</v>
      </c>
      <c r="Q68" s="51">
        <v>10.23739</v>
      </c>
      <c r="R68" s="3">
        <v>17.544409999999999</v>
      </c>
      <c r="T68" s="14" t="s">
        <v>40</v>
      </c>
      <c r="U68" s="50" t="s">
        <v>3</v>
      </c>
      <c r="V68" s="3">
        <v>5.3390300000000002</v>
      </c>
      <c r="W68" s="51">
        <v>13.105650000000001</v>
      </c>
      <c r="X68" s="3">
        <v>20.87228</v>
      </c>
      <c r="Z68" s="14" t="s">
        <v>40</v>
      </c>
      <c r="AA68" s="50" t="s">
        <v>3</v>
      </c>
      <c r="AB68" s="3">
        <v>6.3347800000000003</v>
      </c>
      <c r="AC68" s="51">
        <v>17.427379999999999</v>
      </c>
      <c r="AD68" s="3">
        <v>28.51999</v>
      </c>
      <c r="AF68" s="14" t="s">
        <v>40</v>
      </c>
      <c r="AG68" s="50" t="s">
        <v>3</v>
      </c>
      <c r="AH68" s="3">
        <v>10.8644</v>
      </c>
      <c r="AI68" s="51">
        <v>22.933779999999999</v>
      </c>
      <c r="AJ68" s="3">
        <v>35.003160000000001</v>
      </c>
      <c r="AL68" s="14" t="s">
        <v>40</v>
      </c>
      <c r="AM68" s="50" t="s">
        <v>3</v>
      </c>
      <c r="AN68" s="3">
        <v>15.58254</v>
      </c>
      <c r="AO68" s="51">
        <v>31.850960000000001</v>
      </c>
      <c r="AP68" s="3">
        <v>48.11938</v>
      </c>
      <c r="AR68" s="14" t="s">
        <v>40</v>
      </c>
      <c r="AS68" s="50" t="s">
        <v>3</v>
      </c>
      <c r="AT68" s="3">
        <v>23.043030000000002</v>
      </c>
      <c r="AU68" s="51">
        <v>42.579430000000002</v>
      </c>
      <c r="AV68" s="3">
        <v>62.115830000000003</v>
      </c>
      <c r="AX68" s="14" t="s">
        <v>40</v>
      </c>
      <c r="AY68" s="50" t="s">
        <v>3</v>
      </c>
      <c r="AZ68" s="3">
        <v>32.590089999999996</v>
      </c>
      <c r="BA68" s="51">
        <v>59.14528</v>
      </c>
      <c r="BB68" s="3">
        <v>85.700469999999996</v>
      </c>
      <c r="BD68" s="14" t="s">
        <v>40</v>
      </c>
      <c r="BE68" s="50" t="s">
        <v>3</v>
      </c>
      <c r="BF68" s="3">
        <v>38.789110000000001</v>
      </c>
      <c r="BG68" s="51">
        <v>81.519030000000001</v>
      </c>
      <c r="BH68" s="3">
        <v>124.24894999999999</v>
      </c>
      <c r="BJ68" s="14" t="s">
        <v>40</v>
      </c>
      <c r="BK68" s="50" t="s">
        <v>3</v>
      </c>
      <c r="BL68" s="3">
        <v>65.449100000000001</v>
      </c>
      <c r="BM68" s="51">
        <v>101.08086</v>
      </c>
      <c r="BN68" s="3">
        <v>136.71261999999999</v>
      </c>
      <c r="BP68" s="14" t="s">
        <v>40</v>
      </c>
      <c r="BQ68" s="50" t="s">
        <v>3</v>
      </c>
      <c r="BR68" s="3">
        <v>85.068929999999995</v>
      </c>
      <c r="BS68" s="51">
        <v>133.15922</v>
      </c>
      <c r="BT68" s="3">
        <v>181.24951999999999</v>
      </c>
      <c r="BV68" s="14" t="s">
        <v>40</v>
      </c>
      <c r="BW68" s="50" t="s">
        <v>3</v>
      </c>
      <c r="BX68" s="3">
        <v>149.48925</v>
      </c>
      <c r="BY68" s="51">
        <v>203.50185999999999</v>
      </c>
      <c r="BZ68" s="3">
        <v>257.51447999999999</v>
      </c>
      <c r="CB68" s="14" t="s">
        <v>40</v>
      </c>
      <c r="CC68" s="50" t="s">
        <v>3</v>
      </c>
      <c r="CD68" s="3">
        <v>216.62017</v>
      </c>
      <c r="CE68" s="51">
        <v>296.07071999999999</v>
      </c>
      <c r="CF68" s="3">
        <v>375.52127999999999</v>
      </c>
      <c r="CH68" s="14" t="s">
        <v>40</v>
      </c>
      <c r="CI68" s="50" t="s">
        <v>3</v>
      </c>
      <c r="CJ68" s="3">
        <v>276.64996000000002</v>
      </c>
      <c r="CK68" s="51">
        <v>365.24304000000001</v>
      </c>
      <c r="CL68" s="3">
        <v>453.83611000000002</v>
      </c>
      <c r="CN68" s="14" t="s">
        <v>40</v>
      </c>
      <c r="CO68" s="50" t="s">
        <v>3</v>
      </c>
      <c r="CP68" s="3">
        <v>327.69132999999999</v>
      </c>
      <c r="CQ68" s="51">
        <v>412.58181000000002</v>
      </c>
      <c r="CR68" s="3">
        <v>497.47230000000002</v>
      </c>
    </row>
    <row r="69" spans="2:96" x14ac:dyDescent="0.3">
      <c r="B69" s="47"/>
      <c r="C69" s="52" t="s">
        <v>4</v>
      </c>
      <c r="D69" s="47">
        <v>7.3144499999999999</v>
      </c>
      <c r="E69" s="53">
        <v>16.272929999999999</v>
      </c>
      <c r="F69" s="47">
        <v>25.231400000000001</v>
      </c>
      <c r="H69" s="47"/>
      <c r="I69" s="52" t="s">
        <v>4</v>
      </c>
      <c r="J69" s="47">
        <v>9.35703</v>
      </c>
      <c r="K69" s="53">
        <v>17.928000000000001</v>
      </c>
      <c r="L69" s="47">
        <v>26.49897</v>
      </c>
      <c r="N69" s="47"/>
      <c r="O69" s="52" t="s">
        <v>4</v>
      </c>
      <c r="P69" s="47">
        <v>10.821099999999999</v>
      </c>
      <c r="Q69" s="53">
        <v>21.163450000000001</v>
      </c>
      <c r="R69" s="47">
        <v>31.505800000000001</v>
      </c>
      <c r="T69" s="47"/>
      <c r="U69" s="52" t="s">
        <v>4</v>
      </c>
      <c r="V69" s="47">
        <v>14.050700000000001</v>
      </c>
      <c r="W69" s="53">
        <v>25.016500000000001</v>
      </c>
      <c r="X69" s="47">
        <v>35.982289999999999</v>
      </c>
      <c r="Z69" s="47"/>
      <c r="AA69" s="52" t="s">
        <v>4</v>
      </c>
      <c r="AB69" s="47">
        <v>16.087389999999999</v>
      </c>
      <c r="AC69" s="53">
        <v>28.0824</v>
      </c>
      <c r="AD69" s="47">
        <v>40.07741</v>
      </c>
      <c r="AF69" s="47"/>
      <c r="AG69" s="52" t="s">
        <v>4</v>
      </c>
      <c r="AH69" s="47">
        <v>21.073830000000001</v>
      </c>
      <c r="AI69" s="53">
        <v>34.219760000000001</v>
      </c>
      <c r="AJ69" s="47">
        <v>47.365690000000001</v>
      </c>
      <c r="AL69" s="47"/>
      <c r="AM69" s="52" t="s">
        <v>4</v>
      </c>
      <c r="AN69" s="47">
        <v>26.44556</v>
      </c>
      <c r="AO69" s="53">
        <v>40.730150000000002</v>
      </c>
      <c r="AP69" s="47">
        <v>55.014740000000003</v>
      </c>
      <c r="AR69" s="47"/>
      <c r="AS69" s="52" t="s">
        <v>4</v>
      </c>
      <c r="AT69" s="47">
        <v>33.314819999999997</v>
      </c>
      <c r="AU69" s="53">
        <v>49.101709999999997</v>
      </c>
      <c r="AV69" s="47">
        <v>64.888599999999997</v>
      </c>
      <c r="AX69" s="47"/>
      <c r="AY69" s="52" t="s">
        <v>4</v>
      </c>
      <c r="AZ69" s="47">
        <v>41.1785</v>
      </c>
      <c r="BA69" s="53">
        <v>60.77655</v>
      </c>
      <c r="BB69" s="47">
        <v>80.374589999999998</v>
      </c>
      <c r="BD69" s="47"/>
      <c r="BE69" s="52" t="s">
        <v>4</v>
      </c>
      <c r="BF69" s="47">
        <v>45.589790000000001</v>
      </c>
      <c r="BG69" s="53">
        <v>72.626480000000001</v>
      </c>
      <c r="BH69" s="47">
        <v>99.663169999999994</v>
      </c>
      <c r="BJ69" s="47"/>
      <c r="BK69" s="52" t="s">
        <v>4</v>
      </c>
      <c r="BL69" s="47">
        <v>61.075839999999999</v>
      </c>
      <c r="BM69" s="53">
        <v>84.642409999999998</v>
      </c>
      <c r="BN69" s="47">
        <v>108.20898</v>
      </c>
      <c r="BP69" s="47"/>
      <c r="BQ69" s="52" t="s">
        <v>4</v>
      </c>
      <c r="BR69" s="47">
        <v>64.418310000000005</v>
      </c>
      <c r="BS69" s="53">
        <v>97.418030000000002</v>
      </c>
      <c r="BT69" s="47">
        <v>130.41774000000001</v>
      </c>
      <c r="BV69" s="47"/>
      <c r="BW69" s="52" t="s">
        <v>4</v>
      </c>
      <c r="BX69" s="47">
        <v>82.914270000000002</v>
      </c>
      <c r="BY69" s="53">
        <v>115.9794</v>
      </c>
      <c r="BZ69" s="47">
        <v>149.04453000000001</v>
      </c>
      <c r="CB69" s="47"/>
      <c r="CC69" s="52" t="s">
        <v>4</v>
      </c>
      <c r="CD69" s="47">
        <v>102.06479</v>
      </c>
      <c r="CE69" s="53">
        <v>149.75986</v>
      </c>
      <c r="CF69" s="47">
        <v>197.45493999999999</v>
      </c>
      <c r="CH69" s="47"/>
      <c r="CI69" s="52" t="s">
        <v>4</v>
      </c>
      <c r="CJ69" s="47">
        <v>132.79336000000001</v>
      </c>
      <c r="CK69" s="53">
        <v>173.53702999999999</v>
      </c>
      <c r="CL69" s="47">
        <v>214.28068999999999</v>
      </c>
      <c r="CN69" s="47"/>
      <c r="CO69" s="52" t="s">
        <v>4</v>
      </c>
      <c r="CP69" s="47">
        <v>132.37479999999999</v>
      </c>
      <c r="CQ69" s="53">
        <v>188.31589</v>
      </c>
      <c r="CR69" s="47">
        <v>244.25699</v>
      </c>
    </row>
    <row r="70" spans="2:96" x14ac:dyDescent="0.3">
      <c r="B70" s="57" t="s">
        <v>41</v>
      </c>
      <c r="C70" s="43"/>
      <c r="D70" s="43">
        <v>68.244780000000006</v>
      </c>
      <c r="E70" s="58">
        <v>105.55615</v>
      </c>
      <c r="F70" s="43">
        <v>142.86752000000001</v>
      </c>
      <c r="H70" s="57" t="s">
        <v>41</v>
      </c>
      <c r="I70" s="43"/>
      <c r="J70" s="43">
        <v>80.944699999999997</v>
      </c>
      <c r="K70" s="58">
        <v>116.03483</v>
      </c>
      <c r="L70" s="43">
        <v>151.12495999999999</v>
      </c>
      <c r="N70" s="57" t="s">
        <v>41</v>
      </c>
      <c r="O70" s="43"/>
      <c r="P70" s="43">
        <v>83.080430000000007</v>
      </c>
      <c r="Q70" s="58">
        <v>119.48603</v>
      </c>
      <c r="R70" s="43">
        <v>155.89164</v>
      </c>
      <c r="T70" s="57" t="s">
        <v>41</v>
      </c>
      <c r="U70" s="43"/>
      <c r="V70" s="43">
        <v>95.951329999999999</v>
      </c>
      <c r="W70" s="58">
        <v>132.85369</v>
      </c>
      <c r="X70" s="43">
        <v>169.75605999999999</v>
      </c>
      <c r="Z70" s="57" t="s">
        <v>41</v>
      </c>
      <c r="AA70" s="43"/>
      <c r="AB70" s="43">
        <v>100.77997000000001</v>
      </c>
      <c r="AC70" s="58">
        <v>138.77739</v>
      </c>
      <c r="AD70" s="43">
        <v>176.77481</v>
      </c>
      <c r="AF70" s="57" t="s">
        <v>41</v>
      </c>
      <c r="AG70" s="43"/>
      <c r="AH70" s="43">
        <v>115.38279</v>
      </c>
      <c r="AI70" s="58">
        <v>159.84304</v>
      </c>
      <c r="AJ70" s="43">
        <v>204.30330000000001</v>
      </c>
      <c r="AL70" s="57" t="s">
        <v>41</v>
      </c>
      <c r="AM70" s="43"/>
      <c r="AN70" s="43">
        <v>131.69794999999999</v>
      </c>
      <c r="AO70" s="58">
        <v>178.05153999999999</v>
      </c>
      <c r="AP70" s="43">
        <v>224.40512000000001</v>
      </c>
      <c r="AR70" s="57" t="s">
        <v>41</v>
      </c>
      <c r="AS70" s="43"/>
      <c r="AT70" s="43">
        <v>149.98142999999999</v>
      </c>
      <c r="AU70" s="58">
        <v>200.82044999999999</v>
      </c>
      <c r="AV70" s="43">
        <v>251.65947</v>
      </c>
      <c r="AX70" s="57" t="s">
        <v>41</v>
      </c>
      <c r="AY70" s="43"/>
      <c r="AZ70" s="43">
        <v>172.43026</v>
      </c>
      <c r="BA70" s="58">
        <v>239.46695</v>
      </c>
      <c r="BB70" s="43">
        <v>306.50364000000002</v>
      </c>
      <c r="BD70" s="57" t="s">
        <v>41</v>
      </c>
      <c r="BE70" s="43"/>
      <c r="BF70" s="43">
        <v>192.88624999999999</v>
      </c>
      <c r="BG70" s="58">
        <v>277.58026999999998</v>
      </c>
      <c r="BH70" s="43">
        <v>362.27429000000001</v>
      </c>
      <c r="BJ70" s="57" t="s">
        <v>41</v>
      </c>
      <c r="BK70" s="43"/>
      <c r="BL70" s="43">
        <v>241.3254</v>
      </c>
      <c r="BM70" s="58">
        <v>317.14141999999998</v>
      </c>
      <c r="BN70" s="43">
        <v>392.95744000000002</v>
      </c>
      <c r="BP70" s="57" t="s">
        <v>41</v>
      </c>
      <c r="BQ70" s="43"/>
      <c r="BR70" s="43">
        <v>258.10300999999998</v>
      </c>
      <c r="BS70" s="58">
        <v>360.63565999999997</v>
      </c>
      <c r="BT70" s="43">
        <v>463.16831999999999</v>
      </c>
      <c r="BV70" s="57" t="s">
        <v>41</v>
      </c>
      <c r="BW70" s="43"/>
      <c r="BX70" s="43">
        <v>363.16946000000002</v>
      </c>
      <c r="BY70" s="58">
        <v>464.66014000000001</v>
      </c>
      <c r="BZ70" s="43">
        <v>566.15081999999995</v>
      </c>
      <c r="CB70" s="57" t="s">
        <v>41</v>
      </c>
      <c r="CC70" s="43"/>
      <c r="CD70" s="43">
        <v>438.74331000000001</v>
      </c>
      <c r="CE70" s="58">
        <v>606.26764000000003</v>
      </c>
      <c r="CF70" s="43">
        <v>773.79196000000002</v>
      </c>
      <c r="CH70" s="57" t="s">
        <v>41</v>
      </c>
      <c r="CI70" s="43"/>
      <c r="CJ70" s="43">
        <v>541.67543999999998</v>
      </c>
      <c r="CK70" s="58">
        <v>700.51634999999999</v>
      </c>
      <c r="CL70" s="43">
        <v>859.35726</v>
      </c>
      <c r="CN70" s="57" t="s">
        <v>41</v>
      </c>
      <c r="CO70" s="43"/>
      <c r="CP70" s="43">
        <v>602.12945000000002</v>
      </c>
      <c r="CQ70" s="58">
        <v>769.87716</v>
      </c>
      <c r="CR70" s="43">
        <v>937.62486000000001</v>
      </c>
    </row>
    <row r="71" spans="2:96" x14ac:dyDescent="0.3">
      <c r="B71" s="46" t="s">
        <v>42</v>
      </c>
      <c r="C71" s="47"/>
      <c r="D71" s="47">
        <v>0</v>
      </c>
      <c r="E71" s="53">
        <v>0</v>
      </c>
      <c r="F71" s="47">
        <v>0</v>
      </c>
      <c r="H71" s="46" t="s">
        <v>42</v>
      </c>
      <c r="I71" s="47"/>
      <c r="J71" s="47">
        <v>0</v>
      </c>
      <c r="K71" s="53">
        <v>0</v>
      </c>
      <c r="L71" s="47">
        <v>0</v>
      </c>
      <c r="N71" s="46" t="s">
        <v>42</v>
      </c>
      <c r="O71" s="47"/>
      <c r="P71" s="47">
        <v>0</v>
      </c>
      <c r="Q71" s="53">
        <v>0</v>
      </c>
      <c r="R71" s="47">
        <v>0</v>
      </c>
      <c r="T71" s="46" t="s">
        <v>42</v>
      </c>
      <c r="U71" s="47"/>
      <c r="V71" s="47">
        <v>0</v>
      </c>
      <c r="W71" s="53">
        <v>0</v>
      </c>
      <c r="X71" s="47">
        <v>0</v>
      </c>
      <c r="Z71" s="46" t="s">
        <v>42</v>
      </c>
      <c r="AA71" s="47"/>
      <c r="AB71" s="47">
        <v>0</v>
      </c>
      <c r="AC71" s="53">
        <v>0</v>
      </c>
      <c r="AD71" s="47">
        <v>0</v>
      </c>
      <c r="AF71" s="46" t="s">
        <v>42</v>
      </c>
      <c r="AG71" s="47"/>
      <c r="AH71" s="47">
        <v>0</v>
      </c>
      <c r="AI71" s="53">
        <v>0</v>
      </c>
      <c r="AJ71" s="47">
        <v>0</v>
      </c>
      <c r="AL71" s="46" t="s">
        <v>42</v>
      </c>
      <c r="AM71" s="47"/>
      <c r="AN71" s="47">
        <v>0</v>
      </c>
      <c r="AO71" s="53">
        <v>0</v>
      </c>
      <c r="AP71" s="47">
        <v>0</v>
      </c>
      <c r="AR71" s="46" t="s">
        <v>42</v>
      </c>
      <c r="AS71" s="47"/>
      <c r="AT71" s="47">
        <v>0</v>
      </c>
      <c r="AU71" s="53">
        <v>0</v>
      </c>
      <c r="AV71" s="47">
        <v>0</v>
      </c>
      <c r="AX71" s="46" t="s">
        <v>42</v>
      </c>
      <c r="AY71" s="47"/>
      <c r="AZ71" s="47">
        <v>0</v>
      </c>
      <c r="BA71" s="53">
        <v>0</v>
      </c>
      <c r="BB71" s="47">
        <v>0</v>
      </c>
      <c r="BD71" s="46" t="s">
        <v>42</v>
      </c>
      <c r="BE71" s="47"/>
      <c r="BF71" s="47">
        <v>0</v>
      </c>
      <c r="BG71" s="53">
        <v>0</v>
      </c>
      <c r="BH71" s="47">
        <v>0</v>
      </c>
      <c r="BJ71" s="46" t="s">
        <v>42</v>
      </c>
      <c r="BK71" s="47"/>
      <c r="BL71" s="47">
        <v>0</v>
      </c>
      <c r="BM71" s="53">
        <v>0</v>
      </c>
      <c r="BN71" s="47">
        <v>0</v>
      </c>
      <c r="BP71" s="46" t="s">
        <v>42</v>
      </c>
      <c r="BQ71" s="47"/>
      <c r="BR71" s="47">
        <v>0</v>
      </c>
      <c r="BS71" s="53">
        <v>0</v>
      </c>
      <c r="BT71" s="47">
        <v>0</v>
      </c>
      <c r="BV71" s="46" t="s">
        <v>42</v>
      </c>
      <c r="BW71" s="47"/>
      <c r="BX71" s="47">
        <v>-3.73048</v>
      </c>
      <c r="BY71" s="53">
        <v>6.4792800000000002</v>
      </c>
      <c r="BZ71" s="47">
        <v>16.689050000000002</v>
      </c>
      <c r="CB71" s="46" t="s">
        <v>42</v>
      </c>
      <c r="CC71" s="47"/>
      <c r="CD71" s="47">
        <v>-9.8209900000000001</v>
      </c>
      <c r="CE71" s="53">
        <v>38.579839999999997</v>
      </c>
      <c r="CF71" s="47">
        <v>86.980670000000003</v>
      </c>
      <c r="CH71" s="46" t="s">
        <v>42</v>
      </c>
      <c r="CI71" s="47"/>
      <c r="CJ71" s="47">
        <v>3.4502199999999998</v>
      </c>
      <c r="CK71" s="53">
        <v>64.880009999999999</v>
      </c>
      <c r="CL71" s="47">
        <v>126.3098</v>
      </c>
      <c r="CN71" s="46" t="s">
        <v>42</v>
      </c>
      <c r="CO71" s="47"/>
      <c r="CP71" s="47">
        <v>13.66982</v>
      </c>
      <c r="CQ71" s="53">
        <v>76.293279999999996</v>
      </c>
      <c r="CR71" s="47">
        <v>138.91673</v>
      </c>
    </row>
    <row r="72" spans="2:96" x14ac:dyDescent="0.3">
      <c r="B72" s="14" t="s">
        <v>43</v>
      </c>
      <c r="C72" s="50" t="s">
        <v>3</v>
      </c>
      <c r="D72" s="3">
        <v>5.4423000000000004</v>
      </c>
      <c r="E72" s="55">
        <v>5.9162800000000004</v>
      </c>
      <c r="F72" s="3">
        <v>6.3902599999999996</v>
      </c>
      <c r="H72" s="14" t="s">
        <v>43</v>
      </c>
      <c r="I72" s="50" t="s">
        <v>3</v>
      </c>
      <c r="J72" s="3">
        <v>5.3977599999999999</v>
      </c>
      <c r="K72" s="55">
        <v>5.8643799999999997</v>
      </c>
      <c r="L72" s="3">
        <v>6.33101</v>
      </c>
      <c r="N72" s="14" t="s">
        <v>43</v>
      </c>
      <c r="O72" s="50" t="s">
        <v>3</v>
      </c>
      <c r="P72" s="3">
        <v>5.3928799999999999</v>
      </c>
      <c r="Q72" s="55">
        <v>5.8381699999999999</v>
      </c>
      <c r="R72" s="3">
        <v>6.2834700000000003</v>
      </c>
      <c r="T72" s="14" t="s">
        <v>43</v>
      </c>
      <c r="U72" s="50" t="s">
        <v>3</v>
      </c>
      <c r="V72" s="3">
        <v>5.3616999999999999</v>
      </c>
      <c r="W72" s="55">
        <v>5.7938000000000001</v>
      </c>
      <c r="X72" s="3">
        <v>6.2259099999999998</v>
      </c>
      <c r="Z72" s="14" t="s">
        <v>43</v>
      </c>
      <c r="AA72" s="50" t="s">
        <v>3</v>
      </c>
      <c r="AB72" s="3">
        <v>5.29915</v>
      </c>
      <c r="AC72" s="55">
        <v>5.7097899999999999</v>
      </c>
      <c r="AD72" s="3">
        <v>6.1204200000000002</v>
      </c>
      <c r="AF72" s="14" t="s">
        <v>43</v>
      </c>
      <c r="AG72" s="50" t="s">
        <v>3</v>
      </c>
      <c r="AH72" s="3">
        <v>5.2770700000000001</v>
      </c>
      <c r="AI72" s="55">
        <v>5.6553199999999997</v>
      </c>
      <c r="AJ72" s="3">
        <v>6.0335700000000001</v>
      </c>
      <c r="AL72" s="14" t="s">
        <v>43</v>
      </c>
      <c r="AM72" s="50" t="s">
        <v>3</v>
      </c>
      <c r="AN72" s="3">
        <v>5.24207</v>
      </c>
      <c r="AO72" s="55">
        <v>5.5773700000000002</v>
      </c>
      <c r="AP72" s="3">
        <v>5.9126700000000003</v>
      </c>
      <c r="AR72" s="14" t="s">
        <v>43</v>
      </c>
      <c r="AS72" s="50" t="s">
        <v>3</v>
      </c>
      <c r="AT72" s="3">
        <v>5.1875299999999998</v>
      </c>
      <c r="AU72" s="55">
        <v>5.4807499999999996</v>
      </c>
      <c r="AV72" s="3">
        <v>5.7739799999999999</v>
      </c>
      <c r="AX72" s="14" t="s">
        <v>43</v>
      </c>
      <c r="AY72" s="50" t="s">
        <v>3</v>
      </c>
      <c r="AZ72" s="3">
        <v>5.0913000000000004</v>
      </c>
      <c r="BA72" s="55">
        <v>5.3339499999999997</v>
      </c>
      <c r="BB72" s="3">
        <v>5.5766</v>
      </c>
      <c r="BD72" s="14" t="s">
        <v>43</v>
      </c>
      <c r="BE72" s="50" t="s">
        <v>3</v>
      </c>
      <c r="BF72" s="3">
        <v>4.9628300000000003</v>
      </c>
      <c r="BG72" s="55">
        <v>5.1951099999999997</v>
      </c>
      <c r="BH72" s="3">
        <v>5.4273999999999996</v>
      </c>
      <c r="BJ72" s="14" t="s">
        <v>43</v>
      </c>
      <c r="BK72" s="50" t="s">
        <v>3</v>
      </c>
      <c r="BL72" s="3">
        <v>4.8469699999999998</v>
      </c>
      <c r="BM72" s="55">
        <v>5.0072799999999997</v>
      </c>
      <c r="BN72" s="3">
        <v>5.1676000000000002</v>
      </c>
      <c r="BP72" s="14" t="s">
        <v>43</v>
      </c>
      <c r="BQ72" s="50" t="s">
        <v>3</v>
      </c>
      <c r="BR72" s="3">
        <v>4.69496</v>
      </c>
      <c r="BS72" s="55">
        <v>4.82172</v>
      </c>
      <c r="BT72" s="3">
        <v>4.9484700000000004</v>
      </c>
      <c r="BV72" s="14" t="s">
        <v>43</v>
      </c>
      <c r="BW72" s="50" t="s">
        <v>3</v>
      </c>
      <c r="BX72" s="3">
        <v>4.4755200000000004</v>
      </c>
      <c r="BY72" s="55">
        <v>4.5729699999999998</v>
      </c>
      <c r="BZ72" s="3">
        <v>4.67042</v>
      </c>
      <c r="CB72" s="14" t="s">
        <v>43</v>
      </c>
      <c r="CC72" s="50" t="s">
        <v>3</v>
      </c>
      <c r="CD72" s="3">
        <v>4.1818999999999997</v>
      </c>
      <c r="CE72" s="55">
        <v>4.2514500000000002</v>
      </c>
      <c r="CF72" s="3">
        <v>4.3209900000000001</v>
      </c>
      <c r="CH72" s="14" t="s">
        <v>43</v>
      </c>
      <c r="CI72" s="50" t="s">
        <v>3</v>
      </c>
      <c r="CJ72" s="3">
        <v>4.0482500000000003</v>
      </c>
      <c r="CK72" s="55">
        <v>4.1027399999999998</v>
      </c>
      <c r="CL72" s="3">
        <v>4.1572300000000002</v>
      </c>
      <c r="CN72" s="14" t="s">
        <v>43</v>
      </c>
      <c r="CO72" s="50" t="s">
        <v>3</v>
      </c>
      <c r="CP72" s="3">
        <v>3.90598</v>
      </c>
      <c r="CQ72" s="55">
        <v>3.93954</v>
      </c>
      <c r="CR72" s="3">
        <v>3.9731100000000001</v>
      </c>
    </row>
    <row r="73" spans="2:96" x14ac:dyDescent="0.3">
      <c r="B73" s="47"/>
      <c r="C73" s="52" t="s">
        <v>4</v>
      </c>
      <c r="D73" s="47">
        <v>1.9350400000000001</v>
      </c>
      <c r="E73" s="53">
        <v>2.0780699999999999</v>
      </c>
      <c r="F73" s="47">
        <v>2.2210999999999999</v>
      </c>
      <c r="H73" s="47"/>
      <c r="I73" s="52" t="s">
        <v>4</v>
      </c>
      <c r="J73" s="47">
        <v>1.87666</v>
      </c>
      <c r="K73" s="53">
        <v>2.0150299999999999</v>
      </c>
      <c r="L73" s="47">
        <v>2.1534</v>
      </c>
      <c r="N73" s="47"/>
      <c r="O73" s="52" t="s">
        <v>4</v>
      </c>
      <c r="P73" s="47">
        <v>1.8143100000000001</v>
      </c>
      <c r="Q73" s="53">
        <v>1.9476899999999999</v>
      </c>
      <c r="R73" s="47">
        <v>2.08108</v>
      </c>
      <c r="T73" s="47"/>
      <c r="U73" s="52" t="s">
        <v>4</v>
      </c>
      <c r="V73" s="47">
        <v>1.72848</v>
      </c>
      <c r="W73" s="53">
        <v>1.86778</v>
      </c>
      <c r="X73" s="47">
        <v>2.0070700000000001</v>
      </c>
      <c r="Z73" s="47"/>
      <c r="AA73" s="52" t="s">
        <v>4</v>
      </c>
      <c r="AB73" s="47">
        <v>1.63547</v>
      </c>
      <c r="AC73" s="53">
        <v>1.77555</v>
      </c>
      <c r="AD73" s="47">
        <v>1.9156200000000001</v>
      </c>
      <c r="AF73" s="47"/>
      <c r="AG73" s="52" t="s">
        <v>4</v>
      </c>
      <c r="AH73" s="47">
        <v>1.51915</v>
      </c>
      <c r="AI73" s="53">
        <v>1.66692</v>
      </c>
      <c r="AJ73" s="47">
        <v>1.8147</v>
      </c>
      <c r="AL73" s="47"/>
      <c r="AM73" s="52" t="s">
        <v>4</v>
      </c>
      <c r="AN73" s="47">
        <v>1.3720699999999999</v>
      </c>
      <c r="AO73" s="53">
        <v>1.5248600000000001</v>
      </c>
      <c r="AP73" s="47">
        <v>1.6776599999999999</v>
      </c>
      <c r="AR73" s="47"/>
      <c r="AS73" s="52" t="s">
        <v>4</v>
      </c>
      <c r="AT73" s="47">
        <v>1.19512</v>
      </c>
      <c r="AU73" s="53">
        <v>1.3704400000000001</v>
      </c>
      <c r="AV73" s="47">
        <v>1.54576</v>
      </c>
      <c r="AX73" s="47"/>
      <c r="AY73" s="52" t="s">
        <v>4</v>
      </c>
      <c r="AZ73" s="47">
        <v>1.0527599999999999</v>
      </c>
      <c r="BA73" s="53">
        <v>1.22536</v>
      </c>
      <c r="BB73" s="47">
        <v>1.3979600000000001</v>
      </c>
      <c r="BD73" s="47"/>
      <c r="BE73" s="52" t="s">
        <v>4</v>
      </c>
      <c r="BF73" s="47">
        <v>0.85980999999999996</v>
      </c>
      <c r="BG73" s="53">
        <v>1.04087</v>
      </c>
      <c r="BH73" s="47">
        <v>1.22194</v>
      </c>
      <c r="BJ73" s="47"/>
      <c r="BK73" s="52" t="s">
        <v>4</v>
      </c>
      <c r="BL73" s="47">
        <v>0.73804000000000003</v>
      </c>
      <c r="BM73" s="53">
        <v>0.87582000000000004</v>
      </c>
      <c r="BN73" s="47">
        <v>1.0136099999999999</v>
      </c>
      <c r="BP73" s="47"/>
      <c r="BQ73" s="52" t="s">
        <v>4</v>
      </c>
      <c r="BR73" s="47">
        <v>0.5383</v>
      </c>
      <c r="BS73" s="53">
        <v>0.67998000000000003</v>
      </c>
      <c r="BT73" s="47">
        <v>0.82167000000000001</v>
      </c>
      <c r="BV73" s="47"/>
      <c r="BW73" s="52" t="s">
        <v>4</v>
      </c>
      <c r="BX73" s="47">
        <v>0.42376000000000003</v>
      </c>
      <c r="BY73" s="53">
        <v>0.53634000000000004</v>
      </c>
      <c r="BZ73" s="47">
        <v>0.64893000000000001</v>
      </c>
      <c r="CB73" s="47"/>
      <c r="CC73" s="52" t="s">
        <v>4</v>
      </c>
      <c r="CD73" s="47">
        <v>0.39094000000000001</v>
      </c>
      <c r="CE73" s="53">
        <v>0.47270000000000001</v>
      </c>
      <c r="CF73" s="47">
        <v>0.55445999999999995</v>
      </c>
      <c r="CH73" s="47"/>
      <c r="CI73" s="52" t="s">
        <v>4</v>
      </c>
      <c r="CJ73" s="47">
        <v>0.3624</v>
      </c>
      <c r="CK73" s="53">
        <v>0.42637000000000003</v>
      </c>
      <c r="CL73" s="47">
        <v>0.49034</v>
      </c>
      <c r="CN73" s="47"/>
      <c r="CO73" s="52" t="s">
        <v>4</v>
      </c>
      <c r="CP73" s="47">
        <v>0.36324000000000001</v>
      </c>
      <c r="CQ73" s="53">
        <v>0.40716000000000002</v>
      </c>
      <c r="CR73" s="47">
        <v>0.45107999999999998</v>
      </c>
    </row>
    <row r="74" spans="2:96" x14ac:dyDescent="0.3">
      <c r="B74" s="14" t="s">
        <v>44</v>
      </c>
      <c r="C74" s="50" t="s">
        <v>3</v>
      </c>
      <c r="D74" s="3">
        <v>6.1864499999999998</v>
      </c>
      <c r="E74" s="55">
        <v>6.6964499999999996</v>
      </c>
      <c r="F74" s="3">
        <v>7.2064500000000002</v>
      </c>
      <c r="H74" s="14" t="s">
        <v>44</v>
      </c>
      <c r="I74" s="50" t="s">
        <v>3</v>
      </c>
      <c r="J74" s="3">
        <v>6.1383700000000001</v>
      </c>
      <c r="K74" s="55">
        <v>6.6396800000000002</v>
      </c>
      <c r="L74" s="3">
        <v>7.1409900000000004</v>
      </c>
      <c r="N74" s="14" t="s">
        <v>44</v>
      </c>
      <c r="O74" s="50" t="s">
        <v>3</v>
      </c>
      <c r="P74" s="3">
        <v>6.13443</v>
      </c>
      <c r="Q74" s="55">
        <v>6.6120900000000002</v>
      </c>
      <c r="R74" s="3">
        <v>7.0897500000000004</v>
      </c>
      <c r="T74" s="14" t="s">
        <v>44</v>
      </c>
      <c r="U74" s="50" t="s">
        <v>3</v>
      </c>
      <c r="V74" s="3">
        <v>6.1014299999999997</v>
      </c>
      <c r="W74" s="55">
        <v>6.5661199999999997</v>
      </c>
      <c r="X74" s="3">
        <v>7.0308200000000003</v>
      </c>
      <c r="Z74" s="14" t="s">
        <v>44</v>
      </c>
      <c r="AA74" s="50" t="s">
        <v>3</v>
      </c>
      <c r="AB74" s="3">
        <v>6.0343499999999999</v>
      </c>
      <c r="AC74" s="55">
        <v>6.4755000000000003</v>
      </c>
      <c r="AD74" s="3">
        <v>6.9166600000000003</v>
      </c>
      <c r="AF74" s="14" t="s">
        <v>44</v>
      </c>
      <c r="AG74" s="50" t="s">
        <v>3</v>
      </c>
      <c r="AH74" s="3">
        <v>6.0103900000000001</v>
      </c>
      <c r="AI74" s="55">
        <v>6.4135799999999996</v>
      </c>
      <c r="AJ74" s="3">
        <v>6.81677</v>
      </c>
      <c r="AL74" s="14" t="s">
        <v>44</v>
      </c>
      <c r="AM74" s="50" t="s">
        <v>3</v>
      </c>
      <c r="AN74" s="3">
        <v>5.97776</v>
      </c>
      <c r="AO74" s="55">
        <v>6.3352399999999998</v>
      </c>
      <c r="AP74" s="3">
        <v>6.6927300000000001</v>
      </c>
      <c r="AR74" s="14" t="s">
        <v>44</v>
      </c>
      <c r="AS74" s="50" t="s">
        <v>3</v>
      </c>
      <c r="AT74" s="3">
        <v>5.91587</v>
      </c>
      <c r="AU74" s="55">
        <v>6.2271200000000002</v>
      </c>
      <c r="AV74" s="3">
        <v>6.5383800000000001</v>
      </c>
      <c r="AX74" s="14" t="s">
        <v>44</v>
      </c>
      <c r="AY74" s="50" t="s">
        <v>3</v>
      </c>
      <c r="AZ74" s="3">
        <v>5.81264</v>
      </c>
      <c r="BA74" s="55">
        <v>6.0725899999999999</v>
      </c>
      <c r="BB74" s="3">
        <v>6.3325300000000002</v>
      </c>
      <c r="BD74" s="14" t="s">
        <v>44</v>
      </c>
      <c r="BE74" s="50" t="s">
        <v>3</v>
      </c>
      <c r="BF74" s="3">
        <v>5.6827699999999997</v>
      </c>
      <c r="BG74" s="55">
        <v>5.9233700000000002</v>
      </c>
      <c r="BH74" s="3">
        <v>6.1639699999999999</v>
      </c>
      <c r="BJ74" s="14" t="s">
        <v>44</v>
      </c>
      <c r="BK74" s="50" t="s">
        <v>3</v>
      </c>
      <c r="BL74" s="3">
        <v>5.5613200000000003</v>
      </c>
      <c r="BM74" s="55">
        <v>5.7236900000000004</v>
      </c>
      <c r="BN74" s="3">
        <v>5.8860599999999996</v>
      </c>
      <c r="BP74" s="14" t="s">
        <v>44</v>
      </c>
      <c r="BQ74" s="50" t="s">
        <v>3</v>
      </c>
      <c r="BR74" s="3">
        <v>5.3905000000000003</v>
      </c>
      <c r="BS74" s="55">
        <v>5.5135800000000001</v>
      </c>
      <c r="BT74" s="3">
        <v>5.6366500000000004</v>
      </c>
      <c r="BV74" s="14" t="s">
        <v>44</v>
      </c>
      <c r="BW74" s="50" t="s">
        <v>3</v>
      </c>
      <c r="BX74" s="3">
        <v>5.1497000000000002</v>
      </c>
      <c r="BY74" s="55">
        <v>5.2460899999999997</v>
      </c>
      <c r="BZ74" s="3">
        <v>5.3424800000000001</v>
      </c>
      <c r="CB74" s="14" t="s">
        <v>44</v>
      </c>
      <c r="CC74" s="50" t="s">
        <v>3</v>
      </c>
      <c r="CD74" s="3">
        <v>4.8276500000000002</v>
      </c>
      <c r="CE74" s="55">
        <v>4.8946300000000003</v>
      </c>
      <c r="CF74" s="3">
        <v>4.9615999999999998</v>
      </c>
      <c r="CH74" s="14" t="s">
        <v>44</v>
      </c>
      <c r="CI74" s="50" t="s">
        <v>3</v>
      </c>
      <c r="CJ74" s="3">
        <v>4.6799099999999996</v>
      </c>
      <c r="CK74" s="55">
        <v>4.7298400000000003</v>
      </c>
      <c r="CL74" s="3">
        <v>4.7797700000000001</v>
      </c>
      <c r="CN74" s="14" t="s">
        <v>44</v>
      </c>
      <c r="CO74" s="50" t="s">
        <v>3</v>
      </c>
      <c r="CP74" s="3">
        <v>4.5178200000000004</v>
      </c>
      <c r="CQ74" s="55">
        <v>4.5507400000000002</v>
      </c>
      <c r="CR74" s="3">
        <v>4.5836600000000001</v>
      </c>
    </row>
    <row r="75" spans="2:96" x14ac:dyDescent="0.3">
      <c r="B75" s="47"/>
      <c r="C75" s="52" t="s">
        <v>4</v>
      </c>
      <c r="D75" s="47">
        <v>2.1773500000000001</v>
      </c>
      <c r="E75" s="53">
        <v>2.3149700000000002</v>
      </c>
      <c r="F75" s="47">
        <v>2.4525800000000002</v>
      </c>
      <c r="H75" s="47"/>
      <c r="I75" s="52" t="s">
        <v>4</v>
      </c>
      <c r="J75" s="47">
        <v>2.1140300000000001</v>
      </c>
      <c r="K75" s="53">
        <v>2.24898</v>
      </c>
      <c r="L75" s="47">
        <v>2.3839299999999999</v>
      </c>
      <c r="N75" s="47"/>
      <c r="O75" s="52" t="s">
        <v>4</v>
      </c>
      <c r="P75" s="47">
        <v>2.0611799999999998</v>
      </c>
      <c r="Q75" s="53">
        <v>2.1859299999999999</v>
      </c>
      <c r="R75" s="47">
        <v>2.3106900000000001</v>
      </c>
      <c r="T75" s="47"/>
      <c r="U75" s="52" t="s">
        <v>4</v>
      </c>
      <c r="V75" s="47">
        <v>1.96347</v>
      </c>
      <c r="W75" s="53">
        <v>2.0972</v>
      </c>
      <c r="X75" s="47">
        <v>2.2309199999999998</v>
      </c>
      <c r="Z75" s="47"/>
      <c r="AA75" s="52" t="s">
        <v>4</v>
      </c>
      <c r="AB75" s="47">
        <v>1.8725400000000001</v>
      </c>
      <c r="AC75" s="53">
        <v>2.0045299999999999</v>
      </c>
      <c r="AD75" s="47">
        <v>2.1365099999999999</v>
      </c>
      <c r="AF75" s="47"/>
      <c r="AG75" s="52" t="s">
        <v>4</v>
      </c>
      <c r="AH75" s="47">
        <v>1.7371700000000001</v>
      </c>
      <c r="AI75" s="53">
        <v>1.8848800000000001</v>
      </c>
      <c r="AJ75" s="47">
        <v>2.0325899999999999</v>
      </c>
      <c r="AL75" s="47"/>
      <c r="AM75" s="52" t="s">
        <v>4</v>
      </c>
      <c r="AN75" s="47">
        <v>1.5995200000000001</v>
      </c>
      <c r="AO75" s="53">
        <v>1.748</v>
      </c>
      <c r="AP75" s="47">
        <v>1.8964799999999999</v>
      </c>
      <c r="AR75" s="47"/>
      <c r="AS75" s="52" t="s">
        <v>4</v>
      </c>
      <c r="AT75" s="47">
        <v>1.4154599999999999</v>
      </c>
      <c r="AU75" s="53">
        <v>1.5875900000000001</v>
      </c>
      <c r="AV75" s="47">
        <v>1.75973</v>
      </c>
      <c r="AX75" s="47"/>
      <c r="AY75" s="52" t="s">
        <v>4</v>
      </c>
      <c r="AZ75" s="47">
        <v>1.2782</v>
      </c>
      <c r="BA75" s="53">
        <v>1.44082</v>
      </c>
      <c r="BB75" s="47">
        <v>1.6034299999999999</v>
      </c>
      <c r="BD75" s="47"/>
      <c r="BE75" s="52" t="s">
        <v>4</v>
      </c>
      <c r="BF75" s="47">
        <v>1.09127</v>
      </c>
      <c r="BG75" s="53">
        <v>1.2612099999999999</v>
      </c>
      <c r="BH75" s="47">
        <v>1.4311499999999999</v>
      </c>
      <c r="BJ75" s="47"/>
      <c r="BK75" s="52" t="s">
        <v>4</v>
      </c>
      <c r="BL75" s="47">
        <v>0.95835999999999999</v>
      </c>
      <c r="BM75" s="53">
        <v>1.09216</v>
      </c>
      <c r="BN75" s="47">
        <v>1.2259599999999999</v>
      </c>
      <c r="BP75" s="47"/>
      <c r="BQ75" s="52" t="s">
        <v>4</v>
      </c>
      <c r="BR75" s="47">
        <v>0.77834000000000003</v>
      </c>
      <c r="BS75" s="53">
        <v>0.90773999999999999</v>
      </c>
      <c r="BT75" s="47">
        <v>1.0371300000000001</v>
      </c>
      <c r="BV75" s="47"/>
      <c r="BW75" s="52" t="s">
        <v>4</v>
      </c>
      <c r="BX75" s="47">
        <v>0.67978000000000005</v>
      </c>
      <c r="BY75" s="53">
        <v>0.77866000000000002</v>
      </c>
      <c r="BZ75" s="47">
        <v>0.87755000000000005</v>
      </c>
      <c r="CB75" s="47"/>
      <c r="CC75" s="52" t="s">
        <v>4</v>
      </c>
      <c r="CD75" s="47">
        <v>0.64439999999999997</v>
      </c>
      <c r="CE75" s="53">
        <v>0.71143999999999996</v>
      </c>
      <c r="CF75" s="47">
        <v>0.77847999999999995</v>
      </c>
      <c r="CH75" s="47"/>
      <c r="CI75" s="52" t="s">
        <v>4</v>
      </c>
      <c r="CJ75" s="47">
        <v>0.61807999999999996</v>
      </c>
      <c r="CK75" s="53">
        <v>0.67151000000000005</v>
      </c>
      <c r="CL75" s="47">
        <v>0.72494000000000003</v>
      </c>
      <c r="CN75" s="47"/>
      <c r="CO75" s="52" t="s">
        <v>4</v>
      </c>
      <c r="CP75" s="47">
        <v>0.60338999999999998</v>
      </c>
      <c r="CQ75" s="53">
        <v>0.64010999999999996</v>
      </c>
      <c r="CR75" s="47">
        <v>0.67683000000000004</v>
      </c>
    </row>
    <row r="76" spans="2:96" x14ac:dyDescent="0.3">
      <c r="B76" s="14" t="s">
        <v>45</v>
      </c>
      <c r="D76" s="3">
        <v>88.44717</v>
      </c>
      <c r="E76" s="59">
        <v>89.889319999999998</v>
      </c>
      <c r="F76" s="3">
        <v>91.331460000000007</v>
      </c>
      <c r="H76" s="14" t="s">
        <v>45</v>
      </c>
      <c r="J76" s="3">
        <v>88.445849999999993</v>
      </c>
      <c r="K76" s="59">
        <v>89.896929999999998</v>
      </c>
      <c r="L76" s="3">
        <v>91.347999999999999</v>
      </c>
      <c r="N76" s="14" t="s">
        <v>45</v>
      </c>
      <c r="P76" s="3">
        <v>88.460740000000001</v>
      </c>
      <c r="Q76" s="59">
        <v>89.920860000000005</v>
      </c>
      <c r="R76" s="3">
        <v>91.380979999999994</v>
      </c>
      <c r="T76" s="14" t="s">
        <v>45</v>
      </c>
      <c r="V76" s="3">
        <v>88.474869999999996</v>
      </c>
      <c r="W76" s="59">
        <v>89.895629999999997</v>
      </c>
      <c r="X76" s="3">
        <v>91.316379999999995</v>
      </c>
      <c r="Z76" s="14" t="s">
        <v>45</v>
      </c>
      <c r="AB76" s="3">
        <v>88.472459999999998</v>
      </c>
      <c r="AC76" s="59">
        <v>89.883809999999997</v>
      </c>
      <c r="AD76" s="3">
        <v>91.295159999999996</v>
      </c>
      <c r="AF76" s="14" t="s">
        <v>45</v>
      </c>
      <c r="AH76" s="3">
        <v>88.508300000000006</v>
      </c>
      <c r="AI76" s="59">
        <v>89.912779999999998</v>
      </c>
      <c r="AJ76" s="3">
        <v>91.317260000000005</v>
      </c>
      <c r="AL76" s="14" t="s">
        <v>45</v>
      </c>
      <c r="AN76" s="3">
        <v>88.536550000000005</v>
      </c>
      <c r="AO76" s="59">
        <v>89.938910000000007</v>
      </c>
      <c r="AP76" s="3">
        <v>91.341269999999994</v>
      </c>
      <c r="AR76" s="14" t="s">
        <v>45</v>
      </c>
      <c r="AT76" s="3">
        <v>88.502279999999999</v>
      </c>
      <c r="AU76" s="59">
        <v>89.864440000000002</v>
      </c>
      <c r="AV76" s="3">
        <v>91.226590000000002</v>
      </c>
      <c r="AX76" s="14" t="s">
        <v>45</v>
      </c>
      <c r="AZ76" s="3">
        <v>88.548789999999997</v>
      </c>
      <c r="BA76" s="59">
        <v>89.872680000000003</v>
      </c>
      <c r="BB76" s="3">
        <v>91.196560000000005</v>
      </c>
      <c r="BD76" s="14" t="s">
        <v>45</v>
      </c>
      <c r="BF76" s="3">
        <v>88.472899999999996</v>
      </c>
      <c r="BG76" s="59">
        <v>89.701300000000003</v>
      </c>
      <c r="BH76" s="3">
        <v>90.929699999999997</v>
      </c>
      <c r="BJ76" s="14" t="s">
        <v>45</v>
      </c>
      <c r="BL76" s="3">
        <v>88.39564</v>
      </c>
      <c r="BM76" s="59">
        <v>89.649010000000004</v>
      </c>
      <c r="BN76" s="3">
        <v>90.902379999999994</v>
      </c>
      <c r="BP76" s="14" t="s">
        <v>45</v>
      </c>
      <c r="BR76" s="3">
        <v>88.351929999999996</v>
      </c>
      <c r="BS76" s="59">
        <v>89.497749999999996</v>
      </c>
      <c r="BT76" s="3">
        <v>90.64358</v>
      </c>
      <c r="BV76" s="14" t="s">
        <v>45</v>
      </c>
      <c r="BX76" s="3">
        <v>87.722340000000003</v>
      </c>
      <c r="BY76" s="59">
        <v>88.88355</v>
      </c>
      <c r="BZ76" s="3">
        <v>90.04477</v>
      </c>
      <c r="CB76" s="14" t="s">
        <v>45</v>
      </c>
      <c r="CD76" s="3">
        <v>87.353729999999999</v>
      </c>
      <c r="CE76" s="59">
        <v>88.367959999999997</v>
      </c>
      <c r="CF76" s="3">
        <v>89.382180000000005</v>
      </c>
      <c r="CH76" s="14" t="s">
        <v>45</v>
      </c>
      <c r="CJ76" s="3">
        <v>86.812070000000006</v>
      </c>
      <c r="CK76" s="59">
        <v>87.893619999999999</v>
      </c>
      <c r="CL76" s="3">
        <v>88.975170000000006</v>
      </c>
      <c r="CN76" s="14" t="s">
        <v>45</v>
      </c>
      <c r="CP76" s="3">
        <v>86.566580000000002</v>
      </c>
      <c r="CQ76" s="59">
        <v>87.535340000000005</v>
      </c>
      <c r="CR76" s="3">
        <v>88.504099999999994</v>
      </c>
    </row>
    <row r="77" spans="2:96" x14ac:dyDescent="0.3">
      <c r="B77" s="14" t="s">
        <v>46</v>
      </c>
      <c r="D77" s="3">
        <v>87.686980000000005</v>
      </c>
      <c r="E77" s="59">
        <v>89.563040000000001</v>
      </c>
      <c r="F77" s="3">
        <v>91.439099999999996</v>
      </c>
      <c r="H77" s="14" t="s">
        <v>46</v>
      </c>
      <c r="J77" s="3">
        <v>87.692260000000005</v>
      </c>
      <c r="K77" s="59">
        <v>89.555419999999998</v>
      </c>
      <c r="L77" s="3">
        <v>91.418580000000006</v>
      </c>
      <c r="N77" s="14" t="s">
        <v>46</v>
      </c>
      <c r="P77" s="3">
        <v>87.711309999999997</v>
      </c>
      <c r="Q77" s="59">
        <v>89.586550000000003</v>
      </c>
      <c r="R77" s="3">
        <v>91.461789999999993</v>
      </c>
      <c r="T77" s="14" t="s">
        <v>46</v>
      </c>
      <c r="V77" s="3">
        <v>87.697990000000004</v>
      </c>
      <c r="W77" s="59">
        <v>89.540189999999996</v>
      </c>
      <c r="X77" s="3">
        <v>91.382390000000001</v>
      </c>
      <c r="Z77" s="14" t="s">
        <v>46</v>
      </c>
      <c r="AB77" s="3">
        <v>87.763559999999998</v>
      </c>
      <c r="AC77" s="59">
        <v>89.588909999999998</v>
      </c>
      <c r="AD77" s="3">
        <v>91.414270000000002</v>
      </c>
      <c r="AF77" s="14" t="s">
        <v>46</v>
      </c>
      <c r="AH77" s="3">
        <v>87.773009999999999</v>
      </c>
      <c r="AI77" s="59">
        <v>89.543289999999999</v>
      </c>
      <c r="AJ77" s="3">
        <v>91.313569999999999</v>
      </c>
      <c r="AL77" s="14" t="s">
        <v>46</v>
      </c>
      <c r="AN77" s="3">
        <v>87.783019999999993</v>
      </c>
      <c r="AO77" s="59">
        <v>89.594769999999997</v>
      </c>
      <c r="AP77" s="3">
        <v>91.406530000000004</v>
      </c>
      <c r="AR77" s="14" t="s">
        <v>46</v>
      </c>
      <c r="AT77" s="3">
        <v>87.843260000000001</v>
      </c>
      <c r="AU77" s="59">
        <v>89.547449999999998</v>
      </c>
      <c r="AV77" s="3">
        <v>91.251639999999995</v>
      </c>
      <c r="AX77" s="14" t="s">
        <v>46</v>
      </c>
      <c r="AZ77" s="3">
        <v>87.861859999999993</v>
      </c>
      <c r="BA77" s="59">
        <v>89.519440000000003</v>
      </c>
      <c r="BB77" s="3">
        <v>91.177009999999996</v>
      </c>
      <c r="BD77" s="14" t="s">
        <v>46</v>
      </c>
      <c r="BF77" s="3">
        <v>87.816670000000002</v>
      </c>
      <c r="BG77" s="59">
        <v>89.307280000000006</v>
      </c>
      <c r="BH77" s="3">
        <v>90.797889999999995</v>
      </c>
      <c r="BJ77" s="14" t="s">
        <v>46</v>
      </c>
      <c r="BL77" s="3">
        <v>87.773120000000006</v>
      </c>
      <c r="BM77" s="59">
        <v>89.204599999999999</v>
      </c>
      <c r="BN77" s="3">
        <v>90.636080000000007</v>
      </c>
      <c r="BP77" s="14" t="s">
        <v>46</v>
      </c>
      <c r="BR77" s="3">
        <v>87.743679999999998</v>
      </c>
      <c r="BS77" s="59">
        <v>89.046610000000001</v>
      </c>
      <c r="BT77" s="3">
        <v>90.349540000000005</v>
      </c>
      <c r="BV77" s="14" t="s">
        <v>46</v>
      </c>
      <c r="BX77" s="3">
        <v>87.106729999999999</v>
      </c>
      <c r="BY77" s="59">
        <v>88.56277</v>
      </c>
      <c r="BZ77" s="3">
        <v>90.018810000000002</v>
      </c>
      <c r="CB77" s="14" t="s">
        <v>46</v>
      </c>
      <c r="CD77" s="3">
        <v>86.879990000000006</v>
      </c>
      <c r="CE77" s="59">
        <v>88.050219999999996</v>
      </c>
      <c r="CF77" s="3">
        <v>89.22045</v>
      </c>
      <c r="CH77" s="14" t="s">
        <v>46</v>
      </c>
      <c r="CJ77" s="3">
        <v>86.004980000000003</v>
      </c>
      <c r="CK77" s="59">
        <v>87.291200000000003</v>
      </c>
      <c r="CL77" s="3">
        <v>88.577420000000004</v>
      </c>
      <c r="CN77" s="14" t="s">
        <v>46</v>
      </c>
      <c r="CP77" s="3">
        <v>85.759810000000002</v>
      </c>
      <c r="CQ77" s="59">
        <v>87.010210000000001</v>
      </c>
      <c r="CR77" s="3">
        <v>88.260599999999997</v>
      </c>
    </row>
    <row r="78" spans="2:96" x14ac:dyDescent="0.3">
      <c r="B78" s="14" t="s">
        <v>47</v>
      </c>
      <c r="D78" s="3">
        <v>88.823480000000004</v>
      </c>
      <c r="E78" s="59">
        <v>89.658330000000007</v>
      </c>
      <c r="F78" s="3">
        <v>90.493179999999995</v>
      </c>
      <c r="H78" s="14" t="s">
        <v>47</v>
      </c>
      <c r="J78" s="3">
        <v>88.835279999999997</v>
      </c>
      <c r="K78" s="59">
        <v>89.652420000000006</v>
      </c>
      <c r="L78" s="3">
        <v>90.469570000000004</v>
      </c>
      <c r="N78" s="14" t="s">
        <v>47</v>
      </c>
      <c r="P78" s="3">
        <v>88.857579999999999</v>
      </c>
      <c r="Q78" s="59">
        <v>89.68665</v>
      </c>
      <c r="R78" s="3">
        <v>90.515720000000002</v>
      </c>
      <c r="T78" s="14" t="s">
        <v>47</v>
      </c>
      <c r="V78" s="3">
        <v>88.826160000000002</v>
      </c>
      <c r="W78" s="59">
        <v>89.625720000000001</v>
      </c>
      <c r="X78" s="3">
        <v>90.425280000000001</v>
      </c>
      <c r="Z78" s="14" t="s">
        <v>47</v>
      </c>
      <c r="AB78" s="3">
        <v>88.848680000000002</v>
      </c>
      <c r="AC78" s="59">
        <v>89.657859999999999</v>
      </c>
      <c r="AD78" s="3">
        <v>90.467029999999994</v>
      </c>
      <c r="AF78" s="14" t="s">
        <v>47</v>
      </c>
      <c r="AH78" s="3">
        <v>88.890230000000003</v>
      </c>
      <c r="AI78" s="59">
        <v>89.699129999999997</v>
      </c>
      <c r="AJ78" s="3">
        <v>90.508030000000005</v>
      </c>
      <c r="AL78" s="14" t="s">
        <v>47</v>
      </c>
      <c r="AN78" s="3">
        <v>88.905770000000004</v>
      </c>
      <c r="AO78" s="59">
        <v>89.673730000000006</v>
      </c>
      <c r="AP78" s="3">
        <v>90.441689999999994</v>
      </c>
      <c r="AR78" s="14" t="s">
        <v>47</v>
      </c>
      <c r="AT78" s="3">
        <v>88.869169999999997</v>
      </c>
      <c r="AU78" s="59">
        <v>89.608919999999998</v>
      </c>
      <c r="AV78" s="3">
        <v>90.348669999999998</v>
      </c>
      <c r="AX78" s="14" t="s">
        <v>47</v>
      </c>
      <c r="AZ78" s="3">
        <v>88.969729999999998</v>
      </c>
      <c r="BA78" s="59">
        <v>89.678479999999993</v>
      </c>
      <c r="BB78" s="3">
        <v>90.387230000000002</v>
      </c>
      <c r="BD78" s="14" t="s">
        <v>47</v>
      </c>
      <c r="BF78" s="3">
        <v>88.840100000000007</v>
      </c>
      <c r="BG78" s="59">
        <v>89.503460000000004</v>
      </c>
      <c r="BH78" s="3">
        <v>90.166830000000004</v>
      </c>
      <c r="BJ78" s="14" t="s">
        <v>47</v>
      </c>
      <c r="BL78" s="3">
        <v>88.810190000000006</v>
      </c>
      <c r="BM78" s="59">
        <v>89.411010000000005</v>
      </c>
      <c r="BN78" s="3">
        <v>90.011830000000003</v>
      </c>
      <c r="BP78" s="14" t="s">
        <v>47</v>
      </c>
      <c r="BR78" s="3">
        <v>88.715220000000002</v>
      </c>
      <c r="BS78" s="59">
        <v>89.317719999999994</v>
      </c>
      <c r="BT78" s="3">
        <v>89.920209999999997</v>
      </c>
      <c r="BV78" s="14" t="s">
        <v>47</v>
      </c>
      <c r="BX78" s="3">
        <v>88.08802</v>
      </c>
      <c r="BY78" s="59">
        <v>88.725290000000001</v>
      </c>
      <c r="BZ78" s="3">
        <v>89.362570000000005</v>
      </c>
      <c r="CB78" s="14" t="s">
        <v>47</v>
      </c>
      <c r="CD78" s="3">
        <v>87.435050000000004</v>
      </c>
      <c r="CE78" s="59">
        <v>88.137900000000002</v>
      </c>
      <c r="CF78" s="3">
        <v>88.84075</v>
      </c>
      <c r="CH78" s="14" t="s">
        <v>47</v>
      </c>
      <c r="CJ78" s="3">
        <v>86.753020000000006</v>
      </c>
      <c r="CK78" s="59">
        <v>87.475949999999997</v>
      </c>
      <c r="CL78" s="3">
        <v>88.198880000000003</v>
      </c>
      <c r="CN78" s="14" t="s">
        <v>47</v>
      </c>
      <c r="CP78" s="3">
        <v>86.696659999999994</v>
      </c>
      <c r="CQ78" s="59">
        <v>87.272549999999995</v>
      </c>
      <c r="CR78" s="3">
        <v>87.848429999999993</v>
      </c>
    </row>
    <row r="79" spans="2:96" x14ac:dyDescent="0.3">
      <c r="B79" s="14" t="s">
        <v>48</v>
      </c>
      <c r="D79" s="3">
        <v>87.068749999999994</v>
      </c>
      <c r="E79" s="59">
        <v>88.363910000000004</v>
      </c>
      <c r="F79" s="3">
        <v>89.65907</v>
      </c>
      <c r="H79" s="14" t="s">
        <v>48</v>
      </c>
      <c r="J79" s="3">
        <v>87.05986</v>
      </c>
      <c r="K79" s="59">
        <v>88.355940000000004</v>
      </c>
      <c r="L79" s="3">
        <v>89.652010000000004</v>
      </c>
      <c r="N79" s="14" t="s">
        <v>48</v>
      </c>
      <c r="P79" s="3">
        <v>87.050359999999998</v>
      </c>
      <c r="Q79" s="59">
        <v>88.355779999999996</v>
      </c>
      <c r="R79" s="3">
        <v>89.661209999999997</v>
      </c>
      <c r="T79" s="14" t="s">
        <v>48</v>
      </c>
      <c r="V79" s="3">
        <v>87.030630000000002</v>
      </c>
      <c r="W79" s="59">
        <v>88.312560000000005</v>
      </c>
      <c r="X79" s="3">
        <v>89.594499999999996</v>
      </c>
      <c r="Z79" s="14" t="s">
        <v>48</v>
      </c>
      <c r="AB79" s="3">
        <v>87.056359999999998</v>
      </c>
      <c r="AC79" s="59">
        <v>88.325400000000002</v>
      </c>
      <c r="AD79" s="3">
        <v>89.594430000000003</v>
      </c>
      <c r="AF79" s="14" t="s">
        <v>48</v>
      </c>
      <c r="AH79" s="3">
        <v>87.08466</v>
      </c>
      <c r="AI79" s="59">
        <v>88.332049999999995</v>
      </c>
      <c r="AJ79" s="3">
        <v>89.579449999999994</v>
      </c>
      <c r="AL79" s="14" t="s">
        <v>48</v>
      </c>
      <c r="AN79" s="3">
        <v>87.059240000000003</v>
      </c>
      <c r="AO79" s="59">
        <v>88.308589999999995</v>
      </c>
      <c r="AP79" s="3">
        <v>89.557940000000002</v>
      </c>
      <c r="AR79" s="14" t="s">
        <v>48</v>
      </c>
      <c r="AT79" s="3">
        <v>87.064549999999997</v>
      </c>
      <c r="AU79" s="59">
        <v>88.297460000000001</v>
      </c>
      <c r="AV79" s="3">
        <v>89.530360000000002</v>
      </c>
      <c r="AX79" s="14" t="s">
        <v>48</v>
      </c>
      <c r="AZ79" s="3">
        <v>87.137870000000007</v>
      </c>
      <c r="BA79" s="59">
        <v>88.309510000000003</v>
      </c>
      <c r="BB79" s="3">
        <v>89.48115</v>
      </c>
      <c r="BD79" s="14" t="s">
        <v>48</v>
      </c>
      <c r="BF79" s="3">
        <v>86.949010000000001</v>
      </c>
      <c r="BG79" s="59">
        <v>88.040629999999993</v>
      </c>
      <c r="BH79" s="3">
        <v>89.132249999999999</v>
      </c>
      <c r="BJ79" s="14" t="s">
        <v>48</v>
      </c>
      <c r="BL79" s="3">
        <v>86.992710000000002</v>
      </c>
      <c r="BM79" s="59">
        <v>87.979370000000003</v>
      </c>
      <c r="BN79" s="3">
        <v>88.966030000000003</v>
      </c>
      <c r="BP79" s="14" t="s">
        <v>48</v>
      </c>
      <c r="BR79" s="3">
        <v>86.798400000000001</v>
      </c>
      <c r="BS79" s="59">
        <v>87.781750000000002</v>
      </c>
      <c r="BT79" s="3">
        <v>88.765100000000004</v>
      </c>
      <c r="BV79" s="14" t="s">
        <v>48</v>
      </c>
      <c r="BX79" s="3">
        <v>86.341489999999993</v>
      </c>
      <c r="BY79" s="59">
        <v>87.262450000000001</v>
      </c>
      <c r="BZ79" s="3">
        <v>88.183409999999995</v>
      </c>
      <c r="CB79" s="14" t="s">
        <v>48</v>
      </c>
      <c r="CD79" s="3">
        <v>85.802340000000001</v>
      </c>
      <c r="CE79" s="59">
        <v>86.722740000000002</v>
      </c>
      <c r="CF79" s="3">
        <v>87.643140000000002</v>
      </c>
      <c r="CH79" s="14" t="s">
        <v>48</v>
      </c>
      <c r="CJ79" s="3">
        <v>85.186819999999997</v>
      </c>
      <c r="CK79" s="59">
        <v>86.185969999999998</v>
      </c>
      <c r="CL79" s="3">
        <v>87.185119999999998</v>
      </c>
      <c r="CN79" s="14" t="s">
        <v>48</v>
      </c>
      <c r="CP79" s="3">
        <v>84.853440000000006</v>
      </c>
      <c r="CQ79" s="59">
        <v>85.789339999999996</v>
      </c>
      <c r="CR79" s="3">
        <v>86.725229999999996</v>
      </c>
    </row>
    <row r="80" spans="2:96" x14ac:dyDescent="0.3">
      <c r="B80" s="14" t="s">
        <v>49</v>
      </c>
      <c r="D80" s="3">
        <v>87.823800000000006</v>
      </c>
      <c r="E80" s="59">
        <v>89.283609999999996</v>
      </c>
      <c r="F80" s="3">
        <v>90.743409999999997</v>
      </c>
      <c r="H80" s="14" t="s">
        <v>49</v>
      </c>
      <c r="J80" s="3">
        <v>87.809780000000003</v>
      </c>
      <c r="K80" s="59">
        <v>89.272239999999996</v>
      </c>
      <c r="L80" s="3">
        <v>90.734710000000007</v>
      </c>
      <c r="N80" s="14" t="s">
        <v>49</v>
      </c>
      <c r="P80" s="3">
        <v>87.812870000000004</v>
      </c>
      <c r="Q80" s="59">
        <v>89.275000000000006</v>
      </c>
      <c r="R80" s="3">
        <v>90.737139999999997</v>
      </c>
      <c r="T80" s="14" t="s">
        <v>49</v>
      </c>
      <c r="V80" s="3">
        <v>87.813680000000005</v>
      </c>
      <c r="W80" s="59">
        <v>89.26</v>
      </c>
      <c r="X80" s="3">
        <v>90.706310000000002</v>
      </c>
      <c r="Z80" s="14" t="s">
        <v>49</v>
      </c>
      <c r="AB80" s="3">
        <v>87.81559</v>
      </c>
      <c r="AC80" s="59">
        <v>89.266300000000001</v>
      </c>
      <c r="AD80" s="3">
        <v>90.717010000000002</v>
      </c>
      <c r="AF80" s="14" t="s">
        <v>49</v>
      </c>
      <c r="AH80" s="3">
        <v>87.779129999999995</v>
      </c>
      <c r="AI80" s="59">
        <v>89.239260000000002</v>
      </c>
      <c r="AJ80" s="3">
        <v>90.699389999999994</v>
      </c>
      <c r="AL80" s="14" t="s">
        <v>49</v>
      </c>
      <c r="AN80" s="3">
        <v>87.807540000000003</v>
      </c>
      <c r="AO80" s="59">
        <v>89.255099999999999</v>
      </c>
      <c r="AP80" s="3">
        <v>90.702659999999995</v>
      </c>
      <c r="AR80" s="14" t="s">
        <v>49</v>
      </c>
      <c r="AT80" s="3">
        <v>87.799610000000001</v>
      </c>
      <c r="AU80" s="59">
        <v>89.214479999999995</v>
      </c>
      <c r="AV80" s="3">
        <v>90.629339999999999</v>
      </c>
      <c r="AX80" s="14" t="s">
        <v>49</v>
      </c>
      <c r="AZ80" s="3">
        <v>87.793899999999994</v>
      </c>
      <c r="BA80" s="59">
        <v>89.192530000000005</v>
      </c>
      <c r="BB80" s="3">
        <v>90.591160000000002</v>
      </c>
      <c r="BD80" s="14" t="s">
        <v>49</v>
      </c>
      <c r="BF80" s="3">
        <v>87.689700000000002</v>
      </c>
      <c r="BG80" s="59">
        <v>89.009929999999997</v>
      </c>
      <c r="BH80" s="3">
        <v>90.330160000000006</v>
      </c>
      <c r="BJ80" s="14" t="s">
        <v>49</v>
      </c>
      <c r="BL80" s="3">
        <v>87.557460000000006</v>
      </c>
      <c r="BM80" s="59">
        <v>88.914439999999999</v>
      </c>
      <c r="BN80" s="3">
        <v>90.271420000000006</v>
      </c>
      <c r="BP80" s="14" t="s">
        <v>49</v>
      </c>
      <c r="BR80" s="3">
        <v>87.400959999999998</v>
      </c>
      <c r="BS80" s="59">
        <v>88.720190000000002</v>
      </c>
      <c r="BT80" s="3">
        <v>90.039420000000007</v>
      </c>
      <c r="BV80" s="14" t="s">
        <v>49</v>
      </c>
      <c r="BX80" s="3">
        <v>87.127099999999999</v>
      </c>
      <c r="BY80" s="59">
        <v>88.239040000000003</v>
      </c>
      <c r="BZ80" s="3">
        <v>89.350989999999996</v>
      </c>
      <c r="CB80" s="14" t="s">
        <v>49</v>
      </c>
      <c r="CD80" s="3">
        <v>86.410600000000002</v>
      </c>
      <c r="CE80" s="59">
        <v>87.679289999999995</v>
      </c>
      <c r="CF80" s="3">
        <v>88.947969999999998</v>
      </c>
      <c r="CH80" s="14" t="s">
        <v>49</v>
      </c>
      <c r="CJ80" s="3">
        <v>85.844089999999994</v>
      </c>
      <c r="CK80" s="59">
        <v>87.054519999999997</v>
      </c>
      <c r="CL80" s="3">
        <v>88.264960000000002</v>
      </c>
      <c r="CN80" s="14" t="s">
        <v>49</v>
      </c>
      <c r="CP80" s="3">
        <v>85.522639999999996</v>
      </c>
      <c r="CQ80" s="59">
        <v>86.685419999999993</v>
      </c>
      <c r="CR80" s="3">
        <v>87.848190000000002</v>
      </c>
    </row>
    <row r="81" spans="1:96" x14ac:dyDescent="0.3">
      <c r="B81" s="46" t="s">
        <v>50</v>
      </c>
      <c r="C81" s="47"/>
      <c r="D81" s="47">
        <v>88.507679999999993</v>
      </c>
      <c r="E81" s="60">
        <v>89.303979999999996</v>
      </c>
      <c r="F81" s="47">
        <v>90.100290000000001</v>
      </c>
      <c r="H81" s="46" t="s">
        <v>50</v>
      </c>
      <c r="I81" s="47"/>
      <c r="J81" s="47">
        <v>88.535809999999998</v>
      </c>
      <c r="K81" s="60">
        <v>89.325180000000003</v>
      </c>
      <c r="L81" s="47">
        <v>90.114559999999997</v>
      </c>
      <c r="N81" s="46" t="s">
        <v>50</v>
      </c>
      <c r="O81" s="47"/>
      <c r="P81" s="47">
        <v>88.53613</v>
      </c>
      <c r="Q81" s="60">
        <v>89.323189999999997</v>
      </c>
      <c r="R81" s="47">
        <v>90.110249999999994</v>
      </c>
      <c r="T81" s="46" t="s">
        <v>50</v>
      </c>
      <c r="U81" s="47"/>
      <c r="V81" s="47">
        <v>88.453999999999994</v>
      </c>
      <c r="W81" s="60">
        <v>89.271209999999996</v>
      </c>
      <c r="X81" s="47">
        <v>90.088430000000002</v>
      </c>
      <c r="Z81" s="46" t="s">
        <v>50</v>
      </c>
      <c r="AA81" s="47"/>
      <c r="AB81" s="47">
        <v>88.466989999999996</v>
      </c>
      <c r="AC81" s="60">
        <v>89.28725</v>
      </c>
      <c r="AD81" s="47">
        <v>90.107510000000005</v>
      </c>
      <c r="AF81" s="46" t="s">
        <v>50</v>
      </c>
      <c r="AG81" s="47"/>
      <c r="AH81" s="47">
        <v>88.435479999999998</v>
      </c>
      <c r="AI81" s="60">
        <v>89.270160000000004</v>
      </c>
      <c r="AJ81" s="47">
        <v>90.104839999999996</v>
      </c>
      <c r="AL81" s="46" t="s">
        <v>50</v>
      </c>
      <c r="AM81" s="47"/>
      <c r="AN81" s="47">
        <v>88.443309999999997</v>
      </c>
      <c r="AO81" s="60">
        <v>89.254620000000003</v>
      </c>
      <c r="AP81" s="47">
        <v>90.065929999999994</v>
      </c>
      <c r="AR81" s="46" t="s">
        <v>50</v>
      </c>
      <c r="AS81" s="47"/>
      <c r="AT81" s="47">
        <v>88.421629999999993</v>
      </c>
      <c r="AU81" s="60">
        <v>89.231459999999998</v>
      </c>
      <c r="AV81" s="47">
        <v>90.041290000000004</v>
      </c>
      <c r="AX81" s="46" t="s">
        <v>50</v>
      </c>
      <c r="AY81" s="47"/>
      <c r="AZ81" s="47">
        <v>88.310270000000003</v>
      </c>
      <c r="BA81" s="60">
        <v>89.167119999999997</v>
      </c>
      <c r="BB81" s="47">
        <v>90.023960000000002</v>
      </c>
      <c r="BD81" s="46" t="s">
        <v>50</v>
      </c>
      <c r="BE81" s="47"/>
      <c r="BF81" s="47">
        <v>88.144000000000005</v>
      </c>
      <c r="BG81" s="60">
        <v>89.023030000000006</v>
      </c>
      <c r="BH81" s="47">
        <v>89.902050000000003</v>
      </c>
      <c r="BJ81" s="46" t="s">
        <v>50</v>
      </c>
      <c r="BK81" s="47"/>
      <c r="BL81" s="47">
        <v>88.165430000000001</v>
      </c>
      <c r="BM81" s="60">
        <v>88.940539999999999</v>
      </c>
      <c r="BN81" s="47">
        <v>89.715649999999997</v>
      </c>
      <c r="BP81" s="46" t="s">
        <v>50</v>
      </c>
      <c r="BQ81" s="47"/>
      <c r="BR81" s="47">
        <v>87.830250000000007</v>
      </c>
      <c r="BS81" s="60">
        <v>88.737690000000001</v>
      </c>
      <c r="BT81" s="47">
        <v>89.645129999999995</v>
      </c>
      <c r="BV81" s="46" t="s">
        <v>50</v>
      </c>
      <c r="BW81" s="47"/>
      <c r="BX81" s="47">
        <v>87.33381</v>
      </c>
      <c r="BY81" s="60">
        <v>88.189310000000006</v>
      </c>
      <c r="BZ81" s="47">
        <v>89.044799999999995</v>
      </c>
      <c r="CB81" s="46" t="s">
        <v>50</v>
      </c>
      <c r="CC81" s="47"/>
      <c r="CD81" s="47">
        <v>86.729950000000002</v>
      </c>
      <c r="CE81" s="60">
        <v>87.712919999999997</v>
      </c>
      <c r="CF81" s="47">
        <v>88.695899999999995</v>
      </c>
      <c r="CH81" s="46" t="s">
        <v>50</v>
      </c>
      <c r="CI81" s="47"/>
      <c r="CJ81" s="47">
        <v>86.186080000000004</v>
      </c>
      <c r="CK81" s="60">
        <v>87.097759999999994</v>
      </c>
      <c r="CL81" s="47">
        <v>88.009439999999998</v>
      </c>
      <c r="CN81" s="46" t="s">
        <v>50</v>
      </c>
      <c r="CO81" s="47"/>
      <c r="CP81" s="47">
        <v>85.762150000000005</v>
      </c>
      <c r="CQ81" s="60">
        <v>86.717029999999994</v>
      </c>
      <c r="CR81" s="47">
        <v>87.671899999999994</v>
      </c>
    </row>
    <row r="82" spans="1:96" x14ac:dyDescent="0.3">
      <c r="B82" s="14" t="s">
        <v>51</v>
      </c>
      <c r="C82" s="50" t="s">
        <v>3</v>
      </c>
      <c r="D82" s="3">
        <v>4.6771900000000004</v>
      </c>
      <c r="E82" s="51">
        <v>5.2222099999999996</v>
      </c>
      <c r="F82" s="3">
        <v>5.7672400000000001</v>
      </c>
      <c r="H82" s="14" t="s">
        <v>51</v>
      </c>
      <c r="I82" s="50" t="s">
        <v>3</v>
      </c>
      <c r="J82" s="3">
        <v>4.6551099999999996</v>
      </c>
      <c r="K82" s="51">
        <v>5.2010399999999999</v>
      </c>
      <c r="L82" s="3">
        <v>5.7469700000000001</v>
      </c>
      <c r="N82" s="14" t="s">
        <v>51</v>
      </c>
      <c r="O82" s="50" t="s">
        <v>3</v>
      </c>
      <c r="P82" s="3">
        <v>4.64344</v>
      </c>
      <c r="Q82" s="51">
        <v>5.2741699999999998</v>
      </c>
      <c r="R82" s="3">
        <v>5.9049100000000001</v>
      </c>
      <c r="T82" s="14" t="s">
        <v>51</v>
      </c>
      <c r="U82" s="50" t="s">
        <v>3</v>
      </c>
      <c r="V82" s="3">
        <v>4.69278</v>
      </c>
      <c r="W82" s="51">
        <v>5.3234500000000002</v>
      </c>
      <c r="X82" s="3">
        <v>5.9541300000000001</v>
      </c>
      <c r="Z82" s="14" t="s">
        <v>51</v>
      </c>
      <c r="AA82" s="50" t="s">
        <v>3</v>
      </c>
      <c r="AB82" s="3">
        <v>4.6294500000000003</v>
      </c>
      <c r="AC82" s="51">
        <v>5.3971799999999996</v>
      </c>
      <c r="AD82" s="3">
        <v>6.1649099999999999</v>
      </c>
      <c r="AF82" s="14" t="s">
        <v>51</v>
      </c>
      <c r="AG82" s="50" t="s">
        <v>3</v>
      </c>
      <c r="AH82" s="3">
        <v>4.7778999999999998</v>
      </c>
      <c r="AI82" s="51">
        <v>5.5242300000000002</v>
      </c>
      <c r="AJ82" s="3">
        <v>6.2705599999999997</v>
      </c>
      <c r="AL82" s="14" t="s">
        <v>51</v>
      </c>
      <c r="AM82" s="50" t="s">
        <v>3</v>
      </c>
      <c r="AN82" s="3">
        <v>4.8877300000000004</v>
      </c>
      <c r="AO82" s="51">
        <v>5.8094200000000003</v>
      </c>
      <c r="AP82" s="3">
        <v>6.7311100000000001</v>
      </c>
      <c r="AR82" s="14" t="s">
        <v>51</v>
      </c>
      <c r="AS82" s="50" t="s">
        <v>3</v>
      </c>
      <c r="AT82" s="3">
        <v>5.1374899999999997</v>
      </c>
      <c r="AU82" s="51">
        <v>6.1586400000000001</v>
      </c>
      <c r="AV82" s="3">
        <v>7.1797800000000001</v>
      </c>
      <c r="AX82" s="14" t="s">
        <v>51</v>
      </c>
      <c r="AY82" s="50" t="s">
        <v>3</v>
      </c>
      <c r="AZ82" s="3">
        <v>5.3908199999999997</v>
      </c>
      <c r="BA82" s="51">
        <v>6.6636499999999996</v>
      </c>
      <c r="BB82" s="3">
        <v>7.9364800000000004</v>
      </c>
      <c r="BD82" s="14" t="s">
        <v>51</v>
      </c>
      <c r="BE82" s="50" t="s">
        <v>3</v>
      </c>
      <c r="BF82" s="3">
        <v>5.4778599999999997</v>
      </c>
      <c r="BG82" s="51">
        <v>7.4076700000000004</v>
      </c>
      <c r="BH82" s="3">
        <v>9.3374900000000007</v>
      </c>
      <c r="BJ82" s="14" t="s">
        <v>51</v>
      </c>
      <c r="BK82" s="50" t="s">
        <v>3</v>
      </c>
      <c r="BL82" s="3">
        <v>6.4737299999999998</v>
      </c>
      <c r="BM82" s="51">
        <v>8.0601599999999998</v>
      </c>
      <c r="BN82" s="3">
        <v>9.6465999999999994</v>
      </c>
      <c r="BP82" s="14" t="s">
        <v>51</v>
      </c>
      <c r="BQ82" s="50" t="s">
        <v>3</v>
      </c>
      <c r="BR82" s="3">
        <v>7.1231299999999997</v>
      </c>
      <c r="BS82" s="51">
        <v>9.2504100000000005</v>
      </c>
      <c r="BT82" s="3">
        <v>11.37768</v>
      </c>
      <c r="BV82" s="14" t="s">
        <v>51</v>
      </c>
      <c r="BW82" s="50" t="s">
        <v>3</v>
      </c>
      <c r="BX82" s="3">
        <v>9.8550199999999997</v>
      </c>
      <c r="BY82" s="51">
        <v>12.07995</v>
      </c>
      <c r="BZ82" s="3">
        <v>14.304880000000001</v>
      </c>
      <c r="CB82" s="14" t="s">
        <v>51</v>
      </c>
      <c r="CC82" s="50" t="s">
        <v>3</v>
      </c>
      <c r="CD82" s="3">
        <v>12.05401</v>
      </c>
      <c r="CE82" s="51">
        <v>15.323040000000001</v>
      </c>
      <c r="CF82" s="3">
        <v>18.59207</v>
      </c>
      <c r="CH82" s="14" t="s">
        <v>51</v>
      </c>
      <c r="CI82" s="50" t="s">
        <v>3</v>
      </c>
      <c r="CJ82" s="3">
        <v>14.53594</v>
      </c>
      <c r="CK82" s="51">
        <v>18.293130000000001</v>
      </c>
      <c r="CL82" s="3">
        <v>22.050319999999999</v>
      </c>
      <c r="CN82" s="14" t="s">
        <v>51</v>
      </c>
      <c r="CO82" s="50" t="s">
        <v>3</v>
      </c>
      <c r="CP82" s="3">
        <v>16.609870000000001</v>
      </c>
      <c r="CQ82" s="51">
        <v>19.709890000000001</v>
      </c>
      <c r="CR82" s="3">
        <v>22.809920000000002</v>
      </c>
    </row>
    <row r="83" spans="1:96" x14ac:dyDescent="0.3">
      <c r="B83" s="47"/>
      <c r="C83" s="52" t="s">
        <v>4</v>
      </c>
      <c r="D83" s="47">
        <v>4.7924499999999997</v>
      </c>
      <c r="E83" s="60">
        <v>6.8519899999999998</v>
      </c>
      <c r="F83" s="47">
        <v>8.9115300000000008</v>
      </c>
      <c r="H83" s="47"/>
      <c r="I83" s="52" t="s">
        <v>4</v>
      </c>
      <c r="J83" s="47">
        <v>5.0465799999999996</v>
      </c>
      <c r="K83" s="60">
        <v>6.8062399999999998</v>
      </c>
      <c r="L83" s="47">
        <v>8.5659100000000006</v>
      </c>
      <c r="N83" s="47"/>
      <c r="O83" s="52" t="s">
        <v>4</v>
      </c>
      <c r="P83" s="47">
        <v>5.1696999999999997</v>
      </c>
      <c r="Q83" s="60">
        <v>7.3470500000000003</v>
      </c>
      <c r="R83" s="47">
        <v>9.5244</v>
      </c>
      <c r="T83" s="47"/>
      <c r="U83" s="52" t="s">
        <v>4</v>
      </c>
      <c r="V83" s="47">
        <v>5.5054299999999996</v>
      </c>
      <c r="W83" s="60">
        <v>7.8539700000000003</v>
      </c>
      <c r="X83" s="47">
        <v>10.20252</v>
      </c>
      <c r="Z83" s="47"/>
      <c r="AA83" s="52" t="s">
        <v>4</v>
      </c>
      <c r="AB83" s="47">
        <v>5.5605599999999997</v>
      </c>
      <c r="AC83" s="60">
        <v>8.9799699999999998</v>
      </c>
      <c r="AD83" s="47">
        <v>12.399380000000001</v>
      </c>
      <c r="AF83" s="47"/>
      <c r="AG83" s="52" t="s">
        <v>4</v>
      </c>
      <c r="AH83" s="47">
        <v>6.4507099999999999</v>
      </c>
      <c r="AI83" s="60">
        <v>9.6584900000000005</v>
      </c>
      <c r="AJ83" s="47">
        <v>12.86628</v>
      </c>
      <c r="AL83" s="47"/>
      <c r="AM83" s="52" t="s">
        <v>4</v>
      </c>
      <c r="AN83" s="47">
        <v>7.3267300000000004</v>
      </c>
      <c r="AO83" s="60">
        <v>12.650510000000001</v>
      </c>
      <c r="AP83" s="47">
        <v>17.97428</v>
      </c>
      <c r="AR83" s="47"/>
      <c r="AS83" s="52" t="s">
        <v>4</v>
      </c>
      <c r="AT83" s="47">
        <v>9.1050400000000007</v>
      </c>
      <c r="AU83" s="60">
        <v>15.44886</v>
      </c>
      <c r="AV83" s="47">
        <v>21.792680000000001</v>
      </c>
      <c r="AX83" s="47"/>
      <c r="AY83" s="52" t="s">
        <v>4</v>
      </c>
      <c r="AZ83" s="47">
        <v>10.77242</v>
      </c>
      <c r="BA83" s="60">
        <v>17.784109999999998</v>
      </c>
      <c r="BB83" s="47">
        <v>24.795809999999999</v>
      </c>
      <c r="BD83" s="47"/>
      <c r="BE83" s="52" t="s">
        <v>4</v>
      </c>
      <c r="BF83" s="47">
        <v>13.46181</v>
      </c>
      <c r="BG83" s="60">
        <v>21.819019999999998</v>
      </c>
      <c r="BH83" s="47">
        <v>30.17624</v>
      </c>
      <c r="BJ83" s="47"/>
      <c r="BK83" s="52" t="s">
        <v>4</v>
      </c>
      <c r="BL83" s="47">
        <v>18.709849999999999</v>
      </c>
      <c r="BM83" s="60">
        <v>26.594280000000001</v>
      </c>
      <c r="BN83" s="47">
        <v>34.478700000000003</v>
      </c>
      <c r="BP83" s="47"/>
      <c r="BQ83" s="52" t="s">
        <v>4</v>
      </c>
      <c r="BR83" s="47">
        <v>23.9435</v>
      </c>
      <c r="BS83" s="60">
        <v>33.158670000000001</v>
      </c>
      <c r="BT83" s="47">
        <v>42.373849999999997</v>
      </c>
      <c r="BV83" s="47"/>
      <c r="BW83" s="52" t="s">
        <v>4</v>
      </c>
      <c r="BX83" s="47">
        <v>36.895600000000002</v>
      </c>
      <c r="BY83" s="60">
        <v>44.57179</v>
      </c>
      <c r="BZ83" s="47">
        <v>52.247979999999998</v>
      </c>
      <c r="CB83" s="47"/>
      <c r="CC83" s="52" t="s">
        <v>4</v>
      </c>
      <c r="CD83" s="47">
        <v>46.173960000000001</v>
      </c>
      <c r="CE83" s="60">
        <v>56.366950000000003</v>
      </c>
      <c r="CF83" s="47">
        <v>66.559939999999997</v>
      </c>
      <c r="CH83" s="47"/>
      <c r="CI83" s="52" t="s">
        <v>4</v>
      </c>
      <c r="CJ83" s="47">
        <v>51.691719999999997</v>
      </c>
      <c r="CK83" s="47">
        <v>63.326799999999999</v>
      </c>
      <c r="CL83" s="47">
        <v>74.961889999999997</v>
      </c>
      <c r="CN83" s="47"/>
      <c r="CO83" s="52" t="s">
        <v>4</v>
      </c>
      <c r="CP83" s="47">
        <v>61.890920000000001</v>
      </c>
      <c r="CQ83" s="47">
        <v>70.28443</v>
      </c>
      <c r="CR83" s="47">
        <v>78.677930000000003</v>
      </c>
    </row>
    <row r="84" spans="1:96" ht="4.5" customHeight="1" x14ac:dyDescent="0.3">
      <c r="B84" s="61"/>
      <c r="C84" s="62"/>
      <c r="D84" s="61"/>
      <c r="E84" s="63"/>
      <c r="F84" s="61"/>
      <c r="H84" s="61"/>
      <c r="I84" s="62"/>
      <c r="J84" s="61"/>
      <c r="K84" s="63"/>
      <c r="L84" s="61"/>
      <c r="N84" s="61"/>
      <c r="O84" s="62"/>
      <c r="P84" s="61"/>
      <c r="Q84" s="63"/>
      <c r="R84" s="61"/>
      <c r="T84" s="61"/>
      <c r="U84" s="62"/>
      <c r="V84" s="61"/>
      <c r="W84" s="63"/>
      <c r="X84" s="61"/>
      <c r="Z84" s="61"/>
      <c r="AA84" s="62"/>
      <c r="AB84" s="61"/>
      <c r="AC84" s="63"/>
      <c r="AD84" s="61"/>
      <c r="AF84" s="61"/>
      <c r="AG84" s="62"/>
      <c r="AH84" s="61"/>
      <c r="AI84" s="63"/>
      <c r="AJ84" s="61"/>
      <c r="AL84" s="61"/>
      <c r="AM84" s="62"/>
      <c r="AN84" s="61"/>
      <c r="AO84" s="63"/>
      <c r="AP84" s="61"/>
      <c r="AR84" s="61"/>
      <c r="AS84" s="62"/>
      <c r="AT84" s="61"/>
      <c r="AU84" s="63"/>
      <c r="AV84" s="61"/>
      <c r="AX84" s="61"/>
      <c r="AY84" s="62"/>
      <c r="AZ84" s="61"/>
      <c r="BA84" s="63"/>
      <c r="BB84" s="61"/>
      <c r="BD84" s="61"/>
      <c r="BE84" s="62"/>
      <c r="BF84" s="61"/>
      <c r="BG84" s="63"/>
      <c r="BH84" s="61"/>
      <c r="BJ84" s="61"/>
      <c r="BK84" s="62"/>
      <c r="BL84" s="61"/>
      <c r="BM84" s="63"/>
      <c r="BN84" s="61"/>
      <c r="BP84" s="61"/>
      <c r="BQ84" s="62"/>
      <c r="BR84" s="61"/>
      <c r="BS84" s="63"/>
      <c r="BT84" s="61"/>
      <c r="BV84" s="61"/>
      <c r="BW84" s="62"/>
      <c r="BX84" s="61"/>
      <c r="BY84" s="63"/>
      <c r="BZ84" s="61"/>
      <c r="CB84" s="61"/>
      <c r="CC84" s="62"/>
      <c r="CD84" s="61"/>
      <c r="CE84" s="63"/>
      <c r="CF84" s="61"/>
      <c r="CH84" s="61"/>
      <c r="CI84" s="62"/>
      <c r="CJ84" s="61"/>
      <c r="CK84" s="61"/>
      <c r="CL84" s="61"/>
      <c r="CN84" s="61"/>
      <c r="CO84" s="62"/>
      <c r="CP84" s="61"/>
      <c r="CQ84" s="61"/>
      <c r="CR84" s="61"/>
    </row>
    <row r="85" spans="1:96" s="64" customFormat="1" x14ac:dyDescent="0.3">
      <c r="A85" s="36" t="s">
        <v>63</v>
      </c>
      <c r="B85" s="36"/>
      <c r="C85" s="36"/>
    </row>
    <row r="86" spans="1:96" s="65" customFormat="1" ht="4.5" customHeight="1" x14ac:dyDescent="0.3">
      <c r="A86" s="38"/>
      <c r="B86" s="38"/>
      <c r="C86" s="38"/>
    </row>
    <row r="87" spans="1:96" ht="15" customHeight="1" x14ac:dyDescent="0.3">
      <c r="B87" s="40">
        <v>170</v>
      </c>
      <c r="C87" s="41"/>
      <c r="D87" s="281" t="s">
        <v>63</v>
      </c>
      <c r="E87" s="281"/>
      <c r="F87" s="281"/>
      <c r="H87" s="40">
        <f>B87-10</f>
        <v>160</v>
      </c>
      <c r="I87" s="41"/>
      <c r="J87" s="281"/>
      <c r="K87" s="281"/>
      <c r="L87" s="281"/>
      <c r="N87" s="40">
        <f>H87-10</f>
        <v>150</v>
      </c>
      <c r="O87" s="41"/>
      <c r="P87" s="281"/>
      <c r="Q87" s="281"/>
      <c r="R87" s="281"/>
      <c r="T87" s="40">
        <f>N87-10</f>
        <v>140</v>
      </c>
      <c r="U87" s="41"/>
      <c r="V87" s="281"/>
      <c r="W87" s="281"/>
      <c r="X87" s="281"/>
      <c r="Z87" s="40">
        <f>T87-10</f>
        <v>130</v>
      </c>
      <c r="AA87" s="41"/>
      <c r="AB87" s="281"/>
      <c r="AC87" s="281"/>
      <c r="AD87" s="281"/>
      <c r="AF87" s="40">
        <v>120</v>
      </c>
      <c r="AG87" s="41"/>
      <c r="AH87" s="281"/>
      <c r="AI87" s="281"/>
      <c r="AJ87" s="281"/>
      <c r="AL87" s="40">
        <v>110</v>
      </c>
      <c r="AM87" s="41"/>
      <c r="AN87" s="281"/>
      <c r="AO87" s="281"/>
      <c r="AP87" s="281"/>
      <c r="AR87" s="40">
        <v>100</v>
      </c>
      <c r="AS87" s="41"/>
      <c r="AT87" s="281"/>
      <c r="AU87" s="281"/>
      <c r="AV87" s="281"/>
      <c r="AX87" s="40">
        <v>90</v>
      </c>
      <c r="AY87" s="41"/>
      <c r="AZ87" s="281"/>
      <c r="BA87" s="281"/>
      <c r="BB87" s="281"/>
      <c r="BD87" s="40">
        <v>80</v>
      </c>
      <c r="BE87" s="41"/>
      <c r="BF87" s="281"/>
      <c r="BG87" s="281"/>
      <c r="BH87" s="281"/>
      <c r="BJ87" s="40">
        <v>75</v>
      </c>
      <c r="BK87" s="41"/>
      <c r="BL87" s="281"/>
      <c r="BM87" s="281"/>
      <c r="BN87" s="281"/>
      <c r="BP87" s="40">
        <v>70</v>
      </c>
      <c r="BQ87" s="41"/>
      <c r="BR87" s="281"/>
      <c r="BS87" s="281"/>
      <c r="BT87" s="281"/>
      <c r="BV87" s="40">
        <v>65</v>
      </c>
      <c r="BW87" s="41"/>
      <c r="BX87" s="281"/>
      <c r="BY87" s="281"/>
      <c r="BZ87" s="281"/>
    </row>
    <row r="88" spans="1:96" x14ac:dyDescent="0.3">
      <c r="E88" s="42"/>
      <c r="K88" s="42"/>
      <c r="Q88" s="42"/>
      <c r="W88" s="42"/>
      <c r="AC88" s="42"/>
      <c r="AI88" s="42"/>
      <c r="AO88" s="42"/>
      <c r="AU88" s="42"/>
      <c r="BA88" s="42"/>
      <c r="BG88" s="42"/>
      <c r="BM88" s="42"/>
      <c r="BS88" s="42"/>
      <c r="BY88" s="42"/>
    </row>
    <row r="89" spans="1:96" x14ac:dyDescent="0.3">
      <c r="B89" s="43"/>
      <c r="C89" s="43"/>
      <c r="D89" s="44">
        <v>-0.95</v>
      </c>
      <c r="E89" s="45" t="s">
        <v>0</v>
      </c>
      <c r="F89" s="44">
        <v>0.95</v>
      </c>
      <c r="H89" s="43"/>
      <c r="I89" s="43"/>
      <c r="J89" s="44">
        <v>-0.95</v>
      </c>
      <c r="K89" s="45" t="s">
        <v>0</v>
      </c>
      <c r="L89" s="44">
        <v>0.95</v>
      </c>
      <c r="N89" s="43"/>
      <c r="O89" s="43"/>
      <c r="P89" s="44">
        <v>-0.95</v>
      </c>
      <c r="Q89" s="45" t="s">
        <v>0</v>
      </c>
      <c r="R89" s="44">
        <v>0.95</v>
      </c>
      <c r="T89" s="43"/>
      <c r="U89" s="43"/>
      <c r="V89" s="44">
        <v>-0.95</v>
      </c>
      <c r="W89" s="45" t="s">
        <v>0</v>
      </c>
      <c r="X89" s="44">
        <v>0.95</v>
      </c>
      <c r="Z89" s="43"/>
      <c r="AA89" s="43"/>
      <c r="AB89" s="44">
        <v>-0.95</v>
      </c>
      <c r="AC89" s="45" t="s">
        <v>0</v>
      </c>
      <c r="AD89" s="44">
        <v>0.95</v>
      </c>
      <c r="AF89" s="43"/>
      <c r="AG89" s="43"/>
      <c r="AH89" s="44">
        <v>-0.95</v>
      </c>
      <c r="AI89" s="45" t="s">
        <v>0</v>
      </c>
      <c r="AJ89" s="44">
        <v>0.95</v>
      </c>
      <c r="AL89" s="43"/>
      <c r="AM89" s="43"/>
      <c r="AN89" s="44">
        <v>-0.95</v>
      </c>
      <c r="AO89" s="45" t="s">
        <v>0</v>
      </c>
      <c r="AP89" s="44">
        <v>0.95</v>
      </c>
      <c r="AR89" s="43"/>
      <c r="AS89" s="43"/>
      <c r="AT89" s="44">
        <v>-0.95</v>
      </c>
      <c r="AU89" s="45" t="s">
        <v>0</v>
      </c>
      <c r="AV89" s="44">
        <v>0.95</v>
      </c>
      <c r="AX89" s="43"/>
      <c r="AY89" s="43"/>
      <c r="AZ89" s="44">
        <v>-0.95</v>
      </c>
      <c r="BA89" s="45" t="s">
        <v>0</v>
      </c>
      <c r="BB89" s="44">
        <v>0.95</v>
      </c>
      <c r="BD89" s="43"/>
      <c r="BE89" s="43"/>
      <c r="BF89" s="44">
        <v>-0.95</v>
      </c>
      <c r="BG89" s="45" t="s">
        <v>0</v>
      </c>
      <c r="BH89" s="44">
        <v>0.95</v>
      </c>
      <c r="BJ89" s="43"/>
      <c r="BK89" s="43"/>
      <c r="BL89" s="44">
        <v>-0.95</v>
      </c>
      <c r="BM89" s="45" t="s">
        <v>0</v>
      </c>
      <c r="BN89" s="44">
        <v>0.95</v>
      </c>
      <c r="BP89" s="43"/>
      <c r="BQ89" s="43"/>
      <c r="BR89" s="44">
        <v>-0.95</v>
      </c>
      <c r="BS89" s="45" t="s">
        <v>0</v>
      </c>
      <c r="BT89" s="44">
        <v>0.95</v>
      </c>
      <c r="BV89" s="43"/>
      <c r="BW89" s="43"/>
      <c r="BX89" s="44">
        <v>-0.95</v>
      </c>
      <c r="BY89" s="45" t="s">
        <v>0</v>
      </c>
      <c r="BZ89" s="44">
        <v>0.95</v>
      </c>
    </row>
    <row r="90" spans="1:96" x14ac:dyDescent="0.3">
      <c r="B90" s="46" t="s">
        <v>1</v>
      </c>
      <c r="C90" s="46"/>
      <c r="D90" s="47">
        <v>5241.3145299999996</v>
      </c>
      <c r="E90" s="48">
        <v>5283.8</v>
      </c>
      <c r="F90" s="47">
        <v>5326.2854699999998</v>
      </c>
      <c r="H90" s="46" t="s">
        <v>1</v>
      </c>
      <c r="I90" s="46"/>
      <c r="J90" s="47">
        <v>5241.9644399999997</v>
      </c>
      <c r="K90" s="48">
        <v>5284.5</v>
      </c>
      <c r="L90" s="47">
        <v>5327.0355600000003</v>
      </c>
      <c r="N90" s="46" t="s">
        <v>1</v>
      </c>
      <c r="O90" s="46"/>
      <c r="P90" s="47">
        <v>5241.1099800000002</v>
      </c>
      <c r="Q90" s="48">
        <v>5283.6</v>
      </c>
      <c r="R90" s="47">
        <v>5326.0900199999996</v>
      </c>
      <c r="T90" s="46" t="s">
        <v>1</v>
      </c>
      <c r="U90" s="46"/>
      <c r="V90" s="47">
        <v>5241.8067799999999</v>
      </c>
      <c r="W90" s="48">
        <v>5284.1</v>
      </c>
      <c r="X90" s="47">
        <v>5326.3932199999999</v>
      </c>
      <c r="Z90" s="46" t="s">
        <v>1</v>
      </c>
      <c r="AA90" s="46"/>
      <c r="AB90" s="47">
        <v>5240.6409899999999</v>
      </c>
      <c r="AC90" s="48">
        <v>5283.2</v>
      </c>
      <c r="AD90" s="47">
        <v>5325.7590099999998</v>
      </c>
      <c r="AF90" s="46" t="s">
        <v>1</v>
      </c>
      <c r="AG90" s="46"/>
      <c r="AH90" s="47">
        <v>5240.4713499999998</v>
      </c>
      <c r="AI90" s="48">
        <v>5282.5</v>
      </c>
      <c r="AJ90" s="47">
        <v>5324.5286500000002</v>
      </c>
      <c r="AL90" s="46" t="s">
        <v>1</v>
      </c>
      <c r="AM90" s="46"/>
      <c r="AN90" s="47">
        <v>5242.82924</v>
      </c>
      <c r="AO90" s="48">
        <v>5283.7</v>
      </c>
      <c r="AP90" s="47">
        <v>5324.5707599999996</v>
      </c>
      <c r="AR90" s="46" t="s">
        <v>1</v>
      </c>
      <c r="AS90" s="46"/>
      <c r="AT90" s="47">
        <v>5240.4192300000004</v>
      </c>
      <c r="AU90" s="48">
        <v>5280.4</v>
      </c>
      <c r="AV90" s="47">
        <v>5320.3807699999998</v>
      </c>
      <c r="AX90" s="46" t="s">
        <v>1</v>
      </c>
      <c r="AY90" s="46"/>
      <c r="AZ90" s="47">
        <v>5234.19751</v>
      </c>
      <c r="BA90" s="48">
        <v>5270.8</v>
      </c>
      <c r="BB90" s="47">
        <v>5307.4024900000004</v>
      </c>
      <c r="BD90" s="46" t="s">
        <v>1</v>
      </c>
      <c r="BE90" s="46"/>
      <c r="BF90" s="47">
        <v>5217.3888800000004</v>
      </c>
      <c r="BG90" s="48">
        <v>5252.7</v>
      </c>
      <c r="BH90" s="47">
        <v>5288.0111200000001</v>
      </c>
      <c r="BJ90" s="46" t="s">
        <v>1</v>
      </c>
      <c r="BK90" s="46"/>
      <c r="BL90" s="47">
        <v>5210.96252</v>
      </c>
      <c r="BM90" s="48">
        <v>5240.6000000000004</v>
      </c>
      <c r="BN90" s="47">
        <v>5270.2374799999998</v>
      </c>
      <c r="BP90" s="46" t="s">
        <v>1</v>
      </c>
      <c r="BQ90" s="46"/>
      <c r="BR90" s="47">
        <v>5183.1622500000003</v>
      </c>
      <c r="BS90" s="48">
        <v>5217.8</v>
      </c>
      <c r="BT90" s="47">
        <v>5252.4377500000001</v>
      </c>
      <c r="BV90" s="46" t="s">
        <v>1</v>
      </c>
      <c r="BW90" s="46"/>
      <c r="BX90" s="47">
        <v>5162.2256600000001</v>
      </c>
      <c r="BY90" s="48">
        <v>5193.1000000000004</v>
      </c>
      <c r="BZ90" s="49">
        <v>5223.9743399999998</v>
      </c>
    </row>
    <row r="91" spans="1:96" x14ac:dyDescent="0.3">
      <c r="B91" s="14" t="s">
        <v>2</v>
      </c>
      <c r="C91" s="50" t="s">
        <v>3</v>
      </c>
      <c r="D91" s="3">
        <v>22.81785</v>
      </c>
      <c r="E91" s="51">
        <v>24.895150000000001</v>
      </c>
      <c r="F91" s="3">
        <v>26.972449999999998</v>
      </c>
      <c r="H91" s="14" t="s">
        <v>2</v>
      </c>
      <c r="I91" s="50" t="s">
        <v>3</v>
      </c>
      <c r="J91" s="3">
        <v>22.728339999999999</v>
      </c>
      <c r="K91" s="51">
        <v>24.66478</v>
      </c>
      <c r="L91" s="3">
        <v>26.601230000000001</v>
      </c>
      <c r="N91" s="14" t="s">
        <v>2</v>
      </c>
      <c r="O91" s="50" t="s">
        <v>3</v>
      </c>
      <c r="P91" s="3">
        <v>22.694459999999999</v>
      </c>
      <c r="Q91" s="51">
        <v>24.79269</v>
      </c>
      <c r="R91" s="3">
        <v>26.890920000000001</v>
      </c>
      <c r="T91" s="14" t="s">
        <v>2</v>
      </c>
      <c r="U91" s="50" t="s">
        <v>3</v>
      </c>
      <c r="V91" s="3">
        <v>22.839130000000001</v>
      </c>
      <c r="W91" s="51">
        <v>24.795100000000001</v>
      </c>
      <c r="X91" s="3">
        <v>26.751080000000002</v>
      </c>
      <c r="Z91" s="14" t="s">
        <v>2</v>
      </c>
      <c r="AA91" s="50" t="s">
        <v>3</v>
      </c>
      <c r="AB91" s="3">
        <v>22.907150000000001</v>
      </c>
      <c r="AC91" s="51">
        <v>24.75367</v>
      </c>
      <c r="AD91" s="3">
        <v>26.600200000000001</v>
      </c>
      <c r="AF91" s="14" t="s">
        <v>2</v>
      </c>
      <c r="AG91" s="50" t="s">
        <v>3</v>
      </c>
      <c r="AH91" s="3">
        <v>23.03435</v>
      </c>
      <c r="AI91" s="51">
        <v>25.41469</v>
      </c>
      <c r="AJ91" s="3">
        <v>27.79504</v>
      </c>
      <c r="AL91" s="14" t="s">
        <v>2</v>
      </c>
      <c r="AM91" s="50" t="s">
        <v>3</v>
      </c>
      <c r="AN91" s="3">
        <v>23.89583</v>
      </c>
      <c r="AO91" s="51">
        <v>26.309819999999998</v>
      </c>
      <c r="AP91" s="3">
        <v>28.72381</v>
      </c>
      <c r="AR91" s="14" t="s">
        <v>2</v>
      </c>
      <c r="AS91" s="50" t="s">
        <v>3</v>
      </c>
      <c r="AT91" s="3">
        <v>24.30228</v>
      </c>
      <c r="AU91" s="51">
        <v>27.09338</v>
      </c>
      <c r="AV91" s="3">
        <v>29.88447</v>
      </c>
      <c r="AX91" s="14" t="s">
        <v>2</v>
      </c>
      <c r="AY91" s="50" t="s">
        <v>3</v>
      </c>
      <c r="AZ91" s="3">
        <v>26.44407</v>
      </c>
      <c r="BA91" s="51">
        <v>29.176310000000001</v>
      </c>
      <c r="BB91" s="3">
        <v>31.908550000000002</v>
      </c>
      <c r="BD91" s="14" t="s">
        <v>2</v>
      </c>
      <c r="BE91" s="50" t="s">
        <v>3</v>
      </c>
      <c r="BF91" s="3">
        <v>29.134799999999998</v>
      </c>
      <c r="BG91" s="51">
        <v>32.413170000000001</v>
      </c>
      <c r="BH91" s="3">
        <v>35.691540000000003</v>
      </c>
      <c r="BJ91" s="14" t="s">
        <v>2</v>
      </c>
      <c r="BK91" s="50" t="s">
        <v>3</v>
      </c>
      <c r="BL91" s="3">
        <v>31.44828</v>
      </c>
      <c r="BM91" s="51">
        <v>34.348469999999999</v>
      </c>
      <c r="BN91" s="3">
        <v>37.248660000000001</v>
      </c>
      <c r="BP91" s="14" t="s">
        <v>2</v>
      </c>
      <c r="BQ91" s="50" t="s">
        <v>3</v>
      </c>
      <c r="BR91" s="3">
        <v>34.302419999999998</v>
      </c>
      <c r="BS91" s="51">
        <v>38.313650000000003</v>
      </c>
      <c r="BT91" s="3">
        <v>42.324869999999997</v>
      </c>
      <c r="BV91" s="14" t="s">
        <v>2</v>
      </c>
      <c r="BW91" s="50" t="s">
        <v>3</v>
      </c>
      <c r="BX91" s="3">
        <v>39.920389999999998</v>
      </c>
      <c r="BY91" s="51">
        <v>43.39378</v>
      </c>
      <c r="BZ91" s="3">
        <v>46.867179999999998</v>
      </c>
    </row>
    <row r="92" spans="1:96" x14ac:dyDescent="0.3">
      <c r="B92" s="47"/>
      <c r="C92" s="52" t="s">
        <v>4</v>
      </c>
      <c r="D92" s="47">
        <v>15.583959999999999</v>
      </c>
      <c r="E92" s="53">
        <v>17.86232</v>
      </c>
      <c r="F92" s="47">
        <v>20.14068</v>
      </c>
      <c r="H92" s="47"/>
      <c r="I92" s="52" t="s">
        <v>4</v>
      </c>
      <c r="J92" s="47">
        <v>15.67163</v>
      </c>
      <c r="K92" s="53">
        <v>17.92764</v>
      </c>
      <c r="L92" s="47">
        <v>20.18366</v>
      </c>
      <c r="N92" s="47"/>
      <c r="O92" s="52" t="s">
        <v>4</v>
      </c>
      <c r="P92" s="47">
        <v>15.611940000000001</v>
      </c>
      <c r="Q92" s="53">
        <v>18.25769</v>
      </c>
      <c r="R92" s="47">
        <v>20.90344</v>
      </c>
      <c r="T92" s="47"/>
      <c r="U92" s="52" t="s">
        <v>4</v>
      </c>
      <c r="V92" s="47">
        <v>16.464369999999999</v>
      </c>
      <c r="W92" s="53">
        <v>19.24062</v>
      </c>
      <c r="X92" s="47">
        <v>22.016870000000001</v>
      </c>
      <c r="Z92" s="47"/>
      <c r="AA92" s="52" t="s">
        <v>4</v>
      </c>
      <c r="AB92" s="47">
        <v>16.98338</v>
      </c>
      <c r="AC92" s="53">
        <v>20.29495</v>
      </c>
      <c r="AD92" s="47">
        <v>23.60652</v>
      </c>
      <c r="AF92" s="47"/>
      <c r="AG92" s="52" t="s">
        <v>4</v>
      </c>
      <c r="AH92" s="47">
        <v>18.831199999999999</v>
      </c>
      <c r="AI92" s="53">
        <v>25.24849</v>
      </c>
      <c r="AJ92" s="47">
        <v>31.665790000000001</v>
      </c>
      <c r="AL92" s="47"/>
      <c r="AM92" s="52" t="s">
        <v>4</v>
      </c>
      <c r="AN92" s="47">
        <v>22.869440000000001</v>
      </c>
      <c r="AO92" s="53">
        <v>32.19106</v>
      </c>
      <c r="AP92" s="47">
        <v>41.51267</v>
      </c>
      <c r="AR92" s="47"/>
      <c r="AS92" s="52" t="s">
        <v>4</v>
      </c>
      <c r="AT92" s="47">
        <v>26.888660000000002</v>
      </c>
      <c r="AU92" s="53">
        <v>39.580579999999998</v>
      </c>
      <c r="AV92" s="47">
        <v>52.272500000000001</v>
      </c>
      <c r="AX92" s="47"/>
      <c r="AY92" s="52" t="s">
        <v>4</v>
      </c>
      <c r="AZ92" s="47">
        <v>40.128390000000003</v>
      </c>
      <c r="BA92" s="53">
        <v>52.580730000000003</v>
      </c>
      <c r="BB92" s="47">
        <v>65.033069999999995</v>
      </c>
      <c r="BD92" s="47"/>
      <c r="BE92" s="52" t="s">
        <v>4</v>
      </c>
      <c r="BF92" s="47">
        <v>60.946390000000001</v>
      </c>
      <c r="BG92" s="53">
        <v>71.644009999999994</v>
      </c>
      <c r="BH92" s="47">
        <v>82.341629999999995</v>
      </c>
      <c r="BJ92" s="47"/>
      <c r="BK92" s="52" t="s">
        <v>4</v>
      </c>
      <c r="BL92" s="47">
        <v>70.532349999999994</v>
      </c>
      <c r="BM92" s="53">
        <v>78.036990000000003</v>
      </c>
      <c r="BN92" s="47">
        <v>85.541629999999998</v>
      </c>
      <c r="BP92" s="47"/>
      <c r="BQ92" s="52" t="s">
        <v>4</v>
      </c>
      <c r="BR92" s="47">
        <v>81.122370000000004</v>
      </c>
      <c r="BS92" s="53">
        <v>91.231620000000007</v>
      </c>
      <c r="BT92" s="47">
        <v>101.34086000000001</v>
      </c>
      <c r="BV92" s="47"/>
      <c r="BW92" s="52" t="s">
        <v>4</v>
      </c>
      <c r="BX92" s="47">
        <v>99.890309999999999</v>
      </c>
      <c r="BY92" s="53">
        <v>107.04132</v>
      </c>
      <c r="BZ92" s="47">
        <v>114.19233</v>
      </c>
    </row>
    <row r="93" spans="1:96" x14ac:dyDescent="0.3">
      <c r="B93" s="14" t="s">
        <v>5</v>
      </c>
      <c r="C93" s="50" t="s">
        <v>3</v>
      </c>
      <c r="D93" s="3">
        <v>7.1199999999999999E-2</v>
      </c>
      <c r="E93" s="51">
        <v>0.43913999999999997</v>
      </c>
      <c r="F93" s="3">
        <v>0.80708000000000002</v>
      </c>
      <c r="H93" s="14" t="s">
        <v>5</v>
      </c>
      <c r="I93" s="50" t="s">
        <v>3</v>
      </c>
      <c r="J93" s="3">
        <v>0.16144</v>
      </c>
      <c r="K93" s="51">
        <v>0.55579000000000001</v>
      </c>
      <c r="L93" s="3">
        <v>0.95013000000000003</v>
      </c>
      <c r="N93" s="14" t="s">
        <v>5</v>
      </c>
      <c r="O93" s="50" t="s">
        <v>3</v>
      </c>
      <c r="P93" s="3">
        <v>0.25308999999999998</v>
      </c>
      <c r="Q93" s="51">
        <v>0.81301000000000001</v>
      </c>
      <c r="R93" s="3">
        <v>1.37293</v>
      </c>
      <c r="T93" s="14" t="s">
        <v>5</v>
      </c>
      <c r="U93" s="50" t="s">
        <v>3</v>
      </c>
      <c r="V93" s="3">
        <v>0.53183999999999998</v>
      </c>
      <c r="W93" s="51">
        <v>1.16161</v>
      </c>
      <c r="X93" s="3">
        <v>1.79138</v>
      </c>
      <c r="Z93" s="14" t="s">
        <v>5</v>
      </c>
      <c r="AA93" s="50" t="s">
        <v>3</v>
      </c>
      <c r="AB93" s="3">
        <v>0.84857000000000005</v>
      </c>
      <c r="AC93" s="51">
        <v>1.5864199999999999</v>
      </c>
      <c r="AD93" s="3">
        <v>2.3242799999999999</v>
      </c>
      <c r="AF93" s="14" t="s">
        <v>5</v>
      </c>
      <c r="AG93" s="50" t="s">
        <v>3</v>
      </c>
      <c r="AH93" s="3">
        <v>1.3846400000000001</v>
      </c>
      <c r="AI93" s="51">
        <v>2.7288899999999998</v>
      </c>
      <c r="AJ93" s="3">
        <v>4.0731400000000004</v>
      </c>
      <c r="AL93" s="14" t="s">
        <v>5</v>
      </c>
      <c r="AM93" s="50" t="s">
        <v>3</v>
      </c>
      <c r="AN93" s="3">
        <v>2.5471699999999999</v>
      </c>
      <c r="AO93" s="51">
        <v>4.2406100000000002</v>
      </c>
      <c r="AP93" s="3">
        <v>5.93405</v>
      </c>
      <c r="AR93" s="14" t="s">
        <v>5</v>
      </c>
      <c r="AS93" s="50" t="s">
        <v>3</v>
      </c>
      <c r="AT93" s="3">
        <v>3.7789299999999999</v>
      </c>
      <c r="AU93" s="51">
        <v>6.14201</v>
      </c>
      <c r="AV93" s="3">
        <v>8.5051000000000005</v>
      </c>
      <c r="AX93" s="14" t="s">
        <v>5</v>
      </c>
      <c r="AY93" s="50" t="s">
        <v>3</v>
      </c>
      <c r="AZ93" s="3">
        <v>6.6679199999999996</v>
      </c>
      <c r="BA93" s="51">
        <v>9.3017599999999998</v>
      </c>
      <c r="BB93" s="3">
        <v>11.935600000000001</v>
      </c>
      <c r="BD93" s="14" t="s">
        <v>5</v>
      </c>
      <c r="BE93" s="50" t="s">
        <v>3</v>
      </c>
      <c r="BF93" s="3">
        <v>11.02276</v>
      </c>
      <c r="BG93" s="51">
        <v>14.232570000000001</v>
      </c>
      <c r="BH93" s="3">
        <v>17.44237</v>
      </c>
      <c r="BJ93" s="14" t="s">
        <v>5</v>
      </c>
      <c r="BK93" s="50" t="s">
        <v>3</v>
      </c>
      <c r="BL93" s="3">
        <v>14.38921</v>
      </c>
      <c r="BM93" s="51">
        <v>17.26088</v>
      </c>
      <c r="BN93" s="3">
        <v>20.132549999999998</v>
      </c>
      <c r="BP93" s="14" t="s">
        <v>5</v>
      </c>
      <c r="BQ93" s="50" t="s">
        <v>3</v>
      </c>
      <c r="BR93" s="3">
        <v>18.123139999999999</v>
      </c>
      <c r="BS93" s="51">
        <v>22.142119999999998</v>
      </c>
      <c r="BT93" s="3">
        <v>26.161100000000001</v>
      </c>
      <c r="BV93" s="14" t="s">
        <v>5</v>
      </c>
      <c r="BW93" s="50" t="s">
        <v>3</v>
      </c>
      <c r="BX93" s="3">
        <v>24.810569999999998</v>
      </c>
      <c r="BY93" s="51">
        <v>28.2639</v>
      </c>
      <c r="BZ93" s="3">
        <v>31.717230000000001</v>
      </c>
    </row>
    <row r="94" spans="1:96" x14ac:dyDescent="0.3">
      <c r="B94" s="47"/>
      <c r="C94" s="52" t="s">
        <v>4</v>
      </c>
      <c r="D94" s="47">
        <v>1.0472600000000001</v>
      </c>
      <c r="E94" s="54">
        <v>4.1162700000000001</v>
      </c>
      <c r="F94" s="47">
        <v>7.18527</v>
      </c>
      <c r="H94" s="47"/>
      <c r="I94" s="52" t="s">
        <v>4</v>
      </c>
      <c r="J94" s="47">
        <v>1.8769</v>
      </c>
      <c r="K94" s="54">
        <v>5.0658899999999996</v>
      </c>
      <c r="L94" s="47">
        <v>8.2548899999999996</v>
      </c>
      <c r="N94" s="47"/>
      <c r="O94" s="52" t="s">
        <v>4</v>
      </c>
      <c r="P94" s="47">
        <v>2.46821</v>
      </c>
      <c r="Q94" s="54">
        <v>6.1816599999999999</v>
      </c>
      <c r="R94" s="47">
        <v>9.8951200000000004</v>
      </c>
      <c r="T94" s="47"/>
      <c r="U94" s="52" t="s">
        <v>4</v>
      </c>
      <c r="V94" s="47">
        <v>4.7303699999999997</v>
      </c>
      <c r="W94" s="54">
        <v>8.6519999999999992</v>
      </c>
      <c r="X94" s="47">
        <v>12.573639999999999</v>
      </c>
      <c r="Z94" s="47"/>
      <c r="AA94" s="52" t="s">
        <v>4</v>
      </c>
      <c r="AB94" s="47">
        <v>6.2332599999999996</v>
      </c>
      <c r="AC94" s="54">
        <v>10.802809999999999</v>
      </c>
      <c r="AD94" s="47">
        <v>15.37236</v>
      </c>
      <c r="AF94" s="47"/>
      <c r="AG94" s="52" t="s">
        <v>4</v>
      </c>
      <c r="AH94" s="47">
        <v>9.8380200000000002</v>
      </c>
      <c r="AI94" s="54">
        <v>17.660060000000001</v>
      </c>
      <c r="AJ94" s="47">
        <v>25.482099999999999</v>
      </c>
      <c r="AL94" s="47"/>
      <c r="AM94" s="52" t="s">
        <v>4</v>
      </c>
      <c r="AN94" s="47">
        <v>15.697279999999999</v>
      </c>
      <c r="AO94" s="54">
        <v>26.209630000000001</v>
      </c>
      <c r="AP94" s="47">
        <v>36.721989999999998</v>
      </c>
      <c r="AR94" s="47"/>
      <c r="AS94" s="52" t="s">
        <v>4</v>
      </c>
      <c r="AT94" s="47">
        <v>21.454360000000001</v>
      </c>
      <c r="AU94" s="54">
        <v>34.906089999999999</v>
      </c>
      <c r="AV94" s="47">
        <v>48.357810000000001</v>
      </c>
      <c r="AX94" s="47"/>
      <c r="AY94" s="52" t="s">
        <v>4</v>
      </c>
      <c r="AZ94" s="47">
        <v>36.266750000000002</v>
      </c>
      <c r="BA94" s="54">
        <v>49.018210000000003</v>
      </c>
      <c r="BB94" s="47">
        <v>61.769660000000002</v>
      </c>
      <c r="BD94" s="47"/>
      <c r="BE94" s="52" t="s">
        <v>4</v>
      </c>
      <c r="BF94" s="47">
        <v>58.069020000000002</v>
      </c>
      <c r="BG94" s="54">
        <v>68.827129999999997</v>
      </c>
      <c r="BH94" s="47">
        <v>79.585239999999999</v>
      </c>
      <c r="BJ94" s="47"/>
      <c r="BK94" s="52" t="s">
        <v>4</v>
      </c>
      <c r="BL94" s="47">
        <v>67.853870000000001</v>
      </c>
      <c r="BM94" s="54">
        <v>75.349069999999998</v>
      </c>
      <c r="BN94" s="47">
        <v>82.844260000000006</v>
      </c>
      <c r="BP94" s="47"/>
      <c r="BQ94" s="52" t="s">
        <v>4</v>
      </c>
      <c r="BR94" s="47">
        <v>78.523769999999999</v>
      </c>
      <c r="BS94" s="54">
        <v>88.620580000000004</v>
      </c>
      <c r="BT94" s="47">
        <v>98.717389999999995</v>
      </c>
      <c r="BV94" s="47"/>
      <c r="BW94" s="52" t="s">
        <v>4</v>
      </c>
      <c r="BX94" s="47">
        <v>97.428210000000007</v>
      </c>
      <c r="BY94" s="54">
        <v>104.60595000000001</v>
      </c>
      <c r="BZ94" s="47">
        <v>111.78368</v>
      </c>
    </row>
    <row r="95" spans="1:96" x14ac:dyDescent="0.3">
      <c r="B95" s="14" t="s">
        <v>6</v>
      </c>
      <c r="C95" s="50" t="s">
        <v>3</v>
      </c>
      <c r="D95" s="3">
        <v>22.62086</v>
      </c>
      <c r="E95" s="51">
        <v>24.456009999999999</v>
      </c>
      <c r="F95" s="3">
        <v>26.291149999999998</v>
      </c>
      <c r="H95" s="14" t="s">
        <v>6</v>
      </c>
      <c r="I95" s="50" t="s">
        <v>3</v>
      </c>
      <c r="J95" s="3">
        <v>22.439129999999999</v>
      </c>
      <c r="K95" s="51">
        <v>24.109000000000002</v>
      </c>
      <c r="L95" s="3">
        <v>25.778860000000002</v>
      </c>
      <c r="N95" s="14" t="s">
        <v>6</v>
      </c>
      <c r="O95" s="50" t="s">
        <v>3</v>
      </c>
      <c r="P95" s="3">
        <v>22.31108</v>
      </c>
      <c r="Q95" s="51">
        <v>23.979679999999998</v>
      </c>
      <c r="R95" s="3">
        <v>25.648289999999999</v>
      </c>
      <c r="T95" s="14" t="s">
        <v>6</v>
      </c>
      <c r="U95" s="50" t="s">
        <v>3</v>
      </c>
      <c r="V95" s="3">
        <v>22.150829999999999</v>
      </c>
      <c r="W95" s="51">
        <v>23.633489999999998</v>
      </c>
      <c r="X95" s="3">
        <v>25.116160000000001</v>
      </c>
      <c r="Z95" s="14" t="s">
        <v>6</v>
      </c>
      <c r="AA95" s="50" t="s">
        <v>3</v>
      </c>
      <c r="AB95" s="3">
        <v>21.935949999999998</v>
      </c>
      <c r="AC95" s="51">
        <v>23.167249999999999</v>
      </c>
      <c r="AD95" s="3">
        <v>24.398540000000001</v>
      </c>
      <c r="AF95" s="14" t="s">
        <v>6</v>
      </c>
      <c r="AG95" s="50" t="s">
        <v>3</v>
      </c>
      <c r="AH95" s="3">
        <v>21.4938</v>
      </c>
      <c r="AI95" s="51">
        <v>22.6858</v>
      </c>
      <c r="AJ95" s="3">
        <v>23.877800000000001</v>
      </c>
      <c r="AL95" s="14" t="s">
        <v>6</v>
      </c>
      <c r="AM95" s="50" t="s">
        <v>3</v>
      </c>
      <c r="AN95" s="3">
        <v>21.15672</v>
      </c>
      <c r="AO95" s="51">
        <v>22.069199999999999</v>
      </c>
      <c r="AP95" s="3">
        <v>22.98169</v>
      </c>
      <c r="AR95" s="14" t="s">
        <v>6</v>
      </c>
      <c r="AS95" s="50" t="s">
        <v>3</v>
      </c>
      <c r="AT95" s="3">
        <v>20.27844</v>
      </c>
      <c r="AU95" s="51">
        <v>20.951370000000001</v>
      </c>
      <c r="AV95" s="3">
        <v>21.624289999999998</v>
      </c>
      <c r="AX95" s="14" t="s">
        <v>6</v>
      </c>
      <c r="AY95" s="50" t="s">
        <v>3</v>
      </c>
      <c r="AZ95" s="3">
        <v>19.455300000000001</v>
      </c>
      <c r="BA95" s="51">
        <v>19.874549999999999</v>
      </c>
      <c r="BB95" s="3">
        <v>20.293790000000001</v>
      </c>
      <c r="BD95" s="14" t="s">
        <v>6</v>
      </c>
      <c r="BE95" s="50" t="s">
        <v>3</v>
      </c>
      <c r="BF95" s="3">
        <v>17.912980000000001</v>
      </c>
      <c r="BG95" s="51">
        <v>18.180599999999998</v>
      </c>
      <c r="BH95" s="3">
        <v>18.448219999999999</v>
      </c>
      <c r="BJ95" s="14" t="s">
        <v>6</v>
      </c>
      <c r="BK95" s="50" t="s">
        <v>3</v>
      </c>
      <c r="BL95" s="3">
        <v>16.883030000000002</v>
      </c>
      <c r="BM95" s="51">
        <v>17.087589999999999</v>
      </c>
      <c r="BN95" s="3">
        <v>17.292149999999999</v>
      </c>
      <c r="BP95" s="14" t="s">
        <v>6</v>
      </c>
      <c r="BQ95" s="50" t="s">
        <v>3</v>
      </c>
      <c r="BR95" s="3">
        <v>16.010639999999999</v>
      </c>
      <c r="BS95" s="51">
        <v>16.171530000000001</v>
      </c>
      <c r="BT95" s="3">
        <v>16.332409999999999</v>
      </c>
      <c r="BV95" s="14" t="s">
        <v>6</v>
      </c>
      <c r="BW95" s="50" t="s">
        <v>3</v>
      </c>
      <c r="BX95" s="3">
        <v>14.98616</v>
      </c>
      <c r="BY95" s="51">
        <v>15.12988</v>
      </c>
      <c r="BZ95" s="3">
        <v>15.27361</v>
      </c>
    </row>
    <row r="96" spans="1:96" x14ac:dyDescent="0.3">
      <c r="B96" s="47"/>
      <c r="C96" s="52" t="s">
        <v>4</v>
      </c>
      <c r="D96" s="47">
        <v>15.37384</v>
      </c>
      <c r="E96" s="53">
        <v>16.37772</v>
      </c>
      <c r="F96" s="47">
        <v>17.381599999999999</v>
      </c>
      <c r="H96" s="47"/>
      <c r="I96" s="52" t="s">
        <v>4</v>
      </c>
      <c r="J96" s="47">
        <v>15.145659999999999</v>
      </c>
      <c r="K96" s="53">
        <v>15.998010000000001</v>
      </c>
      <c r="L96" s="47">
        <v>16.850349999999999</v>
      </c>
      <c r="N96" s="47"/>
      <c r="O96" s="52" t="s">
        <v>4</v>
      </c>
      <c r="P96" s="47">
        <v>14.91896</v>
      </c>
      <c r="Q96" s="53">
        <v>15.66628</v>
      </c>
      <c r="R96" s="47">
        <v>16.413599999999999</v>
      </c>
      <c r="T96" s="47"/>
      <c r="U96" s="52" t="s">
        <v>4</v>
      </c>
      <c r="V96" s="47">
        <v>14.61636</v>
      </c>
      <c r="W96" s="53">
        <v>15.21053</v>
      </c>
      <c r="X96" s="47">
        <v>15.8047</v>
      </c>
      <c r="Z96" s="47"/>
      <c r="AA96" s="52" t="s">
        <v>4</v>
      </c>
      <c r="AB96" s="47">
        <v>14.295310000000001</v>
      </c>
      <c r="AC96" s="53">
        <v>14.718489999999999</v>
      </c>
      <c r="AD96" s="47">
        <v>15.14166</v>
      </c>
      <c r="AF96" s="47"/>
      <c r="AG96" s="52" t="s">
        <v>4</v>
      </c>
      <c r="AH96" s="47">
        <v>13.699590000000001</v>
      </c>
      <c r="AI96" s="53">
        <v>14.09173</v>
      </c>
      <c r="AJ96" s="47">
        <v>14.483879999999999</v>
      </c>
      <c r="AL96" s="47"/>
      <c r="AM96" s="52" t="s">
        <v>4</v>
      </c>
      <c r="AN96" s="47">
        <v>13.038919999999999</v>
      </c>
      <c r="AO96" s="53">
        <v>13.33802</v>
      </c>
      <c r="AP96" s="47">
        <v>13.63711</v>
      </c>
      <c r="AR96" s="47"/>
      <c r="AS96" s="52" t="s">
        <v>4</v>
      </c>
      <c r="AT96" s="47">
        <v>12.168369999999999</v>
      </c>
      <c r="AU96" s="53">
        <v>12.358180000000001</v>
      </c>
      <c r="AV96" s="47">
        <v>12.54799</v>
      </c>
      <c r="AX96" s="47"/>
      <c r="AY96" s="52" t="s">
        <v>4</v>
      </c>
      <c r="AZ96" s="47">
        <v>11.379490000000001</v>
      </c>
      <c r="BA96" s="53">
        <v>11.55298</v>
      </c>
      <c r="BB96" s="47">
        <v>11.726470000000001</v>
      </c>
      <c r="BD96" s="47"/>
      <c r="BE96" s="52" t="s">
        <v>4</v>
      </c>
      <c r="BF96" s="47">
        <v>10.27542</v>
      </c>
      <c r="BG96" s="53">
        <v>10.39127</v>
      </c>
      <c r="BH96" s="47">
        <v>10.50713</v>
      </c>
      <c r="BJ96" s="47"/>
      <c r="BK96" s="52" t="s">
        <v>4</v>
      </c>
      <c r="BL96" s="47">
        <v>9.6606500000000004</v>
      </c>
      <c r="BM96" s="53">
        <v>9.7761800000000001</v>
      </c>
      <c r="BN96" s="47">
        <v>9.8917099999999998</v>
      </c>
      <c r="BP96" s="47"/>
      <c r="BQ96" s="52" t="s">
        <v>4</v>
      </c>
      <c r="BR96" s="47">
        <v>9.1447900000000004</v>
      </c>
      <c r="BS96" s="53">
        <v>9.1971500000000006</v>
      </c>
      <c r="BT96" s="47">
        <v>9.2495100000000008</v>
      </c>
      <c r="BV96" s="47"/>
      <c r="BW96" s="52" t="s">
        <v>4</v>
      </c>
      <c r="BX96" s="47">
        <v>8.5226799999999994</v>
      </c>
      <c r="BY96" s="53">
        <v>8.5978300000000001</v>
      </c>
      <c r="BZ96" s="47">
        <v>8.6729800000000008</v>
      </c>
    </row>
    <row r="97" spans="2:78" x14ac:dyDescent="0.3">
      <c r="B97" s="14" t="s">
        <v>7</v>
      </c>
      <c r="C97" s="50" t="s">
        <v>3</v>
      </c>
      <c r="D97" s="3">
        <v>3.6544599999999998</v>
      </c>
      <c r="E97" s="55">
        <v>3.6706599999999998</v>
      </c>
      <c r="F97" s="3">
        <v>3.6868599999999998</v>
      </c>
      <c r="H97" s="14" t="s">
        <v>7</v>
      </c>
      <c r="I97" s="50" t="s">
        <v>3</v>
      </c>
      <c r="J97" s="3">
        <v>3.6543999999999999</v>
      </c>
      <c r="K97" s="55">
        <v>3.6707000000000001</v>
      </c>
      <c r="L97" s="3">
        <v>3.6869999999999998</v>
      </c>
      <c r="N97" s="14" t="s">
        <v>7</v>
      </c>
      <c r="O97" s="50" t="s">
        <v>3</v>
      </c>
      <c r="P97" s="3">
        <v>3.6544699999999999</v>
      </c>
      <c r="Q97" s="55">
        <v>3.6705000000000001</v>
      </c>
      <c r="R97" s="3">
        <v>3.6865399999999999</v>
      </c>
      <c r="T97" s="14" t="s">
        <v>7</v>
      </c>
      <c r="U97" s="50" t="s">
        <v>3</v>
      </c>
      <c r="V97" s="3">
        <v>3.6539700000000002</v>
      </c>
      <c r="W97" s="55">
        <v>3.6701299999999999</v>
      </c>
      <c r="X97" s="3">
        <v>3.6862900000000001</v>
      </c>
      <c r="Z97" s="14" t="s">
        <v>7</v>
      </c>
      <c r="AA97" s="50" t="s">
        <v>3</v>
      </c>
      <c r="AB97" s="3">
        <v>3.6541700000000001</v>
      </c>
      <c r="AC97" s="55">
        <v>3.6691099999999999</v>
      </c>
      <c r="AD97" s="3">
        <v>3.6840600000000001</v>
      </c>
      <c r="AF97" s="14" t="s">
        <v>7</v>
      </c>
      <c r="AG97" s="50" t="s">
        <v>3</v>
      </c>
      <c r="AH97" s="3">
        <v>3.6529600000000002</v>
      </c>
      <c r="AI97" s="55">
        <v>3.6667999999999998</v>
      </c>
      <c r="AJ97" s="3">
        <v>3.6806399999999999</v>
      </c>
      <c r="AL97" s="14" t="s">
        <v>7</v>
      </c>
      <c r="AM97" s="50" t="s">
        <v>3</v>
      </c>
      <c r="AN97" s="3">
        <v>3.6504699999999999</v>
      </c>
      <c r="AO97" s="55">
        <v>3.6651500000000001</v>
      </c>
      <c r="AP97" s="3">
        <v>3.6798299999999999</v>
      </c>
      <c r="AR97" s="14" t="s">
        <v>7</v>
      </c>
      <c r="AS97" s="50" t="s">
        <v>3</v>
      </c>
      <c r="AT97" s="3">
        <v>3.6470199999999999</v>
      </c>
      <c r="AU97" s="55">
        <v>3.6616499999999998</v>
      </c>
      <c r="AV97" s="3">
        <v>3.6762899999999998</v>
      </c>
      <c r="AX97" s="14" t="s">
        <v>7</v>
      </c>
      <c r="AY97" s="50" t="s">
        <v>3</v>
      </c>
      <c r="AZ97" s="3">
        <v>3.6372</v>
      </c>
      <c r="BA97" s="55">
        <v>3.65428</v>
      </c>
      <c r="BB97" s="3">
        <v>3.67137</v>
      </c>
      <c r="BD97" s="14" t="s">
        <v>7</v>
      </c>
      <c r="BE97" s="50" t="s">
        <v>3</v>
      </c>
      <c r="BF97" s="3">
        <v>3.6163099999999999</v>
      </c>
      <c r="BG97" s="55">
        <v>3.63388</v>
      </c>
      <c r="BH97" s="3">
        <v>3.65144</v>
      </c>
      <c r="BJ97" s="14" t="s">
        <v>7</v>
      </c>
      <c r="BK97" s="50" t="s">
        <v>3</v>
      </c>
      <c r="BL97" s="3">
        <v>3.6023499999999999</v>
      </c>
      <c r="BM97" s="55">
        <v>3.62202</v>
      </c>
      <c r="BN97" s="3">
        <v>3.6417000000000002</v>
      </c>
      <c r="BP97" s="14" t="s">
        <v>7</v>
      </c>
      <c r="BQ97" s="50" t="s">
        <v>3</v>
      </c>
      <c r="BR97" s="3">
        <v>3.5807799999999999</v>
      </c>
      <c r="BS97" s="55">
        <v>3.6011899999999999</v>
      </c>
      <c r="BT97" s="3">
        <v>3.62161</v>
      </c>
      <c r="BV97" s="14" t="s">
        <v>7</v>
      </c>
      <c r="BW97" s="50" t="s">
        <v>3</v>
      </c>
      <c r="BX97" s="3">
        <v>3.5576699999999999</v>
      </c>
      <c r="BY97" s="55">
        <v>3.5772499999999998</v>
      </c>
      <c r="BZ97" s="3">
        <v>3.5968300000000002</v>
      </c>
    </row>
    <row r="98" spans="2:78" x14ac:dyDescent="0.3">
      <c r="B98" s="47"/>
      <c r="C98" s="52" t="s">
        <v>4</v>
      </c>
      <c r="D98" s="47">
        <v>2.2620200000000001</v>
      </c>
      <c r="E98" s="53">
        <v>2.27745</v>
      </c>
      <c r="F98" s="47">
        <v>2.2928899999999999</v>
      </c>
      <c r="H98" s="47"/>
      <c r="I98" s="52" t="s">
        <v>4</v>
      </c>
      <c r="J98" s="47">
        <v>2.2618499999999999</v>
      </c>
      <c r="K98" s="53">
        <v>2.2772800000000002</v>
      </c>
      <c r="L98" s="47">
        <v>2.29271</v>
      </c>
      <c r="N98" s="47"/>
      <c r="O98" s="52" t="s">
        <v>4</v>
      </c>
      <c r="P98" s="47">
        <v>2.2612199999999998</v>
      </c>
      <c r="Q98" s="53">
        <v>2.2770299999999999</v>
      </c>
      <c r="R98" s="47">
        <v>2.29284</v>
      </c>
      <c r="T98" s="47"/>
      <c r="U98" s="52" t="s">
        <v>4</v>
      </c>
      <c r="V98" s="47">
        <v>2.2614200000000002</v>
      </c>
      <c r="W98" s="53">
        <v>2.2770600000000001</v>
      </c>
      <c r="X98" s="47">
        <v>2.2926899999999999</v>
      </c>
      <c r="Z98" s="47"/>
      <c r="AA98" s="52" t="s">
        <v>4</v>
      </c>
      <c r="AB98" s="47">
        <v>2.2587299999999999</v>
      </c>
      <c r="AC98" s="53">
        <v>2.2757999999999998</v>
      </c>
      <c r="AD98" s="47">
        <v>2.2928600000000001</v>
      </c>
      <c r="AF98" s="47"/>
      <c r="AG98" s="52" t="s">
        <v>4</v>
      </c>
      <c r="AH98" s="47">
        <v>2.2528600000000001</v>
      </c>
      <c r="AI98" s="53">
        <v>2.27237</v>
      </c>
      <c r="AJ98" s="47">
        <v>2.2918799999999999</v>
      </c>
      <c r="AL98" s="47"/>
      <c r="AM98" s="52" t="s">
        <v>4</v>
      </c>
      <c r="AN98" s="47">
        <v>2.2522099999999998</v>
      </c>
      <c r="AO98" s="53">
        <v>2.27108</v>
      </c>
      <c r="AP98" s="47">
        <v>2.2899600000000002</v>
      </c>
      <c r="AR98" s="47"/>
      <c r="AS98" s="52" t="s">
        <v>4</v>
      </c>
      <c r="AT98" s="47">
        <v>2.24438</v>
      </c>
      <c r="AU98" s="53">
        <v>2.26675</v>
      </c>
      <c r="AV98" s="47">
        <v>2.28911</v>
      </c>
      <c r="AX98" s="47"/>
      <c r="AY98" s="52" t="s">
        <v>4</v>
      </c>
      <c r="AZ98" s="47">
        <v>2.23387</v>
      </c>
      <c r="BA98" s="53">
        <v>2.2582200000000001</v>
      </c>
      <c r="BB98" s="47">
        <v>2.2825600000000001</v>
      </c>
      <c r="BD98" s="47"/>
      <c r="BE98" s="52" t="s">
        <v>4</v>
      </c>
      <c r="BF98" s="47">
        <v>2.20642</v>
      </c>
      <c r="BG98" s="53">
        <v>2.2312799999999999</v>
      </c>
      <c r="BH98" s="47">
        <v>2.2561499999999999</v>
      </c>
      <c r="BJ98" s="47"/>
      <c r="BK98" s="52" t="s">
        <v>4</v>
      </c>
      <c r="BL98" s="47">
        <v>2.1941299999999999</v>
      </c>
      <c r="BM98" s="53">
        <v>2.2168100000000002</v>
      </c>
      <c r="BN98" s="47">
        <v>2.23949</v>
      </c>
      <c r="BP98" s="47"/>
      <c r="BQ98" s="52" t="s">
        <v>4</v>
      </c>
      <c r="BR98" s="47">
        <v>2.1687599999999998</v>
      </c>
      <c r="BS98" s="53">
        <v>2.1949000000000001</v>
      </c>
      <c r="BT98" s="47">
        <v>2.2210299999999998</v>
      </c>
      <c r="BV98" s="47"/>
      <c r="BW98" s="52" t="s">
        <v>4</v>
      </c>
      <c r="BX98" s="47">
        <v>2.1489500000000001</v>
      </c>
      <c r="BY98" s="53">
        <v>2.1701999999999999</v>
      </c>
      <c r="BZ98" s="47">
        <v>2.1914400000000001</v>
      </c>
    </row>
    <row r="99" spans="2:78" x14ac:dyDescent="0.3">
      <c r="B99" s="14" t="s">
        <v>8</v>
      </c>
      <c r="C99" s="50" t="s">
        <v>3</v>
      </c>
      <c r="D99" s="3">
        <v>18.955860000000001</v>
      </c>
      <c r="E99" s="51">
        <v>20.785340000000001</v>
      </c>
      <c r="F99" s="3">
        <v>22.614830000000001</v>
      </c>
      <c r="H99" s="14" t="s">
        <v>8</v>
      </c>
      <c r="I99" s="50" t="s">
        <v>3</v>
      </c>
      <c r="J99" s="3">
        <v>18.77327</v>
      </c>
      <c r="K99" s="51">
        <v>20.438300000000002</v>
      </c>
      <c r="L99" s="3">
        <v>22.10332</v>
      </c>
      <c r="N99" s="14" t="s">
        <v>8</v>
      </c>
      <c r="O99" s="50" t="s">
        <v>3</v>
      </c>
      <c r="P99" s="3">
        <v>18.645130000000002</v>
      </c>
      <c r="Q99" s="51">
        <v>20.309180000000001</v>
      </c>
      <c r="R99" s="3">
        <v>21.973230000000001</v>
      </c>
      <c r="T99" s="14" t="s">
        <v>8</v>
      </c>
      <c r="U99" s="50" t="s">
        <v>3</v>
      </c>
      <c r="V99" s="3">
        <v>18.485209999999999</v>
      </c>
      <c r="W99" s="51">
        <v>19.963360000000002</v>
      </c>
      <c r="X99" s="3">
        <v>21.441510000000001</v>
      </c>
      <c r="Z99" s="14" t="s">
        <v>8</v>
      </c>
      <c r="AA99" s="50" t="s">
        <v>3</v>
      </c>
      <c r="AB99" s="3">
        <v>18.27046</v>
      </c>
      <c r="AC99" s="51">
        <v>19.498139999999999</v>
      </c>
      <c r="AD99" s="3">
        <v>20.725809999999999</v>
      </c>
      <c r="AF99" s="14" t="s">
        <v>8</v>
      </c>
      <c r="AG99" s="50" t="s">
        <v>3</v>
      </c>
      <c r="AH99" s="3">
        <v>17.828340000000001</v>
      </c>
      <c r="AI99" s="51">
        <v>19.018999999999998</v>
      </c>
      <c r="AJ99" s="3">
        <v>20.209669999999999</v>
      </c>
      <c r="AL99" s="14" t="s">
        <v>8</v>
      </c>
      <c r="AM99" s="50" t="s">
        <v>3</v>
      </c>
      <c r="AN99" s="3">
        <v>17.492730000000002</v>
      </c>
      <c r="AO99" s="51">
        <v>18.404050000000002</v>
      </c>
      <c r="AP99" s="3">
        <v>19.315380000000001</v>
      </c>
      <c r="AR99" s="14" t="s">
        <v>8</v>
      </c>
      <c r="AS99" s="50" t="s">
        <v>3</v>
      </c>
      <c r="AT99" s="3">
        <v>16.615359999999999</v>
      </c>
      <c r="AU99" s="51">
        <v>17.289709999999999</v>
      </c>
      <c r="AV99" s="3">
        <v>17.96406</v>
      </c>
      <c r="AX99" s="14" t="s">
        <v>8</v>
      </c>
      <c r="AY99" s="50" t="s">
        <v>3</v>
      </c>
      <c r="AZ99" s="3">
        <v>15.799480000000001</v>
      </c>
      <c r="BA99" s="51">
        <v>16.22026</v>
      </c>
      <c r="BB99" s="3">
        <v>16.64104</v>
      </c>
      <c r="BD99" s="14" t="s">
        <v>8</v>
      </c>
      <c r="BE99" s="50" t="s">
        <v>3</v>
      </c>
      <c r="BF99" s="3">
        <v>14.28023</v>
      </c>
      <c r="BG99" s="51">
        <v>14.546720000000001</v>
      </c>
      <c r="BH99" s="3">
        <v>14.813219999999999</v>
      </c>
      <c r="BJ99" s="14" t="s">
        <v>8</v>
      </c>
      <c r="BK99" s="50" t="s">
        <v>3</v>
      </c>
      <c r="BL99" s="3">
        <v>13.26027</v>
      </c>
      <c r="BM99" s="51">
        <v>13.46557</v>
      </c>
      <c r="BN99" s="3">
        <v>13.670870000000001</v>
      </c>
      <c r="BP99" s="14" t="s">
        <v>8</v>
      </c>
      <c r="BQ99" s="50" t="s">
        <v>3</v>
      </c>
      <c r="BR99" s="3">
        <v>12.41553</v>
      </c>
      <c r="BS99" s="51">
        <v>12.57033</v>
      </c>
      <c r="BT99" s="3">
        <v>12.72514</v>
      </c>
      <c r="BV99" s="14" t="s">
        <v>8</v>
      </c>
      <c r="BW99" s="50" t="s">
        <v>3</v>
      </c>
      <c r="BX99" s="3">
        <v>11.41338</v>
      </c>
      <c r="BY99" s="51">
        <v>11.55264</v>
      </c>
      <c r="BZ99" s="3">
        <v>11.691890000000001</v>
      </c>
    </row>
    <row r="100" spans="2:78" x14ac:dyDescent="0.3">
      <c r="B100" s="47"/>
      <c r="C100" s="52" t="s">
        <v>4</v>
      </c>
      <c r="D100" s="47">
        <v>14.10464</v>
      </c>
      <c r="E100" s="53">
        <v>15.104509999999999</v>
      </c>
      <c r="F100" s="47">
        <v>16.104379999999999</v>
      </c>
      <c r="H100" s="47"/>
      <c r="I100" s="52" t="s">
        <v>4</v>
      </c>
      <c r="J100" s="47">
        <v>13.86525</v>
      </c>
      <c r="K100" s="53">
        <v>14.71091</v>
      </c>
      <c r="L100" s="47">
        <v>15.556570000000001</v>
      </c>
      <c r="N100" s="47"/>
      <c r="O100" s="52" t="s">
        <v>4</v>
      </c>
      <c r="P100" s="47">
        <v>13.629910000000001</v>
      </c>
      <c r="Q100" s="53">
        <v>14.36328</v>
      </c>
      <c r="R100" s="47">
        <v>15.09665</v>
      </c>
      <c r="T100" s="47"/>
      <c r="U100" s="52" t="s">
        <v>4</v>
      </c>
      <c r="V100" s="47">
        <v>13.31216</v>
      </c>
      <c r="W100" s="53">
        <v>13.89315</v>
      </c>
      <c r="X100" s="47">
        <v>14.47414</v>
      </c>
      <c r="Z100" s="47"/>
      <c r="AA100" s="52" t="s">
        <v>4</v>
      </c>
      <c r="AB100" s="47">
        <v>12.977650000000001</v>
      </c>
      <c r="AC100" s="53">
        <v>13.384589999999999</v>
      </c>
      <c r="AD100" s="47">
        <v>13.791539999999999</v>
      </c>
      <c r="AF100" s="47"/>
      <c r="AG100" s="52" t="s">
        <v>4</v>
      </c>
      <c r="AH100" s="47">
        <v>12.35737</v>
      </c>
      <c r="AI100" s="53">
        <v>12.73213</v>
      </c>
      <c r="AJ100" s="47">
        <v>13.10689</v>
      </c>
      <c r="AL100" s="47"/>
      <c r="AM100" s="52" t="s">
        <v>4</v>
      </c>
      <c r="AN100" s="47">
        <v>11.6568</v>
      </c>
      <c r="AO100" s="53">
        <v>11.940440000000001</v>
      </c>
      <c r="AP100" s="47">
        <v>12.224069999999999</v>
      </c>
      <c r="AR100" s="47"/>
      <c r="AS100" s="52" t="s">
        <v>4</v>
      </c>
      <c r="AT100" s="47">
        <v>10.756550000000001</v>
      </c>
      <c r="AU100" s="53">
        <v>10.93777</v>
      </c>
      <c r="AV100" s="47">
        <v>11.119</v>
      </c>
      <c r="AX100" s="47"/>
      <c r="AY100" s="52" t="s">
        <v>4</v>
      </c>
      <c r="AZ100" s="47">
        <v>9.9510000000000005</v>
      </c>
      <c r="BA100" s="53">
        <v>10.117610000000001</v>
      </c>
      <c r="BB100" s="47">
        <v>10.284230000000001</v>
      </c>
      <c r="BD100" s="47"/>
      <c r="BE100" s="52" t="s">
        <v>4</v>
      </c>
      <c r="BF100" s="47">
        <v>8.8425600000000006</v>
      </c>
      <c r="BG100" s="53">
        <v>8.9556100000000001</v>
      </c>
      <c r="BH100" s="47">
        <v>9.0686599999999995</v>
      </c>
      <c r="BJ100" s="47"/>
      <c r="BK100" s="52" t="s">
        <v>4</v>
      </c>
      <c r="BL100" s="47">
        <v>8.2370999999999999</v>
      </c>
      <c r="BM100" s="53">
        <v>8.3473000000000006</v>
      </c>
      <c r="BN100" s="47">
        <v>8.4574999999999996</v>
      </c>
      <c r="BP100" s="47"/>
      <c r="BQ100" s="52" t="s">
        <v>4</v>
      </c>
      <c r="BR100" s="47">
        <v>7.7354200000000004</v>
      </c>
      <c r="BS100" s="53">
        <v>7.7828299999999997</v>
      </c>
      <c r="BT100" s="47">
        <v>7.8302300000000002</v>
      </c>
      <c r="BV100" s="47"/>
      <c r="BW100" s="52" t="s">
        <v>4</v>
      </c>
      <c r="BX100" s="47">
        <v>7.1285100000000003</v>
      </c>
      <c r="BY100" s="53">
        <v>7.2005800000000004</v>
      </c>
      <c r="BZ100" s="47">
        <v>7.2726499999999996</v>
      </c>
    </row>
    <row r="101" spans="2:78" x14ac:dyDescent="0.3">
      <c r="B101" s="46" t="s">
        <v>9</v>
      </c>
      <c r="C101" s="52"/>
      <c r="D101" s="47">
        <v>0.73123000000000005</v>
      </c>
      <c r="E101" s="56">
        <v>0.76898</v>
      </c>
      <c r="F101" s="47">
        <v>0.80671999999999999</v>
      </c>
      <c r="H101" s="46" t="s">
        <v>9</v>
      </c>
      <c r="I101" s="52"/>
      <c r="J101" s="47">
        <v>0.73872000000000004</v>
      </c>
      <c r="K101" s="56">
        <v>0.77373000000000003</v>
      </c>
      <c r="L101" s="47">
        <v>0.80874000000000001</v>
      </c>
      <c r="N101" s="46" t="s">
        <v>9</v>
      </c>
      <c r="O101" s="52"/>
      <c r="P101" s="47">
        <v>0.73523000000000005</v>
      </c>
      <c r="Q101" s="56">
        <v>0.77273000000000003</v>
      </c>
      <c r="R101" s="47">
        <v>0.81023000000000001</v>
      </c>
      <c r="T101" s="46" t="s">
        <v>9</v>
      </c>
      <c r="U101" s="52"/>
      <c r="V101" s="47">
        <v>0.74424000000000001</v>
      </c>
      <c r="W101" s="56">
        <v>0.77698999999999996</v>
      </c>
      <c r="X101" s="47">
        <v>0.80974999999999997</v>
      </c>
      <c r="Z101" s="46" t="s">
        <v>9</v>
      </c>
      <c r="AA101" s="52"/>
      <c r="AB101" s="47">
        <v>0.75165000000000004</v>
      </c>
      <c r="AC101" s="56">
        <v>0.78156000000000003</v>
      </c>
      <c r="AD101" s="47">
        <v>0.81147000000000002</v>
      </c>
      <c r="AF101" s="46" t="s">
        <v>9</v>
      </c>
      <c r="AG101" s="52"/>
      <c r="AH101" s="47">
        <v>0.75199000000000005</v>
      </c>
      <c r="AI101" s="56">
        <v>0.78408</v>
      </c>
      <c r="AJ101" s="47">
        <v>0.81616</v>
      </c>
      <c r="AL101" s="46" t="s">
        <v>9</v>
      </c>
      <c r="AM101" s="52"/>
      <c r="AN101" s="47">
        <v>0.75804000000000005</v>
      </c>
      <c r="AO101" s="56">
        <v>0.78629000000000004</v>
      </c>
      <c r="AP101" s="47">
        <v>0.81454000000000004</v>
      </c>
      <c r="AR101" s="46" t="s">
        <v>9</v>
      </c>
      <c r="AS101" s="52"/>
      <c r="AT101" s="47">
        <v>0.76712000000000002</v>
      </c>
      <c r="AU101" s="56">
        <v>0.79310999999999998</v>
      </c>
      <c r="AV101" s="47">
        <v>0.81911</v>
      </c>
      <c r="AX101" s="46" t="s">
        <v>9</v>
      </c>
      <c r="AY101" s="52"/>
      <c r="AZ101" s="47">
        <v>0.77</v>
      </c>
      <c r="BA101" s="56">
        <v>0.79178999999999999</v>
      </c>
      <c r="BB101" s="47">
        <v>0.81359000000000004</v>
      </c>
      <c r="BD101" s="46" t="s">
        <v>9</v>
      </c>
      <c r="BE101" s="52"/>
      <c r="BF101" s="47">
        <v>0.76210999999999995</v>
      </c>
      <c r="BG101" s="56">
        <v>0.78715999999999997</v>
      </c>
      <c r="BH101" s="47">
        <v>0.81222000000000005</v>
      </c>
      <c r="BJ101" s="46" t="s">
        <v>9</v>
      </c>
      <c r="BK101" s="52"/>
      <c r="BL101" s="47">
        <v>0.76232</v>
      </c>
      <c r="BM101" s="56">
        <v>0.78242999999999996</v>
      </c>
      <c r="BN101" s="47">
        <v>0.80254000000000003</v>
      </c>
      <c r="BP101" s="46" t="s">
        <v>9</v>
      </c>
      <c r="BQ101" s="52"/>
      <c r="BR101" s="47">
        <v>0.74085999999999996</v>
      </c>
      <c r="BS101" s="56">
        <v>0.76668000000000003</v>
      </c>
      <c r="BT101" s="47">
        <v>0.79251000000000005</v>
      </c>
      <c r="BV101" s="46" t="s">
        <v>9</v>
      </c>
      <c r="BW101" s="52"/>
      <c r="BX101" s="47">
        <v>0.72413000000000005</v>
      </c>
      <c r="BY101" s="56">
        <v>0.74509999999999998</v>
      </c>
      <c r="BZ101" s="47">
        <v>0.76607000000000003</v>
      </c>
    </row>
    <row r="102" spans="2:78" x14ac:dyDescent="0.3">
      <c r="B102" s="14" t="s">
        <v>10</v>
      </c>
      <c r="C102" s="50" t="s">
        <v>3</v>
      </c>
      <c r="D102" s="3">
        <v>14.299849999999999</v>
      </c>
      <c r="E102" s="51">
        <v>16.459869999999999</v>
      </c>
      <c r="F102" s="3">
        <v>18.619890000000002</v>
      </c>
      <c r="H102" s="14" t="s">
        <v>10</v>
      </c>
      <c r="I102" s="50" t="s">
        <v>3</v>
      </c>
      <c r="J102" s="3">
        <v>14.26993</v>
      </c>
      <c r="K102" s="51">
        <v>16.34299</v>
      </c>
      <c r="L102" s="3">
        <v>18.416049999999998</v>
      </c>
      <c r="N102" s="14" t="s">
        <v>10</v>
      </c>
      <c r="O102" s="50" t="s">
        <v>3</v>
      </c>
      <c r="P102" s="3">
        <v>14.21383</v>
      </c>
      <c r="Q102" s="51">
        <v>16.41339</v>
      </c>
      <c r="R102" s="3">
        <v>18.612950000000001</v>
      </c>
      <c r="T102" s="14" t="s">
        <v>10</v>
      </c>
      <c r="U102" s="50" t="s">
        <v>3</v>
      </c>
      <c r="V102" s="3">
        <v>14.6393</v>
      </c>
      <c r="W102" s="51">
        <v>16.97786</v>
      </c>
      <c r="X102" s="3">
        <v>19.316420000000001</v>
      </c>
      <c r="Z102" s="14" t="s">
        <v>10</v>
      </c>
      <c r="AA102" s="50" t="s">
        <v>3</v>
      </c>
      <c r="AB102" s="3">
        <v>15.287739999999999</v>
      </c>
      <c r="AC102" s="51">
        <v>17.541599999999999</v>
      </c>
      <c r="AD102" s="3">
        <v>19.795449999999999</v>
      </c>
      <c r="AF102" s="14" t="s">
        <v>10</v>
      </c>
      <c r="AG102" s="50" t="s">
        <v>3</v>
      </c>
      <c r="AH102" s="3">
        <v>16.525079999999999</v>
      </c>
      <c r="AI102" s="51">
        <v>20.305060000000001</v>
      </c>
      <c r="AJ102" s="3">
        <v>24.085039999999999</v>
      </c>
      <c r="AL102" s="14" t="s">
        <v>10</v>
      </c>
      <c r="AM102" s="50" t="s">
        <v>3</v>
      </c>
      <c r="AN102" s="3">
        <v>19.630510000000001</v>
      </c>
      <c r="AO102" s="51">
        <v>24.472110000000001</v>
      </c>
      <c r="AP102" s="3">
        <v>29.313700000000001</v>
      </c>
      <c r="AR102" s="14" t="s">
        <v>10</v>
      </c>
      <c r="AS102" s="50" t="s">
        <v>3</v>
      </c>
      <c r="AT102" s="3">
        <v>22.866610000000001</v>
      </c>
      <c r="AU102" s="51">
        <v>30.06521</v>
      </c>
      <c r="AV102" s="3">
        <v>37.263809999999999</v>
      </c>
      <c r="AX102" s="14" t="s">
        <v>10</v>
      </c>
      <c r="AY102" s="50" t="s">
        <v>3</v>
      </c>
      <c r="AZ102" s="3">
        <v>32.5486</v>
      </c>
      <c r="BA102" s="51">
        <v>40.236490000000003</v>
      </c>
      <c r="BB102" s="3">
        <v>47.924379999999999</v>
      </c>
      <c r="BD102" s="14" t="s">
        <v>10</v>
      </c>
      <c r="BE102" s="50" t="s">
        <v>3</v>
      </c>
      <c r="BF102" s="3">
        <v>48.963520000000003</v>
      </c>
      <c r="BG102" s="51">
        <v>55.648359999999997</v>
      </c>
      <c r="BH102" s="3">
        <v>62.333199999999998</v>
      </c>
      <c r="BJ102" s="14" t="s">
        <v>10</v>
      </c>
      <c r="BK102" s="50" t="s">
        <v>3</v>
      </c>
      <c r="BL102" s="3">
        <v>58.966180000000001</v>
      </c>
      <c r="BM102" s="51">
        <v>64.913529999999994</v>
      </c>
      <c r="BN102" s="3">
        <v>70.860870000000006</v>
      </c>
      <c r="BP102" s="14" t="s">
        <v>10</v>
      </c>
      <c r="BQ102" s="50" t="s">
        <v>3</v>
      </c>
      <c r="BR102" s="3">
        <v>70.060689999999994</v>
      </c>
      <c r="BS102" s="51">
        <v>76.907049999999998</v>
      </c>
      <c r="BT102" s="3">
        <v>83.753399999999999</v>
      </c>
      <c r="BV102" s="14" t="s">
        <v>10</v>
      </c>
      <c r="BW102" s="50" t="s">
        <v>3</v>
      </c>
      <c r="BX102" s="3">
        <v>85.168000000000006</v>
      </c>
      <c r="BY102" s="51">
        <v>90.363389999999995</v>
      </c>
      <c r="BZ102" s="3">
        <v>95.558769999999996</v>
      </c>
    </row>
    <row r="103" spans="2:78" x14ac:dyDescent="0.3">
      <c r="B103" s="47"/>
      <c r="C103" s="52" t="s">
        <v>4</v>
      </c>
      <c r="D103" s="47">
        <v>9.1222200000000004</v>
      </c>
      <c r="E103" s="53">
        <v>13.949780000000001</v>
      </c>
      <c r="F103" s="47">
        <v>18.777329999999999</v>
      </c>
      <c r="H103" s="47"/>
      <c r="I103" s="52" t="s">
        <v>4</v>
      </c>
      <c r="J103" s="47">
        <v>9.8925400000000003</v>
      </c>
      <c r="K103" s="53">
        <v>15.102539999999999</v>
      </c>
      <c r="L103" s="47">
        <v>20.312550000000002</v>
      </c>
      <c r="N103" s="47"/>
      <c r="O103" s="52" t="s">
        <v>4</v>
      </c>
      <c r="P103" s="47">
        <v>10.33596</v>
      </c>
      <c r="Q103" s="53">
        <v>16.192319999999999</v>
      </c>
      <c r="R103" s="47">
        <v>22.048670000000001</v>
      </c>
      <c r="T103" s="47"/>
      <c r="U103" s="52" t="s">
        <v>4</v>
      </c>
      <c r="V103" s="47">
        <v>13.504239999999999</v>
      </c>
      <c r="W103" s="53">
        <v>20.140180000000001</v>
      </c>
      <c r="X103" s="47">
        <v>26.776119999999999</v>
      </c>
      <c r="Z103" s="47"/>
      <c r="AA103" s="52" t="s">
        <v>4</v>
      </c>
      <c r="AB103" s="47">
        <v>15.751749999999999</v>
      </c>
      <c r="AC103" s="53">
        <v>23.69286</v>
      </c>
      <c r="AD103" s="47">
        <v>31.633970000000001</v>
      </c>
      <c r="AF103" s="47"/>
      <c r="AG103" s="52" t="s">
        <v>4</v>
      </c>
      <c r="AH103" s="47">
        <v>22.38223</v>
      </c>
      <c r="AI103" s="53">
        <v>36.297879999999999</v>
      </c>
      <c r="AJ103" s="47">
        <v>50.213529999999999</v>
      </c>
      <c r="AL103" s="47"/>
      <c r="AM103" s="52" t="s">
        <v>4</v>
      </c>
      <c r="AN103" s="47">
        <v>32.97795</v>
      </c>
      <c r="AO103" s="53">
        <v>53.421399999999998</v>
      </c>
      <c r="AP103" s="47">
        <v>73.864859999999993</v>
      </c>
      <c r="AR103" s="47"/>
      <c r="AS103" s="52" t="s">
        <v>4</v>
      </c>
      <c r="AT103" s="47">
        <v>43.918799999999997</v>
      </c>
      <c r="AU103" s="53">
        <v>71.244249999999994</v>
      </c>
      <c r="AV103" s="47">
        <v>98.569699999999997</v>
      </c>
      <c r="AX103" s="47"/>
      <c r="AY103" s="52" t="s">
        <v>4</v>
      </c>
      <c r="AZ103" s="47">
        <v>75.630430000000004</v>
      </c>
      <c r="BA103" s="53">
        <v>99.851389999999995</v>
      </c>
      <c r="BB103" s="47">
        <v>124.07235</v>
      </c>
      <c r="BD103" s="47"/>
      <c r="BE103" s="52" t="s">
        <v>4</v>
      </c>
      <c r="BF103" s="47">
        <v>121.75136000000001</v>
      </c>
      <c r="BG103" s="53">
        <v>138.54623000000001</v>
      </c>
      <c r="BH103" s="47">
        <v>155.34110000000001</v>
      </c>
      <c r="BJ103" s="47"/>
      <c r="BK103" s="52" t="s">
        <v>4</v>
      </c>
      <c r="BL103" s="47">
        <v>137.90347</v>
      </c>
      <c r="BM103" s="53">
        <v>148.83419000000001</v>
      </c>
      <c r="BN103" s="47">
        <v>159.76490000000001</v>
      </c>
      <c r="BP103" s="47"/>
      <c r="BQ103" s="52" t="s">
        <v>4</v>
      </c>
      <c r="BR103" s="47">
        <v>153.04381000000001</v>
      </c>
      <c r="BS103" s="53">
        <v>167.76535000000001</v>
      </c>
      <c r="BT103" s="47">
        <v>182.48688000000001</v>
      </c>
      <c r="BV103" s="47"/>
      <c r="BW103" s="52" t="s">
        <v>4</v>
      </c>
      <c r="BX103" s="47">
        <v>177.20909</v>
      </c>
      <c r="BY103" s="53">
        <v>188.91946999999999</v>
      </c>
      <c r="BZ103" s="47">
        <v>200.62986000000001</v>
      </c>
    </row>
    <row r="104" spans="2:78" x14ac:dyDescent="0.3">
      <c r="B104" s="14" t="s">
        <v>11</v>
      </c>
      <c r="C104" s="50" t="s">
        <v>3</v>
      </c>
      <c r="D104" s="3">
        <v>2.87784</v>
      </c>
      <c r="E104" s="51">
        <v>3.9036</v>
      </c>
      <c r="F104" s="3">
        <v>4.9293699999999996</v>
      </c>
      <c r="H104" s="14" t="s">
        <v>11</v>
      </c>
      <c r="I104" s="50" t="s">
        <v>3</v>
      </c>
      <c r="J104" s="3">
        <v>2.8460000000000001</v>
      </c>
      <c r="K104" s="51">
        <v>3.78403</v>
      </c>
      <c r="L104" s="3">
        <v>4.7220700000000004</v>
      </c>
      <c r="N104" s="14" t="s">
        <v>11</v>
      </c>
      <c r="O104" s="50" t="s">
        <v>3</v>
      </c>
      <c r="P104" s="3">
        <v>2.8003800000000001</v>
      </c>
      <c r="Q104" s="51">
        <v>3.8327</v>
      </c>
      <c r="R104" s="3">
        <v>4.8650200000000003</v>
      </c>
      <c r="T104" s="14" t="s">
        <v>11</v>
      </c>
      <c r="U104" s="50" t="s">
        <v>3</v>
      </c>
      <c r="V104" s="3">
        <v>2.9211399999999998</v>
      </c>
      <c r="W104" s="51">
        <v>3.8714400000000002</v>
      </c>
      <c r="X104" s="3">
        <v>4.8217400000000001</v>
      </c>
      <c r="Z104" s="14" t="s">
        <v>11</v>
      </c>
      <c r="AA104" s="50" t="s">
        <v>3</v>
      </c>
      <c r="AB104" s="3">
        <v>2.9722900000000001</v>
      </c>
      <c r="AC104" s="51">
        <v>3.9139900000000001</v>
      </c>
      <c r="AD104" s="3">
        <v>4.8556800000000004</v>
      </c>
      <c r="AF104" s="14" t="s">
        <v>11</v>
      </c>
      <c r="AG104" s="50" t="s">
        <v>3</v>
      </c>
      <c r="AH104" s="3">
        <v>3.1268400000000001</v>
      </c>
      <c r="AI104" s="51">
        <v>4.55091</v>
      </c>
      <c r="AJ104" s="3">
        <v>5.9749699999999999</v>
      </c>
      <c r="AL104" s="14" t="s">
        <v>11</v>
      </c>
      <c r="AM104" s="50" t="s">
        <v>3</v>
      </c>
      <c r="AN104" s="3">
        <v>3.78206</v>
      </c>
      <c r="AO104" s="51">
        <v>5.4139799999999996</v>
      </c>
      <c r="AP104" s="3">
        <v>7.0458999999999996</v>
      </c>
      <c r="AR104" s="14" t="s">
        <v>11</v>
      </c>
      <c r="AS104" s="50" t="s">
        <v>3</v>
      </c>
      <c r="AT104" s="3">
        <v>4.3359100000000002</v>
      </c>
      <c r="AU104" s="51">
        <v>6.4503599999999999</v>
      </c>
      <c r="AV104" s="3">
        <v>8.5648199999999992</v>
      </c>
      <c r="AX104" s="14" t="s">
        <v>11</v>
      </c>
      <c r="AY104" s="50" t="s">
        <v>3</v>
      </c>
      <c r="AZ104" s="3">
        <v>6.3119500000000004</v>
      </c>
      <c r="BA104" s="51">
        <v>8.57498</v>
      </c>
      <c r="BB104" s="3">
        <v>10.838010000000001</v>
      </c>
      <c r="BD104" s="14" t="s">
        <v>11</v>
      </c>
      <c r="BE104" s="50" t="s">
        <v>3</v>
      </c>
      <c r="BF104" s="3">
        <v>9.3739000000000008</v>
      </c>
      <c r="BG104" s="51">
        <v>12.092000000000001</v>
      </c>
      <c r="BH104" s="3">
        <v>14.81011</v>
      </c>
      <c r="BJ104" s="14" t="s">
        <v>11</v>
      </c>
      <c r="BK104" s="50" t="s">
        <v>3</v>
      </c>
      <c r="BL104" s="3">
        <v>11.80897</v>
      </c>
      <c r="BM104" s="51">
        <v>14.24874</v>
      </c>
      <c r="BN104" s="3">
        <v>16.688510000000001</v>
      </c>
      <c r="BP104" s="14" t="s">
        <v>11</v>
      </c>
      <c r="BQ104" s="50" t="s">
        <v>3</v>
      </c>
      <c r="BR104" s="3">
        <v>14.71514</v>
      </c>
      <c r="BS104" s="51">
        <v>18.179970000000001</v>
      </c>
      <c r="BT104" s="3">
        <v>21.6448</v>
      </c>
      <c r="BV104" s="14" t="s">
        <v>11</v>
      </c>
      <c r="BW104" s="50" t="s">
        <v>3</v>
      </c>
      <c r="BX104" s="3">
        <v>20.150089999999999</v>
      </c>
      <c r="BY104" s="51">
        <v>23.161269999999998</v>
      </c>
      <c r="BZ104" s="3">
        <v>26.172440000000002</v>
      </c>
    </row>
    <row r="105" spans="2:78" x14ac:dyDescent="0.3">
      <c r="B105" s="47"/>
      <c r="C105" s="52" t="s">
        <v>4</v>
      </c>
      <c r="D105" s="47">
        <v>7.0597500000000002</v>
      </c>
      <c r="E105" s="53">
        <v>9.8116400000000006</v>
      </c>
      <c r="F105" s="47">
        <v>12.56354</v>
      </c>
      <c r="H105" s="47"/>
      <c r="I105" s="52" t="s">
        <v>4</v>
      </c>
      <c r="J105" s="47">
        <v>7.2921899999999997</v>
      </c>
      <c r="K105" s="53">
        <v>10.09308</v>
      </c>
      <c r="L105" s="47">
        <v>12.89396</v>
      </c>
      <c r="N105" s="47"/>
      <c r="O105" s="52" t="s">
        <v>4</v>
      </c>
      <c r="P105" s="47">
        <v>7.3223200000000004</v>
      </c>
      <c r="Q105" s="53">
        <v>10.572380000000001</v>
      </c>
      <c r="R105" s="47">
        <v>13.82245</v>
      </c>
      <c r="T105" s="47"/>
      <c r="U105" s="52" t="s">
        <v>4</v>
      </c>
      <c r="V105" s="47">
        <v>8.6222399999999997</v>
      </c>
      <c r="W105" s="53">
        <v>12.087020000000001</v>
      </c>
      <c r="X105" s="47">
        <v>15.5518</v>
      </c>
      <c r="Z105" s="47"/>
      <c r="AA105" s="52" t="s">
        <v>4</v>
      </c>
      <c r="AB105" s="47">
        <v>9.4209599999999991</v>
      </c>
      <c r="AC105" s="53">
        <v>13.52712</v>
      </c>
      <c r="AD105" s="47">
        <v>17.633279999999999</v>
      </c>
      <c r="AF105" s="47"/>
      <c r="AG105" s="52" t="s">
        <v>4</v>
      </c>
      <c r="AH105" s="47">
        <v>11.98906</v>
      </c>
      <c r="AI105" s="53">
        <v>19.430299999999999</v>
      </c>
      <c r="AJ105" s="47">
        <v>26.87154</v>
      </c>
      <c r="AL105" s="47"/>
      <c r="AM105" s="52" t="s">
        <v>4</v>
      </c>
      <c r="AN105" s="47">
        <v>16.965150000000001</v>
      </c>
      <c r="AO105" s="53">
        <v>27.28134</v>
      </c>
      <c r="AP105" s="47">
        <v>37.597529999999999</v>
      </c>
      <c r="AR105" s="47"/>
      <c r="AS105" s="52" t="s">
        <v>4</v>
      </c>
      <c r="AT105" s="47">
        <v>21.84404</v>
      </c>
      <c r="AU105" s="53">
        <v>35.246139999999997</v>
      </c>
      <c r="AV105" s="47">
        <v>48.648240000000001</v>
      </c>
      <c r="AX105" s="47"/>
      <c r="AY105" s="52" t="s">
        <v>4</v>
      </c>
      <c r="AZ105" s="47">
        <v>36.156689999999998</v>
      </c>
      <c r="BA105" s="53">
        <v>48.874949999999998</v>
      </c>
      <c r="BB105" s="47">
        <v>61.593200000000003</v>
      </c>
      <c r="BD105" s="47"/>
      <c r="BE105" s="52" t="s">
        <v>4</v>
      </c>
      <c r="BF105" s="47">
        <v>57.423690000000001</v>
      </c>
      <c r="BG105" s="53">
        <v>68.178430000000006</v>
      </c>
      <c r="BH105" s="47">
        <v>78.933170000000004</v>
      </c>
      <c r="BJ105" s="47"/>
      <c r="BK105" s="52" t="s">
        <v>4</v>
      </c>
      <c r="BL105" s="47">
        <v>66.924180000000007</v>
      </c>
      <c r="BM105" s="53">
        <v>74.402770000000004</v>
      </c>
      <c r="BN105" s="47">
        <v>81.881349999999998</v>
      </c>
      <c r="BP105" s="47"/>
      <c r="BQ105" s="52" t="s">
        <v>4</v>
      </c>
      <c r="BR105" s="47">
        <v>77.332660000000004</v>
      </c>
      <c r="BS105" s="53">
        <v>87.41198</v>
      </c>
      <c r="BT105" s="47">
        <v>97.491309999999999</v>
      </c>
      <c r="BV105" s="47"/>
      <c r="BW105" s="52" t="s">
        <v>4</v>
      </c>
      <c r="BX105" s="47">
        <v>95.938339999999997</v>
      </c>
      <c r="BY105" s="53">
        <v>103.04227</v>
      </c>
      <c r="BZ105" s="47">
        <v>110.14619999999999</v>
      </c>
    </row>
    <row r="106" spans="2:78" x14ac:dyDescent="0.3">
      <c r="B106" s="46" t="s">
        <v>12</v>
      </c>
      <c r="C106" s="52"/>
      <c r="D106" s="47">
        <v>71.140649999999994</v>
      </c>
      <c r="E106" s="53">
        <v>162</v>
      </c>
      <c r="F106" s="47">
        <v>252.85935000000001</v>
      </c>
      <c r="H106" s="46" t="s">
        <v>12</v>
      </c>
      <c r="I106" s="52"/>
      <c r="J106" s="47">
        <v>100.09632000000001</v>
      </c>
      <c r="K106" s="53">
        <v>201</v>
      </c>
      <c r="L106" s="47">
        <v>301.90368000000001</v>
      </c>
      <c r="N106" s="46" t="s">
        <v>12</v>
      </c>
      <c r="O106" s="52"/>
      <c r="P106" s="47">
        <v>112.77252</v>
      </c>
      <c r="Q106" s="53">
        <v>215.5</v>
      </c>
      <c r="R106" s="47">
        <v>318.22748000000001</v>
      </c>
      <c r="T106" s="46" t="s">
        <v>12</v>
      </c>
      <c r="U106" s="52"/>
      <c r="V106" s="47">
        <v>169.27397999999999</v>
      </c>
      <c r="W106" s="53">
        <v>283.5</v>
      </c>
      <c r="X106" s="47">
        <v>397.72602000000001</v>
      </c>
      <c r="Z106" s="46" t="s">
        <v>12</v>
      </c>
      <c r="AA106" s="52"/>
      <c r="AB106" s="47">
        <v>209.65322</v>
      </c>
      <c r="AC106" s="53">
        <v>328</v>
      </c>
      <c r="AD106" s="47">
        <v>446.34678000000002</v>
      </c>
      <c r="AF106" s="46" t="s">
        <v>12</v>
      </c>
      <c r="AG106" s="52"/>
      <c r="AH106" s="47">
        <v>245.57237000000001</v>
      </c>
      <c r="AI106" s="53">
        <v>629.5</v>
      </c>
      <c r="AJ106" s="47">
        <v>1013.42763</v>
      </c>
      <c r="AL106" s="46" t="s">
        <v>12</v>
      </c>
      <c r="AM106" s="52"/>
      <c r="AN106" s="47">
        <v>473.27424999999999</v>
      </c>
      <c r="AO106" s="53">
        <v>832</v>
      </c>
      <c r="AP106" s="47">
        <v>1190.7257500000001</v>
      </c>
      <c r="AR106" s="46" t="s">
        <v>12</v>
      </c>
      <c r="AS106" s="52"/>
      <c r="AT106" s="47">
        <v>533.03638000000001</v>
      </c>
      <c r="AU106" s="53">
        <v>955.5</v>
      </c>
      <c r="AV106" s="47">
        <v>1377.96362</v>
      </c>
      <c r="AX106" s="46" t="s">
        <v>12</v>
      </c>
      <c r="AY106" s="52"/>
      <c r="AZ106" s="47">
        <v>1032.78676</v>
      </c>
      <c r="BA106" s="53">
        <v>1388.5</v>
      </c>
      <c r="BB106" s="47">
        <v>1744.21324</v>
      </c>
      <c r="BD106" s="46" t="s">
        <v>12</v>
      </c>
      <c r="BE106" s="52"/>
      <c r="BF106" s="47">
        <v>1588.3250599999999</v>
      </c>
      <c r="BG106" s="53">
        <v>2004</v>
      </c>
      <c r="BH106" s="47">
        <v>2419.6749399999999</v>
      </c>
      <c r="BJ106" s="46" t="s">
        <v>12</v>
      </c>
      <c r="BK106" s="52"/>
      <c r="BL106" s="47">
        <v>1661.76847</v>
      </c>
      <c r="BM106" s="53">
        <v>1909</v>
      </c>
      <c r="BN106" s="47">
        <v>2156.23153</v>
      </c>
      <c r="BP106" s="46" t="s">
        <v>12</v>
      </c>
      <c r="BQ106" s="52"/>
      <c r="BR106" s="47">
        <v>1824.5536300000001</v>
      </c>
      <c r="BS106" s="53">
        <v>2125.5</v>
      </c>
      <c r="BT106" s="47">
        <v>2426.4463700000001</v>
      </c>
      <c r="BV106" s="46" t="s">
        <v>12</v>
      </c>
      <c r="BW106" s="52"/>
      <c r="BX106" s="47">
        <v>2198.2482199999999</v>
      </c>
      <c r="BY106" s="53">
        <v>2522.5</v>
      </c>
      <c r="BZ106" s="47">
        <v>2846.7517800000001</v>
      </c>
    </row>
    <row r="107" spans="2:78" x14ac:dyDescent="0.3">
      <c r="B107" s="14" t="s">
        <v>13</v>
      </c>
      <c r="C107" s="50" t="s">
        <v>3</v>
      </c>
      <c r="D107" s="3">
        <v>21.51821</v>
      </c>
      <c r="E107" s="51">
        <v>21.939630000000001</v>
      </c>
      <c r="F107" s="3">
        <v>22.361059999999998</v>
      </c>
      <c r="H107" s="14" t="s">
        <v>13</v>
      </c>
      <c r="I107" s="50" t="s">
        <v>3</v>
      </c>
      <c r="J107" s="3">
        <v>21.555129999999998</v>
      </c>
      <c r="K107" s="51">
        <v>21.958600000000001</v>
      </c>
      <c r="L107" s="3">
        <v>22.362069999999999</v>
      </c>
      <c r="N107" s="14" t="s">
        <v>13</v>
      </c>
      <c r="O107" s="50" t="s">
        <v>3</v>
      </c>
      <c r="P107" s="3">
        <v>21.45684</v>
      </c>
      <c r="Q107" s="51">
        <v>21.883690000000001</v>
      </c>
      <c r="R107" s="3">
        <v>22.31053</v>
      </c>
      <c r="T107" s="14" t="s">
        <v>13</v>
      </c>
      <c r="U107" s="50" t="s">
        <v>3</v>
      </c>
      <c r="V107" s="3">
        <v>21.32826</v>
      </c>
      <c r="W107" s="51">
        <v>21.82488</v>
      </c>
      <c r="X107" s="3">
        <v>22.321490000000001</v>
      </c>
      <c r="Z107" s="14" t="s">
        <v>13</v>
      </c>
      <c r="AA107" s="50" t="s">
        <v>3</v>
      </c>
      <c r="AB107" s="3">
        <v>21.42069</v>
      </c>
      <c r="AC107" s="51">
        <v>21.829989999999999</v>
      </c>
      <c r="AD107" s="3">
        <v>22.23929</v>
      </c>
      <c r="AF107" s="14" t="s">
        <v>13</v>
      </c>
      <c r="AG107" s="50" t="s">
        <v>3</v>
      </c>
      <c r="AH107" s="3">
        <v>21.314419999999998</v>
      </c>
      <c r="AI107" s="51">
        <v>21.732040000000001</v>
      </c>
      <c r="AJ107" s="3">
        <v>22.149660000000001</v>
      </c>
      <c r="AL107" s="14" t="s">
        <v>13</v>
      </c>
      <c r="AM107" s="50" t="s">
        <v>3</v>
      </c>
      <c r="AN107" s="3">
        <v>21.312560000000001</v>
      </c>
      <c r="AO107" s="51">
        <v>21.64875</v>
      </c>
      <c r="AP107" s="3">
        <v>21.984950000000001</v>
      </c>
      <c r="AR107" s="14" t="s">
        <v>13</v>
      </c>
      <c r="AS107" s="50" t="s">
        <v>3</v>
      </c>
      <c r="AT107" s="3">
        <v>21.531130000000001</v>
      </c>
      <c r="AU107" s="51">
        <v>21.80641</v>
      </c>
      <c r="AV107" s="3">
        <v>22.081689999999998</v>
      </c>
      <c r="AX107" s="14" t="s">
        <v>13</v>
      </c>
      <c r="AY107" s="50" t="s">
        <v>3</v>
      </c>
      <c r="AZ107" s="3">
        <v>21.65156</v>
      </c>
      <c r="BA107" s="51">
        <v>21.903459999999999</v>
      </c>
      <c r="BB107" s="3">
        <v>22.155370000000001</v>
      </c>
      <c r="BD107" s="14" t="s">
        <v>13</v>
      </c>
      <c r="BE107" s="50" t="s">
        <v>3</v>
      </c>
      <c r="BF107" s="3">
        <v>22.164870000000001</v>
      </c>
      <c r="BG107" s="51">
        <v>22.379899999999999</v>
      </c>
      <c r="BH107" s="3">
        <v>22.594930000000002</v>
      </c>
      <c r="BJ107" s="14" t="s">
        <v>13</v>
      </c>
      <c r="BK107" s="50" t="s">
        <v>3</v>
      </c>
      <c r="BL107" s="3">
        <v>22.517479999999999</v>
      </c>
      <c r="BM107" s="51">
        <v>22.77206</v>
      </c>
      <c r="BN107" s="3">
        <v>23.026630000000001</v>
      </c>
      <c r="BP107" s="14" t="s">
        <v>13</v>
      </c>
      <c r="BQ107" s="50" t="s">
        <v>3</v>
      </c>
      <c r="BR107" s="3">
        <v>22.920089999999998</v>
      </c>
      <c r="BS107" s="51">
        <v>23.15917</v>
      </c>
      <c r="BT107" s="3">
        <v>23.398240000000001</v>
      </c>
      <c r="BV107" s="14" t="s">
        <v>13</v>
      </c>
      <c r="BW107" s="50" t="s">
        <v>3</v>
      </c>
      <c r="BX107" s="3">
        <v>23.389199999999999</v>
      </c>
      <c r="BY107" s="51">
        <v>23.635719999999999</v>
      </c>
      <c r="BZ107" s="3">
        <v>23.882239999999999</v>
      </c>
    </row>
    <row r="108" spans="2:78" x14ac:dyDescent="0.3">
      <c r="B108" s="47"/>
      <c r="C108" s="52" t="s">
        <v>4</v>
      </c>
      <c r="D108" s="47">
        <v>12.302949999999999</v>
      </c>
      <c r="E108" s="53">
        <v>12.396649999999999</v>
      </c>
      <c r="F108" s="47">
        <v>12.490360000000001</v>
      </c>
      <c r="H108" s="47"/>
      <c r="I108" s="52" t="s">
        <v>4</v>
      </c>
      <c r="J108" s="47">
        <v>12.291359999999999</v>
      </c>
      <c r="K108" s="53">
        <v>12.38663</v>
      </c>
      <c r="L108" s="47">
        <v>12.48189</v>
      </c>
      <c r="N108" s="47"/>
      <c r="O108" s="52" t="s">
        <v>4</v>
      </c>
      <c r="P108" s="47">
        <v>12.30655</v>
      </c>
      <c r="Q108" s="53">
        <v>12.39856</v>
      </c>
      <c r="R108" s="47">
        <v>12.49056</v>
      </c>
      <c r="T108" s="47"/>
      <c r="U108" s="52" t="s">
        <v>4</v>
      </c>
      <c r="V108" s="47">
        <v>12.306150000000001</v>
      </c>
      <c r="W108" s="53">
        <v>12.39617</v>
      </c>
      <c r="X108" s="47">
        <v>12.4862</v>
      </c>
      <c r="Z108" s="47"/>
      <c r="AA108" s="52" t="s">
        <v>4</v>
      </c>
      <c r="AB108" s="47">
        <v>12.34065</v>
      </c>
      <c r="AC108" s="53">
        <v>12.405290000000001</v>
      </c>
      <c r="AD108" s="47">
        <v>12.46992</v>
      </c>
      <c r="AF108" s="47"/>
      <c r="AG108" s="52" t="s">
        <v>4</v>
      </c>
      <c r="AH108" s="47">
        <v>12.31556</v>
      </c>
      <c r="AI108" s="53">
        <v>12.40508</v>
      </c>
      <c r="AJ108" s="47">
        <v>12.4946</v>
      </c>
      <c r="AL108" s="47"/>
      <c r="AM108" s="52" t="s">
        <v>4</v>
      </c>
      <c r="AN108" s="47">
        <v>12.302569999999999</v>
      </c>
      <c r="AO108" s="53">
        <v>12.36975</v>
      </c>
      <c r="AP108" s="47">
        <v>12.43694</v>
      </c>
      <c r="AR108" s="47"/>
      <c r="AS108" s="52" t="s">
        <v>4</v>
      </c>
      <c r="AT108" s="47">
        <v>12.25417</v>
      </c>
      <c r="AU108" s="53">
        <v>12.319380000000001</v>
      </c>
      <c r="AV108" s="47">
        <v>12.384600000000001</v>
      </c>
      <c r="AX108" s="47"/>
      <c r="AY108" s="52" t="s">
        <v>4</v>
      </c>
      <c r="AZ108" s="47">
        <v>12.273849999999999</v>
      </c>
      <c r="BA108" s="53">
        <v>12.33381</v>
      </c>
      <c r="BB108" s="47">
        <v>12.39378</v>
      </c>
      <c r="BD108" s="47"/>
      <c r="BE108" s="52" t="s">
        <v>4</v>
      </c>
      <c r="BF108" s="47">
        <v>12.204510000000001</v>
      </c>
      <c r="BG108" s="53">
        <v>12.271409999999999</v>
      </c>
      <c r="BH108" s="47">
        <v>12.33831</v>
      </c>
      <c r="BJ108" s="47"/>
      <c r="BK108" s="52" t="s">
        <v>4</v>
      </c>
      <c r="BL108" s="47">
        <v>12.197699999999999</v>
      </c>
      <c r="BM108" s="53">
        <v>12.259230000000001</v>
      </c>
      <c r="BN108" s="47">
        <v>12.32077</v>
      </c>
      <c r="BP108" s="47"/>
      <c r="BQ108" s="52" t="s">
        <v>4</v>
      </c>
      <c r="BR108" s="47">
        <v>12.14113</v>
      </c>
      <c r="BS108" s="53">
        <v>12.222569999999999</v>
      </c>
      <c r="BT108" s="47">
        <v>12.30402</v>
      </c>
      <c r="BV108" s="47"/>
      <c r="BW108" s="52" t="s">
        <v>4</v>
      </c>
      <c r="BX108" s="47">
        <v>12.170970000000001</v>
      </c>
      <c r="BY108" s="53">
        <v>12.26807</v>
      </c>
      <c r="BZ108" s="47">
        <v>12.365170000000001</v>
      </c>
    </row>
    <row r="109" spans="2:78" x14ac:dyDescent="0.3">
      <c r="B109" s="14" t="s">
        <v>14</v>
      </c>
      <c r="C109" s="50" t="s">
        <v>3</v>
      </c>
      <c r="D109" s="3">
        <v>16.487549999999999</v>
      </c>
      <c r="E109" s="51">
        <v>17.500060000000001</v>
      </c>
      <c r="F109" s="3">
        <v>18.51257</v>
      </c>
      <c r="H109" s="14" t="s">
        <v>14</v>
      </c>
      <c r="I109" s="50" t="s">
        <v>3</v>
      </c>
      <c r="J109" s="3">
        <v>16.658560000000001</v>
      </c>
      <c r="K109" s="51">
        <v>17.61037</v>
      </c>
      <c r="L109" s="3">
        <v>18.562169999999998</v>
      </c>
      <c r="N109" s="14" t="s">
        <v>14</v>
      </c>
      <c r="O109" s="50" t="s">
        <v>3</v>
      </c>
      <c r="P109" s="3">
        <v>16.511209999999998</v>
      </c>
      <c r="Q109" s="51">
        <v>17.53077</v>
      </c>
      <c r="R109" s="3">
        <v>18.550339999999998</v>
      </c>
      <c r="T109" s="14" t="s">
        <v>14</v>
      </c>
      <c r="U109" s="50" t="s">
        <v>3</v>
      </c>
      <c r="V109" s="3">
        <v>16.593119999999999</v>
      </c>
      <c r="W109" s="51">
        <v>17.56737</v>
      </c>
      <c r="X109" s="3">
        <v>18.541620000000002</v>
      </c>
      <c r="Z109" s="14" t="s">
        <v>14</v>
      </c>
      <c r="AA109" s="50" t="s">
        <v>3</v>
      </c>
      <c r="AB109" s="3">
        <v>16.78745</v>
      </c>
      <c r="AC109" s="51">
        <v>17.651789999999998</v>
      </c>
      <c r="AD109" s="3">
        <v>18.51614</v>
      </c>
      <c r="AF109" s="14" t="s">
        <v>14</v>
      </c>
      <c r="AG109" s="50" t="s">
        <v>3</v>
      </c>
      <c r="AH109" s="3">
        <v>16.712959999999999</v>
      </c>
      <c r="AI109" s="51">
        <v>17.629069999999999</v>
      </c>
      <c r="AJ109" s="3">
        <v>18.545179999999998</v>
      </c>
      <c r="AL109" s="14" t="s">
        <v>14</v>
      </c>
      <c r="AM109" s="50" t="s">
        <v>3</v>
      </c>
      <c r="AN109" s="3">
        <v>16.822340000000001</v>
      </c>
      <c r="AO109" s="51">
        <v>17.59713</v>
      </c>
      <c r="AP109" s="3">
        <v>18.371919999999999</v>
      </c>
      <c r="AR109" s="14" t="s">
        <v>14</v>
      </c>
      <c r="AS109" s="50" t="s">
        <v>3</v>
      </c>
      <c r="AT109" s="3">
        <v>17.164449999999999</v>
      </c>
      <c r="AU109" s="51">
        <v>17.849540000000001</v>
      </c>
      <c r="AV109" s="3">
        <v>18.53462</v>
      </c>
      <c r="AX109" s="14" t="s">
        <v>14</v>
      </c>
      <c r="AY109" s="50" t="s">
        <v>3</v>
      </c>
      <c r="AZ109" s="3">
        <v>17.375769999999999</v>
      </c>
      <c r="BA109" s="51">
        <v>17.890440000000002</v>
      </c>
      <c r="BB109" s="3">
        <v>18.405110000000001</v>
      </c>
      <c r="BD109" s="14" t="s">
        <v>14</v>
      </c>
      <c r="BE109" s="50" t="s">
        <v>3</v>
      </c>
      <c r="BF109" s="3">
        <v>17.64791</v>
      </c>
      <c r="BG109" s="51">
        <v>18.171970000000002</v>
      </c>
      <c r="BH109" s="3">
        <v>18.69604</v>
      </c>
      <c r="BJ109" s="14" t="s">
        <v>14</v>
      </c>
      <c r="BK109" s="50" t="s">
        <v>3</v>
      </c>
      <c r="BL109" s="3">
        <v>17.919809999999998</v>
      </c>
      <c r="BM109" s="51">
        <v>18.38926</v>
      </c>
      <c r="BN109" s="3">
        <v>18.858699999999999</v>
      </c>
      <c r="BP109" s="14" t="s">
        <v>14</v>
      </c>
      <c r="BQ109" s="50" t="s">
        <v>3</v>
      </c>
      <c r="BR109" s="3">
        <v>17.826689999999999</v>
      </c>
      <c r="BS109" s="51">
        <v>18.359110000000001</v>
      </c>
      <c r="BT109" s="3">
        <v>18.891539999999999</v>
      </c>
      <c r="BV109" s="14" t="s">
        <v>14</v>
      </c>
      <c r="BW109" s="50" t="s">
        <v>3</v>
      </c>
      <c r="BX109" s="3">
        <v>17.813960000000002</v>
      </c>
      <c r="BY109" s="51">
        <v>18.2606</v>
      </c>
      <c r="BZ109" s="3">
        <v>18.707239999999999</v>
      </c>
    </row>
    <row r="110" spans="2:78" x14ac:dyDescent="0.3">
      <c r="B110" s="47"/>
      <c r="C110" s="52" t="s">
        <v>4</v>
      </c>
      <c r="D110" s="47">
        <v>13.47784</v>
      </c>
      <c r="E110" s="53">
        <v>13.54824</v>
      </c>
      <c r="F110" s="47">
        <v>13.618650000000001</v>
      </c>
      <c r="H110" s="47"/>
      <c r="I110" s="52" t="s">
        <v>4</v>
      </c>
      <c r="J110" s="47">
        <v>13.469950000000001</v>
      </c>
      <c r="K110" s="53">
        <v>13.536619999999999</v>
      </c>
      <c r="L110" s="47">
        <v>13.60328</v>
      </c>
      <c r="N110" s="47"/>
      <c r="O110" s="52" t="s">
        <v>4</v>
      </c>
      <c r="P110" s="47">
        <v>13.456329999999999</v>
      </c>
      <c r="Q110" s="53">
        <v>13.527240000000001</v>
      </c>
      <c r="R110" s="47">
        <v>13.598140000000001</v>
      </c>
      <c r="T110" s="47"/>
      <c r="U110" s="52" t="s">
        <v>4</v>
      </c>
      <c r="V110" s="47">
        <v>13.431520000000001</v>
      </c>
      <c r="W110" s="53">
        <v>13.510590000000001</v>
      </c>
      <c r="X110" s="47">
        <v>13.58966</v>
      </c>
      <c r="Z110" s="47"/>
      <c r="AA110" s="52" t="s">
        <v>4</v>
      </c>
      <c r="AB110" s="47">
        <v>13.453889999999999</v>
      </c>
      <c r="AC110" s="53">
        <v>13.519170000000001</v>
      </c>
      <c r="AD110" s="47">
        <v>13.584440000000001</v>
      </c>
      <c r="AF110" s="47"/>
      <c r="AG110" s="52" t="s">
        <v>4</v>
      </c>
      <c r="AH110" s="47">
        <v>13.423360000000001</v>
      </c>
      <c r="AI110" s="53">
        <v>13.481820000000001</v>
      </c>
      <c r="AJ110" s="47">
        <v>13.540290000000001</v>
      </c>
      <c r="AL110" s="47"/>
      <c r="AM110" s="52" t="s">
        <v>4</v>
      </c>
      <c r="AN110" s="47">
        <v>13.38951</v>
      </c>
      <c r="AO110" s="53">
        <v>13.444369999999999</v>
      </c>
      <c r="AP110" s="47">
        <v>13.49924</v>
      </c>
      <c r="AR110" s="47"/>
      <c r="AS110" s="52" t="s">
        <v>4</v>
      </c>
      <c r="AT110" s="47">
        <v>13.352639999999999</v>
      </c>
      <c r="AU110" s="53">
        <v>13.433540000000001</v>
      </c>
      <c r="AV110" s="47">
        <v>13.514430000000001</v>
      </c>
      <c r="AX110" s="47"/>
      <c r="AY110" s="52" t="s">
        <v>4</v>
      </c>
      <c r="AZ110" s="47">
        <v>13.393000000000001</v>
      </c>
      <c r="BA110" s="53">
        <v>13.483650000000001</v>
      </c>
      <c r="BB110" s="47">
        <v>13.57429</v>
      </c>
      <c r="BD110" s="47"/>
      <c r="BE110" s="52" t="s">
        <v>4</v>
      </c>
      <c r="BF110" s="47">
        <v>13.46668</v>
      </c>
      <c r="BG110" s="53">
        <v>13.566369999999999</v>
      </c>
      <c r="BH110" s="47">
        <v>13.66606</v>
      </c>
      <c r="BJ110" s="47"/>
      <c r="BK110" s="52" t="s">
        <v>4</v>
      </c>
      <c r="BL110" s="47">
        <v>13.57957</v>
      </c>
      <c r="BM110" s="53">
        <v>13.66905</v>
      </c>
      <c r="BN110" s="47">
        <v>13.75854</v>
      </c>
      <c r="BP110" s="47"/>
      <c r="BQ110" s="52" t="s">
        <v>4</v>
      </c>
      <c r="BR110" s="47">
        <v>13.65044</v>
      </c>
      <c r="BS110" s="53">
        <v>13.788690000000001</v>
      </c>
      <c r="BT110" s="47">
        <v>13.92695</v>
      </c>
      <c r="BV110" s="47"/>
      <c r="BW110" s="52" t="s">
        <v>4</v>
      </c>
      <c r="BX110" s="47">
        <v>13.908060000000001</v>
      </c>
      <c r="BY110" s="53">
        <v>14.025499999999999</v>
      </c>
      <c r="BZ110" s="47">
        <v>14.142939999999999</v>
      </c>
    </row>
    <row r="111" spans="2:78" x14ac:dyDescent="0.3">
      <c r="B111" s="14" t="s">
        <v>15</v>
      </c>
      <c r="C111" s="50" t="s">
        <v>3</v>
      </c>
      <c r="D111" s="3">
        <v>21.51821</v>
      </c>
      <c r="E111" s="55">
        <v>21.939630000000001</v>
      </c>
      <c r="F111" s="3">
        <v>22.361059999999998</v>
      </c>
      <c r="H111" s="14" t="s">
        <v>15</v>
      </c>
      <c r="I111" s="50" t="s">
        <v>3</v>
      </c>
      <c r="J111" s="3">
        <v>21.555129999999998</v>
      </c>
      <c r="K111" s="55">
        <v>21.958600000000001</v>
      </c>
      <c r="L111" s="3">
        <v>22.362069999999999</v>
      </c>
      <c r="N111" s="14" t="s">
        <v>15</v>
      </c>
      <c r="O111" s="50" t="s">
        <v>3</v>
      </c>
      <c r="P111" s="3">
        <v>21.45684</v>
      </c>
      <c r="Q111" s="55">
        <v>21.883690000000001</v>
      </c>
      <c r="R111" s="3">
        <v>22.31053</v>
      </c>
      <c r="T111" s="14" t="s">
        <v>15</v>
      </c>
      <c r="U111" s="50" t="s">
        <v>3</v>
      </c>
      <c r="V111" s="3">
        <v>21.32826</v>
      </c>
      <c r="W111" s="55">
        <v>21.82488</v>
      </c>
      <c r="X111" s="3">
        <v>22.321490000000001</v>
      </c>
      <c r="Z111" s="14" t="s">
        <v>15</v>
      </c>
      <c r="AA111" s="50" t="s">
        <v>3</v>
      </c>
      <c r="AB111" s="3">
        <v>21.42069</v>
      </c>
      <c r="AC111" s="55">
        <v>21.829989999999999</v>
      </c>
      <c r="AD111" s="3">
        <v>22.23929</v>
      </c>
      <c r="AF111" s="14" t="s">
        <v>15</v>
      </c>
      <c r="AG111" s="50" t="s">
        <v>3</v>
      </c>
      <c r="AH111" s="3">
        <v>21.314419999999998</v>
      </c>
      <c r="AI111" s="55">
        <v>21.732040000000001</v>
      </c>
      <c r="AJ111" s="3">
        <v>22.149660000000001</v>
      </c>
      <c r="AL111" s="14" t="s">
        <v>15</v>
      </c>
      <c r="AM111" s="50" t="s">
        <v>3</v>
      </c>
      <c r="AN111" s="3">
        <v>21.312560000000001</v>
      </c>
      <c r="AO111" s="55">
        <v>21.64875</v>
      </c>
      <c r="AP111" s="3">
        <v>21.984950000000001</v>
      </c>
      <c r="AR111" s="14" t="s">
        <v>15</v>
      </c>
      <c r="AS111" s="50" t="s">
        <v>3</v>
      </c>
      <c r="AT111" s="3">
        <v>21.531130000000001</v>
      </c>
      <c r="AU111" s="55">
        <v>21.80641</v>
      </c>
      <c r="AV111" s="3">
        <v>22.081689999999998</v>
      </c>
      <c r="AX111" s="14" t="s">
        <v>15</v>
      </c>
      <c r="AY111" s="50" t="s">
        <v>3</v>
      </c>
      <c r="AZ111" s="3">
        <v>21.65156</v>
      </c>
      <c r="BA111" s="55">
        <v>21.903459999999999</v>
      </c>
      <c r="BB111" s="3">
        <v>22.155370000000001</v>
      </c>
      <c r="BD111" s="14" t="s">
        <v>15</v>
      </c>
      <c r="BE111" s="50" t="s">
        <v>3</v>
      </c>
      <c r="BF111" s="3">
        <v>22.164870000000001</v>
      </c>
      <c r="BG111" s="55">
        <v>22.379899999999999</v>
      </c>
      <c r="BH111" s="3">
        <v>22.594930000000002</v>
      </c>
      <c r="BJ111" s="14" t="s">
        <v>15</v>
      </c>
      <c r="BK111" s="50" t="s">
        <v>3</v>
      </c>
      <c r="BL111" s="3">
        <v>22.517479999999999</v>
      </c>
      <c r="BM111" s="55">
        <v>22.77206</v>
      </c>
      <c r="BN111" s="3">
        <v>23.026630000000001</v>
      </c>
      <c r="BP111" s="14" t="s">
        <v>15</v>
      </c>
      <c r="BQ111" s="50" t="s">
        <v>3</v>
      </c>
      <c r="BR111" s="3">
        <v>22.920089999999998</v>
      </c>
      <c r="BS111" s="55">
        <v>23.15917</v>
      </c>
      <c r="BT111" s="3">
        <v>23.398240000000001</v>
      </c>
      <c r="BV111" s="14" t="s">
        <v>15</v>
      </c>
      <c r="BW111" s="50" t="s">
        <v>3</v>
      </c>
      <c r="BX111" s="3">
        <v>23.389199999999999</v>
      </c>
      <c r="BY111" s="55">
        <v>23.635719999999999</v>
      </c>
      <c r="BZ111" s="3">
        <v>23.882239999999999</v>
      </c>
    </row>
    <row r="112" spans="2:78" x14ac:dyDescent="0.3">
      <c r="B112" s="47"/>
      <c r="C112" s="52" t="s">
        <v>4</v>
      </c>
      <c r="D112" s="47">
        <v>12.302949999999999</v>
      </c>
      <c r="E112" s="53">
        <v>12.396649999999999</v>
      </c>
      <c r="F112" s="47">
        <v>12.490360000000001</v>
      </c>
      <c r="H112" s="47"/>
      <c r="I112" s="52" t="s">
        <v>4</v>
      </c>
      <c r="J112" s="47">
        <v>12.291359999999999</v>
      </c>
      <c r="K112" s="53">
        <v>12.38663</v>
      </c>
      <c r="L112" s="47">
        <v>12.48189</v>
      </c>
      <c r="N112" s="47"/>
      <c r="O112" s="52" t="s">
        <v>4</v>
      </c>
      <c r="P112" s="47">
        <v>12.30655</v>
      </c>
      <c r="Q112" s="53">
        <v>12.39856</v>
      </c>
      <c r="R112" s="47">
        <v>12.49056</v>
      </c>
      <c r="T112" s="47"/>
      <c r="U112" s="52" t="s">
        <v>4</v>
      </c>
      <c r="V112" s="47">
        <v>12.306150000000001</v>
      </c>
      <c r="W112" s="53">
        <v>12.39617</v>
      </c>
      <c r="X112" s="47">
        <v>12.4862</v>
      </c>
      <c r="Z112" s="47"/>
      <c r="AA112" s="52" t="s">
        <v>4</v>
      </c>
      <c r="AB112" s="47">
        <v>12.34065</v>
      </c>
      <c r="AC112" s="53">
        <v>12.405290000000001</v>
      </c>
      <c r="AD112" s="47">
        <v>12.46992</v>
      </c>
      <c r="AF112" s="47"/>
      <c r="AG112" s="52" t="s">
        <v>4</v>
      </c>
      <c r="AH112" s="47">
        <v>12.31556</v>
      </c>
      <c r="AI112" s="53">
        <v>12.40508</v>
      </c>
      <c r="AJ112" s="47">
        <v>12.4946</v>
      </c>
      <c r="AL112" s="47"/>
      <c r="AM112" s="52" t="s">
        <v>4</v>
      </c>
      <c r="AN112" s="47">
        <v>12.302569999999999</v>
      </c>
      <c r="AO112" s="53">
        <v>12.36975</v>
      </c>
      <c r="AP112" s="47">
        <v>12.43694</v>
      </c>
      <c r="AR112" s="47"/>
      <c r="AS112" s="52" t="s">
        <v>4</v>
      </c>
      <c r="AT112" s="47">
        <v>12.25417</v>
      </c>
      <c r="AU112" s="53">
        <v>12.319380000000001</v>
      </c>
      <c r="AV112" s="47">
        <v>12.384600000000001</v>
      </c>
      <c r="AX112" s="47"/>
      <c r="AY112" s="52" t="s">
        <v>4</v>
      </c>
      <c r="AZ112" s="47">
        <v>12.273849999999999</v>
      </c>
      <c r="BA112" s="53">
        <v>12.33381</v>
      </c>
      <c r="BB112" s="47">
        <v>12.39378</v>
      </c>
      <c r="BD112" s="47"/>
      <c r="BE112" s="52" t="s">
        <v>4</v>
      </c>
      <c r="BF112" s="47">
        <v>12.204510000000001</v>
      </c>
      <c r="BG112" s="53">
        <v>12.271409999999999</v>
      </c>
      <c r="BH112" s="47">
        <v>12.33831</v>
      </c>
      <c r="BJ112" s="47"/>
      <c r="BK112" s="52" t="s">
        <v>4</v>
      </c>
      <c r="BL112" s="47">
        <v>12.197699999999999</v>
      </c>
      <c r="BM112" s="53">
        <v>12.259230000000001</v>
      </c>
      <c r="BN112" s="47">
        <v>12.32077</v>
      </c>
      <c r="BP112" s="47"/>
      <c r="BQ112" s="52" t="s">
        <v>4</v>
      </c>
      <c r="BR112" s="47">
        <v>12.14113</v>
      </c>
      <c r="BS112" s="53">
        <v>12.222569999999999</v>
      </c>
      <c r="BT112" s="47">
        <v>12.30402</v>
      </c>
      <c r="BV112" s="47"/>
      <c r="BW112" s="52" t="s">
        <v>4</v>
      </c>
      <c r="BX112" s="47">
        <v>12.170970000000001</v>
      </c>
      <c r="BY112" s="53">
        <v>12.26807</v>
      </c>
      <c r="BZ112" s="47">
        <v>12.365170000000001</v>
      </c>
    </row>
    <row r="113" spans="2:78" x14ac:dyDescent="0.3">
      <c r="B113" s="14" t="s">
        <v>16</v>
      </c>
      <c r="C113" s="50" t="s">
        <v>3</v>
      </c>
      <c r="D113" s="3">
        <v>2.5863299999999998</v>
      </c>
      <c r="E113" s="55">
        <v>2.6169699999999998</v>
      </c>
      <c r="F113" s="3">
        <v>2.6476199999999999</v>
      </c>
      <c r="H113" s="14" t="s">
        <v>16</v>
      </c>
      <c r="I113" s="50" t="s">
        <v>3</v>
      </c>
      <c r="J113" s="3">
        <v>2.6231399999999998</v>
      </c>
      <c r="K113" s="55">
        <v>2.6438999999999999</v>
      </c>
      <c r="L113" s="3">
        <v>2.66466</v>
      </c>
      <c r="N113" s="14" t="s">
        <v>16</v>
      </c>
      <c r="O113" s="50" t="s">
        <v>3</v>
      </c>
      <c r="P113" s="3">
        <v>2.59673</v>
      </c>
      <c r="Q113" s="55">
        <v>2.6209099999999999</v>
      </c>
      <c r="R113" s="3">
        <v>2.6450900000000002</v>
      </c>
      <c r="T113" s="14" t="s">
        <v>16</v>
      </c>
      <c r="U113" s="50" t="s">
        <v>3</v>
      </c>
      <c r="V113" s="3">
        <v>2.5955300000000001</v>
      </c>
      <c r="W113" s="55">
        <v>2.6286999999999998</v>
      </c>
      <c r="X113" s="3">
        <v>2.6618599999999999</v>
      </c>
      <c r="Z113" s="14" t="s">
        <v>16</v>
      </c>
      <c r="AA113" s="50" t="s">
        <v>3</v>
      </c>
      <c r="AB113" s="3">
        <v>2.5850499999999998</v>
      </c>
      <c r="AC113" s="55">
        <v>2.62568</v>
      </c>
      <c r="AD113" s="3">
        <v>2.6663199999999998</v>
      </c>
      <c r="AF113" s="14" t="s">
        <v>16</v>
      </c>
      <c r="AG113" s="50" t="s">
        <v>3</v>
      </c>
      <c r="AH113" s="3">
        <v>2.59104</v>
      </c>
      <c r="AI113" s="55">
        <v>2.6280399999999999</v>
      </c>
      <c r="AJ113" s="3">
        <v>2.6650499999999999</v>
      </c>
      <c r="AL113" s="14" t="s">
        <v>16</v>
      </c>
      <c r="AM113" s="50" t="s">
        <v>3</v>
      </c>
      <c r="AN113" s="3">
        <v>2.5933600000000001</v>
      </c>
      <c r="AO113" s="55">
        <v>2.6248900000000002</v>
      </c>
      <c r="AP113" s="3">
        <v>2.6564199999999998</v>
      </c>
      <c r="AR113" s="14" t="s">
        <v>16</v>
      </c>
      <c r="AS113" s="50" t="s">
        <v>3</v>
      </c>
      <c r="AT113" s="3">
        <v>2.5944400000000001</v>
      </c>
      <c r="AU113" s="55">
        <v>2.6394000000000002</v>
      </c>
      <c r="AV113" s="3">
        <v>2.6843699999999999</v>
      </c>
      <c r="AX113" s="14" t="s">
        <v>16</v>
      </c>
      <c r="AY113" s="50" t="s">
        <v>3</v>
      </c>
      <c r="AZ113" s="3">
        <v>2.59016</v>
      </c>
      <c r="BA113" s="55">
        <v>2.6173999999999999</v>
      </c>
      <c r="BB113" s="3">
        <v>2.6446399999999999</v>
      </c>
      <c r="BD113" s="14" t="s">
        <v>16</v>
      </c>
      <c r="BE113" s="50" t="s">
        <v>3</v>
      </c>
      <c r="BF113" s="3">
        <v>2.58561</v>
      </c>
      <c r="BG113" s="55">
        <v>2.6117300000000001</v>
      </c>
      <c r="BH113" s="3">
        <v>2.6378599999999999</v>
      </c>
      <c r="BJ113" s="14" t="s">
        <v>16</v>
      </c>
      <c r="BK113" s="50" t="s">
        <v>3</v>
      </c>
      <c r="BL113" s="3">
        <v>2.5853700000000002</v>
      </c>
      <c r="BM113" s="55">
        <v>2.6216200000000001</v>
      </c>
      <c r="BN113" s="3">
        <v>2.65787</v>
      </c>
      <c r="BP113" s="14" t="s">
        <v>16</v>
      </c>
      <c r="BQ113" s="50" t="s">
        <v>3</v>
      </c>
      <c r="BR113" s="3">
        <v>2.5707399999999998</v>
      </c>
      <c r="BS113" s="55">
        <v>2.5987900000000002</v>
      </c>
      <c r="BT113" s="3">
        <v>2.6268400000000001</v>
      </c>
      <c r="BV113" s="14" t="s">
        <v>16</v>
      </c>
      <c r="BW113" s="50" t="s">
        <v>3</v>
      </c>
      <c r="BX113" s="3">
        <v>2.5250900000000001</v>
      </c>
      <c r="BY113" s="55">
        <v>2.5563400000000001</v>
      </c>
      <c r="BZ113" s="3">
        <v>2.58758</v>
      </c>
    </row>
    <row r="114" spans="2:78" x14ac:dyDescent="0.3">
      <c r="B114" s="47"/>
      <c r="C114" s="52" t="s">
        <v>4</v>
      </c>
      <c r="D114" s="47">
        <v>1.43197</v>
      </c>
      <c r="E114" s="53">
        <v>1.4453499999999999</v>
      </c>
      <c r="F114" s="47">
        <v>1.45872</v>
      </c>
      <c r="H114" s="47"/>
      <c r="I114" s="52" t="s">
        <v>4</v>
      </c>
      <c r="J114" s="47">
        <v>1.4323399999999999</v>
      </c>
      <c r="K114" s="53">
        <v>1.4428799999999999</v>
      </c>
      <c r="L114" s="47">
        <v>1.4534100000000001</v>
      </c>
      <c r="N114" s="47"/>
      <c r="O114" s="52" t="s">
        <v>4</v>
      </c>
      <c r="P114" s="47">
        <v>1.4197200000000001</v>
      </c>
      <c r="Q114" s="53">
        <v>1.43177</v>
      </c>
      <c r="R114" s="47">
        <v>1.4438200000000001</v>
      </c>
      <c r="T114" s="47"/>
      <c r="U114" s="52" t="s">
        <v>4</v>
      </c>
      <c r="V114" s="47">
        <v>1.43031</v>
      </c>
      <c r="W114" s="53">
        <v>1.44147</v>
      </c>
      <c r="X114" s="47">
        <v>1.4526300000000001</v>
      </c>
      <c r="Z114" s="47"/>
      <c r="AA114" s="52" t="s">
        <v>4</v>
      </c>
      <c r="AB114" s="47">
        <v>1.41934</v>
      </c>
      <c r="AC114" s="53">
        <v>1.4299500000000001</v>
      </c>
      <c r="AD114" s="47">
        <v>1.44055</v>
      </c>
      <c r="AF114" s="47"/>
      <c r="AG114" s="52" t="s">
        <v>4</v>
      </c>
      <c r="AH114" s="47">
        <v>1.4332199999999999</v>
      </c>
      <c r="AI114" s="53">
        <v>1.44791</v>
      </c>
      <c r="AJ114" s="47">
        <v>1.4625999999999999</v>
      </c>
      <c r="AL114" s="47"/>
      <c r="AM114" s="52" t="s">
        <v>4</v>
      </c>
      <c r="AN114" s="47">
        <v>1.4253400000000001</v>
      </c>
      <c r="AO114" s="53">
        <v>1.4354100000000001</v>
      </c>
      <c r="AP114" s="47">
        <v>1.44547</v>
      </c>
      <c r="AR114" s="47"/>
      <c r="AS114" s="52" t="s">
        <v>4</v>
      </c>
      <c r="AT114" s="47">
        <v>1.42902</v>
      </c>
      <c r="AU114" s="53">
        <v>1.4432199999999999</v>
      </c>
      <c r="AV114" s="47">
        <v>1.4574100000000001</v>
      </c>
      <c r="AX114" s="47"/>
      <c r="AY114" s="52" t="s">
        <v>4</v>
      </c>
      <c r="AZ114" s="47">
        <v>1.4363999999999999</v>
      </c>
      <c r="BA114" s="53">
        <v>1.44733</v>
      </c>
      <c r="BB114" s="47">
        <v>1.4582599999999999</v>
      </c>
      <c r="BD114" s="47"/>
      <c r="BE114" s="52" t="s">
        <v>4</v>
      </c>
      <c r="BF114" s="47">
        <v>1.42594</v>
      </c>
      <c r="BG114" s="53">
        <v>1.44425</v>
      </c>
      <c r="BH114" s="47">
        <v>1.4625600000000001</v>
      </c>
      <c r="BJ114" s="47"/>
      <c r="BK114" s="52" t="s">
        <v>4</v>
      </c>
      <c r="BL114" s="47">
        <v>1.44872</v>
      </c>
      <c r="BM114" s="53">
        <v>1.4558899999999999</v>
      </c>
      <c r="BN114" s="47">
        <v>1.4630700000000001</v>
      </c>
      <c r="BP114" s="47"/>
      <c r="BQ114" s="52" t="s">
        <v>4</v>
      </c>
      <c r="BR114" s="47">
        <v>1.4234899999999999</v>
      </c>
      <c r="BS114" s="53">
        <v>1.4393199999999999</v>
      </c>
      <c r="BT114" s="47">
        <v>1.4551400000000001</v>
      </c>
      <c r="BV114" s="47"/>
      <c r="BW114" s="52" t="s">
        <v>4</v>
      </c>
      <c r="BX114" s="47">
        <v>1.42598</v>
      </c>
      <c r="BY114" s="53">
        <v>1.43981</v>
      </c>
      <c r="BZ114" s="47">
        <v>1.45364</v>
      </c>
    </row>
    <row r="115" spans="2:78" x14ac:dyDescent="0.3">
      <c r="B115" s="14" t="s">
        <v>17</v>
      </c>
      <c r="C115" s="50" t="s">
        <v>3</v>
      </c>
      <c r="D115" s="3">
        <v>89.631020000000007</v>
      </c>
      <c r="E115" s="51">
        <v>90.407640000000001</v>
      </c>
      <c r="F115" s="3">
        <v>91.184269999999998</v>
      </c>
      <c r="H115" s="14" t="s">
        <v>17</v>
      </c>
      <c r="I115" s="50" t="s">
        <v>3</v>
      </c>
      <c r="J115" s="3">
        <v>89.637829999999994</v>
      </c>
      <c r="K115" s="51">
        <v>90.361750000000001</v>
      </c>
      <c r="L115" s="3">
        <v>91.085660000000004</v>
      </c>
      <c r="N115" s="14" t="s">
        <v>17</v>
      </c>
      <c r="O115" s="50" t="s">
        <v>3</v>
      </c>
      <c r="P115" s="3">
        <v>89.61721</v>
      </c>
      <c r="Q115" s="51">
        <v>90.404730000000001</v>
      </c>
      <c r="R115" s="3">
        <v>91.192239999999998</v>
      </c>
      <c r="T115" s="14" t="s">
        <v>17</v>
      </c>
      <c r="U115" s="50" t="s">
        <v>3</v>
      </c>
      <c r="V115" s="3">
        <v>89.711039999999997</v>
      </c>
      <c r="W115" s="51">
        <v>90.468190000000007</v>
      </c>
      <c r="X115" s="3">
        <v>91.225350000000006</v>
      </c>
      <c r="Z115" s="14" t="s">
        <v>17</v>
      </c>
      <c r="AA115" s="50" t="s">
        <v>3</v>
      </c>
      <c r="AB115" s="3">
        <v>89.772869999999998</v>
      </c>
      <c r="AC115" s="51">
        <v>90.517300000000006</v>
      </c>
      <c r="AD115" s="3">
        <v>91.26173</v>
      </c>
      <c r="AF115" s="14" t="s">
        <v>17</v>
      </c>
      <c r="AG115" s="50" t="s">
        <v>3</v>
      </c>
      <c r="AH115" s="3">
        <v>89.956900000000005</v>
      </c>
      <c r="AI115" s="51">
        <v>90.972949999999997</v>
      </c>
      <c r="AJ115" s="3">
        <v>91.988990000000001</v>
      </c>
      <c r="AL115" s="14" t="s">
        <v>17</v>
      </c>
      <c r="AM115" s="50" t="s">
        <v>3</v>
      </c>
      <c r="AN115" s="3">
        <v>90.471909999999994</v>
      </c>
      <c r="AO115" s="51">
        <v>91.644440000000003</v>
      </c>
      <c r="AP115" s="3">
        <v>92.816959999999995</v>
      </c>
      <c r="AR115" s="14" t="s">
        <v>17</v>
      </c>
      <c r="AS115" s="50" t="s">
        <v>3</v>
      </c>
      <c r="AT115" s="3">
        <v>90.966170000000005</v>
      </c>
      <c r="AU115" s="51">
        <v>92.371160000000003</v>
      </c>
      <c r="AV115" s="3">
        <v>93.776160000000004</v>
      </c>
      <c r="AX115" s="14" t="s">
        <v>17</v>
      </c>
      <c r="AY115" s="50" t="s">
        <v>3</v>
      </c>
      <c r="AZ115" s="3">
        <v>92.338329999999999</v>
      </c>
      <c r="BA115" s="51">
        <v>93.739580000000004</v>
      </c>
      <c r="BB115" s="3">
        <v>95.140829999999994</v>
      </c>
      <c r="BD115" s="14" t="s">
        <v>17</v>
      </c>
      <c r="BE115" s="50" t="s">
        <v>3</v>
      </c>
      <c r="BF115" s="3">
        <v>94.200569999999999</v>
      </c>
      <c r="BG115" s="51">
        <v>95.709630000000004</v>
      </c>
      <c r="BH115" s="3">
        <v>97.218680000000006</v>
      </c>
      <c r="BJ115" s="14" t="s">
        <v>17</v>
      </c>
      <c r="BK115" s="50" t="s">
        <v>3</v>
      </c>
      <c r="BL115" s="3">
        <v>95.594620000000006</v>
      </c>
      <c r="BM115" s="51">
        <v>96.819289999999995</v>
      </c>
      <c r="BN115" s="3">
        <v>98.043949999999995</v>
      </c>
      <c r="BP115" s="14" t="s">
        <v>17</v>
      </c>
      <c r="BQ115" s="50" t="s">
        <v>3</v>
      </c>
      <c r="BR115" s="3">
        <v>96.992069999999998</v>
      </c>
      <c r="BS115" s="51">
        <v>98.774050000000003</v>
      </c>
      <c r="BT115" s="3">
        <v>100.55602</v>
      </c>
      <c r="BV115" s="14" t="s">
        <v>17</v>
      </c>
      <c r="BW115" s="50" t="s">
        <v>3</v>
      </c>
      <c r="BX115" s="3">
        <v>99.725899999999996</v>
      </c>
      <c r="BY115" s="51">
        <v>101.20368999999999</v>
      </c>
      <c r="BZ115" s="3">
        <v>102.68149</v>
      </c>
    </row>
    <row r="116" spans="2:78" x14ac:dyDescent="0.3">
      <c r="B116" s="47"/>
      <c r="C116" s="52" t="s">
        <v>4</v>
      </c>
      <c r="D116" s="47">
        <v>44.125830000000001</v>
      </c>
      <c r="E116" s="53">
        <v>45.271450000000002</v>
      </c>
      <c r="F116" s="47">
        <v>46.417079999999999</v>
      </c>
      <c r="H116" s="47"/>
      <c r="I116" s="52" t="s">
        <v>4</v>
      </c>
      <c r="J116" s="47">
        <v>44.241779999999999</v>
      </c>
      <c r="K116" s="53">
        <v>45.384050000000002</v>
      </c>
      <c r="L116" s="47">
        <v>46.526310000000002</v>
      </c>
      <c r="N116" s="47"/>
      <c r="O116" s="52" t="s">
        <v>4</v>
      </c>
      <c r="P116" s="47">
        <v>44.262079999999997</v>
      </c>
      <c r="Q116" s="53">
        <v>45.696629999999999</v>
      </c>
      <c r="R116" s="47">
        <v>47.131180000000001</v>
      </c>
      <c r="T116" s="47"/>
      <c r="U116" s="52" t="s">
        <v>4</v>
      </c>
      <c r="V116" s="47">
        <v>44.780369999999998</v>
      </c>
      <c r="W116" s="53">
        <v>46.383929999999999</v>
      </c>
      <c r="X116" s="47">
        <v>47.987490000000001</v>
      </c>
      <c r="Z116" s="47"/>
      <c r="AA116" s="52" t="s">
        <v>4</v>
      </c>
      <c r="AB116" s="47">
        <v>45.066870000000002</v>
      </c>
      <c r="AC116" s="53">
        <v>47.034219999999998</v>
      </c>
      <c r="AD116" s="47">
        <v>49.001570000000001</v>
      </c>
      <c r="AF116" s="47"/>
      <c r="AG116" s="52" t="s">
        <v>4</v>
      </c>
      <c r="AH116" s="47">
        <v>46.30874</v>
      </c>
      <c r="AI116" s="53">
        <v>50.154499999999999</v>
      </c>
      <c r="AJ116" s="47">
        <v>54.000250000000001</v>
      </c>
      <c r="AL116" s="47"/>
      <c r="AM116" s="52" t="s">
        <v>4</v>
      </c>
      <c r="AN116" s="47">
        <v>48.878070000000001</v>
      </c>
      <c r="AO116" s="53">
        <v>55.342149999999997</v>
      </c>
      <c r="AP116" s="47">
        <v>61.806240000000003</v>
      </c>
      <c r="AR116" s="47"/>
      <c r="AS116" s="52" t="s">
        <v>4</v>
      </c>
      <c r="AT116" s="47">
        <v>50.860039999999998</v>
      </c>
      <c r="AU116" s="53">
        <v>60.145569999999999</v>
      </c>
      <c r="AV116" s="47">
        <v>69.431110000000004</v>
      </c>
      <c r="AX116" s="47"/>
      <c r="AY116" s="52" t="s">
        <v>4</v>
      </c>
      <c r="AZ116" s="47">
        <v>59.420760000000001</v>
      </c>
      <c r="BA116" s="53">
        <v>68.554789999999997</v>
      </c>
      <c r="BB116" s="47">
        <v>77.688829999999996</v>
      </c>
      <c r="BD116" s="47"/>
      <c r="BE116" s="52" t="s">
        <v>4</v>
      </c>
      <c r="BF116" s="47">
        <v>73.923559999999995</v>
      </c>
      <c r="BG116" s="53">
        <v>81.072760000000002</v>
      </c>
      <c r="BH116" s="47">
        <v>88.221959999999996</v>
      </c>
      <c r="BJ116" s="47"/>
      <c r="BK116" s="52" t="s">
        <v>4</v>
      </c>
      <c r="BL116" s="47">
        <v>79.971329999999995</v>
      </c>
      <c r="BM116" s="53">
        <v>84.345439999999996</v>
      </c>
      <c r="BN116" s="47">
        <v>88.719549999999998</v>
      </c>
      <c r="BP116" s="47"/>
      <c r="BQ116" s="52" t="s">
        <v>4</v>
      </c>
      <c r="BR116" s="47">
        <v>85.815969999999993</v>
      </c>
      <c r="BS116" s="53">
        <v>92.701859999999996</v>
      </c>
      <c r="BT116" s="47">
        <v>99.58775</v>
      </c>
      <c r="BV116" s="47"/>
      <c r="BW116" s="52" t="s">
        <v>4</v>
      </c>
      <c r="BX116" s="47">
        <v>96.641149999999996</v>
      </c>
      <c r="BY116" s="53">
        <v>101.50114000000001</v>
      </c>
      <c r="BZ116" s="47">
        <v>106.36113</v>
      </c>
    </row>
    <row r="117" spans="2:78" x14ac:dyDescent="0.3">
      <c r="B117" s="14" t="s">
        <v>18</v>
      </c>
      <c r="C117" s="50" t="s">
        <v>3</v>
      </c>
      <c r="D117" s="3">
        <v>84.866810000000001</v>
      </c>
      <c r="E117" s="55">
        <v>85.146789999999996</v>
      </c>
      <c r="F117" s="3">
        <v>85.426770000000005</v>
      </c>
      <c r="H117" s="14" t="s">
        <v>18</v>
      </c>
      <c r="I117" s="50" t="s">
        <v>3</v>
      </c>
      <c r="J117" s="3">
        <v>84.866060000000004</v>
      </c>
      <c r="K117" s="55">
        <v>85.148380000000003</v>
      </c>
      <c r="L117" s="3">
        <v>85.430689999999998</v>
      </c>
      <c r="N117" s="14" t="s">
        <v>18</v>
      </c>
      <c r="O117" s="50" t="s">
        <v>3</v>
      </c>
      <c r="P117" s="3">
        <v>84.867170000000002</v>
      </c>
      <c r="Q117" s="55">
        <v>85.144270000000006</v>
      </c>
      <c r="R117" s="3">
        <v>85.421379999999999</v>
      </c>
      <c r="T117" s="14" t="s">
        <v>18</v>
      </c>
      <c r="U117" s="50" t="s">
        <v>3</v>
      </c>
      <c r="V117" s="3">
        <v>84.856859999999998</v>
      </c>
      <c r="W117" s="55">
        <v>85.136849999999995</v>
      </c>
      <c r="X117" s="3">
        <v>85.416839999999993</v>
      </c>
      <c r="Z117" s="14" t="s">
        <v>18</v>
      </c>
      <c r="AA117" s="50" t="s">
        <v>3</v>
      </c>
      <c r="AB117" s="3">
        <v>84.861909999999995</v>
      </c>
      <c r="AC117" s="55">
        <v>85.118589999999998</v>
      </c>
      <c r="AD117" s="3">
        <v>85.37527</v>
      </c>
      <c r="AF117" s="14" t="s">
        <v>18</v>
      </c>
      <c r="AG117" s="50" t="s">
        <v>3</v>
      </c>
      <c r="AH117" s="3">
        <v>84.841830000000002</v>
      </c>
      <c r="AI117" s="55">
        <v>85.077259999999995</v>
      </c>
      <c r="AJ117" s="3">
        <v>85.312690000000003</v>
      </c>
      <c r="AL117" s="14" t="s">
        <v>18</v>
      </c>
      <c r="AM117" s="50" t="s">
        <v>3</v>
      </c>
      <c r="AN117" s="3">
        <v>84.798699999999997</v>
      </c>
      <c r="AO117" s="55">
        <v>85.049019999999999</v>
      </c>
      <c r="AP117" s="3">
        <v>85.299329999999998</v>
      </c>
      <c r="AR117" s="14" t="s">
        <v>18</v>
      </c>
      <c r="AS117" s="50" t="s">
        <v>3</v>
      </c>
      <c r="AT117" s="3">
        <v>84.740989999999996</v>
      </c>
      <c r="AU117" s="55">
        <v>84.987300000000005</v>
      </c>
      <c r="AV117" s="3">
        <v>85.233620000000002</v>
      </c>
      <c r="AX117" s="14" t="s">
        <v>18</v>
      </c>
      <c r="AY117" s="50" t="s">
        <v>3</v>
      </c>
      <c r="AZ117" s="3">
        <v>84.56944</v>
      </c>
      <c r="BA117" s="55">
        <v>84.855410000000006</v>
      </c>
      <c r="BB117" s="3">
        <v>85.141369999999995</v>
      </c>
      <c r="BD117" s="14" t="s">
        <v>18</v>
      </c>
      <c r="BE117" s="50" t="s">
        <v>3</v>
      </c>
      <c r="BF117" s="3">
        <v>84.203800000000001</v>
      </c>
      <c r="BG117" s="55">
        <v>84.491150000000005</v>
      </c>
      <c r="BH117" s="3">
        <v>84.778499999999994</v>
      </c>
      <c r="BJ117" s="14" t="s">
        <v>18</v>
      </c>
      <c r="BK117" s="50" t="s">
        <v>3</v>
      </c>
      <c r="BL117" s="3">
        <v>83.945679999999996</v>
      </c>
      <c r="BM117" s="55">
        <v>84.284409999999994</v>
      </c>
      <c r="BN117" s="3">
        <v>84.623140000000006</v>
      </c>
      <c r="BP117" s="14" t="s">
        <v>18</v>
      </c>
      <c r="BQ117" s="50" t="s">
        <v>3</v>
      </c>
      <c r="BR117" s="3">
        <v>83.562389999999994</v>
      </c>
      <c r="BS117" s="55">
        <v>83.911209999999997</v>
      </c>
      <c r="BT117" s="3">
        <v>84.260040000000004</v>
      </c>
      <c r="BV117" s="14" t="s">
        <v>18</v>
      </c>
      <c r="BW117" s="50" t="s">
        <v>3</v>
      </c>
      <c r="BX117" s="3">
        <v>83.152159999999995</v>
      </c>
      <c r="BY117" s="55">
        <v>83.48433</v>
      </c>
      <c r="BZ117" s="3">
        <v>83.816500000000005</v>
      </c>
    </row>
    <row r="118" spans="2:78" x14ac:dyDescent="0.3">
      <c r="B118" s="47"/>
      <c r="C118" s="52" t="s">
        <v>4</v>
      </c>
      <c r="D118" s="47">
        <v>40.562579999999997</v>
      </c>
      <c r="E118" s="53">
        <v>40.849629999999998</v>
      </c>
      <c r="F118" s="47">
        <v>41.136670000000002</v>
      </c>
      <c r="H118" s="47"/>
      <c r="I118" s="52" t="s">
        <v>4</v>
      </c>
      <c r="J118" s="47">
        <v>40.561630000000001</v>
      </c>
      <c r="K118" s="53">
        <v>40.848260000000003</v>
      </c>
      <c r="L118" s="47">
        <v>41.134880000000003</v>
      </c>
      <c r="N118" s="47"/>
      <c r="O118" s="52" t="s">
        <v>4</v>
      </c>
      <c r="P118" s="47">
        <v>40.547530000000002</v>
      </c>
      <c r="Q118" s="53">
        <v>40.841769999999997</v>
      </c>
      <c r="R118" s="47">
        <v>41.136009999999999</v>
      </c>
      <c r="T118" s="47"/>
      <c r="U118" s="52" t="s">
        <v>4</v>
      </c>
      <c r="V118" s="47">
        <v>40.553429999999999</v>
      </c>
      <c r="W118" s="53">
        <v>40.843110000000003</v>
      </c>
      <c r="X118" s="47">
        <v>41.13279</v>
      </c>
      <c r="Z118" s="47"/>
      <c r="AA118" s="52" t="s">
        <v>4</v>
      </c>
      <c r="AB118" s="47">
        <v>40.500300000000003</v>
      </c>
      <c r="AC118" s="53">
        <v>40.819209999999998</v>
      </c>
      <c r="AD118" s="47">
        <v>41.138120000000001</v>
      </c>
      <c r="AF118" s="47"/>
      <c r="AG118" s="52" t="s">
        <v>4</v>
      </c>
      <c r="AH118" s="47">
        <v>40.39385</v>
      </c>
      <c r="AI118" s="53">
        <v>40.756349999999998</v>
      </c>
      <c r="AJ118" s="47">
        <v>41.118859999999998</v>
      </c>
      <c r="AL118" s="47"/>
      <c r="AM118" s="52" t="s">
        <v>4</v>
      </c>
      <c r="AN118" s="47">
        <v>40.391289999999998</v>
      </c>
      <c r="AO118" s="53">
        <v>40.735579999999999</v>
      </c>
      <c r="AP118" s="47">
        <v>41.079880000000003</v>
      </c>
      <c r="AR118" s="47"/>
      <c r="AS118" s="52" t="s">
        <v>4</v>
      </c>
      <c r="AT118" s="47">
        <v>40.249839999999999</v>
      </c>
      <c r="AU118" s="53">
        <v>40.656059999999997</v>
      </c>
      <c r="AV118" s="47">
        <v>41.062289999999997</v>
      </c>
      <c r="AX118" s="47"/>
      <c r="AY118" s="52" t="s">
        <v>4</v>
      </c>
      <c r="AZ118" s="47">
        <v>40.064019999999999</v>
      </c>
      <c r="BA118" s="53">
        <v>40.503070000000001</v>
      </c>
      <c r="BB118" s="47">
        <v>40.942120000000003</v>
      </c>
      <c r="BD118" s="47"/>
      <c r="BE118" s="52" t="s">
        <v>4</v>
      </c>
      <c r="BF118" s="47">
        <v>39.573610000000002</v>
      </c>
      <c r="BG118" s="53">
        <v>40.029490000000003</v>
      </c>
      <c r="BH118" s="47">
        <v>40.485379999999999</v>
      </c>
      <c r="BJ118" s="47"/>
      <c r="BK118" s="52" t="s">
        <v>4</v>
      </c>
      <c r="BL118" s="47">
        <v>39.380380000000002</v>
      </c>
      <c r="BM118" s="53">
        <v>39.779310000000002</v>
      </c>
      <c r="BN118" s="47">
        <v>40.178229999999999</v>
      </c>
      <c r="BP118" s="47"/>
      <c r="BQ118" s="52" t="s">
        <v>4</v>
      </c>
      <c r="BR118" s="47">
        <v>38.921300000000002</v>
      </c>
      <c r="BS118" s="53">
        <v>39.391660000000002</v>
      </c>
      <c r="BT118" s="47">
        <v>39.862029999999997</v>
      </c>
      <c r="BV118" s="47"/>
      <c r="BW118" s="52" t="s">
        <v>4</v>
      </c>
      <c r="BX118" s="47">
        <v>38.568260000000002</v>
      </c>
      <c r="BY118" s="53">
        <v>38.947240000000001</v>
      </c>
      <c r="BZ118" s="47">
        <v>39.326219999999999</v>
      </c>
    </row>
    <row r="119" spans="2:78" x14ac:dyDescent="0.3">
      <c r="B119" s="14" t="s">
        <v>19</v>
      </c>
      <c r="C119" s="50" t="s">
        <v>3</v>
      </c>
      <c r="D119" s="3">
        <v>1.65141</v>
      </c>
      <c r="E119" s="51">
        <v>1.7844599999999999</v>
      </c>
      <c r="F119" s="3">
        <v>1.9175</v>
      </c>
      <c r="H119" s="14" t="s">
        <v>19</v>
      </c>
      <c r="I119" s="50" t="s">
        <v>3</v>
      </c>
      <c r="J119" s="3">
        <v>1.6389199999999999</v>
      </c>
      <c r="K119" s="51">
        <v>1.7595700000000001</v>
      </c>
      <c r="L119" s="3">
        <v>1.8802099999999999</v>
      </c>
      <c r="N119" s="14" t="s">
        <v>19</v>
      </c>
      <c r="O119" s="50" t="s">
        <v>3</v>
      </c>
      <c r="P119" s="3">
        <v>1.6289100000000001</v>
      </c>
      <c r="Q119" s="51">
        <v>1.74929</v>
      </c>
      <c r="R119" s="3">
        <v>1.8696600000000001</v>
      </c>
      <c r="T119" s="14" t="s">
        <v>19</v>
      </c>
      <c r="U119" s="50" t="s">
        <v>3</v>
      </c>
      <c r="V119" s="3">
        <v>1.6161700000000001</v>
      </c>
      <c r="W119" s="51">
        <v>1.7230000000000001</v>
      </c>
      <c r="X119" s="3">
        <v>1.8298300000000001</v>
      </c>
      <c r="Z119" s="14" t="s">
        <v>19</v>
      </c>
      <c r="AA119" s="50" t="s">
        <v>3</v>
      </c>
      <c r="AB119" s="3">
        <v>1.60023</v>
      </c>
      <c r="AC119" s="51">
        <v>1.68855</v>
      </c>
      <c r="AD119" s="3">
        <v>1.7768699999999999</v>
      </c>
      <c r="AF119" s="14" t="s">
        <v>19</v>
      </c>
      <c r="AG119" s="50" t="s">
        <v>3</v>
      </c>
      <c r="AH119" s="3">
        <v>1.56751</v>
      </c>
      <c r="AI119" s="51">
        <v>1.65198</v>
      </c>
      <c r="AJ119" s="3">
        <v>1.73645</v>
      </c>
      <c r="AL119" s="14" t="s">
        <v>19</v>
      </c>
      <c r="AM119" s="50" t="s">
        <v>3</v>
      </c>
      <c r="AN119" s="3">
        <v>1.54223</v>
      </c>
      <c r="AO119" s="51">
        <v>1.60686</v>
      </c>
      <c r="AP119" s="3">
        <v>1.6714899999999999</v>
      </c>
      <c r="AR119" s="14" t="s">
        <v>19</v>
      </c>
      <c r="AS119" s="50" t="s">
        <v>3</v>
      </c>
      <c r="AT119" s="3">
        <v>1.4780800000000001</v>
      </c>
      <c r="AU119" s="51">
        <v>1.5236000000000001</v>
      </c>
      <c r="AV119" s="3">
        <v>1.5691200000000001</v>
      </c>
      <c r="AX119" s="14" t="s">
        <v>19</v>
      </c>
      <c r="AY119" s="50" t="s">
        <v>3</v>
      </c>
      <c r="AZ119" s="3">
        <v>1.4144699999999999</v>
      </c>
      <c r="BA119" s="51">
        <v>1.4430799999999999</v>
      </c>
      <c r="BB119" s="3">
        <v>1.4717</v>
      </c>
      <c r="BD119" s="14" t="s">
        <v>19</v>
      </c>
      <c r="BE119" s="50" t="s">
        <v>3</v>
      </c>
      <c r="BF119" s="3">
        <v>1.2958000000000001</v>
      </c>
      <c r="BG119" s="51">
        <v>1.31403</v>
      </c>
      <c r="BH119" s="3">
        <v>1.33226</v>
      </c>
      <c r="BJ119" s="14" t="s">
        <v>19</v>
      </c>
      <c r="BK119" s="50" t="s">
        <v>3</v>
      </c>
      <c r="BL119" s="3">
        <v>1.21912</v>
      </c>
      <c r="BM119" s="51">
        <v>1.23332</v>
      </c>
      <c r="BN119" s="3">
        <v>1.24753</v>
      </c>
      <c r="BP119" s="14" t="s">
        <v>19</v>
      </c>
      <c r="BQ119" s="50" t="s">
        <v>3</v>
      </c>
      <c r="BR119" s="3">
        <v>1.1491800000000001</v>
      </c>
      <c r="BS119" s="51">
        <v>1.1616899999999999</v>
      </c>
      <c r="BT119" s="3">
        <v>1.1741999999999999</v>
      </c>
      <c r="BV119" s="14" t="s">
        <v>19</v>
      </c>
      <c r="BW119" s="50" t="s">
        <v>3</v>
      </c>
      <c r="BX119" s="3">
        <v>1.0702100000000001</v>
      </c>
      <c r="BY119" s="51">
        <v>1.08203</v>
      </c>
      <c r="BZ119" s="3">
        <v>1.0938399999999999</v>
      </c>
    </row>
    <row r="120" spans="2:78" x14ac:dyDescent="0.3">
      <c r="B120" s="47"/>
      <c r="C120" s="52" t="s">
        <v>4</v>
      </c>
      <c r="D120" s="47">
        <v>1.51329</v>
      </c>
      <c r="E120" s="53">
        <v>1.61083</v>
      </c>
      <c r="F120" s="47">
        <v>1.7083699999999999</v>
      </c>
      <c r="H120" s="47"/>
      <c r="I120" s="52" t="s">
        <v>4</v>
      </c>
      <c r="J120" s="47">
        <v>1.4959100000000001</v>
      </c>
      <c r="K120" s="53">
        <v>1.57961</v>
      </c>
      <c r="L120" s="47">
        <v>1.6633199999999999</v>
      </c>
      <c r="N120" s="47"/>
      <c r="O120" s="52" t="s">
        <v>4</v>
      </c>
      <c r="P120" s="47">
        <v>1.47523</v>
      </c>
      <c r="Q120" s="53">
        <v>1.5531699999999999</v>
      </c>
      <c r="R120" s="47">
        <v>1.6311</v>
      </c>
      <c r="T120" s="47"/>
      <c r="U120" s="52" t="s">
        <v>4</v>
      </c>
      <c r="V120" s="47">
        <v>1.4505699999999999</v>
      </c>
      <c r="W120" s="53">
        <v>1.5142899999999999</v>
      </c>
      <c r="X120" s="47">
        <v>1.5780099999999999</v>
      </c>
      <c r="Z120" s="47"/>
      <c r="AA120" s="52" t="s">
        <v>4</v>
      </c>
      <c r="AB120" s="47">
        <v>1.4218599999999999</v>
      </c>
      <c r="AC120" s="53">
        <v>1.4703200000000001</v>
      </c>
      <c r="AD120" s="47">
        <v>1.51878</v>
      </c>
      <c r="AF120" s="47"/>
      <c r="AG120" s="52" t="s">
        <v>4</v>
      </c>
      <c r="AH120" s="47">
        <v>1.3720399999999999</v>
      </c>
      <c r="AI120" s="53">
        <v>1.41703</v>
      </c>
      <c r="AJ120" s="47">
        <v>1.46201</v>
      </c>
      <c r="AL120" s="47"/>
      <c r="AM120" s="52" t="s">
        <v>4</v>
      </c>
      <c r="AN120" s="47">
        <v>1.3192699999999999</v>
      </c>
      <c r="AO120" s="53">
        <v>1.3545400000000001</v>
      </c>
      <c r="AP120" s="47">
        <v>1.38981</v>
      </c>
      <c r="AR120" s="47"/>
      <c r="AS120" s="52" t="s">
        <v>4</v>
      </c>
      <c r="AT120" s="47">
        <v>1.2385900000000001</v>
      </c>
      <c r="AU120" s="53">
        <v>1.2619400000000001</v>
      </c>
      <c r="AV120" s="47">
        <v>1.2853000000000001</v>
      </c>
      <c r="AX120" s="47"/>
      <c r="AY120" s="52" t="s">
        <v>4</v>
      </c>
      <c r="AZ120" s="47">
        <v>1.1643399999999999</v>
      </c>
      <c r="BA120" s="53">
        <v>1.1847700000000001</v>
      </c>
      <c r="BB120" s="47">
        <v>1.2052</v>
      </c>
      <c r="BD120" s="47"/>
      <c r="BE120" s="52" t="s">
        <v>4</v>
      </c>
      <c r="BF120" s="47">
        <v>1.04895</v>
      </c>
      <c r="BG120" s="53">
        <v>1.06324</v>
      </c>
      <c r="BH120" s="47">
        <v>1.0775399999999999</v>
      </c>
      <c r="BJ120" s="47"/>
      <c r="BK120" s="52" t="s">
        <v>4</v>
      </c>
      <c r="BL120" s="47">
        <v>0.98399999999999999</v>
      </c>
      <c r="BM120" s="53">
        <v>0.99824000000000002</v>
      </c>
      <c r="BN120" s="47">
        <v>1.01247</v>
      </c>
      <c r="BP120" s="47"/>
      <c r="BQ120" s="52" t="s">
        <v>4</v>
      </c>
      <c r="BR120" s="47">
        <v>0.92391000000000001</v>
      </c>
      <c r="BS120" s="53">
        <v>0.93511999999999995</v>
      </c>
      <c r="BT120" s="47">
        <v>0.94633999999999996</v>
      </c>
      <c r="BV120" s="47"/>
      <c r="BW120" s="52" t="s">
        <v>4</v>
      </c>
      <c r="BX120" s="47">
        <v>0.85768999999999995</v>
      </c>
      <c r="BY120" s="53">
        <v>0.86812999999999996</v>
      </c>
      <c r="BZ120" s="47">
        <v>0.87858000000000003</v>
      </c>
    </row>
    <row r="121" spans="2:78" x14ac:dyDescent="0.3">
      <c r="B121" s="14" t="s">
        <v>20</v>
      </c>
      <c r="C121" s="50" t="s">
        <v>3</v>
      </c>
      <c r="D121" s="3">
        <v>1.3359700000000001</v>
      </c>
      <c r="E121" s="51">
        <v>1.44296</v>
      </c>
      <c r="F121" s="3">
        <v>1.5499400000000001</v>
      </c>
      <c r="H121" s="14" t="s">
        <v>20</v>
      </c>
      <c r="I121" s="50" t="s">
        <v>3</v>
      </c>
      <c r="J121" s="3">
        <v>1.3507899999999999</v>
      </c>
      <c r="K121" s="51">
        <v>1.45261</v>
      </c>
      <c r="L121" s="3">
        <v>1.5544199999999999</v>
      </c>
      <c r="N121" s="14" t="s">
        <v>20</v>
      </c>
      <c r="O121" s="50" t="s">
        <v>3</v>
      </c>
      <c r="P121" s="3">
        <v>1.3312299999999999</v>
      </c>
      <c r="Q121" s="51">
        <v>1.44164</v>
      </c>
      <c r="R121" s="3">
        <v>1.5520499999999999</v>
      </c>
      <c r="T121" s="14" t="s">
        <v>20</v>
      </c>
      <c r="U121" s="50" t="s">
        <v>3</v>
      </c>
      <c r="V121" s="3">
        <v>1.33647</v>
      </c>
      <c r="W121" s="51">
        <v>1.4425600000000001</v>
      </c>
      <c r="X121" s="3">
        <v>1.54864</v>
      </c>
      <c r="Z121" s="14" t="s">
        <v>20</v>
      </c>
      <c r="AA121" s="50" t="s">
        <v>3</v>
      </c>
      <c r="AB121" s="3">
        <v>1.35053</v>
      </c>
      <c r="AC121" s="51">
        <v>1.4462699999999999</v>
      </c>
      <c r="AD121" s="3">
        <v>1.5420100000000001</v>
      </c>
      <c r="AF121" s="14" t="s">
        <v>20</v>
      </c>
      <c r="AG121" s="50" t="s">
        <v>3</v>
      </c>
      <c r="AH121" s="3">
        <v>1.3320799999999999</v>
      </c>
      <c r="AI121" s="51">
        <v>1.43591</v>
      </c>
      <c r="AJ121" s="3">
        <v>1.5397400000000001</v>
      </c>
      <c r="AL121" s="14" t="s">
        <v>20</v>
      </c>
      <c r="AM121" s="50" t="s">
        <v>3</v>
      </c>
      <c r="AN121" s="3">
        <v>1.3307800000000001</v>
      </c>
      <c r="AO121" s="51">
        <v>1.4197599999999999</v>
      </c>
      <c r="AP121" s="3">
        <v>1.50874</v>
      </c>
      <c r="AR121" s="14" t="s">
        <v>20</v>
      </c>
      <c r="AS121" s="50" t="s">
        <v>3</v>
      </c>
      <c r="AT121" s="3">
        <v>1.3538300000000001</v>
      </c>
      <c r="AU121" s="51">
        <v>1.4338900000000001</v>
      </c>
      <c r="AV121" s="3">
        <v>1.5139499999999999</v>
      </c>
      <c r="AX121" s="14" t="s">
        <v>20</v>
      </c>
      <c r="AY121" s="50" t="s">
        <v>3</v>
      </c>
      <c r="AZ121" s="3">
        <v>1.3553299999999999</v>
      </c>
      <c r="BA121" s="51">
        <v>1.41831</v>
      </c>
      <c r="BB121" s="3">
        <v>1.4813000000000001</v>
      </c>
      <c r="BD121" s="14" t="s">
        <v>20</v>
      </c>
      <c r="BE121" s="50" t="s">
        <v>3</v>
      </c>
      <c r="BF121" s="3">
        <v>1.3633599999999999</v>
      </c>
      <c r="BG121" s="51">
        <v>1.4242699999999999</v>
      </c>
      <c r="BH121" s="3">
        <v>1.4851700000000001</v>
      </c>
      <c r="BJ121" s="14" t="s">
        <v>20</v>
      </c>
      <c r="BK121" s="50" t="s">
        <v>3</v>
      </c>
      <c r="BL121" s="3">
        <v>1.3811800000000001</v>
      </c>
      <c r="BM121" s="51">
        <v>1.4349400000000001</v>
      </c>
      <c r="BN121" s="3">
        <v>1.48871</v>
      </c>
      <c r="BP121" s="14" t="s">
        <v>20</v>
      </c>
      <c r="BQ121" s="50" t="s">
        <v>3</v>
      </c>
      <c r="BR121" s="3">
        <v>1.36155</v>
      </c>
      <c r="BS121" s="51">
        <v>1.41997</v>
      </c>
      <c r="BT121" s="3">
        <v>1.47838</v>
      </c>
      <c r="BV121" s="14" t="s">
        <v>20</v>
      </c>
      <c r="BW121" s="50" t="s">
        <v>3</v>
      </c>
      <c r="BX121" s="3">
        <v>1.3454299999999999</v>
      </c>
      <c r="BY121" s="51">
        <v>1.3936299999999999</v>
      </c>
      <c r="BZ121" s="3">
        <v>1.4418200000000001</v>
      </c>
    </row>
    <row r="122" spans="2:78" x14ac:dyDescent="0.3">
      <c r="B122" s="47"/>
      <c r="C122" s="52" t="s">
        <v>4</v>
      </c>
      <c r="D122" s="47">
        <v>1.1106100000000001</v>
      </c>
      <c r="E122" s="53">
        <v>1.1602699999999999</v>
      </c>
      <c r="F122" s="47">
        <v>1.20994</v>
      </c>
      <c r="H122" s="47"/>
      <c r="I122" s="52" t="s">
        <v>4</v>
      </c>
      <c r="J122" s="47">
        <v>1.11276</v>
      </c>
      <c r="K122" s="53">
        <v>1.1603300000000001</v>
      </c>
      <c r="L122" s="47">
        <v>1.2079</v>
      </c>
      <c r="N122" s="47"/>
      <c r="O122" s="52" t="s">
        <v>4</v>
      </c>
      <c r="P122" s="47">
        <v>1.09911</v>
      </c>
      <c r="Q122" s="53">
        <v>1.1519699999999999</v>
      </c>
      <c r="R122" s="47">
        <v>1.2048399999999999</v>
      </c>
      <c r="T122" s="47"/>
      <c r="U122" s="52" t="s">
        <v>4</v>
      </c>
      <c r="V122" s="47">
        <v>1.0942700000000001</v>
      </c>
      <c r="W122" s="53">
        <v>1.14846</v>
      </c>
      <c r="X122" s="47">
        <v>1.20265</v>
      </c>
      <c r="Z122" s="47"/>
      <c r="AA122" s="52" t="s">
        <v>4</v>
      </c>
      <c r="AB122" s="47">
        <v>1.0953999999999999</v>
      </c>
      <c r="AC122" s="53">
        <v>1.14419</v>
      </c>
      <c r="AD122" s="47">
        <v>1.1929799999999999</v>
      </c>
      <c r="AF122" s="47"/>
      <c r="AG122" s="52" t="s">
        <v>4</v>
      </c>
      <c r="AH122" s="47">
        <v>1.06978</v>
      </c>
      <c r="AI122" s="53">
        <v>1.1246</v>
      </c>
      <c r="AJ122" s="47">
        <v>1.17943</v>
      </c>
      <c r="AL122" s="47"/>
      <c r="AM122" s="52" t="s">
        <v>4</v>
      </c>
      <c r="AN122" s="47">
        <v>1.04789</v>
      </c>
      <c r="AO122" s="53">
        <v>1.09541</v>
      </c>
      <c r="AP122" s="47">
        <v>1.14293</v>
      </c>
      <c r="AR122" s="47"/>
      <c r="AS122" s="52" t="s">
        <v>4</v>
      </c>
      <c r="AT122" s="47">
        <v>1.0363199999999999</v>
      </c>
      <c r="AU122" s="53">
        <v>1.07935</v>
      </c>
      <c r="AV122" s="47">
        <v>1.12239</v>
      </c>
      <c r="AX122" s="47"/>
      <c r="AY122" s="52" t="s">
        <v>4</v>
      </c>
      <c r="AZ122" s="47">
        <v>1.01627</v>
      </c>
      <c r="BA122" s="53">
        <v>1.0502499999999999</v>
      </c>
      <c r="BB122" s="47">
        <v>1.0842400000000001</v>
      </c>
      <c r="BD122" s="47"/>
      <c r="BE122" s="52" t="s">
        <v>4</v>
      </c>
      <c r="BF122" s="47">
        <v>0.99846999999999997</v>
      </c>
      <c r="BG122" s="53">
        <v>1.03121</v>
      </c>
      <c r="BH122" s="47">
        <v>1.0639400000000001</v>
      </c>
      <c r="BJ122" s="47"/>
      <c r="BK122" s="52" t="s">
        <v>4</v>
      </c>
      <c r="BL122" s="47">
        <v>1.0043899999999999</v>
      </c>
      <c r="BM122" s="53">
        <v>1.0319100000000001</v>
      </c>
      <c r="BN122" s="47">
        <v>1.05942</v>
      </c>
      <c r="BP122" s="47"/>
      <c r="BQ122" s="52" t="s">
        <v>4</v>
      </c>
      <c r="BR122" s="47">
        <v>1.0083299999999999</v>
      </c>
      <c r="BS122" s="53">
        <v>1.0336000000000001</v>
      </c>
      <c r="BT122" s="47">
        <v>1.05887</v>
      </c>
      <c r="BV122" s="47"/>
      <c r="BW122" s="52" t="s">
        <v>4</v>
      </c>
      <c r="BX122" s="47">
        <v>1.02166</v>
      </c>
      <c r="BY122" s="53">
        <v>1.0387900000000001</v>
      </c>
      <c r="BZ122" s="47">
        <v>1.0559099999999999</v>
      </c>
    </row>
    <row r="123" spans="2:78" x14ac:dyDescent="0.3">
      <c r="B123" s="14" t="s">
        <v>21</v>
      </c>
      <c r="C123" s="50" t="s">
        <v>3</v>
      </c>
      <c r="D123" s="3">
        <v>1.68824</v>
      </c>
      <c r="E123" s="55">
        <v>1.76311</v>
      </c>
      <c r="F123" s="3">
        <v>1.8379799999999999</v>
      </c>
      <c r="H123" s="14" t="s">
        <v>21</v>
      </c>
      <c r="I123" s="50" t="s">
        <v>3</v>
      </c>
      <c r="J123" s="3">
        <v>1.6934400000000001</v>
      </c>
      <c r="K123" s="55">
        <v>1.7659100000000001</v>
      </c>
      <c r="L123" s="3">
        <v>1.8383799999999999</v>
      </c>
      <c r="N123" s="14" t="s">
        <v>21</v>
      </c>
      <c r="O123" s="50" t="s">
        <v>3</v>
      </c>
      <c r="P123" s="3">
        <v>1.6733899999999999</v>
      </c>
      <c r="Q123" s="55">
        <v>1.75305</v>
      </c>
      <c r="R123" s="3">
        <v>1.8327100000000001</v>
      </c>
      <c r="T123" s="14" t="s">
        <v>21</v>
      </c>
      <c r="U123" s="50" t="s">
        <v>3</v>
      </c>
      <c r="V123" s="3">
        <v>1.66401</v>
      </c>
      <c r="W123" s="55">
        <v>1.7464900000000001</v>
      </c>
      <c r="X123" s="3">
        <v>1.82897</v>
      </c>
      <c r="Z123" s="14" t="s">
        <v>21</v>
      </c>
      <c r="AA123" s="50" t="s">
        <v>3</v>
      </c>
      <c r="AB123" s="3">
        <v>1.6701900000000001</v>
      </c>
      <c r="AC123" s="55">
        <v>1.7431099999999999</v>
      </c>
      <c r="AD123" s="3">
        <v>1.81602</v>
      </c>
      <c r="AF123" s="14" t="s">
        <v>21</v>
      </c>
      <c r="AG123" s="50" t="s">
        <v>3</v>
      </c>
      <c r="AH123" s="3">
        <v>1.64178</v>
      </c>
      <c r="AI123" s="55">
        <v>1.72281</v>
      </c>
      <c r="AJ123" s="3">
        <v>1.80383</v>
      </c>
      <c r="AL123" s="14" t="s">
        <v>21</v>
      </c>
      <c r="AM123" s="50" t="s">
        <v>3</v>
      </c>
      <c r="AN123" s="3">
        <v>1.6324099999999999</v>
      </c>
      <c r="AO123" s="55">
        <v>1.69859</v>
      </c>
      <c r="AP123" s="3">
        <v>1.76478</v>
      </c>
      <c r="AR123" s="14" t="s">
        <v>21</v>
      </c>
      <c r="AS123" s="50" t="s">
        <v>3</v>
      </c>
      <c r="AT123" s="3">
        <v>1.64541</v>
      </c>
      <c r="AU123" s="55">
        <v>1.70309</v>
      </c>
      <c r="AV123" s="3">
        <v>1.7607699999999999</v>
      </c>
      <c r="AX123" s="14" t="s">
        <v>21</v>
      </c>
      <c r="AY123" s="50" t="s">
        <v>3</v>
      </c>
      <c r="AZ123" s="3">
        <v>1.6393599999999999</v>
      </c>
      <c r="BA123" s="55">
        <v>1.6854800000000001</v>
      </c>
      <c r="BB123" s="3">
        <v>1.73159</v>
      </c>
      <c r="BD123" s="14" t="s">
        <v>21</v>
      </c>
      <c r="BE123" s="50" t="s">
        <v>3</v>
      </c>
      <c r="BF123" s="3">
        <v>1.6625099999999999</v>
      </c>
      <c r="BG123" s="55">
        <v>1.70025</v>
      </c>
      <c r="BH123" s="3">
        <v>1.7379899999999999</v>
      </c>
      <c r="BJ123" s="14" t="s">
        <v>21</v>
      </c>
      <c r="BK123" s="50" t="s">
        <v>3</v>
      </c>
      <c r="BL123" s="3">
        <v>1.6829099999999999</v>
      </c>
      <c r="BM123" s="55">
        <v>1.7208600000000001</v>
      </c>
      <c r="BN123" s="3">
        <v>1.7587999999999999</v>
      </c>
      <c r="BP123" s="14" t="s">
        <v>21</v>
      </c>
      <c r="BQ123" s="50" t="s">
        <v>3</v>
      </c>
      <c r="BR123" s="3">
        <v>1.6971000000000001</v>
      </c>
      <c r="BS123" s="55">
        <v>1.7317800000000001</v>
      </c>
      <c r="BT123" s="3">
        <v>1.7664599999999999</v>
      </c>
      <c r="BV123" s="14" t="s">
        <v>21</v>
      </c>
      <c r="BW123" s="50" t="s">
        <v>3</v>
      </c>
      <c r="BX123" s="3">
        <v>1.7083299999999999</v>
      </c>
      <c r="BY123" s="55">
        <v>1.73949</v>
      </c>
      <c r="BZ123" s="3">
        <v>1.7706500000000001</v>
      </c>
    </row>
    <row r="124" spans="2:78" x14ac:dyDescent="0.3">
      <c r="B124" s="47"/>
      <c r="C124" s="52" t="s">
        <v>4</v>
      </c>
      <c r="D124" s="47">
        <v>1.09233</v>
      </c>
      <c r="E124" s="53">
        <v>1.1338999999999999</v>
      </c>
      <c r="F124" s="47">
        <v>1.1754599999999999</v>
      </c>
      <c r="H124" s="47"/>
      <c r="I124" s="52" t="s">
        <v>4</v>
      </c>
      <c r="J124" s="47">
        <v>1.09385</v>
      </c>
      <c r="K124" s="53">
        <v>1.13381</v>
      </c>
      <c r="L124" s="47">
        <v>1.17377</v>
      </c>
      <c r="N124" s="47"/>
      <c r="O124" s="52" t="s">
        <v>4</v>
      </c>
      <c r="P124" s="47">
        <v>1.0818099999999999</v>
      </c>
      <c r="Q124" s="53">
        <v>1.1264000000000001</v>
      </c>
      <c r="R124" s="47">
        <v>1.171</v>
      </c>
      <c r="T124" s="47"/>
      <c r="U124" s="52" t="s">
        <v>4</v>
      </c>
      <c r="V124" s="47">
        <v>1.0765</v>
      </c>
      <c r="W124" s="53">
        <v>1.12317</v>
      </c>
      <c r="X124" s="47">
        <v>1.1698299999999999</v>
      </c>
      <c r="Z124" s="47"/>
      <c r="AA124" s="52" t="s">
        <v>4</v>
      </c>
      <c r="AB124" s="47">
        <v>1.0756300000000001</v>
      </c>
      <c r="AC124" s="53">
        <v>1.1185700000000001</v>
      </c>
      <c r="AD124" s="47">
        <v>1.1615</v>
      </c>
      <c r="AF124" s="47"/>
      <c r="AG124" s="52" t="s">
        <v>4</v>
      </c>
      <c r="AH124" s="47">
        <v>1.0523899999999999</v>
      </c>
      <c r="AI124" s="53">
        <v>1.09975</v>
      </c>
      <c r="AJ124" s="47">
        <v>1.1471199999999999</v>
      </c>
      <c r="AL124" s="47"/>
      <c r="AM124" s="52" t="s">
        <v>4</v>
      </c>
      <c r="AN124" s="47">
        <v>1.02433</v>
      </c>
      <c r="AO124" s="53">
        <v>1.0686500000000001</v>
      </c>
      <c r="AP124" s="47">
        <v>1.1129599999999999</v>
      </c>
      <c r="AR124" s="47"/>
      <c r="AS124" s="52" t="s">
        <v>4</v>
      </c>
      <c r="AT124" s="47">
        <v>1.00664</v>
      </c>
      <c r="AU124" s="53">
        <v>1.04826</v>
      </c>
      <c r="AV124" s="47">
        <v>1.08988</v>
      </c>
      <c r="AX124" s="47"/>
      <c r="AY124" s="52" t="s">
        <v>4</v>
      </c>
      <c r="AZ124" s="47">
        <v>0.98275999999999997</v>
      </c>
      <c r="BA124" s="53">
        <v>1.0157799999999999</v>
      </c>
      <c r="BB124" s="47">
        <v>1.0487899999999999</v>
      </c>
      <c r="BD124" s="47"/>
      <c r="BE124" s="52" t="s">
        <v>4</v>
      </c>
      <c r="BF124" s="47">
        <v>0.95245000000000002</v>
      </c>
      <c r="BG124" s="53">
        <v>0.98731999999999998</v>
      </c>
      <c r="BH124" s="47">
        <v>1.0221800000000001</v>
      </c>
      <c r="BJ124" s="47"/>
      <c r="BK124" s="52" t="s">
        <v>4</v>
      </c>
      <c r="BL124" s="47">
        <v>0.95611999999999997</v>
      </c>
      <c r="BM124" s="53">
        <v>0.98331999999999997</v>
      </c>
      <c r="BN124" s="47">
        <v>1.0105200000000001</v>
      </c>
      <c r="BP124" s="47"/>
      <c r="BQ124" s="52" t="s">
        <v>4</v>
      </c>
      <c r="BR124" s="47">
        <v>0.95408999999999999</v>
      </c>
      <c r="BS124" s="53">
        <v>0.97950000000000004</v>
      </c>
      <c r="BT124" s="47">
        <v>1.00491</v>
      </c>
      <c r="BV124" s="47"/>
      <c r="BW124" s="52" t="s">
        <v>4</v>
      </c>
      <c r="BX124" s="47">
        <v>0.96465000000000001</v>
      </c>
      <c r="BY124" s="53">
        <v>0.97992999999999997</v>
      </c>
      <c r="BZ124" s="47">
        <v>0.99521999999999999</v>
      </c>
    </row>
    <row r="125" spans="2:78" x14ac:dyDescent="0.3">
      <c r="B125" s="14" t="s">
        <v>22</v>
      </c>
      <c r="C125" s="50" t="s">
        <v>3</v>
      </c>
      <c r="D125" s="3">
        <v>0.35332000000000002</v>
      </c>
      <c r="E125" s="55">
        <v>0.35803000000000001</v>
      </c>
      <c r="F125" s="3">
        <v>0.36274000000000001</v>
      </c>
      <c r="H125" s="14" t="s">
        <v>22</v>
      </c>
      <c r="I125" s="50" t="s">
        <v>3</v>
      </c>
      <c r="J125" s="3">
        <v>0.36035</v>
      </c>
      <c r="K125" s="55">
        <v>0.36331000000000002</v>
      </c>
      <c r="L125" s="3">
        <v>0.36626999999999998</v>
      </c>
      <c r="N125" s="14" t="s">
        <v>22</v>
      </c>
      <c r="O125" s="50" t="s">
        <v>3</v>
      </c>
      <c r="P125" s="3">
        <v>0.35698999999999997</v>
      </c>
      <c r="Q125" s="55">
        <v>0.36192000000000002</v>
      </c>
      <c r="R125" s="3">
        <v>0.36685000000000001</v>
      </c>
      <c r="T125" s="14" t="s">
        <v>22</v>
      </c>
      <c r="U125" s="50" t="s">
        <v>3</v>
      </c>
      <c r="V125" s="3">
        <v>0.35937999999999998</v>
      </c>
      <c r="W125" s="55">
        <v>0.36459000000000003</v>
      </c>
      <c r="X125" s="3">
        <v>0.36979000000000001</v>
      </c>
      <c r="Z125" s="14" t="s">
        <v>22</v>
      </c>
      <c r="AA125" s="50" t="s">
        <v>3</v>
      </c>
      <c r="AB125" s="3">
        <v>0.36187999999999998</v>
      </c>
      <c r="AC125" s="55">
        <v>0.36893999999999999</v>
      </c>
      <c r="AD125" s="3">
        <v>0.37598999999999999</v>
      </c>
      <c r="AF125" s="14" t="s">
        <v>22</v>
      </c>
      <c r="AG125" s="50" t="s">
        <v>3</v>
      </c>
      <c r="AH125" s="3">
        <v>0.36591000000000001</v>
      </c>
      <c r="AI125" s="55">
        <v>0.37364000000000003</v>
      </c>
      <c r="AJ125" s="3">
        <v>0.38138</v>
      </c>
      <c r="AL125" s="14" t="s">
        <v>22</v>
      </c>
      <c r="AM125" s="50" t="s">
        <v>3</v>
      </c>
      <c r="AN125" s="3">
        <v>0.37222</v>
      </c>
      <c r="AO125" s="55">
        <v>0.37969999999999998</v>
      </c>
      <c r="AP125" s="3">
        <v>0.38717000000000001</v>
      </c>
      <c r="AR125" s="14" t="s">
        <v>22</v>
      </c>
      <c r="AS125" s="50" t="s">
        <v>3</v>
      </c>
      <c r="AT125" s="3">
        <v>0.3826</v>
      </c>
      <c r="AU125" s="55">
        <v>0.39090000000000003</v>
      </c>
      <c r="AV125" s="3">
        <v>0.39921000000000001</v>
      </c>
      <c r="AX125" s="14" t="s">
        <v>22</v>
      </c>
      <c r="AY125" s="50" t="s">
        <v>3</v>
      </c>
      <c r="AZ125" s="3">
        <v>0.38786999999999999</v>
      </c>
      <c r="BA125" s="55">
        <v>0.39560000000000001</v>
      </c>
      <c r="BB125" s="3">
        <v>0.40333999999999998</v>
      </c>
      <c r="BD125" s="14" t="s">
        <v>22</v>
      </c>
      <c r="BE125" s="50" t="s">
        <v>3</v>
      </c>
      <c r="BF125" s="3">
        <v>0.39027000000000001</v>
      </c>
      <c r="BG125" s="55">
        <v>0.39872999999999997</v>
      </c>
      <c r="BH125" s="3">
        <v>0.40719</v>
      </c>
      <c r="BJ125" s="14" t="s">
        <v>22</v>
      </c>
      <c r="BK125" s="50" t="s">
        <v>3</v>
      </c>
      <c r="BL125" s="3">
        <v>0.39517999999999998</v>
      </c>
      <c r="BM125" s="55">
        <v>0.40267999999999998</v>
      </c>
      <c r="BN125" s="3">
        <v>0.41019</v>
      </c>
      <c r="BP125" s="14" t="s">
        <v>22</v>
      </c>
      <c r="BQ125" s="50" t="s">
        <v>3</v>
      </c>
      <c r="BR125" s="3">
        <v>0.38138</v>
      </c>
      <c r="BS125" s="55">
        <v>0.39246999999999999</v>
      </c>
      <c r="BT125" s="3">
        <v>0.40355999999999997</v>
      </c>
      <c r="BV125" s="14" t="s">
        <v>22</v>
      </c>
      <c r="BW125" s="50" t="s">
        <v>3</v>
      </c>
      <c r="BX125" s="3">
        <v>0.37380999999999998</v>
      </c>
      <c r="BY125" s="55">
        <v>0.38083</v>
      </c>
      <c r="BZ125" s="3">
        <v>0.38784999999999997</v>
      </c>
    </row>
    <row r="126" spans="2:78" x14ac:dyDescent="0.3">
      <c r="B126" s="47"/>
      <c r="C126" s="52" t="s">
        <v>4</v>
      </c>
      <c r="D126" s="47">
        <v>0.23622000000000001</v>
      </c>
      <c r="E126" s="53">
        <v>0.23866000000000001</v>
      </c>
      <c r="F126" s="47">
        <v>0.24109</v>
      </c>
      <c r="H126" s="47"/>
      <c r="I126" s="52" t="s">
        <v>4</v>
      </c>
      <c r="J126" s="47">
        <v>0.23472000000000001</v>
      </c>
      <c r="K126" s="53">
        <v>0.23871999999999999</v>
      </c>
      <c r="L126" s="47">
        <v>0.24271999999999999</v>
      </c>
      <c r="N126" s="47"/>
      <c r="O126" s="52" t="s">
        <v>4</v>
      </c>
      <c r="P126" s="47">
        <v>0.23322000000000001</v>
      </c>
      <c r="Q126" s="53">
        <v>0.23802999999999999</v>
      </c>
      <c r="R126" s="47">
        <v>0.24285000000000001</v>
      </c>
      <c r="T126" s="47"/>
      <c r="U126" s="52" t="s">
        <v>4</v>
      </c>
      <c r="V126" s="47">
        <v>0.23452000000000001</v>
      </c>
      <c r="W126" s="53">
        <v>0.23907999999999999</v>
      </c>
      <c r="X126" s="47">
        <v>0.24364</v>
      </c>
      <c r="Z126" s="47"/>
      <c r="AA126" s="52" t="s">
        <v>4</v>
      </c>
      <c r="AB126" s="47">
        <v>0.23391999999999999</v>
      </c>
      <c r="AC126" s="53">
        <v>0.23902000000000001</v>
      </c>
      <c r="AD126" s="47">
        <v>0.24412</v>
      </c>
      <c r="AF126" s="47"/>
      <c r="AG126" s="52" t="s">
        <v>4</v>
      </c>
      <c r="AH126" s="47">
        <v>0.23768</v>
      </c>
      <c r="AI126" s="53">
        <v>0.24262</v>
      </c>
      <c r="AJ126" s="47">
        <v>0.24756</v>
      </c>
      <c r="AL126" s="47"/>
      <c r="AM126" s="52" t="s">
        <v>4</v>
      </c>
      <c r="AN126" s="47">
        <v>0.23876</v>
      </c>
      <c r="AO126" s="53">
        <v>0.24243000000000001</v>
      </c>
      <c r="AP126" s="47">
        <v>0.24610000000000001</v>
      </c>
      <c r="AR126" s="47"/>
      <c r="AS126" s="52" t="s">
        <v>4</v>
      </c>
      <c r="AT126" s="47">
        <v>0.24334</v>
      </c>
      <c r="AU126" s="53">
        <v>0.24932000000000001</v>
      </c>
      <c r="AV126" s="47">
        <v>0.25530999999999998</v>
      </c>
      <c r="AX126" s="47"/>
      <c r="AY126" s="52" t="s">
        <v>4</v>
      </c>
      <c r="AZ126" s="47">
        <v>0.24490999999999999</v>
      </c>
      <c r="BA126" s="53">
        <v>0.25156000000000001</v>
      </c>
      <c r="BB126" s="47">
        <v>0.25819999999999999</v>
      </c>
      <c r="BD126" s="47"/>
      <c r="BE126" s="52" t="s">
        <v>4</v>
      </c>
      <c r="BF126" s="47">
        <v>0.24368999999999999</v>
      </c>
      <c r="BG126" s="53">
        <v>0.24932000000000001</v>
      </c>
      <c r="BH126" s="47">
        <v>0.25495000000000001</v>
      </c>
      <c r="BJ126" s="47"/>
      <c r="BK126" s="52" t="s">
        <v>4</v>
      </c>
      <c r="BL126" s="47">
        <v>0.24567</v>
      </c>
      <c r="BM126" s="53">
        <v>0.25069000000000002</v>
      </c>
      <c r="BN126" s="47">
        <v>0.25569999999999998</v>
      </c>
      <c r="BP126" s="47"/>
      <c r="BQ126" s="52" t="s">
        <v>4</v>
      </c>
      <c r="BR126" s="47">
        <v>0.23647000000000001</v>
      </c>
      <c r="BS126" s="53">
        <v>0.24256</v>
      </c>
      <c r="BT126" s="47">
        <v>0.24865000000000001</v>
      </c>
      <c r="BV126" s="47"/>
      <c r="BW126" s="52" t="s">
        <v>4</v>
      </c>
      <c r="BX126" s="47">
        <v>0.23438999999999999</v>
      </c>
      <c r="BY126" s="53">
        <v>0.23876</v>
      </c>
      <c r="BZ126" s="47">
        <v>0.24314</v>
      </c>
    </row>
    <row r="127" spans="2:78" x14ac:dyDescent="0.3">
      <c r="B127" s="14" t="s">
        <v>23</v>
      </c>
      <c r="C127" s="50" t="s">
        <v>3</v>
      </c>
      <c r="D127" s="3">
        <v>1.47251</v>
      </c>
      <c r="E127" s="51">
        <v>2.0334400000000001</v>
      </c>
      <c r="F127" s="3">
        <v>2.59436</v>
      </c>
      <c r="H127" s="14" t="s">
        <v>23</v>
      </c>
      <c r="I127" s="50" t="s">
        <v>3</v>
      </c>
      <c r="J127" s="3">
        <v>1.47682</v>
      </c>
      <c r="K127" s="51">
        <v>2.0011999999999999</v>
      </c>
      <c r="L127" s="3">
        <v>2.5255800000000002</v>
      </c>
      <c r="N127" s="14" t="s">
        <v>23</v>
      </c>
      <c r="O127" s="50" t="s">
        <v>3</v>
      </c>
      <c r="P127" s="3">
        <v>1.4658100000000001</v>
      </c>
      <c r="Q127" s="51">
        <v>2.0695299999999999</v>
      </c>
      <c r="R127" s="3">
        <v>2.6732499999999999</v>
      </c>
      <c r="T127" s="14" t="s">
        <v>23</v>
      </c>
      <c r="U127" s="50" t="s">
        <v>3</v>
      </c>
      <c r="V127" s="3">
        <v>1.5766899999999999</v>
      </c>
      <c r="W127" s="51">
        <v>2.1657899999999999</v>
      </c>
      <c r="X127" s="3">
        <v>2.75488</v>
      </c>
      <c r="Z127" s="14" t="s">
        <v>23</v>
      </c>
      <c r="AA127" s="50" t="s">
        <v>3</v>
      </c>
      <c r="AB127" s="3">
        <v>1.6488400000000001</v>
      </c>
      <c r="AC127" s="51">
        <v>2.2639</v>
      </c>
      <c r="AD127" s="3">
        <v>2.8789500000000001</v>
      </c>
      <c r="AF127" s="14" t="s">
        <v>23</v>
      </c>
      <c r="AG127" s="50" t="s">
        <v>3</v>
      </c>
      <c r="AH127" s="3">
        <v>1.8486800000000001</v>
      </c>
      <c r="AI127" s="51">
        <v>2.8077999999999999</v>
      </c>
      <c r="AJ127" s="3">
        <v>3.7669199999999998</v>
      </c>
      <c r="AL127" s="14" t="s">
        <v>23</v>
      </c>
      <c r="AM127" s="50" t="s">
        <v>3</v>
      </c>
      <c r="AN127" s="3">
        <v>2.41147</v>
      </c>
      <c r="AO127" s="51">
        <v>3.5688</v>
      </c>
      <c r="AP127" s="3">
        <v>4.7261300000000004</v>
      </c>
      <c r="AR127" s="14" t="s">
        <v>23</v>
      </c>
      <c r="AS127" s="50" t="s">
        <v>3</v>
      </c>
      <c r="AT127" s="3">
        <v>2.9306899999999998</v>
      </c>
      <c r="AU127" s="51">
        <v>4.42638</v>
      </c>
      <c r="AV127" s="3">
        <v>5.9220600000000001</v>
      </c>
      <c r="AX127" s="14" t="s">
        <v>23</v>
      </c>
      <c r="AY127" s="50" t="s">
        <v>3</v>
      </c>
      <c r="AZ127" s="3">
        <v>4.4608400000000001</v>
      </c>
      <c r="BA127" s="51">
        <v>6.0227700000000004</v>
      </c>
      <c r="BB127" s="3">
        <v>7.5847100000000003</v>
      </c>
      <c r="BD127" s="14" t="s">
        <v>23</v>
      </c>
      <c r="BE127" s="50" t="s">
        <v>3</v>
      </c>
      <c r="BF127" s="3">
        <v>6.8012499999999996</v>
      </c>
      <c r="BG127" s="51">
        <v>8.4801800000000007</v>
      </c>
      <c r="BH127" s="3">
        <v>10.1591</v>
      </c>
      <c r="BJ127" s="14" t="s">
        <v>23</v>
      </c>
      <c r="BK127" s="50" t="s">
        <v>3</v>
      </c>
      <c r="BL127" s="3">
        <v>8.4051100000000005</v>
      </c>
      <c r="BM127" s="51">
        <v>9.8666099999999997</v>
      </c>
      <c r="BN127" s="3">
        <v>11.328110000000001</v>
      </c>
      <c r="BP127" s="14" t="s">
        <v>23</v>
      </c>
      <c r="BQ127" s="50" t="s">
        <v>3</v>
      </c>
      <c r="BR127" s="3">
        <v>10.25332</v>
      </c>
      <c r="BS127" s="51">
        <v>12.281169999999999</v>
      </c>
      <c r="BT127" s="3">
        <v>14.30902</v>
      </c>
      <c r="BV127" s="14" t="s">
        <v>23</v>
      </c>
      <c r="BW127" s="50" t="s">
        <v>3</v>
      </c>
      <c r="BX127" s="3">
        <v>13.587479999999999</v>
      </c>
      <c r="BY127" s="51">
        <v>15.24371</v>
      </c>
      <c r="BZ127" s="3">
        <v>16.899940000000001</v>
      </c>
    </row>
    <row r="128" spans="2:78" x14ac:dyDescent="0.3">
      <c r="B128" s="47"/>
      <c r="C128" s="52" t="s">
        <v>4</v>
      </c>
      <c r="D128" s="47">
        <v>3.8871600000000002</v>
      </c>
      <c r="E128" s="53">
        <v>6.3449799999999996</v>
      </c>
      <c r="F128" s="47">
        <v>8.8028099999999991</v>
      </c>
      <c r="H128" s="47"/>
      <c r="I128" s="52" t="s">
        <v>4</v>
      </c>
      <c r="J128" s="47">
        <v>4.2744600000000004</v>
      </c>
      <c r="K128" s="53">
        <v>6.8144499999999999</v>
      </c>
      <c r="L128" s="47">
        <v>9.3544400000000003</v>
      </c>
      <c r="N128" s="47"/>
      <c r="O128" s="52" t="s">
        <v>4</v>
      </c>
      <c r="P128" s="47">
        <v>4.4500799999999998</v>
      </c>
      <c r="Q128" s="53">
        <v>7.4027599999999998</v>
      </c>
      <c r="R128" s="47">
        <v>10.355449999999999</v>
      </c>
      <c r="T128" s="47"/>
      <c r="U128" s="52" t="s">
        <v>4</v>
      </c>
      <c r="V128" s="47">
        <v>5.9340799999999998</v>
      </c>
      <c r="W128" s="53">
        <v>9.1451399999999996</v>
      </c>
      <c r="X128" s="47">
        <v>12.35619</v>
      </c>
      <c r="Z128" s="47"/>
      <c r="AA128" s="52" t="s">
        <v>4</v>
      </c>
      <c r="AB128" s="47">
        <v>6.6838899999999999</v>
      </c>
      <c r="AC128" s="53">
        <v>10.51745</v>
      </c>
      <c r="AD128" s="47">
        <v>14.35102</v>
      </c>
      <c r="AF128" s="47"/>
      <c r="AG128" s="52" t="s">
        <v>4</v>
      </c>
      <c r="AH128" s="47">
        <v>9.6265199999999993</v>
      </c>
      <c r="AI128" s="53">
        <v>16.313770000000002</v>
      </c>
      <c r="AJ128" s="47">
        <v>23.00103</v>
      </c>
      <c r="AL128" s="47"/>
      <c r="AM128" s="52" t="s">
        <v>4</v>
      </c>
      <c r="AN128" s="47">
        <v>14.297140000000001</v>
      </c>
      <c r="AO128" s="53">
        <v>24.196179999999998</v>
      </c>
      <c r="AP128" s="47">
        <v>34.095230000000001</v>
      </c>
      <c r="AR128" s="47"/>
      <c r="AS128" s="52" t="s">
        <v>4</v>
      </c>
      <c r="AT128" s="47">
        <v>18.150210000000001</v>
      </c>
      <c r="AU128" s="53">
        <v>30.696750000000002</v>
      </c>
      <c r="AV128" s="47">
        <v>43.243290000000002</v>
      </c>
      <c r="AX128" s="47"/>
      <c r="AY128" s="52" t="s">
        <v>4</v>
      </c>
      <c r="AZ128" s="47">
        <v>31.015450000000001</v>
      </c>
      <c r="BA128" s="53">
        <v>42.218899999999998</v>
      </c>
      <c r="BB128" s="47">
        <v>53.422350000000002</v>
      </c>
      <c r="BD128" s="47"/>
      <c r="BE128" s="52" t="s">
        <v>4</v>
      </c>
      <c r="BF128" s="47">
        <v>49.347459999999998</v>
      </c>
      <c r="BG128" s="53">
        <v>57.68967</v>
      </c>
      <c r="BH128" s="47">
        <v>66.031890000000004</v>
      </c>
      <c r="BJ128" s="47"/>
      <c r="BK128" s="52" t="s">
        <v>4</v>
      </c>
      <c r="BL128" s="47">
        <v>56.285609999999998</v>
      </c>
      <c r="BM128" s="53">
        <v>61.048569999999998</v>
      </c>
      <c r="BN128" s="47">
        <v>65.811539999999994</v>
      </c>
      <c r="BP128" s="47"/>
      <c r="BQ128" s="52" t="s">
        <v>4</v>
      </c>
      <c r="BR128" s="47">
        <v>62.428139999999999</v>
      </c>
      <c r="BS128" s="53">
        <v>70.030370000000005</v>
      </c>
      <c r="BT128" s="47">
        <v>77.632599999999996</v>
      </c>
      <c r="BV128" s="47"/>
      <c r="BW128" s="52" t="s">
        <v>4</v>
      </c>
      <c r="BX128" s="47">
        <v>73.889470000000003</v>
      </c>
      <c r="BY128" s="53">
        <v>79.405649999999994</v>
      </c>
      <c r="BZ128" s="47">
        <v>84.92183</v>
      </c>
    </row>
    <row r="129" spans="2:78" x14ac:dyDescent="0.3">
      <c r="B129" s="14" t="s">
        <v>24</v>
      </c>
      <c r="C129" s="50" t="s">
        <v>3</v>
      </c>
      <c r="D129" s="3">
        <v>7.2675700000000001</v>
      </c>
      <c r="E129" s="55">
        <v>8.5626099999999994</v>
      </c>
      <c r="F129" s="3">
        <v>9.8576599999999992</v>
      </c>
      <c r="H129" s="14" t="s">
        <v>24</v>
      </c>
      <c r="I129" s="50" t="s">
        <v>3</v>
      </c>
      <c r="J129" s="3">
        <v>7.3437799999999998</v>
      </c>
      <c r="K129" s="55">
        <v>8.6301299999999994</v>
      </c>
      <c r="L129" s="3">
        <v>9.91648</v>
      </c>
      <c r="N129" s="14" t="s">
        <v>24</v>
      </c>
      <c r="O129" s="50" t="s">
        <v>3</v>
      </c>
      <c r="P129" s="3">
        <v>7.3974599999999997</v>
      </c>
      <c r="Q129" s="55">
        <v>8.8306699999999996</v>
      </c>
      <c r="R129" s="3">
        <v>10.263870000000001</v>
      </c>
      <c r="T129" s="14" t="s">
        <v>24</v>
      </c>
      <c r="U129" s="50" t="s">
        <v>3</v>
      </c>
      <c r="V129" s="3">
        <v>7.8395599999999996</v>
      </c>
      <c r="W129" s="55">
        <v>9.4582800000000002</v>
      </c>
      <c r="X129" s="3">
        <v>11.07699</v>
      </c>
      <c r="Z129" s="14" t="s">
        <v>24</v>
      </c>
      <c r="AA129" s="50" t="s">
        <v>3</v>
      </c>
      <c r="AB129" s="3">
        <v>8.4432500000000008</v>
      </c>
      <c r="AC129" s="55">
        <v>10.098179999999999</v>
      </c>
      <c r="AD129" s="3">
        <v>11.753119999999999</v>
      </c>
      <c r="AF129" s="14" t="s">
        <v>24</v>
      </c>
      <c r="AG129" s="50" t="s">
        <v>3</v>
      </c>
      <c r="AH129" s="3">
        <v>9.7238600000000002</v>
      </c>
      <c r="AI129" s="55">
        <v>12.4686</v>
      </c>
      <c r="AJ129" s="3">
        <v>15.21335</v>
      </c>
      <c r="AL129" s="14" t="s">
        <v>24</v>
      </c>
      <c r="AM129" s="50" t="s">
        <v>3</v>
      </c>
      <c r="AN129" s="3">
        <v>12.368589999999999</v>
      </c>
      <c r="AO129" s="55">
        <v>16.104839999999999</v>
      </c>
      <c r="AP129" s="3">
        <v>19.841090000000001</v>
      </c>
      <c r="AR129" s="14" t="s">
        <v>24</v>
      </c>
      <c r="AS129" s="50" t="s">
        <v>3</v>
      </c>
      <c r="AT129" s="3">
        <v>15.153169999999999</v>
      </c>
      <c r="AU129" s="55">
        <v>20.649629999999998</v>
      </c>
      <c r="AV129" s="3">
        <v>26.146090000000001</v>
      </c>
      <c r="AX129" s="14" t="s">
        <v>24</v>
      </c>
      <c r="AY129" s="50" t="s">
        <v>3</v>
      </c>
      <c r="AZ129" s="3">
        <v>22.728760000000001</v>
      </c>
      <c r="BA129" s="55">
        <v>28.329789999999999</v>
      </c>
      <c r="BB129" s="3">
        <v>33.93083</v>
      </c>
      <c r="BD129" s="14" t="s">
        <v>24</v>
      </c>
      <c r="BE129" s="50" t="s">
        <v>3</v>
      </c>
      <c r="BF129" s="3">
        <v>35.295960000000001</v>
      </c>
      <c r="BG129" s="55">
        <v>39.23377</v>
      </c>
      <c r="BH129" s="3">
        <v>43.171570000000003</v>
      </c>
      <c r="BJ129" s="14" t="s">
        <v>24</v>
      </c>
      <c r="BK129" s="50" t="s">
        <v>3</v>
      </c>
      <c r="BL129" s="3">
        <v>41.771039999999999</v>
      </c>
      <c r="BM129" s="55">
        <v>45.096580000000003</v>
      </c>
      <c r="BN129" s="3">
        <v>48.42212</v>
      </c>
      <c r="BP129" s="14" t="s">
        <v>24</v>
      </c>
      <c r="BQ129" s="50" t="s">
        <v>3</v>
      </c>
      <c r="BR129" s="3">
        <v>48.419899999999998</v>
      </c>
      <c r="BS129" s="55">
        <v>52.180280000000003</v>
      </c>
      <c r="BT129" s="3">
        <v>55.940660000000001</v>
      </c>
      <c r="BV129" s="14" t="s">
        <v>24</v>
      </c>
      <c r="BW129" s="50" t="s">
        <v>3</v>
      </c>
      <c r="BX129" s="3">
        <v>57.168030000000002</v>
      </c>
      <c r="BY129" s="55">
        <v>59.644399999999997</v>
      </c>
      <c r="BZ129" s="3">
        <v>62.120780000000003</v>
      </c>
    </row>
    <row r="130" spans="2:78" x14ac:dyDescent="0.3">
      <c r="B130" s="47"/>
      <c r="C130" s="52" t="s">
        <v>4</v>
      </c>
      <c r="D130" s="47">
        <v>5.7930400000000004</v>
      </c>
      <c r="E130" s="53">
        <v>10.429550000000001</v>
      </c>
      <c r="F130" s="47">
        <v>15.06607</v>
      </c>
      <c r="H130" s="47"/>
      <c r="I130" s="52" t="s">
        <v>4</v>
      </c>
      <c r="J130" s="47">
        <v>6.7599499999999999</v>
      </c>
      <c r="K130" s="53">
        <v>11.73701</v>
      </c>
      <c r="L130" s="47">
        <v>16.71407</v>
      </c>
      <c r="N130" s="47"/>
      <c r="O130" s="52" t="s">
        <v>4</v>
      </c>
      <c r="P130" s="47">
        <v>7.3808100000000003</v>
      </c>
      <c r="Q130" s="53">
        <v>12.92132</v>
      </c>
      <c r="R130" s="47">
        <v>18.461839999999999</v>
      </c>
      <c r="T130" s="47"/>
      <c r="U130" s="52" t="s">
        <v>4</v>
      </c>
      <c r="V130" s="47">
        <v>10.743359999999999</v>
      </c>
      <c r="W130" s="53">
        <v>16.970359999999999</v>
      </c>
      <c r="X130" s="47">
        <v>23.19735</v>
      </c>
      <c r="Z130" s="47"/>
      <c r="AA130" s="52" t="s">
        <v>4</v>
      </c>
      <c r="AB130" s="47">
        <v>12.651540000000001</v>
      </c>
      <c r="AC130" s="53">
        <v>20.07657</v>
      </c>
      <c r="AD130" s="47">
        <v>27.5016</v>
      </c>
      <c r="AF130" s="47"/>
      <c r="AG130" s="52" t="s">
        <v>4</v>
      </c>
      <c r="AH130" s="47">
        <v>19.470040000000001</v>
      </c>
      <c r="AI130" s="53">
        <v>32.320740000000001</v>
      </c>
      <c r="AJ130" s="47">
        <v>45.171430000000001</v>
      </c>
      <c r="AL130" s="47"/>
      <c r="AM130" s="52" t="s">
        <v>4</v>
      </c>
      <c r="AN130" s="47">
        <v>29.127980000000001</v>
      </c>
      <c r="AO130" s="53">
        <v>49.345030000000001</v>
      </c>
      <c r="AP130" s="47">
        <v>69.562079999999995</v>
      </c>
      <c r="AR130" s="47"/>
      <c r="AS130" s="52" t="s">
        <v>4</v>
      </c>
      <c r="AT130" s="47">
        <v>37.253259999999997</v>
      </c>
      <c r="AU130" s="53">
        <v>63.964619999999996</v>
      </c>
      <c r="AV130" s="47">
        <v>90.675970000000007</v>
      </c>
      <c r="AX130" s="47"/>
      <c r="AY130" s="52" t="s">
        <v>4</v>
      </c>
      <c r="AZ130" s="47">
        <v>65.847989999999996</v>
      </c>
      <c r="BA130" s="53">
        <v>88.345879999999994</v>
      </c>
      <c r="BB130" s="47">
        <v>110.84377000000001</v>
      </c>
      <c r="BD130" s="47"/>
      <c r="BE130" s="52" t="s">
        <v>4</v>
      </c>
      <c r="BF130" s="47">
        <v>106.07452000000001</v>
      </c>
      <c r="BG130" s="53">
        <v>119.73268</v>
      </c>
      <c r="BH130" s="47">
        <v>133.39084</v>
      </c>
      <c r="BJ130" s="47"/>
      <c r="BK130" s="52" t="s">
        <v>4</v>
      </c>
      <c r="BL130" s="47">
        <v>117.68883</v>
      </c>
      <c r="BM130" s="53">
        <v>124.85852</v>
      </c>
      <c r="BN130" s="47">
        <v>132.02822</v>
      </c>
      <c r="BP130" s="47"/>
      <c r="BQ130" s="52" t="s">
        <v>4</v>
      </c>
      <c r="BR130" s="47">
        <v>125.17773</v>
      </c>
      <c r="BS130" s="53">
        <v>137.65185</v>
      </c>
      <c r="BT130" s="47">
        <v>150.12597</v>
      </c>
      <c r="BV130" s="47"/>
      <c r="BW130" s="52" t="s">
        <v>4</v>
      </c>
      <c r="BX130" s="47">
        <v>137.54057</v>
      </c>
      <c r="BY130" s="53">
        <v>149.09329</v>
      </c>
      <c r="BZ130" s="47">
        <v>160.64600999999999</v>
      </c>
    </row>
    <row r="131" spans="2:78" x14ac:dyDescent="0.3">
      <c r="B131" s="14" t="s">
        <v>25</v>
      </c>
      <c r="C131" s="50" t="s">
        <v>3</v>
      </c>
      <c r="D131" s="3">
        <v>99.718509999999995</v>
      </c>
      <c r="E131" s="51">
        <v>100.04747999999999</v>
      </c>
      <c r="F131" s="3">
        <v>100.37645000000001</v>
      </c>
      <c r="H131" s="14" t="s">
        <v>25</v>
      </c>
      <c r="I131" s="50" t="s">
        <v>3</v>
      </c>
      <c r="J131" s="3">
        <v>99.717619999999997</v>
      </c>
      <c r="K131" s="51">
        <v>100.04935</v>
      </c>
      <c r="L131" s="3">
        <v>100.38106999999999</v>
      </c>
      <c r="N131" s="14" t="s">
        <v>25</v>
      </c>
      <c r="O131" s="50" t="s">
        <v>3</v>
      </c>
      <c r="P131" s="3">
        <v>99.718919999999997</v>
      </c>
      <c r="Q131" s="51">
        <v>100.04452000000001</v>
      </c>
      <c r="R131" s="3">
        <v>100.37012</v>
      </c>
      <c r="T131" s="14" t="s">
        <v>25</v>
      </c>
      <c r="U131" s="50" t="s">
        <v>3</v>
      </c>
      <c r="V131" s="3">
        <v>99.706810000000004</v>
      </c>
      <c r="W131" s="51">
        <v>100.03579000000001</v>
      </c>
      <c r="X131" s="3">
        <v>100.36478</v>
      </c>
      <c r="Z131" s="14" t="s">
        <v>25</v>
      </c>
      <c r="AA131" s="50" t="s">
        <v>3</v>
      </c>
      <c r="AB131" s="3">
        <v>99.712739999999997</v>
      </c>
      <c r="AC131" s="51">
        <v>100.01434</v>
      </c>
      <c r="AD131" s="3">
        <v>100.31594</v>
      </c>
      <c r="AF131" s="14" t="s">
        <v>25</v>
      </c>
      <c r="AG131" s="50" t="s">
        <v>3</v>
      </c>
      <c r="AH131" s="3">
        <v>99.689149999999998</v>
      </c>
      <c r="AI131" s="51">
        <v>99.965779999999995</v>
      </c>
      <c r="AJ131" s="3">
        <v>100.24241000000001</v>
      </c>
      <c r="AL131" s="14" t="s">
        <v>25</v>
      </c>
      <c r="AM131" s="50" t="s">
        <v>3</v>
      </c>
      <c r="AN131" s="3">
        <v>99.638480000000001</v>
      </c>
      <c r="AO131" s="51">
        <v>99.932590000000005</v>
      </c>
      <c r="AP131" s="3">
        <v>100.22671</v>
      </c>
      <c r="AR131" s="14" t="s">
        <v>25</v>
      </c>
      <c r="AS131" s="50" t="s">
        <v>3</v>
      </c>
      <c r="AT131" s="3">
        <v>99.570660000000004</v>
      </c>
      <c r="AU131" s="51">
        <v>99.860079999999996</v>
      </c>
      <c r="AV131" s="3">
        <v>100.1495</v>
      </c>
      <c r="AX131" s="14" t="s">
        <v>25</v>
      </c>
      <c r="AY131" s="50" t="s">
        <v>3</v>
      </c>
      <c r="AZ131" s="3">
        <v>99.36909</v>
      </c>
      <c r="BA131" s="51">
        <v>99.705100000000002</v>
      </c>
      <c r="BB131" s="3">
        <v>100.04112000000001</v>
      </c>
      <c r="BD131" s="14" t="s">
        <v>25</v>
      </c>
      <c r="BE131" s="50" t="s">
        <v>3</v>
      </c>
      <c r="BF131" s="3">
        <v>98.939459999999997</v>
      </c>
      <c r="BG131" s="51">
        <v>99.277100000000004</v>
      </c>
      <c r="BH131" s="3">
        <v>99.614739999999998</v>
      </c>
      <c r="BJ131" s="14" t="s">
        <v>25</v>
      </c>
      <c r="BK131" s="50" t="s">
        <v>3</v>
      </c>
      <c r="BL131" s="3">
        <v>98.636179999999996</v>
      </c>
      <c r="BM131" s="51">
        <v>99.034180000000006</v>
      </c>
      <c r="BN131" s="3">
        <v>99.432180000000002</v>
      </c>
      <c r="BP131" s="14" t="s">
        <v>25</v>
      </c>
      <c r="BQ131" s="50" t="s">
        <v>3</v>
      </c>
      <c r="BR131" s="3">
        <v>98.185810000000004</v>
      </c>
      <c r="BS131" s="51">
        <v>98.595680000000002</v>
      </c>
      <c r="BT131" s="3">
        <v>99.005539999999996</v>
      </c>
      <c r="BV131" s="14" t="s">
        <v>25</v>
      </c>
      <c r="BW131" s="50" t="s">
        <v>3</v>
      </c>
      <c r="BX131" s="3">
        <v>97.703789999999998</v>
      </c>
      <c r="BY131" s="51">
        <v>98.094089999999994</v>
      </c>
      <c r="BZ131" s="3">
        <v>98.484390000000005</v>
      </c>
    </row>
    <row r="132" spans="2:78" x14ac:dyDescent="0.3">
      <c r="B132" s="47"/>
      <c r="C132" s="52" t="s">
        <v>4</v>
      </c>
      <c r="D132" s="47">
        <v>47.66104</v>
      </c>
      <c r="E132" s="53">
        <v>47.998309999999996</v>
      </c>
      <c r="F132" s="47">
        <v>48.33558</v>
      </c>
      <c r="H132" s="47"/>
      <c r="I132" s="52" t="s">
        <v>4</v>
      </c>
      <c r="J132" s="47">
        <v>47.65992</v>
      </c>
      <c r="K132" s="53">
        <v>47.996699999999997</v>
      </c>
      <c r="L132" s="47">
        <v>48.333489999999998</v>
      </c>
      <c r="N132" s="47"/>
      <c r="O132" s="52" t="s">
        <v>4</v>
      </c>
      <c r="P132" s="47">
        <v>47.643349999999998</v>
      </c>
      <c r="Q132" s="53">
        <v>47.989080000000001</v>
      </c>
      <c r="R132" s="47">
        <v>48.334820000000001</v>
      </c>
      <c r="T132" s="47"/>
      <c r="U132" s="52" t="s">
        <v>4</v>
      </c>
      <c r="V132" s="47">
        <v>47.650280000000002</v>
      </c>
      <c r="W132" s="53">
        <v>47.990650000000002</v>
      </c>
      <c r="X132" s="47">
        <v>48.331029999999998</v>
      </c>
      <c r="Z132" s="47"/>
      <c r="AA132" s="52" t="s">
        <v>4</v>
      </c>
      <c r="AB132" s="47">
        <v>47.587850000000003</v>
      </c>
      <c r="AC132" s="53">
        <v>47.962569999999999</v>
      </c>
      <c r="AD132" s="47">
        <v>48.337290000000003</v>
      </c>
      <c r="AF132" s="47"/>
      <c r="AG132" s="52" t="s">
        <v>4</v>
      </c>
      <c r="AH132" s="47">
        <v>47.462769999999999</v>
      </c>
      <c r="AI132" s="53">
        <v>47.888710000000003</v>
      </c>
      <c r="AJ132" s="47">
        <v>48.314660000000003</v>
      </c>
      <c r="AL132" s="47"/>
      <c r="AM132" s="52" t="s">
        <v>4</v>
      </c>
      <c r="AN132" s="47">
        <v>47.459769999999999</v>
      </c>
      <c r="AO132" s="53">
        <v>47.864310000000003</v>
      </c>
      <c r="AP132" s="47">
        <v>48.268859999999997</v>
      </c>
      <c r="AR132" s="47"/>
      <c r="AS132" s="52" t="s">
        <v>4</v>
      </c>
      <c r="AT132" s="47">
        <v>47.293559999999999</v>
      </c>
      <c r="AU132" s="53">
        <v>47.770879999999998</v>
      </c>
      <c r="AV132" s="47">
        <v>48.248190000000001</v>
      </c>
      <c r="AX132" s="47"/>
      <c r="AY132" s="52" t="s">
        <v>4</v>
      </c>
      <c r="AZ132" s="47">
        <v>47.075220000000002</v>
      </c>
      <c r="BA132" s="53">
        <v>47.59111</v>
      </c>
      <c r="BB132" s="47">
        <v>48.106990000000003</v>
      </c>
      <c r="BD132" s="47"/>
      <c r="BE132" s="52" t="s">
        <v>4</v>
      </c>
      <c r="BF132" s="47">
        <v>46.498989999999999</v>
      </c>
      <c r="BG132" s="53">
        <v>47.034649999999999</v>
      </c>
      <c r="BH132" s="47">
        <v>47.570320000000002</v>
      </c>
      <c r="BJ132" s="47"/>
      <c r="BK132" s="52" t="s">
        <v>4</v>
      </c>
      <c r="BL132" s="47">
        <v>46.271949999999997</v>
      </c>
      <c r="BM132" s="53">
        <v>46.740679999999998</v>
      </c>
      <c r="BN132" s="47">
        <v>47.209420000000001</v>
      </c>
      <c r="BP132" s="47"/>
      <c r="BQ132" s="52" t="s">
        <v>4</v>
      </c>
      <c r="BR132" s="47">
        <v>45.732520000000001</v>
      </c>
      <c r="BS132" s="53">
        <v>46.285209999999999</v>
      </c>
      <c r="BT132" s="47">
        <v>46.837890000000002</v>
      </c>
      <c r="BV132" s="47"/>
      <c r="BW132" s="52" t="s">
        <v>4</v>
      </c>
      <c r="BX132" s="47">
        <v>45.317700000000002</v>
      </c>
      <c r="BY132" s="53">
        <v>45.763010000000001</v>
      </c>
      <c r="BZ132" s="47">
        <v>46.208309999999997</v>
      </c>
    </row>
    <row r="133" spans="2:78" x14ac:dyDescent="0.3">
      <c r="B133" s="14" t="s">
        <v>26</v>
      </c>
      <c r="C133" s="50" t="s">
        <v>3</v>
      </c>
      <c r="D133" s="3">
        <v>9.0727399999999996</v>
      </c>
      <c r="E133" s="51">
        <v>9.6398399999999995</v>
      </c>
      <c r="F133" s="3">
        <v>10.206939999999999</v>
      </c>
      <c r="H133" s="14" t="s">
        <v>26</v>
      </c>
      <c r="I133" s="50" t="s">
        <v>3</v>
      </c>
      <c r="J133" s="3">
        <v>9.1619200000000003</v>
      </c>
      <c r="K133" s="51">
        <v>9.6875999999999998</v>
      </c>
      <c r="L133" s="3">
        <v>10.21327</v>
      </c>
      <c r="N133" s="14" t="s">
        <v>26</v>
      </c>
      <c r="O133" s="50" t="s">
        <v>3</v>
      </c>
      <c r="P133" s="3">
        <v>9.0448000000000004</v>
      </c>
      <c r="Q133" s="51">
        <v>9.6397899999999996</v>
      </c>
      <c r="R133" s="3">
        <v>10.234780000000001</v>
      </c>
      <c r="T133" s="14" t="s">
        <v>26</v>
      </c>
      <c r="U133" s="50" t="s">
        <v>3</v>
      </c>
      <c r="V133" s="3">
        <v>8.9947999999999997</v>
      </c>
      <c r="W133" s="51">
        <v>9.5676000000000005</v>
      </c>
      <c r="X133" s="3">
        <v>10.1404</v>
      </c>
      <c r="Z133" s="14" t="s">
        <v>26</v>
      </c>
      <c r="AA133" s="50" t="s">
        <v>3</v>
      </c>
      <c r="AB133" s="3">
        <v>8.9037699999999997</v>
      </c>
      <c r="AC133" s="51">
        <v>9.4970300000000005</v>
      </c>
      <c r="AD133" s="3">
        <v>10.090299999999999</v>
      </c>
      <c r="AF133" s="14" t="s">
        <v>26</v>
      </c>
      <c r="AG133" s="50" t="s">
        <v>3</v>
      </c>
      <c r="AH133" s="3">
        <v>8.0614100000000004</v>
      </c>
      <c r="AI133" s="51">
        <v>8.9928399999999993</v>
      </c>
      <c r="AJ133" s="3">
        <v>9.9242600000000003</v>
      </c>
      <c r="AL133" s="14" t="s">
        <v>26</v>
      </c>
      <c r="AM133" s="50" t="s">
        <v>3</v>
      </c>
      <c r="AN133" s="3">
        <v>7.1588200000000004</v>
      </c>
      <c r="AO133" s="51">
        <v>8.2881599999999995</v>
      </c>
      <c r="AP133" s="3">
        <v>9.4174900000000008</v>
      </c>
      <c r="AR133" s="14" t="s">
        <v>26</v>
      </c>
      <c r="AS133" s="50" t="s">
        <v>3</v>
      </c>
      <c r="AT133" s="3">
        <v>6.0165600000000001</v>
      </c>
      <c r="AU133" s="51">
        <v>7.4889200000000002</v>
      </c>
      <c r="AV133" s="3">
        <v>8.9612700000000007</v>
      </c>
      <c r="AX133" s="14" t="s">
        <v>26</v>
      </c>
      <c r="AY133" s="50" t="s">
        <v>3</v>
      </c>
      <c r="AZ133" s="3">
        <v>4.4170800000000003</v>
      </c>
      <c r="BA133" s="51">
        <v>5.9655199999999997</v>
      </c>
      <c r="BB133" s="3">
        <v>7.5139699999999996</v>
      </c>
      <c r="BD133" s="14" t="s">
        <v>26</v>
      </c>
      <c r="BE133" s="50" t="s">
        <v>3</v>
      </c>
      <c r="BF133" s="3">
        <v>1.91554</v>
      </c>
      <c r="BG133" s="51">
        <v>3.5674700000000001</v>
      </c>
      <c r="BH133" s="3">
        <v>5.2194099999999999</v>
      </c>
      <c r="BJ133" s="14" t="s">
        <v>26</v>
      </c>
      <c r="BK133" s="50" t="s">
        <v>3</v>
      </c>
      <c r="BL133" s="3">
        <v>0.75595999999999997</v>
      </c>
      <c r="BM133" s="51">
        <v>2.21489</v>
      </c>
      <c r="BN133" s="3">
        <v>3.6738300000000002</v>
      </c>
      <c r="BP133" s="14" t="s">
        <v>26</v>
      </c>
      <c r="BQ133" s="50" t="s">
        <v>3</v>
      </c>
      <c r="BR133" s="3">
        <v>-2.1881300000000001</v>
      </c>
      <c r="BS133" s="51">
        <v>-0.17837</v>
      </c>
      <c r="BT133" s="3">
        <v>1.8313900000000001</v>
      </c>
      <c r="BV133" s="14" t="s">
        <v>26</v>
      </c>
      <c r="BW133" s="50" t="s">
        <v>3</v>
      </c>
      <c r="BX133" s="3">
        <v>-4.7546299999999997</v>
      </c>
      <c r="BY133" s="51">
        <v>-3.10961</v>
      </c>
      <c r="BZ133" s="3">
        <v>-1.46458</v>
      </c>
    </row>
    <row r="134" spans="2:78" x14ac:dyDescent="0.3">
      <c r="B134" s="47"/>
      <c r="C134" s="52" t="s">
        <v>4</v>
      </c>
      <c r="D134" s="47">
        <v>5.2891599999999999</v>
      </c>
      <c r="E134" s="53">
        <v>7.1772799999999997</v>
      </c>
      <c r="F134" s="47">
        <v>9.0654000000000003</v>
      </c>
      <c r="H134" s="47"/>
      <c r="I134" s="52" t="s">
        <v>4</v>
      </c>
      <c r="J134" s="47">
        <v>5.5910000000000002</v>
      </c>
      <c r="K134" s="53">
        <v>7.5467399999999998</v>
      </c>
      <c r="L134" s="47">
        <v>9.5024800000000003</v>
      </c>
      <c r="N134" s="47"/>
      <c r="O134" s="52" t="s">
        <v>4</v>
      </c>
      <c r="P134" s="47">
        <v>5.6783299999999999</v>
      </c>
      <c r="Q134" s="53">
        <v>7.9746899999999998</v>
      </c>
      <c r="R134" s="47">
        <v>10.271050000000001</v>
      </c>
      <c r="T134" s="47"/>
      <c r="U134" s="52" t="s">
        <v>4</v>
      </c>
      <c r="V134" s="47">
        <v>6.9209399999999999</v>
      </c>
      <c r="W134" s="53">
        <v>9.4053100000000001</v>
      </c>
      <c r="X134" s="47">
        <v>11.88969</v>
      </c>
      <c r="Z134" s="47"/>
      <c r="AA134" s="52" t="s">
        <v>4</v>
      </c>
      <c r="AB134" s="47">
        <v>7.3553699999999997</v>
      </c>
      <c r="AC134" s="53">
        <v>10.53373</v>
      </c>
      <c r="AD134" s="47">
        <v>13.71208</v>
      </c>
      <c r="AF134" s="47"/>
      <c r="AG134" s="52" t="s">
        <v>4</v>
      </c>
      <c r="AH134" s="47">
        <v>9.8056400000000004</v>
      </c>
      <c r="AI134" s="53">
        <v>15.913550000000001</v>
      </c>
      <c r="AJ134" s="47">
        <v>22.021470000000001</v>
      </c>
      <c r="AL134" s="47"/>
      <c r="AM134" s="52" t="s">
        <v>4</v>
      </c>
      <c r="AN134" s="47">
        <v>13.82943</v>
      </c>
      <c r="AO134" s="53">
        <v>23.339449999999999</v>
      </c>
      <c r="AP134" s="47">
        <v>32.849469999999997</v>
      </c>
      <c r="AR134" s="47"/>
      <c r="AS134" s="52" t="s">
        <v>4</v>
      </c>
      <c r="AT134" s="47">
        <v>17.177140000000001</v>
      </c>
      <c r="AU134" s="53">
        <v>29.476400000000002</v>
      </c>
      <c r="AV134" s="47">
        <v>41.775649999999999</v>
      </c>
      <c r="AX134" s="47"/>
      <c r="AY134" s="52" t="s">
        <v>4</v>
      </c>
      <c r="AZ134" s="47">
        <v>29.595929999999999</v>
      </c>
      <c r="BA134" s="53">
        <v>40.669499999999999</v>
      </c>
      <c r="BB134" s="47">
        <v>51.743079999999999</v>
      </c>
      <c r="BD134" s="47"/>
      <c r="BE134" s="52" t="s">
        <v>4</v>
      </c>
      <c r="BF134" s="47">
        <v>47.646259999999998</v>
      </c>
      <c r="BG134" s="53">
        <v>55.912469999999999</v>
      </c>
      <c r="BH134" s="47">
        <v>64.17868</v>
      </c>
      <c r="BJ134" s="47"/>
      <c r="BK134" s="52" t="s">
        <v>4</v>
      </c>
      <c r="BL134" s="47">
        <v>54.388660000000002</v>
      </c>
      <c r="BM134" s="53">
        <v>59.077599999999997</v>
      </c>
      <c r="BN134" s="47">
        <v>63.766550000000002</v>
      </c>
      <c r="BP134" s="47"/>
      <c r="BQ134" s="52" t="s">
        <v>4</v>
      </c>
      <c r="BR134" s="47">
        <v>60.366579999999999</v>
      </c>
      <c r="BS134" s="53">
        <v>67.908760000000001</v>
      </c>
      <c r="BT134" s="47">
        <v>75.450940000000003</v>
      </c>
      <c r="BV134" s="47"/>
      <c r="BW134" s="52" t="s">
        <v>4</v>
      </c>
      <c r="BX134" s="47">
        <v>71.545270000000002</v>
      </c>
      <c r="BY134" s="53">
        <v>77.111729999999994</v>
      </c>
      <c r="BZ134" s="47">
        <v>82.678190000000001</v>
      </c>
    </row>
    <row r="135" spans="2:78" x14ac:dyDescent="0.3">
      <c r="B135" s="57" t="s">
        <v>27</v>
      </c>
      <c r="C135" s="43"/>
      <c r="D135" s="43">
        <v>33.853290000000001</v>
      </c>
      <c r="E135" s="58">
        <v>35.56635</v>
      </c>
      <c r="F135" s="43">
        <v>37.279420000000002</v>
      </c>
      <c r="H135" s="57" t="s">
        <v>27</v>
      </c>
      <c r="I135" s="43"/>
      <c r="J135" s="43">
        <v>33.951419999999999</v>
      </c>
      <c r="K135" s="58">
        <v>35.677219999999998</v>
      </c>
      <c r="L135" s="43">
        <v>37.403030000000001</v>
      </c>
      <c r="N135" s="57" t="s">
        <v>27</v>
      </c>
      <c r="O135" s="43"/>
      <c r="P135" s="43">
        <v>33.497880000000002</v>
      </c>
      <c r="Q135" s="58">
        <v>35.232300000000002</v>
      </c>
      <c r="R135" s="43">
        <v>36.966709999999999</v>
      </c>
      <c r="T135" s="57" t="s">
        <v>27</v>
      </c>
      <c r="U135" s="43"/>
      <c r="V135" s="43">
        <v>33.3932</v>
      </c>
      <c r="W135" s="58">
        <v>35.15296</v>
      </c>
      <c r="X135" s="43">
        <v>36.912709999999997</v>
      </c>
      <c r="Z135" s="57" t="s">
        <v>27</v>
      </c>
      <c r="AA135" s="43"/>
      <c r="AB135" s="43">
        <v>33.18439</v>
      </c>
      <c r="AC135" s="58">
        <v>35.112180000000002</v>
      </c>
      <c r="AD135" s="43">
        <v>37.039969999999997</v>
      </c>
      <c r="AF135" s="57" t="s">
        <v>27</v>
      </c>
      <c r="AG135" s="43"/>
      <c r="AH135" s="43">
        <v>33.296329999999998</v>
      </c>
      <c r="AI135" s="58">
        <v>35.091819999999998</v>
      </c>
      <c r="AJ135" s="43">
        <v>36.887320000000003</v>
      </c>
      <c r="AL135" s="57" t="s">
        <v>27</v>
      </c>
      <c r="AM135" s="43"/>
      <c r="AN135" s="43">
        <v>32.43074</v>
      </c>
      <c r="AO135" s="58">
        <v>34.286999999999999</v>
      </c>
      <c r="AP135" s="43">
        <v>36.143259999999998</v>
      </c>
      <c r="AR135" s="57" t="s">
        <v>27</v>
      </c>
      <c r="AS135" s="43"/>
      <c r="AT135" s="43">
        <v>32.652450000000002</v>
      </c>
      <c r="AU135" s="58">
        <v>34.532550000000001</v>
      </c>
      <c r="AV135" s="43">
        <v>36.412649999999999</v>
      </c>
      <c r="AX135" s="57" t="s">
        <v>27</v>
      </c>
      <c r="AY135" s="43"/>
      <c r="AZ135" s="43">
        <v>32.816299999999998</v>
      </c>
      <c r="BA135" s="58">
        <v>34.058529999999998</v>
      </c>
      <c r="BB135" s="43">
        <v>35.300759999999997</v>
      </c>
      <c r="BD135" s="57" t="s">
        <v>27</v>
      </c>
      <c r="BE135" s="43"/>
      <c r="BF135" s="43">
        <v>30.121759999999998</v>
      </c>
      <c r="BG135" s="58">
        <v>32.41628</v>
      </c>
      <c r="BH135" s="43">
        <v>34.710799999999999</v>
      </c>
      <c r="BJ135" s="57" t="s">
        <v>27</v>
      </c>
      <c r="BK135" s="43"/>
      <c r="BL135" s="43">
        <v>28.58625</v>
      </c>
      <c r="BM135" s="58">
        <v>30.90728</v>
      </c>
      <c r="BN135" s="43">
        <v>33.22831</v>
      </c>
      <c r="BP135" s="57" t="s">
        <v>27</v>
      </c>
      <c r="BQ135" s="43"/>
      <c r="BR135" s="43">
        <v>28.492819999999998</v>
      </c>
      <c r="BS135" s="58">
        <v>29.67324</v>
      </c>
      <c r="BT135" s="43">
        <v>30.853670000000001</v>
      </c>
      <c r="BV135" s="57" t="s">
        <v>27</v>
      </c>
      <c r="BW135" s="43"/>
      <c r="BX135" s="43">
        <v>27.155370000000001</v>
      </c>
      <c r="BY135" s="58">
        <v>28.26013</v>
      </c>
      <c r="BZ135" s="43">
        <v>29.364899999999999</v>
      </c>
    </row>
    <row r="136" spans="2:78" x14ac:dyDescent="0.3">
      <c r="B136" s="57" t="s">
        <v>28</v>
      </c>
      <c r="C136" s="43"/>
      <c r="D136" s="43">
        <v>-222.79692</v>
      </c>
      <c r="E136" s="58">
        <v>-122.91992999999999</v>
      </c>
      <c r="F136" s="43">
        <v>-23.042929999999998</v>
      </c>
      <c r="H136" s="57" t="s">
        <v>28</v>
      </c>
      <c r="I136" s="43"/>
      <c r="J136" s="43">
        <v>-252.87812</v>
      </c>
      <c r="K136" s="58">
        <v>-153.03623999999999</v>
      </c>
      <c r="L136" s="43">
        <v>-53.194360000000003</v>
      </c>
      <c r="N136" s="57" t="s">
        <v>28</v>
      </c>
      <c r="O136" s="43"/>
      <c r="P136" s="43">
        <v>-274.59928000000002</v>
      </c>
      <c r="Q136" s="58">
        <v>-168.9752</v>
      </c>
      <c r="R136" s="43">
        <v>-63.351129999999998</v>
      </c>
      <c r="T136" s="57" t="s">
        <v>28</v>
      </c>
      <c r="U136" s="43"/>
      <c r="V136" s="43">
        <v>-367.83891</v>
      </c>
      <c r="W136" s="58">
        <v>-250.89906999999999</v>
      </c>
      <c r="X136" s="43">
        <v>-133.95921999999999</v>
      </c>
      <c r="Z136" s="57" t="s">
        <v>28</v>
      </c>
      <c r="AA136" s="43"/>
      <c r="AB136" s="43">
        <v>-420.05228</v>
      </c>
      <c r="AC136" s="58">
        <v>-293.02864</v>
      </c>
      <c r="AD136" s="43">
        <v>-166.00498999999999</v>
      </c>
      <c r="AF136" s="57" t="s">
        <v>28</v>
      </c>
      <c r="AG136" s="43"/>
      <c r="AH136" s="43">
        <v>-951.22385999999995</v>
      </c>
      <c r="AI136" s="58">
        <v>-586.52476000000001</v>
      </c>
      <c r="AJ136" s="43">
        <v>-221.82567</v>
      </c>
      <c r="AL136" s="57" t="s">
        <v>28</v>
      </c>
      <c r="AM136" s="43"/>
      <c r="AN136" s="43">
        <v>-1180.5136199999999</v>
      </c>
      <c r="AO136" s="58">
        <v>-808.70034999999996</v>
      </c>
      <c r="AP136" s="43">
        <v>-436.88709</v>
      </c>
      <c r="AR136" s="57" t="s">
        <v>28</v>
      </c>
      <c r="AS136" s="43"/>
      <c r="AT136" s="43">
        <v>-1316.3748800000001</v>
      </c>
      <c r="AU136" s="58">
        <v>-889.28800000000001</v>
      </c>
      <c r="AV136" s="43">
        <v>-462.20112999999998</v>
      </c>
      <c r="AX136" s="57" t="s">
        <v>28</v>
      </c>
      <c r="AY136" s="43"/>
      <c r="AZ136" s="43">
        <v>-1694.47912</v>
      </c>
      <c r="BA136" s="58">
        <v>-1336.9162799999999</v>
      </c>
      <c r="BB136" s="43">
        <v>-979.35343999999998</v>
      </c>
      <c r="BD136" s="57" t="s">
        <v>28</v>
      </c>
      <c r="BE136" s="43"/>
      <c r="BF136" s="43">
        <v>-2223.9336400000002</v>
      </c>
      <c r="BG136" s="58">
        <v>-1839.03738</v>
      </c>
      <c r="BH136" s="43">
        <v>-1454.14112</v>
      </c>
      <c r="BJ136" s="57" t="s">
        <v>28</v>
      </c>
      <c r="BK136" s="43"/>
      <c r="BL136" s="43">
        <v>-1959.6106500000001</v>
      </c>
      <c r="BM136" s="58">
        <v>-1756.2105200000001</v>
      </c>
      <c r="BN136" s="43">
        <v>-1552.8103900000001</v>
      </c>
      <c r="BP136" s="57" t="s">
        <v>28</v>
      </c>
      <c r="BQ136" s="43"/>
      <c r="BR136" s="43">
        <v>-2147.4362900000001</v>
      </c>
      <c r="BS136" s="58">
        <v>-1858.97855</v>
      </c>
      <c r="BT136" s="43">
        <v>-1570.5208</v>
      </c>
      <c r="BV136" s="57" t="s">
        <v>28</v>
      </c>
      <c r="BW136" s="43"/>
      <c r="BX136" s="43">
        <v>-2482.7084599999998</v>
      </c>
      <c r="BY136" s="58">
        <v>-2140.29171</v>
      </c>
      <c r="BZ136" s="43">
        <v>-1797.8749499999999</v>
      </c>
    </row>
    <row r="137" spans="2:78" x14ac:dyDescent="0.3">
      <c r="B137" s="46" t="s">
        <v>29</v>
      </c>
      <c r="C137" s="47"/>
      <c r="D137" s="47">
        <v>48133.31452</v>
      </c>
      <c r="E137" s="48">
        <v>50910.863660000003</v>
      </c>
      <c r="F137" s="47">
        <v>53688.412810000002</v>
      </c>
      <c r="H137" s="46" t="s">
        <v>29</v>
      </c>
      <c r="I137" s="47"/>
      <c r="J137" s="47">
        <v>48638.770689999998</v>
      </c>
      <c r="K137" s="48">
        <v>51168.678690000001</v>
      </c>
      <c r="L137" s="47">
        <v>53698.5867</v>
      </c>
      <c r="N137" s="46" t="s">
        <v>29</v>
      </c>
      <c r="O137" s="47"/>
      <c r="P137" s="47">
        <v>48003.334320000002</v>
      </c>
      <c r="Q137" s="48">
        <v>50904.58238</v>
      </c>
      <c r="R137" s="47">
        <v>53805.830430000002</v>
      </c>
      <c r="T137" s="46" t="s">
        <v>29</v>
      </c>
      <c r="U137" s="47"/>
      <c r="V137" s="47">
        <v>47701.351999999999</v>
      </c>
      <c r="W137" s="48">
        <v>50533.833919999997</v>
      </c>
      <c r="X137" s="47">
        <v>53366.315840000003</v>
      </c>
      <c r="Z137" s="46" t="s">
        <v>29</v>
      </c>
      <c r="AA137" s="47"/>
      <c r="AB137" s="47">
        <v>47232.863729999997</v>
      </c>
      <c r="AC137" s="48">
        <v>50148.423949999997</v>
      </c>
      <c r="AD137" s="47">
        <v>53063.984179999999</v>
      </c>
      <c r="AF137" s="46" t="s">
        <v>29</v>
      </c>
      <c r="AG137" s="47"/>
      <c r="AH137" s="47">
        <v>42769.819239999997</v>
      </c>
      <c r="AI137" s="48">
        <v>47455.500650000002</v>
      </c>
      <c r="AJ137" s="47">
        <v>52141.182059999999</v>
      </c>
      <c r="AL137" s="46" t="s">
        <v>29</v>
      </c>
      <c r="AM137" s="47"/>
      <c r="AN137" s="47">
        <v>37971.801910000002</v>
      </c>
      <c r="AO137" s="48">
        <v>43739.606059999998</v>
      </c>
      <c r="AP137" s="47">
        <v>49507.410210000002</v>
      </c>
      <c r="AR137" s="46" t="s">
        <v>29</v>
      </c>
      <c r="AS137" s="47"/>
      <c r="AT137" s="47">
        <v>31831.5105</v>
      </c>
      <c r="AU137" s="48">
        <v>39500.624539999997</v>
      </c>
      <c r="AV137" s="47">
        <v>47169.738579999997</v>
      </c>
      <c r="AX137" s="46" t="s">
        <v>29</v>
      </c>
      <c r="AY137" s="47"/>
      <c r="AZ137" s="47">
        <v>23321.67985</v>
      </c>
      <c r="BA137" s="48">
        <v>31415.805189999999</v>
      </c>
      <c r="BB137" s="47">
        <v>39509.930540000001</v>
      </c>
      <c r="BD137" s="46" t="s">
        <v>29</v>
      </c>
      <c r="BE137" s="47"/>
      <c r="BF137" s="47">
        <v>10089.957200000001</v>
      </c>
      <c r="BG137" s="48">
        <v>18717.107820000001</v>
      </c>
      <c r="BH137" s="47">
        <v>27344.258440000001</v>
      </c>
      <c r="BJ137" s="46" t="s">
        <v>29</v>
      </c>
      <c r="BK137" s="47"/>
      <c r="BL137" s="47">
        <v>3900.8370100000002</v>
      </c>
      <c r="BM137" s="48">
        <v>11568.3613</v>
      </c>
      <c r="BN137" s="47">
        <v>19235.885590000002</v>
      </c>
      <c r="BP137" s="46" t="s">
        <v>29</v>
      </c>
      <c r="BQ137" s="47"/>
      <c r="BR137" s="47">
        <v>-11380.086730000001</v>
      </c>
      <c r="BS137" s="48">
        <v>-918.51032999999995</v>
      </c>
      <c r="BT137" s="47">
        <v>9543.0660700000008</v>
      </c>
      <c r="BV137" s="46" t="s">
        <v>29</v>
      </c>
      <c r="BW137" s="47"/>
      <c r="BX137" s="47">
        <v>-24815.097969999999</v>
      </c>
      <c r="BY137" s="48">
        <v>-16194.5293</v>
      </c>
      <c r="BZ137" s="47">
        <v>-7573.9606199999998</v>
      </c>
    </row>
    <row r="138" spans="2:78" x14ac:dyDescent="0.3">
      <c r="B138" s="14" t="s">
        <v>30</v>
      </c>
      <c r="C138" s="50" t="s">
        <v>3</v>
      </c>
      <c r="D138" s="3">
        <v>32.830370000000002</v>
      </c>
      <c r="E138" s="51">
        <v>35.803919999999998</v>
      </c>
      <c r="F138" s="3">
        <v>38.777470000000001</v>
      </c>
      <c r="H138" s="14" t="s">
        <v>30</v>
      </c>
      <c r="I138" s="50" t="s">
        <v>3</v>
      </c>
      <c r="J138" s="3">
        <v>32.562049999999999</v>
      </c>
      <c r="K138" s="51">
        <v>35.293640000000003</v>
      </c>
      <c r="L138" s="3">
        <v>38.025230000000001</v>
      </c>
      <c r="N138" s="14" t="s">
        <v>30</v>
      </c>
      <c r="O138" s="50" t="s">
        <v>3</v>
      </c>
      <c r="P138" s="3">
        <v>32.356499999999997</v>
      </c>
      <c r="Q138" s="51">
        <v>35.094189999999998</v>
      </c>
      <c r="R138" s="3">
        <v>37.831890000000001</v>
      </c>
      <c r="T138" s="14" t="s">
        <v>30</v>
      </c>
      <c r="U138" s="50" t="s">
        <v>3</v>
      </c>
      <c r="V138" s="3">
        <v>32.149259999999998</v>
      </c>
      <c r="W138" s="51">
        <v>34.587809999999998</v>
      </c>
      <c r="X138" s="3">
        <v>37.026359999999997</v>
      </c>
      <c r="Z138" s="14" t="s">
        <v>30</v>
      </c>
      <c r="AA138" s="50" t="s">
        <v>3</v>
      </c>
      <c r="AB138" s="3">
        <v>31.820810000000002</v>
      </c>
      <c r="AC138" s="51">
        <v>33.896599999999999</v>
      </c>
      <c r="AD138" s="3">
        <v>35.9724</v>
      </c>
      <c r="AF138" s="14" t="s">
        <v>30</v>
      </c>
      <c r="AG138" s="50" t="s">
        <v>3</v>
      </c>
      <c r="AH138" s="3">
        <v>31.170290000000001</v>
      </c>
      <c r="AI138" s="51">
        <v>33.159700000000001</v>
      </c>
      <c r="AJ138" s="3">
        <v>35.14911</v>
      </c>
      <c r="AL138" s="14" t="s">
        <v>30</v>
      </c>
      <c r="AM138" s="50" t="s">
        <v>3</v>
      </c>
      <c r="AN138" s="3">
        <v>30.702480000000001</v>
      </c>
      <c r="AO138" s="51">
        <v>32.245289999999997</v>
      </c>
      <c r="AP138" s="3">
        <v>33.7881</v>
      </c>
      <c r="AR138" s="14" t="s">
        <v>30</v>
      </c>
      <c r="AS138" s="50" t="s">
        <v>3</v>
      </c>
      <c r="AT138" s="3">
        <v>29.428640000000001</v>
      </c>
      <c r="AU138" s="51">
        <v>30.589780000000001</v>
      </c>
      <c r="AV138" s="3">
        <v>31.750920000000001</v>
      </c>
      <c r="AX138" s="14" t="s">
        <v>30</v>
      </c>
      <c r="AY138" s="50" t="s">
        <v>3</v>
      </c>
      <c r="AZ138" s="3">
        <v>28.259820000000001</v>
      </c>
      <c r="BA138" s="51">
        <v>28.995619999999999</v>
      </c>
      <c r="BB138" s="3">
        <v>29.73141</v>
      </c>
      <c r="BD138" s="14" t="s">
        <v>30</v>
      </c>
      <c r="BE138" s="50" t="s">
        <v>3</v>
      </c>
      <c r="BF138" s="3">
        <v>25.951160000000002</v>
      </c>
      <c r="BG138" s="51">
        <v>26.444929999999999</v>
      </c>
      <c r="BH138" s="3">
        <v>26.938700000000001</v>
      </c>
      <c r="BJ138" s="14" t="s">
        <v>30</v>
      </c>
      <c r="BK138" s="50" t="s">
        <v>3</v>
      </c>
      <c r="BL138" s="3">
        <v>24.448119999999999</v>
      </c>
      <c r="BM138" s="51">
        <v>24.81992</v>
      </c>
      <c r="BN138" s="3">
        <v>25.19172</v>
      </c>
      <c r="BP138" s="14" t="s">
        <v>30</v>
      </c>
      <c r="BQ138" s="50" t="s">
        <v>3</v>
      </c>
      <c r="BR138" s="3">
        <v>23.06859</v>
      </c>
      <c r="BS138" s="51">
        <v>23.361509999999999</v>
      </c>
      <c r="BT138" s="3">
        <v>23.654419999999998</v>
      </c>
      <c r="BV138" s="14" t="s">
        <v>30</v>
      </c>
      <c r="BW138" s="50" t="s">
        <v>3</v>
      </c>
      <c r="BX138" s="3">
        <v>21.524270000000001</v>
      </c>
      <c r="BY138" s="51">
        <v>21.768380000000001</v>
      </c>
      <c r="BZ138" s="3">
        <v>22.012499999999999</v>
      </c>
    </row>
    <row r="139" spans="2:78" x14ac:dyDescent="0.3">
      <c r="B139" s="47"/>
      <c r="C139" s="52" t="s">
        <v>4</v>
      </c>
      <c r="D139" s="47">
        <v>11.979660000000001</v>
      </c>
      <c r="E139" s="53">
        <v>12.92761</v>
      </c>
      <c r="F139" s="47">
        <v>13.87556</v>
      </c>
      <c r="H139" s="47"/>
      <c r="I139" s="52" t="s">
        <v>4</v>
      </c>
      <c r="J139" s="47">
        <v>11.52875</v>
      </c>
      <c r="K139" s="53">
        <v>12.40997</v>
      </c>
      <c r="L139" s="47">
        <v>13.29119</v>
      </c>
      <c r="N139" s="47"/>
      <c r="O139" s="52" t="s">
        <v>4</v>
      </c>
      <c r="P139" s="47">
        <v>10.895820000000001</v>
      </c>
      <c r="Q139" s="53">
        <v>11.791550000000001</v>
      </c>
      <c r="R139" s="47">
        <v>12.687279999999999</v>
      </c>
      <c r="T139" s="47"/>
      <c r="U139" s="52" t="s">
        <v>4</v>
      </c>
      <c r="V139" s="47">
        <v>10.088800000000001</v>
      </c>
      <c r="W139" s="53">
        <v>11.115209999999999</v>
      </c>
      <c r="X139" s="47">
        <v>12.14161</v>
      </c>
      <c r="Z139" s="47"/>
      <c r="AA139" s="52" t="s">
        <v>4</v>
      </c>
      <c r="AB139" s="47">
        <v>9.4555699999999998</v>
      </c>
      <c r="AC139" s="53">
        <v>10.36722</v>
      </c>
      <c r="AD139" s="47">
        <v>11.27887</v>
      </c>
      <c r="AF139" s="47"/>
      <c r="AG139" s="52" t="s">
        <v>4</v>
      </c>
      <c r="AH139" s="47">
        <v>8.1475399999999993</v>
      </c>
      <c r="AI139" s="53">
        <v>9.1935300000000009</v>
      </c>
      <c r="AJ139" s="47">
        <v>10.23953</v>
      </c>
      <c r="AL139" s="47"/>
      <c r="AM139" s="52" t="s">
        <v>4</v>
      </c>
      <c r="AN139" s="47">
        <v>6.8474599999999999</v>
      </c>
      <c r="AO139" s="53">
        <v>7.7406100000000002</v>
      </c>
      <c r="AP139" s="47">
        <v>8.6337700000000002</v>
      </c>
      <c r="AR139" s="47"/>
      <c r="AS139" s="52" t="s">
        <v>4</v>
      </c>
      <c r="AT139" s="47">
        <v>5.6029799999999996</v>
      </c>
      <c r="AU139" s="53">
        <v>6.4352200000000002</v>
      </c>
      <c r="AV139" s="47">
        <v>7.2674599999999998</v>
      </c>
      <c r="AX139" s="47"/>
      <c r="AY139" s="52" t="s">
        <v>4</v>
      </c>
      <c r="AZ139" s="47">
        <v>4.1822600000000003</v>
      </c>
      <c r="BA139" s="53">
        <v>4.8604500000000002</v>
      </c>
      <c r="BB139" s="47">
        <v>5.53864</v>
      </c>
      <c r="BD139" s="47"/>
      <c r="BE139" s="52" t="s">
        <v>4</v>
      </c>
      <c r="BF139" s="47">
        <v>3.3478699999999999</v>
      </c>
      <c r="BG139" s="53">
        <v>3.84701</v>
      </c>
      <c r="BH139" s="47">
        <v>4.3461400000000001</v>
      </c>
      <c r="BJ139" s="47"/>
      <c r="BK139" s="52" t="s">
        <v>4</v>
      </c>
      <c r="BL139" s="47">
        <v>3.07395</v>
      </c>
      <c r="BM139" s="53">
        <v>3.4927100000000002</v>
      </c>
      <c r="BN139" s="47">
        <v>3.9114800000000001</v>
      </c>
      <c r="BP139" s="47"/>
      <c r="BQ139" s="52" t="s">
        <v>4</v>
      </c>
      <c r="BR139" s="47">
        <v>2.9170500000000001</v>
      </c>
      <c r="BS139" s="53">
        <v>3.2239200000000001</v>
      </c>
      <c r="BT139" s="47">
        <v>3.5307900000000001</v>
      </c>
      <c r="BV139" s="47"/>
      <c r="BW139" s="52" t="s">
        <v>4</v>
      </c>
      <c r="BX139" s="47">
        <v>2.8109999999999999</v>
      </c>
      <c r="BY139" s="53">
        <v>2.98597</v>
      </c>
      <c r="BZ139" s="47">
        <v>3.1609400000000001</v>
      </c>
    </row>
    <row r="140" spans="2:78" x14ac:dyDescent="0.3">
      <c r="B140" s="46" t="s">
        <v>31</v>
      </c>
      <c r="C140" s="47"/>
      <c r="D140" s="47">
        <v>64.083370000000002</v>
      </c>
      <c r="E140" s="53">
        <v>66.400000000000006</v>
      </c>
      <c r="F140" s="47">
        <v>68.716629999999995</v>
      </c>
      <c r="H140" s="46" t="s">
        <v>31</v>
      </c>
      <c r="I140" s="47"/>
      <c r="J140" s="47">
        <v>62.011760000000002</v>
      </c>
      <c r="K140" s="53">
        <v>64.3</v>
      </c>
      <c r="L140" s="47">
        <v>66.588239999999999</v>
      </c>
      <c r="N140" s="46" t="s">
        <v>31</v>
      </c>
      <c r="O140" s="47"/>
      <c r="P140" s="47">
        <v>59.959249999999997</v>
      </c>
      <c r="Q140" s="53">
        <v>61.8</v>
      </c>
      <c r="R140" s="47">
        <v>63.640749999999997</v>
      </c>
      <c r="T140" s="46" t="s">
        <v>31</v>
      </c>
      <c r="U140" s="47"/>
      <c r="V140" s="47">
        <v>56.462040000000002</v>
      </c>
      <c r="W140" s="53">
        <v>58.6</v>
      </c>
      <c r="X140" s="47">
        <v>60.737960000000001</v>
      </c>
      <c r="Z140" s="46" t="s">
        <v>31</v>
      </c>
      <c r="AA140" s="47"/>
      <c r="AB140" s="47">
        <v>54.062939999999998</v>
      </c>
      <c r="AC140" s="53">
        <v>56</v>
      </c>
      <c r="AD140" s="47">
        <v>57.937060000000002</v>
      </c>
      <c r="AF140" s="46" t="s">
        <v>31</v>
      </c>
      <c r="AG140" s="47"/>
      <c r="AH140" s="47">
        <v>51.674019999999999</v>
      </c>
      <c r="AI140" s="53">
        <v>53.4</v>
      </c>
      <c r="AJ140" s="47">
        <v>55.125979999999998</v>
      </c>
      <c r="AL140" s="46" t="s">
        <v>31</v>
      </c>
      <c r="AM140" s="47"/>
      <c r="AN140" s="47">
        <v>48.818199999999997</v>
      </c>
      <c r="AO140" s="53">
        <v>50.1</v>
      </c>
      <c r="AP140" s="47">
        <v>51.381799999999998</v>
      </c>
      <c r="AR140" s="46" t="s">
        <v>31</v>
      </c>
      <c r="AS140" s="47"/>
      <c r="AT140" s="47">
        <v>45.161459999999998</v>
      </c>
      <c r="AU140" s="53">
        <v>46.6</v>
      </c>
      <c r="AV140" s="47">
        <v>48.038539999999998</v>
      </c>
      <c r="AX140" s="46" t="s">
        <v>31</v>
      </c>
      <c r="AY140" s="47"/>
      <c r="AZ140" s="47">
        <v>41.374899999999997</v>
      </c>
      <c r="BA140" s="53">
        <v>42.6</v>
      </c>
      <c r="BB140" s="47">
        <v>43.825099999999999</v>
      </c>
      <c r="BD140" s="46" t="s">
        <v>31</v>
      </c>
      <c r="BE140" s="47"/>
      <c r="BF140" s="47">
        <v>37.988399999999999</v>
      </c>
      <c r="BG140" s="53">
        <v>39</v>
      </c>
      <c r="BH140" s="47">
        <v>40.011600000000001</v>
      </c>
      <c r="BJ140" s="46" t="s">
        <v>31</v>
      </c>
      <c r="BK140" s="47"/>
      <c r="BL140" s="47">
        <v>35.374899999999997</v>
      </c>
      <c r="BM140" s="53">
        <v>36.6</v>
      </c>
      <c r="BN140" s="47">
        <v>37.825099999999999</v>
      </c>
      <c r="BP140" s="46" t="s">
        <v>31</v>
      </c>
      <c r="BQ140" s="47"/>
      <c r="BR140" s="47">
        <v>33.377220000000001</v>
      </c>
      <c r="BS140" s="53">
        <v>34.4</v>
      </c>
      <c r="BT140" s="47">
        <v>35.422780000000003</v>
      </c>
      <c r="BV140" s="46" t="s">
        <v>31</v>
      </c>
      <c r="BW140" s="47"/>
      <c r="BX140" s="47">
        <v>31.760380000000001</v>
      </c>
      <c r="BY140" s="53">
        <v>32.6</v>
      </c>
      <c r="BZ140" s="47">
        <v>33.439619999999998</v>
      </c>
    </row>
    <row r="141" spans="2:78" x14ac:dyDescent="0.3">
      <c r="B141" s="57" t="s">
        <v>32</v>
      </c>
      <c r="C141" s="43"/>
      <c r="D141" s="43">
        <v>1.8497399999999999</v>
      </c>
      <c r="E141" s="58">
        <v>4.4000000000000004</v>
      </c>
      <c r="F141" s="43">
        <v>6.9502600000000001</v>
      </c>
      <c r="H141" s="57" t="s">
        <v>32</v>
      </c>
      <c r="I141" s="43"/>
      <c r="J141" s="43">
        <v>1.9625999999999999</v>
      </c>
      <c r="K141" s="58">
        <v>4.3</v>
      </c>
      <c r="L141" s="43">
        <v>6.6374000000000004</v>
      </c>
      <c r="N141" s="57" t="s">
        <v>32</v>
      </c>
      <c r="O141" s="43"/>
      <c r="P141" s="43">
        <v>1.8497399999999999</v>
      </c>
      <c r="Q141" s="58">
        <v>4.4000000000000004</v>
      </c>
      <c r="R141" s="43">
        <v>6.9502600000000001</v>
      </c>
      <c r="T141" s="57" t="s">
        <v>32</v>
      </c>
      <c r="U141" s="43"/>
      <c r="V141" s="43">
        <v>1.84494</v>
      </c>
      <c r="W141" s="58">
        <v>4.8</v>
      </c>
      <c r="X141" s="43">
        <v>7.7550600000000003</v>
      </c>
      <c r="Z141" s="57" t="s">
        <v>32</v>
      </c>
      <c r="AA141" s="43"/>
      <c r="AB141" s="43">
        <v>1.7747599999999999</v>
      </c>
      <c r="AC141" s="58">
        <v>4.5999999999999996</v>
      </c>
      <c r="AD141" s="43">
        <v>7.4252399999999996</v>
      </c>
      <c r="AF141" s="57" t="s">
        <v>32</v>
      </c>
      <c r="AG141" s="43"/>
      <c r="AH141" s="43">
        <v>2.26424</v>
      </c>
      <c r="AI141" s="58">
        <v>5.2</v>
      </c>
      <c r="AJ141" s="43">
        <v>8.1357599999999994</v>
      </c>
      <c r="AL141" s="57" t="s">
        <v>32</v>
      </c>
      <c r="AM141" s="43"/>
      <c r="AN141" s="43">
        <v>2.3593999999999999</v>
      </c>
      <c r="AO141" s="58">
        <v>5.3</v>
      </c>
      <c r="AP141" s="43">
        <v>8.2406000000000006</v>
      </c>
      <c r="AR141" s="57" t="s">
        <v>32</v>
      </c>
      <c r="AS141" s="43"/>
      <c r="AT141" s="43">
        <v>2.2249099999999999</v>
      </c>
      <c r="AU141" s="58">
        <v>6.3</v>
      </c>
      <c r="AV141" s="43">
        <v>10.37509</v>
      </c>
      <c r="AX141" s="57" t="s">
        <v>32</v>
      </c>
      <c r="AY141" s="43"/>
      <c r="AZ141" s="43">
        <v>4.2339599999999997</v>
      </c>
      <c r="BA141" s="58">
        <v>8.1</v>
      </c>
      <c r="BB141" s="43">
        <v>11.96604</v>
      </c>
      <c r="BD141" s="57" t="s">
        <v>32</v>
      </c>
      <c r="BE141" s="43"/>
      <c r="BF141" s="43">
        <v>8.1900899999999996</v>
      </c>
      <c r="BG141" s="58">
        <v>12.1</v>
      </c>
      <c r="BH141" s="43">
        <v>16.009910000000001</v>
      </c>
      <c r="BJ141" s="57" t="s">
        <v>32</v>
      </c>
      <c r="BK141" s="43"/>
      <c r="BL141" s="43">
        <v>8.8251399999999993</v>
      </c>
      <c r="BM141" s="58">
        <v>12.7</v>
      </c>
      <c r="BN141" s="43">
        <v>16.574860000000001</v>
      </c>
      <c r="BP141" s="57" t="s">
        <v>32</v>
      </c>
      <c r="BQ141" s="43"/>
      <c r="BR141" s="43">
        <v>10.843999999999999</v>
      </c>
      <c r="BS141" s="58">
        <v>13.3</v>
      </c>
      <c r="BT141" s="43">
        <v>15.756</v>
      </c>
      <c r="BV141" s="57" t="s">
        <v>32</v>
      </c>
      <c r="BW141" s="43"/>
      <c r="BX141" s="43">
        <v>9.9213699999999996</v>
      </c>
      <c r="BY141" s="58">
        <v>12</v>
      </c>
      <c r="BZ141" s="43">
        <v>14.07863</v>
      </c>
    </row>
    <row r="142" spans="2:78" x14ac:dyDescent="0.3">
      <c r="B142" s="14" t="s">
        <v>33</v>
      </c>
      <c r="C142" s="50" t="s">
        <v>3</v>
      </c>
      <c r="D142" s="3">
        <v>95.076530000000005</v>
      </c>
      <c r="E142" s="51">
        <v>104.58177999999999</v>
      </c>
      <c r="F142" s="3">
        <v>114.08702</v>
      </c>
      <c r="H142" s="14" t="s">
        <v>33</v>
      </c>
      <c r="I142" s="50" t="s">
        <v>3</v>
      </c>
      <c r="J142" s="3">
        <v>94.406649999999999</v>
      </c>
      <c r="K142" s="51">
        <v>103.08275</v>
      </c>
      <c r="L142" s="3">
        <v>111.75884000000001</v>
      </c>
      <c r="N142" s="14" t="s">
        <v>33</v>
      </c>
      <c r="O142" s="50" t="s">
        <v>3</v>
      </c>
      <c r="P142" s="3">
        <v>93.626519999999999</v>
      </c>
      <c r="Q142" s="51">
        <v>102.29170999999999</v>
      </c>
      <c r="R142" s="3">
        <v>110.9569</v>
      </c>
      <c r="T142" s="14" t="s">
        <v>33</v>
      </c>
      <c r="U142" s="50" t="s">
        <v>3</v>
      </c>
      <c r="V142" s="3">
        <v>93.080939999999998</v>
      </c>
      <c r="W142" s="51">
        <v>100.68153</v>
      </c>
      <c r="X142" s="3">
        <v>108.28213</v>
      </c>
      <c r="Z142" s="14" t="s">
        <v>33</v>
      </c>
      <c r="AA142" s="50" t="s">
        <v>3</v>
      </c>
      <c r="AB142" s="3">
        <v>92.066550000000007</v>
      </c>
      <c r="AC142" s="51">
        <v>98.541650000000004</v>
      </c>
      <c r="AD142" s="3">
        <v>105.01675</v>
      </c>
      <c r="AF142" s="14" t="s">
        <v>33</v>
      </c>
      <c r="AG142" s="50" t="s">
        <v>3</v>
      </c>
      <c r="AH142" s="3">
        <v>90.221310000000003</v>
      </c>
      <c r="AI142" s="51">
        <v>96.137360000000001</v>
      </c>
      <c r="AJ142" s="3">
        <v>102.05342</v>
      </c>
      <c r="AL142" s="14" t="s">
        <v>33</v>
      </c>
      <c r="AM142" s="50" t="s">
        <v>3</v>
      </c>
      <c r="AN142" s="3">
        <v>88.970690000000005</v>
      </c>
      <c r="AO142" s="51">
        <v>93.341059999999999</v>
      </c>
      <c r="AP142" s="3">
        <v>97.711429999999993</v>
      </c>
      <c r="AR142" s="14" t="s">
        <v>33</v>
      </c>
      <c r="AS142" s="50" t="s">
        <v>3</v>
      </c>
      <c r="AT142" s="3">
        <v>84.866129999999998</v>
      </c>
      <c r="AU142" s="51">
        <v>88.145439999999994</v>
      </c>
      <c r="AV142" s="3">
        <v>91.424750000000003</v>
      </c>
      <c r="AX142" s="14" t="s">
        <v>33</v>
      </c>
      <c r="AY142" s="50" t="s">
        <v>3</v>
      </c>
      <c r="AZ142" s="3">
        <v>81.259789999999995</v>
      </c>
      <c r="BA142" s="51">
        <v>83.159049999999993</v>
      </c>
      <c r="BB142" s="3">
        <v>85.058310000000006</v>
      </c>
      <c r="BD142" s="14" t="s">
        <v>33</v>
      </c>
      <c r="BE142" s="50" t="s">
        <v>3</v>
      </c>
      <c r="BF142" s="3">
        <v>74.237849999999995</v>
      </c>
      <c r="BG142" s="51">
        <v>75.404970000000006</v>
      </c>
      <c r="BH142" s="3">
        <v>76.572090000000003</v>
      </c>
      <c r="BJ142" s="14" t="s">
        <v>33</v>
      </c>
      <c r="BK142" s="50" t="s">
        <v>3</v>
      </c>
      <c r="BL142" s="3">
        <v>70.021929999999998</v>
      </c>
      <c r="BM142" s="51">
        <v>70.910340000000005</v>
      </c>
      <c r="BN142" s="3">
        <v>71.798749999999998</v>
      </c>
      <c r="BP142" s="14" t="s">
        <v>33</v>
      </c>
      <c r="BQ142" s="50" t="s">
        <v>3</v>
      </c>
      <c r="BR142" s="3">
        <v>65.586669999999998</v>
      </c>
      <c r="BS142" s="51">
        <v>66.191119999999998</v>
      </c>
      <c r="BT142" s="3">
        <v>66.795559999999995</v>
      </c>
      <c r="BV142" s="14" t="s">
        <v>33</v>
      </c>
      <c r="BW142" s="50" t="s">
        <v>3</v>
      </c>
      <c r="BX142" s="3">
        <v>61.25311</v>
      </c>
      <c r="BY142" s="51">
        <v>61.488950000000003</v>
      </c>
      <c r="BZ142" s="3">
        <v>61.724789999999999</v>
      </c>
    </row>
    <row r="143" spans="2:78" x14ac:dyDescent="0.3">
      <c r="B143" s="47"/>
      <c r="C143" s="52" t="s">
        <v>4</v>
      </c>
      <c r="D143" s="47">
        <v>35.70928</v>
      </c>
      <c r="E143" s="53">
        <v>38.515990000000002</v>
      </c>
      <c r="F143" s="47">
        <v>41.322690000000001</v>
      </c>
      <c r="H143" s="47"/>
      <c r="I143" s="52" t="s">
        <v>4</v>
      </c>
      <c r="J143" s="47">
        <v>34.27064</v>
      </c>
      <c r="K143" s="53">
        <v>36.860239999999997</v>
      </c>
      <c r="L143" s="47">
        <v>39.449849999999998</v>
      </c>
      <c r="N143" s="47"/>
      <c r="O143" s="52" t="s">
        <v>4</v>
      </c>
      <c r="P143" s="47">
        <v>32.025190000000002</v>
      </c>
      <c r="Q143" s="53">
        <v>34.61759</v>
      </c>
      <c r="R143" s="47">
        <v>37.209989999999998</v>
      </c>
      <c r="T143" s="47"/>
      <c r="U143" s="52" t="s">
        <v>4</v>
      </c>
      <c r="V143" s="47">
        <v>29.16356</v>
      </c>
      <c r="W143" s="53">
        <v>32.215589999999999</v>
      </c>
      <c r="X143" s="47">
        <v>35.267620000000001</v>
      </c>
      <c r="Z143" s="47"/>
      <c r="AA143" s="52" t="s">
        <v>4</v>
      </c>
      <c r="AB143" s="47">
        <v>26.422709999999999</v>
      </c>
      <c r="AC143" s="53">
        <v>29.45759</v>
      </c>
      <c r="AD143" s="47">
        <v>32.492460000000001</v>
      </c>
      <c r="AF143" s="47"/>
      <c r="AG143" s="52" t="s">
        <v>4</v>
      </c>
      <c r="AH143" s="47">
        <v>21.553090000000001</v>
      </c>
      <c r="AI143" s="53">
        <v>25.34638</v>
      </c>
      <c r="AJ143" s="47">
        <v>29.139669999999999</v>
      </c>
      <c r="AL143" s="47"/>
      <c r="AM143" s="52" t="s">
        <v>4</v>
      </c>
      <c r="AN143" s="47">
        <v>17.00731</v>
      </c>
      <c r="AO143" s="53">
        <v>20.54147</v>
      </c>
      <c r="AP143" s="47">
        <v>24.07564</v>
      </c>
      <c r="AR143" s="47"/>
      <c r="AS143" s="52" t="s">
        <v>4</v>
      </c>
      <c r="AT143" s="47">
        <v>12.27037</v>
      </c>
      <c r="AU143" s="53">
        <v>15.71109</v>
      </c>
      <c r="AV143" s="47">
        <v>19.151810000000001</v>
      </c>
      <c r="AX143" s="47"/>
      <c r="AY143" s="52" t="s">
        <v>4</v>
      </c>
      <c r="AZ143" s="47">
        <v>6.6471600000000004</v>
      </c>
      <c r="BA143" s="53">
        <v>9.7120200000000008</v>
      </c>
      <c r="BB143" s="47">
        <v>12.77688</v>
      </c>
      <c r="BD143" s="47"/>
      <c r="BE143" s="52" t="s">
        <v>4</v>
      </c>
      <c r="BF143" s="47">
        <v>2.1135299999999999</v>
      </c>
      <c r="BG143" s="53">
        <v>4.86111</v>
      </c>
      <c r="BH143" s="47">
        <v>7.6086900000000002</v>
      </c>
      <c r="BJ143" s="47"/>
      <c r="BK143" s="52" t="s">
        <v>4</v>
      </c>
      <c r="BL143" s="47">
        <v>1.6632499999999999</v>
      </c>
      <c r="BM143" s="53">
        <v>3.79928</v>
      </c>
      <c r="BN143" s="47">
        <v>5.9353199999999999</v>
      </c>
      <c r="BP143" s="47"/>
      <c r="BQ143" s="52" t="s">
        <v>4</v>
      </c>
      <c r="BR143" s="47">
        <v>1.44346</v>
      </c>
      <c r="BS143" s="53">
        <v>2.9194599999999999</v>
      </c>
      <c r="BT143" s="47">
        <v>4.3954599999999999</v>
      </c>
      <c r="BV143" s="47"/>
      <c r="BW143" s="52" t="s">
        <v>4</v>
      </c>
      <c r="BX143" s="47">
        <v>1.6224000000000001</v>
      </c>
      <c r="BY143" s="53">
        <v>2.4117299999999999</v>
      </c>
      <c r="BZ143" s="47">
        <v>3.20106</v>
      </c>
    </row>
    <row r="144" spans="2:78" x14ac:dyDescent="0.3">
      <c r="B144" s="57" t="s">
        <v>34</v>
      </c>
      <c r="C144" s="43"/>
      <c r="D144" s="43">
        <v>167.23160999999999</v>
      </c>
      <c r="E144" s="58">
        <v>169.14317</v>
      </c>
      <c r="F144" s="43">
        <v>171.05473000000001</v>
      </c>
      <c r="H144" s="57" t="s">
        <v>34</v>
      </c>
      <c r="I144" s="43"/>
      <c r="J144" s="43">
        <v>159.46216999999999</v>
      </c>
      <c r="K144" s="58">
        <v>159.82525000000001</v>
      </c>
      <c r="L144" s="43">
        <v>160.18834000000001</v>
      </c>
      <c r="N144" s="57" t="s">
        <v>34</v>
      </c>
      <c r="O144" s="43"/>
      <c r="P144" s="43">
        <v>149.93299999999999</v>
      </c>
      <c r="Q144" s="58">
        <v>149.96973</v>
      </c>
      <c r="R144" s="43">
        <v>150.00647000000001</v>
      </c>
      <c r="T144" s="57" t="s">
        <v>34</v>
      </c>
      <c r="U144" s="43"/>
      <c r="V144" s="43">
        <v>139.95904999999999</v>
      </c>
      <c r="W144" s="58">
        <v>139.98492999999999</v>
      </c>
      <c r="X144" s="43">
        <v>140.01079999999999</v>
      </c>
      <c r="Z144" s="57" t="s">
        <v>34</v>
      </c>
      <c r="AA144" s="43"/>
      <c r="AB144" s="43">
        <v>129.98821000000001</v>
      </c>
      <c r="AC144" s="58">
        <v>129.99315999999999</v>
      </c>
      <c r="AD144" s="43">
        <v>129.99811</v>
      </c>
      <c r="AF144" s="57" t="s">
        <v>34</v>
      </c>
      <c r="AG144" s="43"/>
      <c r="AH144" s="43">
        <v>119.99159</v>
      </c>
      <c r="AI144" s="58">
        <v>119.99548</v>
      </c>
      <c r="AJ144" s="43">
        <v>119.99937</v>
      </c>
      <c r="AL144" s="57" t="s">
        <v>34</v>
      </c>
      <c r="AM144" s="43"/>
      <c r="AN144" s="43">
        <v>109.9954</v>
      </c>
      <c r="AO144" s="58">
        <v>109.99714</v>
      </c>
      <c r="AP144" s="43">
        <v>109.99889</v>
      </c>
      <c r="AR144" s="57" t="s">
        <v>34</v>
      </c>
      <c r="AS144" s="43"/>
      <c r="AT144" s="43">
        <v>99.993620000000007</v>
      </c>
      <c r="AU144" s="58">
        <v>99.996250000000003</v>
      </c>
      <c r="AV144" s="43">
        <v>99.99888</v>
      </c>
      <c r="AX144" s="57" t="s">
        <v>34</v>
      </c>
      <c r="AY144" s="43"/>
      <c r="AZ144" s="43">
        <v>89.993440000000007</v>
      </c>
      <c r="BA144" s="58">
        <v>89.996369999999999</v>
      </c>
      <c r="BB144" s="43">
        <v>89.999309999999994</v>
      </c>
      <c r="BD144" s="57" t="s">
        <v>34</v>
      </c>
      <c r="BE144" s="43"/>
      <c r="BF144" s="43">
        <v>79.993579999999994</v>
      </c>
      <c r="BG144" s="58">
        <v>79.995630000000006</v>
      </c>
      <c r="BH144" s="43">
        <v>79.997680000000003</v>
      </c>
      <c r="BJ144" s="57" t="s">
        <v>34</v>
      </c>
      <c r="BK144" s="43"/>
      <c r="BL144" s="43">
        <v>74.997590000000002</v>
      </c>
      <c r="BM144" s="58">
        <v>74.998559999999998</v>
      </c>
      <c r="BN144" s="43">
        <v>74.999529999999993</v>
      </c>
      <c r="BP144" s="57" t="s">
        <v>34</v>
      </c>
      <c r="BQ144" s="43"/>
      <c r="BR144" s="43">
        <v>69.997630000000001</v>
      </c>
      <c r="BS144" s="58">
        <v>69.998739999999998</v>
      </c>
      <c r="BT144" s="43">
        <v>69.999849999999995</v>
      </c>
      <c r="BV144" s="57" t="s">
        <v>34</v>
      </c>
      <c r="BW144" s="43"/>
      <c r="BX144" s="43">
        <v>64.996510000000001</v>
      </c>
      <c r="BY144" s="58">
        <v>64.997749999999996</v>
      </c>
      <c r="BZ144" s="43">
        <v>64.998990000000006</v>
      </c>
    </row>
    <row r="145" spans="2:78" x14ac:dyDescent="0.3">
      <c r="B145" s="57" t="s">
        <v>35</v>
      </c>
      <c r="C145" s="43"/>
      <c r="D145" s="43">
        <v>4.9096500000000001</v>
      </c>
      <c r="E145" s="58">
        <v>11.703989999999999</v>
      </c>
      <c r="F145" s="43">
        <v>18.49832</v>
      </c>
      <c r="H145" s="57" t="s">
        <v>35</v>
      </c>
      <c r="I145" s="43"/>
      <c r="J145" s="43">
        <v>4.8638599999999999</v>
      </c>
      <c r="K145" s="58">
        <v>11.416650000000001</v>
      </c>
      <c r="L145" s="43">
        <v>17.969439999999999</v>
      </c>
      <c r="N145" s="57" t="s">
        <v>35</v>
      </c>
      <c r="O145" s="43"/>
      <c r="P145" s="43">
        <v>3.9136700000000002</v>
      </c>
      <c r="Q145" s="58">
        <v>11.43238</v>
      </c>
      <c r="R145" s="43">
        <v>18.951080000000001</v>
      </c>
      <c r="T145" s="57" t="s">
        <v>35</v>
      </c>
      <c r="U145" s="43"/>
      <c r="V145" s="43">
        <v>4.4956199999999997</v>
      </c>
      <c r="W145" s="58">
        <v>11.8857</v>
      </c>
      <c r="X145" s="43">
        <v>19.275780000000001</v>
      </c>
      <c r="Z145" s="57" t="s">
        <v>35</v>
      </c>
      <c r="AA145" s="43"/>
      <c r="AB145" s="43">
        <v>3.8907600000000002</v>
      </c>
      <c r="AC145" s="58">
        <v>11.60075</v>
      </c>
      <c r="AD145" s="43">
        <v>19.310749999999999</v>
      </c>
      <c r="AF145" s="57" t="s">
        <v>35</v>
      </c>
      <c r="AG145" s="43"/>
      <c r="AH145" s="43">
        <v>4.7546200000000001</v>
      </c>
      <c r="AI145" s="58">
        <v>14.159879999999999</v>
      </c>
      <c r="AJ145" s="43">
        <v>23.565149999999999</v>
      </c>
      <c r="AL145" s="57" t="s">
        <v>35</v>
      </c>
      <c r="AM145" s="43"/>
      <c r="AN145" s="43">
        <v>5.4111399999999996</v>
      </c>
      <c r="AO145" s="58">
        <v>15.03119</v>
      </c>
      <c r="AP145" s="43">
        <v>24.651240000000001</v>
      </c>
      <c r="AR145" s="57" t="s">
        <v>35</v>
      </c>
      <c r="AS145" s="43"/>
      <c r="AT145" s="43">
        <v>7.8955099999999998</v>
      </c>
      <c r="AU145" s="58">
        <v>19.094239999999999</v>
      </c>
      <c r="AV145" s="43">
        <v>30.29297</v>
      </c>
      <c r="AX145" s="57" t="s">
        <v>35</v>
      </c>
      <c r="AY145" s="43"/>
      <c r="AZ145" s="43">
        <v>11.196770000000001</v>
      </c>
      <c r="BA145" s="58">
        <v>21.311879999999999</v>
      </c>
      <c r="BB145" s="43">
        <v>31.42698</v>
      </c>
      <c r="BD145" s="57" t="s">
        <v>35</v>
      </c>
      <c r="BE145" s="43"/>
      <c r="BF145" s="43">
        <v>28.956569999999999</v>
      </c>
      <c r="BG145" s="58">
        <v>47.245510000000003</v>
      </c>
      <c r="BH145" s="43">
        <v>65.534450000000007</v>
      </c>
      <c r="BJ145" s="57" t="s">
        <v>35</v>
      </c>
      <c r="BK145" s="43"/>
      <c r="BL145" s="43">
        <v>30.224309999999999</v>
      </c>
      <c r="BM145" s="58">
        <v>46.618369999999999</v>
      </c>
      <c r="BN145" s="43">
        <v>63.012439999999998</v>
      </c>
      <c r="BP145" s="57" t="s">
        <v>35</v>
      </c>
      <c r="BQ145" s="43"/>
      <c r="BR145" s="43">
        <v>37.159709999999997</v>
      </c>
      <c r="BS145" s="58">
        <v>49.289349999999999</v>
      </c>
      <c r="BT145" s="43">
        <v>61.418990000000001</v>
      </c>
      <c r="BV145" s="57" t="s">
        <v>35</v>
      </c>
      <c r="BW145" s="43"/>
      <c r="BX145" s="43">
        <v>39.449339999999999</v>
      </c>
      <c r="BY145" s="58">
        <v>48.835990000000002</v>
      </c>
      <c r="BZ145" s="43">
        <v>58.222650000000002</v>
      </c>
    </row>
    <row r="146" spans="2:78" x14ac:dyDescent="0.3">
      <c r="B146" s="14" t="s">
        <v>36</v>
      </c>
      <c r="C146" s="50" t="s">
        <v>3</v>
      </c>
      <c r="D146" s="3">
        <v>95.076530000000005</v>
      </c>
      <c r="E146" s="51">
        <v>104.58177999999999</v>
      </c>
      <c r="F146" s="3">
        <v>114.08702</v>
      </c>
      <c r="H146" s="14" t="s">
        <v>36</v>
      </c>
      <c r="I146" s="50" t="s">
        <v>3</v>
      </c>
      <c r="J146" s="3">
        <v>94.406649999999999</v>
      </c>
      <c r="K146" s="51">
        <v>103.08275</v>
      </c>
      <c r="L146" s="3">
        <v>111.75884000000001</v>
      </c>
      <c r="N146" s="14" t="s">
        <v>36</v>
      </c>
      <c r="O146" s="50" t="s">
        <v>3</v>
      </c>
      <c r="P146" s="3">
        <v>93.626519999999999</v>
      </c>
      <c r="Q146" s="51">
        <v>102.29170999999999</v>
      </c>
      <c r="R146" s="3">
        <v>110.9569</v>
      </c>
      <c r="T146" s="14" t="s">
        <v>36</v>
      </c>
      <c r="U146" s="50" t="s">
        <v>3</v>
      </c>
      <c r="V146" s="3">
        <v>93.080939999999998</v>
      </c>
      <c r="W146" s="51">
        <v>100.68153</v>
      </c>
      <c r="X146" s="3">
        <v>108.28213</v>
      </c>
      <c r="Z146" s="14" t="s">
        <v>36</v>
      </c>
      <c r="AA146" s="50" t="s">
        <v>3</v>
      </c>
      <c r="AB146" s="3">
        <v>92.066550000000007</v>
      </c>
      <c r="AC146" s="51">
        <v>98.541650000000004</v>
      </c>
      <c r="AD146" s="3">
        <v>105.01675</v>
      </c>
      <c r="AF146" s="14" t="s">
        <v>36</v>
      </c>
      <c r="AG146" s="50" t="s">
        <v>3</v>
      </c>
      <c r="AH146" s="3">
        <v>90.221310000000003</v>
      </c>
      <c r="AI146" s="51">
        <v>96.137360000000001</v>
      </c>
      <c r="AJ146" s="3">
        <v>102.05342</v>
      </c>
      <c r="AL146" s="14" t="s">
        <v>36</v>
      </c>
      <c r="AM146" s="50" t="s">
        <v>3</v>
      </c>
      <c r="AN146" s="3">
        <v>88.970690000000005</v>
      </c>
      <c r="AO146" s="51">
        <v>93.341059999999999</v>
      </c>
      <c r="AP146" s="3">
        <v>97.711429999999993</v>
      </c>
      <c r="AR146" s="14" t="s">
        <v>36</v>
      </c>
      <c r="AS146" s="50" t="s">
        <v>3</v>
      </c>
      <c r="AT146" s="3">
        <v>84.866129999999998</v>
      </c>
      <c r="AU146" s="51">
        <v>88.145439999999994</v>
      </c>
      <c r="AV146" s="3">
        <v>91.424750000000003</v>
      </c>
      <c r="AX146" s="14" t="s">
        <v>36</v>
      </c>
      <c r="AY146" s="50" t="s">
        <v>3</v>
      </c>
      <c r="AZ146" s="3">
        <v>81.259789999999995</v>
      </c>
      <c r="BA146" s="51">
        <v>83.159049999999993</v>
      </c>
      <c r="BB146" s="3">
        <v>85.058310000000006</v>
      </c>
      <c r="BD146" s="14" t="s">
        <v>36</v>
      </c>
      <c r="BE146" s="50" t="s">
        <v>3</v>
      </c>
      <c r="BF146" s="3">
        <v>74.237849999999995</v>
      </c>
      <c r="BG146" s="51">
        <v>75.404970000000006</v>
      </c>
      <c r="BH146" s="3">
        <v>76.572090000000003</v>
      </c>
      <c r="BJ146" s="14" t="s">
        <v>36</v>
      </c>
      <c r="BK146" s="50" t="s">
        <v>3</v>
      </c>
      <c r="BL146" s="3">
        <v>70.021929999999998</v>
      </c>
      <c r="BM146" s="51">
        <v>70.910340000000005</v>
      </c>
      <c r="BN146" s="3">
        <v>71.798749999999998</v>
      </c>
      <c r="BP146" s="14" t="s">
        <v>36</v>
      </c>
      <c r="BQ146" s="50" t="s">
        <v>3</v>
      </c>
      <c r="BR146" s="3">
        <v>65.586669999999998</v>
      </c>
      <c r="BS146" s="51">
        <v>66.191119999999998</v>
      </c>
      <c r="BT146" s="3">
        <v>66.795559999999995</v>
      </c>
      <c r="BV146" s="14" t="s">
        <v>36</v>
      </c>
      <c r="BW146" s="50" t="s">
        <v>3</v>
      </c>
      <c r="BX146" s="3">
        <v>61.25311</v>
      </c>
      <c r="BY146" s="51">
        <v>61.488950000000003</v>
      </c>
      <c r="BZ146" s="3">
        <v>61.724789999999999</v>
      </c>
    </row>
    <row r="147" spans="2:78" x14ac:dyDescent="0.3">
      <c r="B147" s="47"/>
      <c r="C147" s="52" t="s">
        <v>4</v>
      </c>
      <c r="D147" s="47">
        <v>35.70928</v>
      </c>
      <c r="E147" s="53">
        <v>38.515990000000002</v>
      </c>
      <c r="F147" s="47">
        <v>41.322690000000001</v>
      </c>
      <c r="H147" s="47"/>
      <c r="I147" s="52" t="s">
        <v>4</v>
      </c>
      <c r="J147" s="47">
        <v>34.27064</v>
      </c>
      <c r="K147" s="53">
        <v>36.860239999999997</v>
      </c>
      <c r="L147" s="47">
        <v>39.449849999999998</v>
      </c>
      <c r="N147" s="47"/>
      <c r="O147" s="52" t="s">
        <v>4</v>
      </c>
      <c r="P147" s="47">
        <v>32.025190000000002</v>
      </c>
      <c r="Q147" s="53">
        <v>34.61759</v>
      </c>
      <c r="R147" s="47">
        <v>37.209989999999998</v>
      </c>
      <c r="T147" s="47"/>
      <c r="U147" s="52" t="s">
        <v>4</v>
      </c>
      <c r="V147" s="47">
        <v>29.16356</v>
      </c>
      <c r="W147" s="53">
        <v>32.215589999999999</v>
      </c>
      <c r="X147" s="47">
        <v>35.267620000000001</v>
      </c>
      <c r="Z147" s="47"/>
      <c r="AA147" s="52" t="s">
        <v>4</v>
      </c>
      <c r="AB147" s="47">
        <v>26.422709999999999</v>
      </c>
      <c r="AC147" s="53">
        <v>29.45759</v>
      </c>
      <c r="AD147" s="47">
        <v>32.492460000000001</v>
      </c>
      <c r="AF147" s="47"/>
      <c r="AG147" s="52" t="s">
        <v>4</v>
      </c>
      <c r="AH147" s="47">
        <v>21.553090000000001</v>
      </c>
      <c r="AI147" s="53">
        <v>25.34638</v>
      </c>
      <c r="AJ147" s="47">
        <v>29.139669999999999</v>
      </c>
      <c r="AL147" s="47"/>
      <c r="AM147" s="52" t="s">
        <v>4</v>
      </c>
      <c r="AN147" s="47">
        <v>17.00731</v>
      </c>
      <c r="AO147" s="53">
        <v>20.54147</v>
      </c>
      <c r="AP147" s="47">
        <v>24.07564</v>
      </c>
      <c r="AR147" s="47"/>
      <c r="AS147" s="52" t="s">
        <v>4</v>
      </c>
      <c r="AT147" s="47">
        <v>12.27037</v>
      </c>
      <c r="AU147" s="53">
        <v>15.71109</v>
      </c>
      <c r="AV147" s="47">
        <v>19.151810000000001</v>
      </c>
      <c r="AX147" s="47"/>
      <c r="AY147" s="52" t="s">
        <v>4</v>
      </c>
      <c r="AZ147" s="47">
        <v>6.6471600000000004</v>
      </c>
      <c r="BA147" s="53">
        <v>9.7120200000000008</v>
      </c>
      <c r="BB147" s="47">
        <v>12.77688</v>
      </c>
      <c r="BD147" s="47"/>
      <c r="BE147" s="52" t="s">
        <v>4</v>
      </c>
      <c r="BF147" s="47">
        <v>2.1135299999999999</v>
      </c>
      <c r="BG147" s="53">
        <v>4.86111</v>
      </c>
      <c r="BH147" s="47">
        <v>7.6086900000000002</v>
      </c>
      <c r="BJ147" s="47"/>
      <c r="BK147" s="52" t="s">
        <v>4</v>
      </c>
      <c r="BL147" s="47">
        <v>1.6632499999999999</v>
      </c>
      <c r="BM147" s="53">
        <v>3.79928</v>
      </c>
      <c r="BN147" s="47">
        <v>5.9353199999999999</v>
      </c>
      <c r="BP147" s="47"/>
      <c r="BQ147" s="52" t="s">
        <v>4</v>
      </c>
      <c r="BR147" s="47">
        <v>1.44346</v>
      </c>
      <c r="BS147" s="53">
        <v>2.9194599999999999</v>
      </c>
      <c r="BT147" s="47">
        <v>4.3954599999999999</v>
      </c>
      <c r="BV147" s="47"/>
      <c r="BW147" s="52" t="s">
        <v>4</v>
      </c>
      <c r="BX147" s="47">
        <v>1.6224000000000001</v>
      </c>
      <c r="BY147" s="53">
        <v>2.4117299999999999</v>
      </c>
      <c r="BZ147" s="47">
        <v>3.20106</v>
      </c>
    </row>
    <row r="148" spans="2:78" x14ac:dyDescent="0.3">
      <c r="B148" s="14" t="s">
        <v>37</v>
      </c>
      <c r="C148" s="50" t="s">
        <v>3</v>
      </c>
      <c r="D148" s="3">
        <v>7.3880000000000001E-2</v>
      </c>
      <c r="E148" s="51">
        <v>0.67471000000000003</v>
      </c>
      <c r="F148" s="3">
        <v>1.2755399999999999</v>
      </c>
      <c r="H148" s="14" t="s">
        <v>37</v>
      </c>
      <c r="I148" s="50" t="s">
        <v>3</v>
      </c>
      <c r="J148" s="3">
        <v>0.20749999999999999</v>
      </c>
      <c r="K148" s="51">
        <v>0.85175000000000001</v>
      </c>
      <c r="L148" s="3">
        <v>1.4960100000000001</v>
      </c>
      <c r="N148" s="14" t="s">
        <v>37</v>
      </c>
      <c r="O148" s="50" t="s">
        <v>3</v>
      </c>
      <c r="P148" s="3">
        <v>0.34005000000000002</v>
      </c>
      <c r="Q148" s="51">
        <v>1.24482</v>
      </c>
      <c r="R148" s="3">
        <v>2.1496</v>
      </c>
      <c r="T148" s="14" t="s">
        <v>37</v>
      </c>
      <c r="U148" s="50" t="s">
        <v>3</v>
      </c>
      <c r="V148" s="3">
        <v>0.74782000000000004</v>
      </c>
      <c r="W148" s="51">
        <v>1.7590699999999999</v>
      </c>
      <c r="X148" s="3">
        <v>2.7703199999999999</v>
      </c>
      <c r="Z148" s="14" t="s">
        <v>37</v>
      </c>
      <c r="AA148" s="50" t="s">
        <v>3</v>
      </c>
      <c r="AB148" s="3">
        <v>1.2173400000000001</v>
      </c>
      <c r="AC148" s="51">
        <v>2.4330099999999999</v>
      </c>
      <c r="AD148" s="3">
        <v>3.6486900000000002</v>
      </c>
      <c r="AF148" s="14" t="s">
        <v>37</v>
      </c>
      <c r="AG148" s="50" t="s">
        <v>3</v>
      </c>
      <c r="AH148" s="3">
        <v>1.95566</v>
      </c>
      <c r="AI148" s="51">
        <v>4.4042700000000004</v>
      </c>
      <c r="AJ148" s="3">
        <v>6.8528900000000004</v>
      </c>
      <c r="AL148" s="14" t="s">
        <v>37</v>
      </c>
      <c r="AM148" s="50" t="s">
        <v>3</v>
      </c>
      <c r="AN148" s="3">
        <v>3.7703099999999998</v>
      </c>
      <c r="AO148" s="51">
        <v>6.7252599999999996</v>
      </c>
      <c r="AP148" s="3">
        <v>9.6802100000000006</v>
      </c>
      <c r="AR148" s="14" t="s">
        <v>37</v>
      </c>
      <c r="AS148" s="50" t="s">
        <v>3</v>
      </c>
      <c r="AT148" s="3">
        <v>5.5727799999999998</v>
      </c>
      <c r="AU148" s="51">
        <v>10.14945</v>
      </c>
      <c r="AV148" s="3">
        <v>14.726129999999999</v>
      </c>
      <c r="AX148" s="14" t="s">
        <v>37</v>
      </c>
      <c r="AY148" s="50" t="s">
        <v>3</v>
      </c>
      <c r="AZ148" s="3">
        <v>10.37405</v>
      </c>
      <c r="BA148" s="51">
        <v>16.136900000000001</v>
      </c>
      <c r="BB148" s="3">
        <v>21.899750000000001</v>
      </c>
      <c r="BD148" s="14" t="s">
        <v>37</v>
      </c>
      <c r="BE148" s="50" t="s">
        <v>3</v>
      </c>
      <c r="BF148" s="3">
        <v>19.009869999999999</v>
      </c>
      <c r="BG148" s="51">
        <v>27.494959999999999</v>
      </c>
      <c r="BH148" s="3">
        <v>35.980049999999999</v>
      </c>
      <c r="BJ148" s="14" t="s">
        <v>37</v>
      </c>
      <c r="BK148" s="50" t="s">
        <v>3</v>
      </c>
      <c r="BL148" s="3">
        <v>27.1111</v>
      </c>
      <c r="BM148" s="51">
        <v>34.908380000000001</v>
      </c>
      <c r="BN148" s="3">
        <v>42.705660000000002</v>
      </c>
      <c r="BP148" s="14" t="s">
        <v>37</v>
      </c>
      <c r="BQ148" s="50" t="s">
        <v>3</v>
      </c>
      <c r="BR148" s="3">
        <v>35.93027</v>
      </c>
      <c r="BS148" s="51">
        <v>47.905839999999998</v>
      </c>
      <c r="BT148" s="3">
        <v>59.881399999999999</v>
      </c>
      <c r="BV148" s="14" t="s">
        <v>37</v>
      </c>
      <c r="BW148" s="50" t="s">
        <v>3</v>
      </c>
      <c r="BX148" s="3">
        <v>52.507510000000003</v>
      </c>
      <c r="BY148" s="51">
        <v>63.157589999999999</v>
      </c>
      <c r="BZ148" s="3">
        <v>73.807670000000002</v>
      </c>
    </row>
    <row r="149" spans="2:78" x14ac:dyDescent="0.3">
      <c r="B149" s="47"/>
      <c r="C149" s="52" t="s">
        <v>4</v>
      </c>
      <c r="D149" s="47">
        <v>0.59392999999999996</v>
      </c>
      <c r="E149" s="53">
        <v>1.7529399999999999</v>
      </c>
      <c r="F149" s="47">
        <v>2.91195</v>
      </c>
      <c r="H149" s="47"/>
      <c r="I149" s="52" t="s">
        <v>4</v>
      </c>
      <c r="J149" s="47">
        <v>0.88395000000000001</v>
      </c>
      <c r="K149" s="53">
        <v>2.0649299999999999</v>
      </c>
      <c r="L149" s="47">
        <v>3.2459199999999999</v>
      </c>
      <c r="N149" s="47"/>
      <c r="O149" s="52" t="s">
        <v>4</v>
      </c>
      <c r="P149" s="47">
        <v>1.18167</v>
      </c>
      <c r="Q149" s="53">
        <v>2.5680100000000001</v>
      </c>
      <c r="R149" s="47">
        <v>3.9543400000000002</v>
      </c>
      <c r="T149" s="47"/>
      <c r="U149" s="52" t="s">
        <v>4</v>
      </c>
      <c r="V149" s="47">
        <v>1.83226</v>
      </c>
      <c r="W149" s="53">
        <v>3.2130800000000002</v>
      </c>
      <c r="X149" s="47">
        <v>4.5938999999999997</v>
      </c>
      <c r="Z149" s="47"/>
      <c r="AA149" s="52" t="s">
        <v>4</v>
      </c>
      <c r="AB149" s="47">
        <v>2.4816199999999999</v>
      </c>
      <c r="AC149" s="53">
        <v>3.9428399999999999</v>
      </c>
      <c r="AD149" s="47">
        <v>5.4040600000000003</v>
      </c>
      <c r="AF149" s="47"/>
      <c r="AG149" s="52" t="s">
        <v>4</v>
      </c>
      <c r="AH149" s="47">
        <v>3.3089300000000001</v>
      </c>
      <c r="AI149" s="53">
        <v>5.4716100000000001</v>
      </c>
      <c r="AJ149" s="47">
        <v>7.6342999999999996</v>
      </c>
      <c r="AL149" s="47"/>
      <c r="AM149" s="52" t="s">
        <v>4</v>
      </c>
      <c r="AN149" s="47">
        <v>4.8113000000000001</v>
      </c>
      <c r="AO149" s="53">
        <v>6.8117299999999998</v>
      </c>
      <c r="AP149" s="47">
        <v>8.8121600000000004</v>
      </c>
      <c r="AR149" s="47"/>
      <c r="AS149" s="52" t="s">
        <v>4</v>
      </c>
      <c r="AT149" s="47">
        <v>6.0695899999999998</v>
      </c>
      <c r="AU149" s="53">
        <v>8.99526</v>
      </c>
      <c r="AV149" s="47">
        <v>11.920920000000001</v>
      </c>
      <c r="AX149" s="47"/>
      <c r="AY149" s="52" t="s">
        <v>4</v>
      </c>
      <c r="AZ149" s="47">
        <v>8.8175000000000008</v>
      </c>
      <c r="BA149" s="53">
        <v>12.515230000000001</v>
      </c>
      <c r="BB149" s="47">
        <v>16.212959999999999</v>
      </c>
      <c r="BD149" s="47"/>
      <c r="BE149" s="52" t="s">
        <v>4</v>
      </c>
      <c r="BF149" s="47">
        <v>10.72705</v>
      </c>
      <c r="BG149" s="53">
        <v>15.61037</v>
      </c>
      <c r="BH149" s="47">
        <v>20.493690000000001</v>
      </c>
      <c r="BJ149" s="47"/>
      <c r="BK149" s="52" t="s">
        <v>4</v>
      </c>
      <c r="BL149" s="47">
        <v>13.403510000000001</v>
      </c>
      <c r="BM149" s="53">
        <v>18.792860000000001</v>
      </c>
      <c r="BN149" s="47">
        <v>24.182210000000001</v>
      </c>
      <c r="BP149" s="47"/>
      <c r="BQ149" s="52" t="s">
        <v>4</v>
      </c>
      <c r="BR149" s="47">
        <v>15.73455</v>
      </c>
      <c r="BS149" s="53">
        <v>22.716139999999999</v>
      </c>
      <c r="BT149" s="47">
        <v>29.69773</v>
      </c>
      <c r="BV149" s="47"/>
      <c r="BW149" s="52" t="s">
        <v>4</v>
      </c>
      <c r="BX149" s="47">
        <v>20.782499999999999</v>
      </c>
      <c r="BY149" s="53">
        <v>28.323409999999999</v>
      </c>
      <c r="BZ149" s="47">
        <v>35.864319999999999</v>
      </c>
    </row>
    <row r="150" spans="2:78" x14ac:dyDescent="0.3">
      <c r="B150" s="57" t="s">
        <v>38</v>
      </c>
      <c r="C150" s="43"/>
      <c r="D150" s="43">
        <v>6.5374499999999998</v>
      </c>
      <c r="E150" s="58">
        <v>12.3</v>
      </c>
      <c r="F150" s="43">
        <v>18.062550000000002</v>
      </c>
      <c r="H150" s="57" t="s">
        <v>38</v>
      </c>
      <c r="I150" s="43"/>
      <c r="J150" s="43">
        <v>7.7858799999999997</v>
      </c>
      <c r="K150" s="58">
        <v>13.2</v>
      </c>
      <c r="L150" s="43">
        <v>18.61412</v>
      </c>
      <c r="N150" s="57" t="s">
        <v>38</v>
      </c>
      <c r="O150" s="43"/>
      <c r="P150" s="43">
        <v>9.4324300000000001</v>
      </c>
      <c r="Q150" s="58">
        <v>15.4</v>
      </c>
      <c r="R150" s="43">
        <v>21.367570000000001</v>
      </c>
      <c r="T150" s="57" t="s">
        <v>38</v>
      </c>
      <c r="U150" s="43"/>
      <c r="V150" s="43">
        <v>12.13062</v>
      </c>
      <c r="W150" s="58">
        <v>17.399999999999999</v>
      </c>
      <c r="X150" s="43">
        <v>22.66938</v>
      </c>
      <c r="Z150" s="57" t="s">
        <v>38</v>
      </c>
      <c r="AA150" s="43"/>
      <c r="AB150" s="43">
        <v>14.35464</v>
      </c>
      <c r="AC150" s="58">
        <v>19.899999999999999</v>
      </c>
      <c r="AD150" s="43">
        <v>25.445360000000001</v>
      </c>
      <c r="AF150" s="57" t="s">
        <v>38</v>
      </c>
      <c r="AG150" s="43"/>
      <c r="AH150" s="43">
        <v>16.879049999999999</v>
      </c>
      <c r="AI150" s="58">
        <v>24.8</v>
      </c>
      <c r="AJ150" s="43">
        <v>32.720950000000002</v>
      </c>
      <c r="AL150" s="57" t="s">
        <v>38</v>
      </c>
      <c r="AM150" s="43"/>
      <c r="AN150" s="43">
        <v>21.643190000000001</v>
      </c>
      <c r="AO150" s="58">
        <v>29</v>
      </c>
      <c r="AP150" s="43">
        <v>36.356810000000003</v>
      </c>
      <c r="AR150" s="57" t="s">
        <v>38</v>
      </c>
      <c r="AS150" s="43"/>
      <c r="AT150" s="43">
        <v>25.220960000000002</v>
      </c>
      <c r="AU150" s="58">
        <v>35.5</v>
      </c>
      <c r="AV150" s="43">
        <v>45.779040000000002</v>
      </c>
      <c r="AX150" s="57" t="s">
        <v>38</v>
      </c>
      <c r="AY150" s="43"/>
      <c r="AZ150" s="43">
        <v>35.969029999999997</v>
      </c>
      <c r="BA150" s="58">
        <v>48</v>
      </c>
      <c r="BB150" s="43">
        <v>60.030970000000003</v>
      </c>
      <c r="BD150" s="57" t="s">
        <v>38</v>
      </c>
      <c r="BE150" s="43"/>
      <c r="BF150" s="43">
        <v>45.805759999999999</v>
      </c>
      <c r="BG150" s="58">
        <v>63.1</v>
      </c>
      <c r="BH150" s="43">
        <v>80.394239999999996</v>
      </c>
      <c r="BJ150" s="57" t="s">
        <v>38</v>
      </c>
      <c r="BK150" s="43"/>
      <c r="BL150" s="43">
        <v>58.992330000000003</v>
      </c>
      <c r="BM150" s="58">
        <v>76</v>
      </c>
      <c r="BN150" s="43">
        <v>93.007670000000005</v>
      </c>
      <c r="BP150" s="57" t="s">
        <v>38</v>
      </c>
      <c r="BQ150" s="43"/>
      <c r="BR150" s="43">
        <v>71.143559999999994</v>
      </c>
      <c r="BS150" s="58">
        <v>95.1</v>
      </c>
      <c r="BT150" s="43">
        <v>119.05643999999999</v>
      </c>
      <c r="BV150" s="57" t="s">
        <v>38</v>
      </c>
      <c r="BW150" s="43"/>
      <c r="BX150" s="43">
        <v>94.980369999999994</v>
      </c>
      <c r="BY150" s="58">
        <v>119.1</v>
      </c>
      <c r="BZ150" s="43">
        <v>143.21963</v>
      </c>
    </row>
    <row r="151" spans="2:78" x14ac:dyDescent="0.3">
      <c r="B151" s="57" t="s">
        <v>39</v>
      </c>
      <c r="C151" s="43"/>
      <c r="D151" s="43">
        <v>0</v>
      </c>
      <c r="E151" s="58">
        <v>0</v>
      </c>
      <c r="F151" s="43">
        <v>0</v>
      </c>
      <c r="H151" s="57" t="s">
        <v>39</v>
      </c>
      <c r="I151" s="43"/>
      <c r="J151" s="43">
        <v>0</v>
      </c>
      <c r="K151" s="58">
        <v>0</v>
      </c>
      <c r="L151" s="43">
        <v>0</v>
      </c>
      <c r="N151" s="57" t="s">
        <v>39</v>
      </c>
      <c r="O151" s="43"/>
      <c r="P151" s="43">
        <v>0</v>
      </c>
      <c r="Q151" s="58">
        <v>0</v>
      </c>
      <c r="R151" s="43">
        <v>0</v>
      </c>
      <c r="T151" s="57" t="s">
        <v>39</v>
      </c>
      <c r="U151" s="43"/>
      <c r="V151" s="43">
        <v>0</v>
      </c>
      <c r="W151" s="58">
        <v>0</v>
      </c>
      <c r="X151" s="43">
        <v>0</v>
      </c>
      <c r="Z151" s="57" t="s">
        <v>39</v>
      </c>
      <c r="AA151" s="43"/>
      <c r="AB151" s="43">
        <v>0</v>
      </c>
      <c r="AC151" s="58">
        <v>0</v>
      </c>
      <c r="AD151" s="43">
        <v>0</v>
      </c>
      <c r="AF151" s="57" t="s">
        <v>39</v>
      </c>
      <c r="AG151" s="43"/>
      <c r="AH151" s="43">
        <v>0</v>
      </c>
      <c r="AI151" s="58">
        <v>0</v>
      </c>
      <c r="AJ151" s="43">
        <v>0</v>
      </c>
      <c r="AL151" s="57" t="s">
        <v>39</v>
      </c>
      <c r="AM151" s="43"/>
      <c r="AN151" s="43">
        <v>0</v>
      </c>
      <c r="AO151" s="58">
        <v>0</v>
      </c>
      <c r="AP151" s="43">
        <v>0</v>
      </c>
      <c r="AR151" s="57" t="s">
        <v>39</v>
      </c>
      <c r="AS151" s="43"/>
      <c r="AT151" s="43">
        <v>0</v>
      </c>
      <c r="AU151" s="58">
        <v>0</v>
      </c>
      <c r="AV151" s="43">
        <v>0</v>
      </c>
      <c r="AX151" s="57" t="s">
        <v>39</v>
      </c>
      <c r="AY151" s="43"/>
      <c r="AZ151" s="43">
        <v>0</v>
      </c>
      <c r="BA151" s="58">
        <v>0</v>
      </c>
      <c r="BB151" s="43">
        <v>0</v>
      </c>
      <c r="BD151" s="57" t="s">
        <v>39</v>
      </c>
      <c r="BE151" s="43"/>
      <c r="BF151" s="43">
        <v>-2.5350999999999999</v>
      </c>
      <c r="BG151" s="58">
        <v>2.4</v>
      </c>
      <c r="BH151" s="43">
        <v>7.3350999999999997</v>
      </c>
      <c r="BJ151" s="57" t="s">
        <v>39</v>
      </c>
      <c r="BK151" s="43"/>
      <c r="BL151" s="43">
        <v>0.24972</v>
      </c>
      <c r="BM151" s="58">
        <v>3.1</v>
      </c>
      <c r="BN151" s="43">
        <v>5.9502800000000002</v>
      </c>
      <c r="BP151" s="57" t="s">
        <v>39</v>
      </c>
      <c r="BQ151" s="43"/>
      <c r="BR151" s="43">
        <v>1.218</v>
      </c>
      <c r="BS151" s="58">
        <v>9.5</v>
      </c>
      <c r="BT151" s="43">
        <v>17.782</v>
      </c>
      <c r="BV151" s="57" t="s">
        <v>39</v>
      </c>
      <c r="BW151" s="43"/>
      <c r="BX151" s="43">
        <v>3.7890899999999998</v>
      </c>
      <c r="BY151" s="58">
        <v>13.1</v>
      </c>
      <c r="BZ151" s="43">
        <v>22.410910000000001</v>
      </c>
    </row>
    <row r="152" spans="2:78" x14ac:dyDescent="0.3">
      <c r="B152" s="14" t="s">
        <v>40</v>
      </c>
      <c r="C152" s="50" t="s">
        <v>3</v>
      </c>
      <c r="D152" s="3">
        <v>0.51187000000000005</v>
      </c>
      <c r="E152" s="51">
        <v>5.3031499999999996</v>
      </c>
      <c r="F152" s="3">
        <v>10.09442</v>
      </c>
      <c r="H152" s="14" t="s">
        <v>40</v>
      </c>
      <c r="I152" s="50" t="s">
        <v>3</v>
      </c>
      <c r="J152" s="3">
        <v>1.5891200000000001</v>
      </c>
      <c r="K152" s="51">
        <v>6.7316099999999999</v>
      </c>
      <c r="L152" s="3">
        <v>11.87411</v>
      </c>
      <c r="N152" s="14" t="s">
        <v>40</v>
      </c>
      <c r="O152" s="50" t="s">
        <v>3</v>
      </c>
      <c r="P152" s="3">
        <v>2.6196000000000002</v>
      </c>
      <c r="Q152" s="51">
        <v>9.6996800000000007</v>
      </c>
      <c r="R152" s="3">
        <v>16.77975</v>
      </c>
      <c r="T152" s="14" t="s">
        <v>40</v>
      </c>
      <c r="U152" s="50" t="s">
        <v>3</v>
      </c>
      <c r="V152" s="3">
        <v>5.9698200000000003</v>
      </c>
      <c r="W152" s="51">
        <v>14.00939</v>
      </c>
      <c r="X152" s="3">
        <v>22.048950000000001</v>
      </c>
      <c r="Z152" s="14" t="s">
        <v>40</v>
      </c>
      <c r="AA152" s="50" t="s">
        <v>3</v>
      </c>
      <c r="AB152" s="3">
        <v>9.4915400000000005</v>
      </c>
      <c r="AC152" s="51">
        <v>19.40774</v>
      </c>
      <c r="AD152" s="3">
        <v>29.32394</v>
      </c>
      <c r="AF152" s="14" t="s">
        <v>40</v>
      </c>
      <c r="AG152" s="50" t="s">
        <v>3</v>
      </c>
      <c r="AH152" s="3">
        <v>15.584250000000001</v>
      </c>
      <c r="AI152" s="51">
        <v>36.491570000000003</v>
      </c>
      <c r="AJ152" s="3">
        <v>57.398890000000002</v>
      </c>
      <c r="AL152" s="14" t="s">
        <v>40</v>
      </c>
      <c r="AM152" s="50" t="s">
        <v>3</v>
      </c>
      <c r="AN152" s="3">
        <v>30.870989999999999</v>
      </c>
      <c r="AO152" s="51">
        <v>56.161160000000002</v>
      </c>
      <c r="AP152" s="3">
        <v>81.451319999999996</v>
      </c>
      <c r="AR152" s="14" t="s">
        <v>40</v>
      </c>
      <c r="AS152" s="50" t="s">
        <v>3</v>
      </c>
      <c r="AT152" s="3">
        <v>46.200200000000002</v>
      </c>
      <c r="AU152" s="51">
        <v>85.253950000000003</v>
      </c>
      <c r="AV152" s="3">
        <v>124.3077</v>
      </c>
      <c r="AX152" s="14" t="s">
        <v>40</v>
      </c>
      <c r="AY152" s="50" t="s">
        <v>3</v>
      </c>
      <c r="AZ152" s="3">
        <v>87.347430000000003</v>
      </c>
      <c r="BA152" s="51">
        <v>135.58574999999999</v>
      </c>
      <c r="BB152" s="3">
        <v>183.82407000000001</v>
      </c>
      <c r="BD152" s="14" t="s">
        <v>40</v>
      </c>
      <c r="BE152" s="50" t="s">
        <v>3</v>
      </c>
      <c r="BF152" s="3">
        <v>165.40259</v>
      </c>
      <c r="BG152" s="51">
        <v>234.98999000000001</v>
      </c>
      <c r="BH152" s="3">
        <v>304.57740000000001</v>
      </c>
      <c r="BJ152" s="14" t="s">
        <v>40</v>
      </c>
      <c r="BK152" s="50" t="s">
        <v>3</v>
      </c>
      <c r="BL152" s="3">
        <v>234.36668</v>
      </c>
      <c r="BM152" s="51">
        <v>297.31551000000002</v>
      </c>
      <c r="BN152" s="3">
        <v>360.26434999999998</v>
      </c>
      <c r="BP152" s="14" t="s">
        <v>40</v>
      </c>
      <c r="BQ152" s="50" t="s">
        <v>3</v>
      </c>
      <c r="BR152" s="3">
        <v>307.44173000000001</v>
      </c>
      <c r="BS152" s="51">
        <v>403.07015999999999</v>
      </c>
      <c r="BT152" s="3">
        <v>498.6986</v>
      </c>
      <c r="BV152" s="14" t="s">
        <v>40</v>
      </c>
      <c r="BW152" s="50" t="s">
        <v>3</v>
      </c>
      <c r="BX152" s="3">
        <v>440.07184999999998</v>
      </c>
      <c r="BY152" s="51">
        <v>523.40440999999998</v>
      </c>
      <c r="BZ152" s="3">
        <v>606.73697000000004</v>
      </c>
    </row>
    <row r="153" spans="2:78" x14ac:dyDescent="0.3">
      <c r="B153" s="47"/>
      <c r="C153" s="52" t="s">
        <v>4</v>
      </c>
      <c r="D153" s="47">
        <v>4.4142999999999999</v>
      </c>
      <c r="E153" s="53">
        <v>13.617000000000001</v>
      </c>
      <c r="F153" s="47">
        <v>22.819710000000001</v>
      </c>
      <c r="H153" s="47"/>
      <c r="I153" s="52" t="s">
        <v>4</v>
      </c>
      <c r="J153" s="47">
        <v>6.7932899999999998</v>
      </c>
      <c r="K153" s="53">
        <v>16.208159999999999</v>
      </c>
      <c r="L153" s="47">
        <v>25.62304</v>
      </c>
      <c r="N153" s="47"/>
      <c r="O153" s="52" t="s">
        <v>4</v>
      </c>
      <c r="P153" s="47">
        <v>9.0158799999999992</v>
      </c>
      <c r="Q153" s="53">
        <v>19.85088</v>
      </c>
      <c r="R153" s="47">
        <v>30.685880000000001</v>
      </c>
      <c r="T153" s="47"/>
      <c r="U153" s="52" t="s">
        <v>4</v>
      </c>
      <c r="V153" s="47">
        <v>14.43886</v>
      </c>
      <c r="W153" s="53">
        <v>25.305209999999999</v>
      </c>
      <c r="X153" s="47">
        <v>36.171559999999999</v>
      </c>
      <c r="Z153" s="47"/>
      <c r="AA153" s="52" t="s">
        <v>4</v>
      </c>
      <c r="AB153" s="47">
        <v>19.281330000000001</v>
      </c>
      <c r="AC153" s="53">
        <v>31.130379999999999</v>
      </c>
      <c r="AD153" s="47">
        <v>42.979430000000001</v>
      </c>
      <c r="AF153" s="47"/>
      <c r="AG153" s="52" t="s">
        <v>4</v>
      </c>
      <c r="AH153" s="47">
        <v>26.651289999999999</v>
      </c>
      <c r="AI153" s="53">
        <v>44.563339999999997</v>
      </c>
      <c r="AJ153" s="47">
        <v>62.475380000000001</v>
      </c>
      <c r="AL153" s="47"/>
      <c r="AM153" s="52" t="s">
        <v>4</v>
      </c>
      <c r="AN153" s="47">
        <v>38.994210000000002</v>
      </c>
      <c r="AO153" s="53">
        <v>56.066830000000003</v>
      </c>
      <c r="AP153" s="47">
        <v>73.13946</v>
      </c>
      <c r="AR153" s="47"/>
      <c r="AS153" s="52" t="s">
        <v>4</v>
      </c>
      <c r="AT153" s="47">
        <v>49.351170000000003</v>
      </c>
      <c r="AU153" s="53">
        <v>74.626930000000002</v>
      </c>
      <c r="AV153" s="47">
        <v>99.902690000000007</v>
      </c>
      <c r="AX153" s="47"/>
      <c r="AY153" s="52" t="s">
        <v>4</v>
      </c>
      <c r="AZ153" s="47">
        <v>72.215500000000006</v>
      </c>
      <c r="BA153" s="53">
        <v>103.62278000000001</v>
      </c>
      <c r="BB153" s="47">
        <v>135.03005999999999</v>
      </c>
      <c r="BD153" s="47"/>
      <c r="BE153" s="52" t="s">
        <v>4</v>
      </c>
      <c r="BF153" s="47">
        <v>87.639049999999997</v>
      </c>
      <c r="BG153" s="53">
        <v>129.75265999999999</v>
      </c>
      <c r="BH153" s="47">
        <v>171.86626000000001</v>
      </c>
      <c r="BJ153" s="47"/>
      <c r="BK153" s="52" t="s">
        <v>4</v>
      </c>
      <c r="BL153" s="47">
        <v>108.45825000000001</v>
      </c>
      <c r="BM153" s="53">
        <v>154.65445</v>
      </c>
      <c r="BN153" s="47">
        <v>200.85065</v>
      </c>
      <c r="BP153" s="47"/>
      <c r="BQ153" s="52" t="s">
        <v>4</v>
      </c>
      <c r="BR153" s="47">
        <v>127.54129</v>
      </c>
      <c r="BS153" s="53">
        <v>186.66094000000001</v>
      </c>
      <c r="BT153" s="47">
        <v>245.78059999999999</v>
      </c>
      <c r="BV153" s="47"/>
      <c r="BW153" s="52" t="s">
        <v>4</v>
      </c>
      <c r="BX153" s="47">
        <v>172.3587</v>
      </c>
      <c r="BY153" s="53">
        <v>233.90871000000001</v>
      </c>
      <c r="BZ153" s="47">
        <v>295.45871</v>
      </c>
    </row>
    <row r="154" spans="2:78" x14ac:dyDescent="0.3">
      <c r="B154" s="57" t="s">
        <v>41</v>
      </c>
      <c r="C154" s="43"/>
      <c r="D154" s="43">
        <v>44.275170000000003</v>
      </c>
      <c r="E154" s="58">
        <v>83.697029999999998</v>
      </c>
      <c r="F154" s="43">
        <v>123.1189</v>
      </c>
      <c r="H154" s="57" t="s">
        <v>41</v>
      </c>
      <c r="I154" s="43"/>
      <c r="J154" s="43">
        <v>56.392890000000001</v>
      </c>
      <c r="K154" s="58">
        <v>94.390699999999995</v>
      </c>
      <c r="L154" s="43">
        <v>132.38851</v>
      </c>
      <c r="N154" s="57" t="s">
        <v>41</v>
      </c>
      <c r="O154" s="43"/>
      <c r="P154" s="43">
        <v>65.670670000000001</v>
      </c>
      <c r="Q154" s="58">
        <v>106.74381</v>
      </c>
      <c r="R154" s="43">
        <v>147.81694999999999</v>
      </c>
      <c r="T154" s="57" t="s">
        <v>41</v>
      </c>
      <c r="U154" s="43"/>
      <c r="V154" s="43">
        <v>83.592680000000001</v>
      </c>
      <c r="W154" s="58">
        <v>122.86159000000001</v>
      </c>
      <c r="X154" s="43">
        <v>162.13050000000001</v>
      </c>
      <c r="Z154" s="57" t="s">
        <v>41</v>
      </c>
      <c r="AA154" s="43"/>
      <c r="AB154" s="43">
        <v>103.54406</v>
      </c>
      <c r="AC154" s="58">
        <v>141.46689000000001</v>
      </c>
      <c r="AD154" s="43">
        <v>179.38972999999999</v>
      </c>
      <c r="AF154" s="57" t="s">
        <v>41</v>
      </c>
      <c r="AG154" s="43"/>
      <c r="AH154" s="43">
        <v>123.7317</v>
      </c>
      <c r="AI154" s="58">
        <v>179.60476</v>
      </c>
      <c r="AJ154" s="43">
        <v>235.47782000000001</v>
      </c>
      <c r="AL154" s="57" t="s">
        <v>41</v>
      </c>
      <c r="AM154" s="43"/>
      <c r="AN154" s="43">
        <v>165.57964999999999</v>
      </c>
      <c r="AO154" s="58">
        <v>219.33087</v>
      </c>
      <c r="AP154" s="43">
        <v>273.08208000000002</v>
      </c>
      <c r="AR154" s="57" t="s">
        <v>41</v>
      </c>
      <c r="AS154" s="43"/>
      <c r="AT154" s="43">
        <v>191.95930000000001</v>
      </c>
      <c r="AU154" s="58">
        <v>271.89821999999998</v>
      </c>
      <c r="AV154" s="43">
        <v>351.83713999999998</v>
      </c>
      <c r="AX154" s="57" t="s">
        <v>41</v>
      </c>
      <c r="AY154" s="43"/>
      <c r="AZ154" s="43">
        <v>271.64496000000003</v>
      </c>
      <c r="BA154" s="58">
        <v>369.91919000000001</v>
      </c>
      <c r="BB154" s="43">
        <v>468.19342999999998</v>
      </c>
      <c r="BD154" s="57" t="s">
        <v>41</v>
      </c>
      <c r="BE154" s="43"/>
      <c r="BF154" s="43">
        <v>354.53960999999998</v>
      </c>
      <c r="BG154" s="58">
        <v>500.35843</v>
      </c>
      <c r="BH154" s="43">
        <v>646.17724999999996</v>
      </c>
      <c r="BJ154" s="57" t="s">
        <v>41</v>
      </c>
      <c r="BK154" s="43"/>
      <c r="BL154" s="43">
        <v>465.37914000000001</v>
      </c>
      <c r="BM154" s="58">
        <v>600.99350000000004</v>
      </c>
      <c r="BN154" s="43">
        <v>736.60784999999998</v>
      </c>
      <c r="BP154" s="57" t="s">
        <v>41</v>
      </c>
      <c r="BQ154" s="43"/>
      <c r="BR154" s="43">
        <v>559.71916999999996</v>
      </c>
      <c r="BS154" s="58">
        <v>754.35803999999996</v>
      </c>
      <c r="BT154" s="43">
        <v>948.99692000000005</v>
      </c>
      <c r="BV154" s="57" t="s">
        <v>41</v>
      </c>
      <c r="BW154" s="43"/>
      <c r="BX154" s="43">
        <v>780.13229000000001</v>
      </c>
      <c r="BY154" s="58">
        <v>968.08041000000003</v>
      </c>
      <c r="BZ154" s="43">
        <v>1156.02853</v>
      </c>
    </row>
    <row r="155" spans="2:78" x14ac:dyDescent="0.3">
      <c r="B155" s="46" t="s">
        <v>42</v>
      </c>
      <c r="C155" s="47"/>
      <c r="D155" s="47">
        <v>0</v>
      </c>
      <c r="E155" s="53">
        <v>0</v>
      </c>
      <c r="F155" s="47">
        <v>0</v>
      </c>
      <c r="H155" s="46" t="s">
        <v>42</v>
      </c>
      <c r="I155" s="47"/>
      <c r="J155" s="47">
        <v>0</v>
      </c>
      <c r="K155" s="53">
        <v>0</v>
      </c>
      <c r="L155" s="47">
        <v>0</v>
      </c>
      <c r="N155" s="46" t="s">
        <v>42</v>
      </c>
      <c r="O155" s="47"/>
      <c r="P155" s="47">
        <v>0</v>
      </c>
      <c r="Q155" s="53">
        <v>0</v>
      </c>
      <c r="R155" s="47">
        <v>0</v>
      </c>
      <c r="T155" s="46" t="s">
        <v>42</v>
      </c>
      <c r="U155" s="47"/>
      <c r="V155" s="47">
        <v>0</v>
      </c>
      <c r="W155" s="53">
        <v>0</v>
      </c>
      <c r="X155" s="47">
        <v>0</v>
      </c>
      <c r="Z155" s="46" t="s">
        <v>42</v>
      </c>
      <c r="AA155" s="47"/>
      <c r="AB155" s="47">
        <v>0</v>
      </c>
      <c r="AC155" s="53">
        <v>0</v>
      </c>
      <c r="AD155" s="47">
        <v>0</v>
      </c>
      <c r="AF155" s="46" t="s">
        <v>42</v>
      </c>
      <c r="AG155" s="47"/>
      <c r="AH155" s="47">
        <v>0</v>
      </c>
      <c r="AI155" s="53">
        <v>0</v>
      </c>
      <c r="AJ155" s="47">
        <v>0</v>
      </c>
      <c r="AL155" s="46" t="s">
        <v>42</v>
      </c>
      <c r="AM155" s="47"/>
      <c r="AN155" s="47">
        <v>0</v>
      </c>
      <c r="AO155" s="53">
        <v>0</v>
      </c>
      <c r="AP155" s="47">
        <v>0</v>
      </c>
      <c r="AR155" s="46" t="s">
        <v>42</v>
      </c>
      <c r="AS155" s="47"/>
      <c r="AT155" s="47">
        <v>0</v>
      </c>
      <c r="AU155" s="53">
        <v>0</v>
      </c>
      <c r="AV155" s="47">
        <v>0</v>
      </c>
      <c r="AX155" s="46" t="s">
        <v>42</v>
      </c>
      <c r="AY155" s="47"/>
      <c r="AZ155" s="47">
        <v>0</v>
      </c>
      <c r="BA155" s="53">
        <v>0</v>
      </c>
      <c r="BB155" s="47">
        <v>0</v>
      </c>
      <c r="BD155" s="46" t="s">
        <v>42</v>
      </c>
      <c r="BE155" s="47"/>
      <c r="BF155" s="47">
        <v>-24.809809999999999</v>
      </c>
      <c r="BG155" s="53">
        <v>24.936340000000001</v>
      </c>
      <c r="BH155" s="47">
        <v>74.682490000000001</v>
      </c>
      <c r="BJ155" s="46" t="s">
        <v>42</v>
      </c>
      <c r="BK155" s="47"/>
      <c r="BL155" s="47">
        <v>2.9839199999999999</v>
      </c>
      <c r="BM155" s="53">
        <v>34.694830000000003</v>
      </c>
      <c r="BN155" s="47">
        <v>66.405730000000005</v>
      </c>
      <c r="BP155" s="46" t="s">
        <v>42</v>
      </c>
      <c r="BQ155" s="47"/>
      <c r="BR155" s="47">
        <v>17.347480000000001</v>
      </c>
      <c r="BS155" s="53">
        <v>87.207030000000003</v>
      </c>
      <c r="BT155" s="47">
        <v>157.06657000000001</v>
      </c>
      <c r="BV155" s="46" t="s">
        <v>42</v>
      </c>
      <c r="BW155" s="47"/>
      <c r="BX155" s="47">
        <v>37.185600000000001</v>
      </c>
      <c r="BY155" s="53">
        <v>115.99836000000001</v>
      </c>
      <c r="BZ155" s="47">
        <v>194.81111999999999</v>
      </c>
    </row>
    <row r="156" spans="2:78" x14ac:dyDescent="0.3">
      <c r="B156" s="14" t="s">
        <v>43</v>
      </c>
      <c r="C156" s="50" t="s">
        <v>3</v>
      </c>
      <c r="D156" s="3">
        <v>5.47173</v>
      </c>
      <c r="E156" s="55">
        <v>5.96732</v>
      </c>
      <c r="F156" s="3">
        <v>6.4629099999999999</v>
      </c>
      <c r="H156" s="14" t="s">
        <v>43</v>
      </c>
      <c r="I156" s="50" t="s">
        <v>3</v>
      </c>
      <c r="J156" s="3">
        <v>5.4270100000000001</v>
      </c>
      <c r="K156" s="55">
        <v>5.8822700000000001</v>
      </c>
      <c r="L156" s="3">
        <v>6.3375399999999997</v>
      </c>
      <c r="N156" s="14" t="s">
        <v>43</v>
      </c>
      <c r="O156" s="50" t="s">
        <v>3</v>
      </c>
      <c r="P156" s="3">
        <v>5.3927500000000004</v>
      </c>
      <c r="Q156" s="55">
        <v>5.84903</v>
      </c>
      <c r="R156" s="3">
        <v>6.3053100000000004</v>
      </c>
      <c r="T156" s="14" t="s">
        <v>43</v>
      </c>
      <c r="U156" s="50" t="s">
        <v>3</v>
      </c>
      <c r="V156" s="3">
        <v>5.3582099999999997</v>
      </c>
      <c r="W156" s="55">
        <v>5.7646300000000004</v>
      </c>
      <c r="X156" s="3">
        <v>6.1710599999999998</v>
      </c>
      <c r="Z156" s="14" t="s">
        <v>43</v>
      </c>
      <c r="AA156" s="50" t="s">
        <v>3</v>
      </c>
      <c r="AB156" s="3">
        <v>5.3034699999999999</v>
      </c>
      <c r="AC156" s="55">
        <v>5.6494299999999997</v>
      </c>
      <c r="AD156" s="3">
        <v>5.9954000000000001</v>
      </c>
      <c r="AF156" s="14" t="s">
        <v>43</v>
      </c>
      <c r="AG156" s="50" t="s">
        <v>3</v>
      </c>
      <c r="AH156" s="3">
        <v>5.1950500000000002</v>
      </c>
      <c r="AI156" s="55">
        <v>5.5266200000000003</v>
      </c>
      <c r="AJ156" s="3">
        <v>5.8581799999999999</v>
      </c>
      <c r="AL156" s="14" t="s">
        <v>43</v>
      </c>
      <c r="AM156" s="50" t="s">
        <v>3</v>
      </c>
      <c r="AN156" s="3">
        <v>5.1170799999999996</v>
      </c>
      <c r="AO156" s="55">
        <v>5.3742099999999997</v>
      </c>
      <c r="AP156" s="3">
        <v>5.6313500000000003</v>
      </c>
      <c r="AR156" s="14" t="s">
        <v>43</v>
      </c>
      <c r="AS156" s="50" t="s">
        <v>3</v>
      </c>
      <c r="AT156" s="3">
        <v>4.9047700000000001</v>
      </c>
      <c r="AU156" s="55">
        <v>5.0983000000000001</v>
      </c>
      <c r="AV156" s="3">
        <v>5.2918200000000004</v>
      </c>
      <c r="AX156" s="14" t="s">
        <v>43</v>
      </c>
      <c r="AY156" s="50" t="s">
        <v>3</v>
      </c>
      <c r="AZ156" s="3">
        <v>4.7099700000000002</v>
      </c>
      <c r="BA156" s="55">
        <v>4.8326000000000002</v>
      </c>
      <c r="BB156" s="3">
        <v>4.9552399999999999</v>
      </c>
      <c r="BD156" s="14" t="s">
        <v>43</v>
      </c>
      <c r="BE156" s="50" t="s">
        <v>3</v>
      </c>
      <c r="BF156" s="3">
        <v>4.3251900000000001</v>
      </c>
      <c r="BG156" s="55">
        <v>4.4074900000000001</v>
      </c>
      <c r="BH156" s="3">
        <v>4.4897799999999997</v>
      </c>
      <c r="BJ156" s="14" t="s">
        <v>43</v>
      </c>
      <c r="BK156" s="50" t="s">
        <v>3</v>
      </c>
      <c r="BL156" s="3">
        <v>4.0746900000000004</v>
      </c>
      <c r="BM156" s="55">
        <v>4.1366500000000004</v>
      </c>
      <c r="BN156" s="3">
        <v>4.19862</v>
      </c>
      <c r="BP156" s="14" t="s">
        <v>43</v>
      </c>
      <c r="BQ156" s="50" t="s">
        <v>3</v>
      </c>
      <c r="BR156" s="3">
        <v>3.84476</v>
      </c>
      <c r="BS156" s="55">
        <v>3.89358</v>
      </c>
      <c r="BT156" s="3">
        <v>3.9424000000000001</v>
      </c>
      <c r="BV156" s="14" t="s">
        <v>43</v>
      </c>
      <c r="BW156" s="50" t="s">
        <v>3</v>
      </c>
      <c r="BX156" s="3">
        <v>3.58738</v>
      </c>
      <c r="BY156" s="55">
        <v>3.6280600000000001</v>
      </c>
      <c r="BZ156" s="3">
        <v>3.6687500000000002</v>
      </c>
    </row>
    <row r="157" spans="2:78" x14ac:dyDescent="0.3">
      <c r="B157" s="47"/>
      <c r="C157" s="52" t="s">
        <v>4</v>
      </c>
      <c r="D157" s="47">
        <v>1.99661</v>
      </c>
      <c r="E157" s="53">
        <v>2.1545999999999998</v>
      </c>
      <c r="F157" s="47">
        <v>2.3125900000000001</v>
      </c>
      <c r="H157" s="47"/>
      <c r="I157" s="52" t="s">
        <v>4</v>
      </c>
      <c r="J157" s="47">
        <v>1.9214599999999999</v>
      </c>
      <c r="K157" s="53">
        <v>2.06833</v>
      </c>
      <c r="L157" s="47">
        <v>2.2151999999999998</v>
      </c>
      <c r="N157" s="47"/>
      <c r="O157" s="52" t="s">
        <v>4</v>
      </c>
      <c r="P157" s="47">
        <v>1.8159700000000001</v>
      </c>
      <c r="Q157" s="53">
        <v>1.96526</v>
      </c>
      <c r="R157" s="47">
        <v>2.1145499999999999</v>
      </c>
      <c r="T157" s="47"/>
      <c r="U157" s="52" t="s">
        <v>4</v>
      </c>
      <c r="V157" s="47">
        <v>1.68147</v>
      </c>
      <c r="W157" s="53">
        <v>1.85253</v>
      </c>
      <c r="X157" s="47">
        <v>2.0236000000000001</v>
      </c>
      <c r="Z157" s="47"/>
      <c r="AA157" s="52" t="s">
        <v>4</v>
      </c>
      <c r="AB157" s="47">
        <v>1.5759300000000001</v>
      </c>
      <c r="AC157" s="53">
        <v>1.72787</v>
      </c>
      <c r="AD157" s="47">
        <v>1.87981</v>
      </c>
      <c r="AF157" s="47"/>
      <c r="AG157" s="52" t="s">
        <v>4</v>
      </c>
      <c r="AH157" s="47">
        <v>1.35792</v>
      </c>
      <c r="AI157" s="53">
        <v>1.53226</v>
      </c>
      <c r="AJ157" s="47">
        <v>1.7065900000000001</v>
      </c>
      <c r="AL157" s="47"/>
      <c r="AM157" s="52" t="s">
        <v>4</v>
      </c>
      <c r="AN157" s="47">
        <v>1.14124</v>
      </c>
      <c r="AO157" s="53">
        <v>1.2901</v>
      </c>
      <c r="AP157" s="47">
        <v>1.43896</v>
      </c>
      <c r="AR157" s="47"/>
      <c r="AS157" s="52" t="s">
        <v>4</v>
      </c>
      <c r="AT157" s="47">
        <v>0.93383000000000005</v>
      </c>
      <c r="AU157" s="53">
        <v>1.07254</v>
      </c>
      <c r="AV157" s="47">
        <v>1.2112400000000001</v>
      </c>
      <c r="AX157" s="47"/>
      <c r="AY157" s="52" t="s">
        <v>4</v>
      </c>
      <c r="AZ157" s="47">
        <v>0.69703999999999999</v>
      </c>
      <c r="BA157" s="53">
        <v>0.81008000000000002</v>
      </c>
      <c r="BB157" s="47">
        <v>0.92310999999999999</v>
      </c>
      <c r="BD157" s="47"/>
      <c r="BE157" s="52" t="s">
        <v>4</v>
      </c>
      <c r="BF157" s="47">
        <v>0.55798000000000003</v>
      </c>
      <c r="BG157" s="53">
        <v>0.64117000000000002</v>
      </c>
      <c r="BH157" s="47">
        <v>0.72436</v>
      </c>
      <c r="BJ157" s="47"/>
      <c r="BK157" s="52" t="s">
        <v>4</v>
      </c>
      <c r="BL157" s="47">
        <v>0.51232999999999995</v>
      </c>
      <c r="BM157" s="53">
        <v>0.58211999999999997</v>
      </c>
      <c r="BN157" s="47">
        <v>0.65190999999999999</v>
      </c>
      <c r="BP157" s="47"/>
      <c r="BQ157" s="52" t="s">
        <v>4</v>
      </c>
      <c r="BR157" s="47">
        <v>0.48618</v>
      </c>
      <c r="BS157" s="53">
        <v>0.53732000000000002</v>
      </c>
      <c r="BT157" s="47">
        <v>0.58845999999999998</v>
      </c>
      <c r="BV157" s="47"/>
      <c r="BW157" s="52" t="s">
        <v>4</v>
      </c>
      <c r="BX157" s="47">
        <v>0.46850000000000003</v>
      </c>
      <c r="BY157" s="53">
        <v>0.49765999999999999</v>
      </c>
      <c r="BZ157" s="47">
        <v>0.52681999999999995</v>
      </c>
    </row>
    <row r="158" spans="2:78" x14ac:dyDescent="0.3">
      <c r="B158" s="14" t="s">
        <v>44</v>
      </c>
      <c r="C158" s="50" t="s">
        <v>3</v>
      </c>
      <c r="D158" s="3">
        <v>6.21983</v>
      </c>
      <c r="E158" s="55">
        <v>6.7508800000000004</v>
      </c>
      <c r="F158" s="3">
        <v>7.2819200000000004</v>
      </c>
      <c r="H158" s="14" t="s">
        <v>44</v>
      </c>
      <c r="I158" s="50" t="s">
        <v>3</v>
      </c>
      <c r="J158" s="3">
        <v>6.1747899999999998</v>
      </c>
      <c r="K158" s="55">
        <v>6.6637599999999999</v>
      </c>
      <c r="L158" s="3">
        <v>7.15273</v>
      </c>
      <c r="N158" s="14" t="s">
        <v>44</v>
      </c>
      <c r="O158" s="50" t="s">
        <v>3</v>
      </c>
      <c r="P158" s="3">
        <v>6.1358499999999996</v>
      </c>
      <c r="Q158" s="55">
        <v>6.6265000000000001</v>
      </c>
      <c r="R158" s="3">
        <v>7.1171600000000002</v>
      </c>
      <c r="T158" s="14" t="s">
        <v>44</v>
      </c>
      <c r="U158" s="50" t="s">
        <v>3</v>
      </c>
      <c r="V158" s="3">
        <v>6.0964</v>
      </c>
      <c r="W158" s="55">
        <v>6.5301400000000003</v>
      </c>
      <c r="X158" s="3">
        <v>6.9638900000000001</v>
      </c>
      <c r="Z158" s="14" t="s">
        <v>44</v>
      </c>
      <c r="AA158" s="50" t="s">
        <v>3</v>
      </c>
      <c r="AB158" s="3">
        <v>6.0383699999999996</v>
      </c>
      <c r="AC158" s="55">
        <v>6.4074799999999996</v>
      </c>
      <c r="AD158" s="3">
        <v>6.7765899999999997</v>
      </c>
      <c r="AF158" s="14" t="s">
        <v>44</v>
      </c>
      <c r="AG158" s="50" t="s">
        <v>3</v>
      </c>
      <c r="AH158" s="3">
        <v>5.9259599999999999</v>
      </c>
      <c r="AI158" s="55">
        <v>6.2778700000000001</v>
      </c>
      <c r="AJ158" s="3">
        <v>6.6297699999999997</v>
      </c>
      <c r="AL158" s="14" t="s">
        <v>44</v>
      </c>
      <c r="AM158" s="50" t="s">
        <v>3</v>
      </c>
      <c r="AN158" s="3">
        <v>5.8466500000000003</v>
      </c>
      <c r="AO158" s="55">
        <v>6.1150799999999998</v>
      </c>
      <c r="AP158" s="3">
        <v>6.3835100000000002</v>
      </c>
      <c r="AR158" s="14" t="s">
        <v>44</v>
      </c>
      <c r="AS158" s="50" t="s">
        <v>3</v>
      </c>
      <c r="AT158" s="3">
        <v>5.61843</v>
      </c>
      <c r="AU158" s="55">
        <v>5.8158500000000002</v>
      </c>
      <c r="AV158" s="3">
        <v>6.0132599999999998</v>
      </c>
      <c r="AX158" s="14" t="s">
        <v>44</v>
      </c>
      <c r="AY158" s="50" t="s">
        <v>3</v>
      </c>
      <c r="AZ158" s="3">
        <v>5.4000599999999999</v>
      </c>
      <c r="BA158" s="55">
        <v>5.5263200000000001</v>
      </c>
      <c r="BB158" s="3">
        <v>5.6525800000000004</v>
      </c>
      <c r="BD158" s="14" t="s">
        <v>44</v>
      </c>
      <c r="BE158" s="50" t="s">
        <v>3</v>
      </c>
      <c r="BF158" s="3">
        <v>4.9717900000000004</v>
      </c>
      <c r="BG158" s="55">
        <v>5.05375</v>
      </c>
      <c r="BH158" s="3">
        <v>5.1357100000000004</v>
      </c>
      <c r="BJ158" s="14" t="s">
        <v>44</v>
      </c>
      <c r="BK158" s="50" t="s">
        <v>3</v>
      </c>
      <c r="BL158" s="3">
        <v>4.6941899999999999</v>
      </c>
      <c r="BM158" s="55">
        <v>4.7584600000000004</v>
      </c>
      <c r="BN158" s="3">
        <v>4.82273</v>
      </c>
      <c r="BP158" s="14" t="s">
        <v>44</v>
      </c>
      <c r="BQ158" s="50" t="s">
        <v>3</v>
      </c>
      <c r="BR158" s="3">
        <v>4.4359599999999997</v>
      </c>
      <c r="BS158" s="55">
        <v>4.4888500000000002</v>
      </c>
      <c r="BT158" s="3">
        <v>4.5417500000000004</v>
      </c>
      <c r="BV158" s="14" t="s">
        <v>44</v>
      </c>
      <c r="BW158" s="50" t="s">
        <v>3</v>
      </c>
      <c r="BX158" s="3">
        <v>4.1492100000000001</v>
      </c>
      <c r="BY158" s="55">
        <v>4.1882700000000002</v>
      </c>
      <c r="BZ158" s="3">
        <v>4.2273300000000003</v>
      </c>
    </row>
    <row r="159" spans="2:78" x14ac:dyDescent="0.3">
      <c r="B159" s="47"/>
      <c r="C159" s="52" t="s">
        <v>4</v>
      </c>
      <c r="D159" s="47">
        <v>2.2305000000000001</v>
      </c>
      <c r="E159" s="53">
        <v>2.3921199999999998</v>
      </c>
      <c r="F159" s="47">
        <v>2.5537299999999998</v>
      </c>
      <c r="H159" s="47"/>
      <c r="I159" s="52" t="s">
        <v>4</v>
      </c>
      <c r="J159" s="47">
        <v>2.1574300000000002</v>
      </c>
      <c r="K159" s="53">
        <v>2.3053499999999998</v>
      </c>
      <c r="L159" s="47">
        <v>2.4532699999999998</v>
      </c>
      <c r="N159" s="47"/>
      <c r="O159" s="52" t="s">
        <v>4</v>
      </c>
      <c r="P159" s="47">
        <v>2.0508099999999998</v>
      </c>
      <c r="Q159" s="53">
        <v>2.1976</v>
      </c>
      <c r="R159" s="47">
        <v>2.3443900000000002</v>
      </c>
      <c r="T159" s="47"/>
      <c r="U159" s="52" t="s">
        <v>4</v>
      </c>
      <c r="V159" s="47">
        <v>1.9045799999999999</v>
      </c>
      <c r="W159" s="53">
        <v>2.0723099999999999</v>
      </c>
      <c r="X159" s="47">
        <v>2.2400500000000001</v>
      </c>
      <c r="Z159" s="47"/>
      <c r="AA159" s="52" t="s">
        <v>4</v>
      </c>
      <c r="AB159" s="47">
        <v>1.78145</v>
      </c>
      <c r="AC159" s="53">
        <v>1.9391099999999999</v>
      </c>
      <c r="AD159" s="47">
        <v>2.0967799999999999</v>
      </c>
      <c r="AF159" s="47"/>
      <c r="AG159" s="52" t="s">
        <v>4</v>
      </c>
      <c r="AH159" s="47">
        <v>1.56674</v>
      </c>
      <c r="AI159" s="53">
        <v>1.74227</v>
      </c>
      <c r="AJ159" s="47">
        <v>1.9177999999999999</v>
      </c>
      <c r="AL159" s="47"/>
      <c r="AM159" s="52" t="s">
        <v>4</v>
      </c>
      <c r="AN159" s="47">
        <v>1.32426</v>
      </c>
      <c r="AO159" s="53">
        <v>1.48072</v>
      </c>
      <c r="AP159" s="47">
        <v>1.6371800000000001</v>
      </c>
      <c r="AR159" s="47"/>
      <c r="AS159" s="52" t="s">
        <v>4</v>
      </c>
      <c r="AT159" s="47">
        <v>1.1136699999999999</v>
      </c>
      <c r="AU159" s="53">
        <v>1.25223</v>
      </c>
      <c r="AV159" s="47">
        <v>1.39079</v>
      </c>
      <c r="AX159" s="47"/>
      <c r="AY159" s="52" t="s">
        <v>4</v>
      </c>
      <c r="AZ159" s="47">
        <v>0.88778000000000001</v>
      </c>
      <c r="BA159" s="53">
        <v>0.99567000000000005</v>
      </c>
      <c r="BB159" s="47">
        <v>1.1035699999999999</v>
      </c>
      <c r="BD159" s="47"/>
      <c r="BE159" s="52" t="s">
        <v>4</v>
      </c>
      <c r="BF159" s="47">
        <v>0.73416000000000003</v>
      </c>
      <c r="BG159" s="53">
        <v>0.81418999999999997</v>
      </c>
      <c r="BH159" s="47">
        <v>0.89420999999999995</v>
      </c>
      <c r="BJ159" s="47"/>
      <c r="BK159" s="52" t="s">
        <v>4</v>
      </c>
      <c r="BL159" s="47">
        <v>0.68820000000000003</v>
      </c>
      <c r="BM159" s="53">
        <v>0.75590999999999997</v>
      </c>
      <c r="BN159" s="47">
        <v>0.82362000000000002</v>
      </c>
      <c r="BP159" s="47"/>
      <c r="BQ159" s="52" t="s">
        <v>4</v>
      </c>
      <c r="BR159" s="47">
        <v>0.66241000000000005</v>
      </c>
      <c r="BS159" s="53">
        <v>0.70291000000000003</v>
      </c>
      <c r="BT159" s="47">
        <v>0.74341000000000002</v>
      </c>
      <c r="BV159" s="47"/>
      <c r="BW159" s="52" t="s">
        <v>4</v>
      </c>
      <c r="BX159" s="47">
        <v>0.63829999999999998</v>
      </c>
      <c r="BY159" s="53">
        <v>0.65461999999999998</v>
      </c>
      <c r="BZ159" s="47">
        <v>0.67093999999999998</v>
      </c>
    </row>
    <row r="160" spans="2:78" x14ac:dyDescent="0.3">
      <c r="B160" s="14" t="s">
        <v>45</v>
      </c>
      <c r="D160" s="3">
        <v>88.427449999999993</v>
      </c>
      <c r="E160" s="59">
        <v>89.862139999999997</v>
      </c>
      <c r="F160" s="3">
        <v>91.29683</v>
      </c>
      <c r="H160" s="14" t="s">
        <v>45</v>
      </c>
      <c r="J160" s="3">
        <v>88.439070000000001</v>
      </c>
      <c r="K160" s="59">
        <v>89.8904</v>
      </c>
      <c r="L160" s="3">
        <v>91.341729999999998</v>
      </c>
      <c r="N160" s="14" t="s">
        <v>45</v>
      </c>
      <c r="P160" s="3">
        <v>88.437089999999998</v>
      </c>
      <c r="Q160" s="59">
        <v>89.879829999999998</v>
      </c>
      <c r="R160" s="3">
        <v>91.322569999999999</v>
      </c>
      <c r="T160" s="14" t="s">
        <v>45</v>
      </c>
      <c r="V160" s="3">
        <v>88.46163</v>
      </c>
      <c r="W160" s="59">
        <v>89.907849999999996</v>
      </c>
      <c r="X160" s="3">
        <v>91.354069999999993</v>
      </c>
      <c r="Z160" s="14" t="s">
        <v>45</v>
      </c>
      <c r="AB160" s="3">
        <v>88.467820000000003</v>
      </c>
      <c r="AC160" s="59">
        <v>89.883930000000007</v>
      </c>
      <c r="AD160" s="3">
        <v>91.300039999999996</v>
      </c>
      <c r="AF160" s="14" t="s">
        <v>45</v>
      </c>
      <c r="AH160" s="3">
        <v>88.439679999999996</v>
      </c>
      <c r="AI160" s="59">
        <v>89.811800000000005</v>
      </c>
      <c r="AJ160" s="3">
        <v>91.183909999999997</v>
      </c>
      <c r="AL160" s="14" t="s">
        <v>45</v>
      </c>
      <c r="AN160" s="3">
        <v>88.457930000000005</v>
      </c>
      <c r="AO160" s="59">
        <v>89.804010000000005</v>
      </c>
      <c r="AP160" s="3">
        <v>91.150099999999995</v>
      </c>
      <c r="AR160" s="14" t="s">
        <v>45</v>
      </c>
      <c r="AT160" s="3">
        <v>88.501320000000007</v>
      </c>
      <c r="AU160" s="59">
        <v>89.74597</v>
      </c>
      <c r="AV160" s="3">
        <v>90.990620000000007</v>
      </c>
      <c r="AX160" s="14" t="s">
        <v>45</v>
      </c>
      <c r="AZ160" s="3">
        <v>88.500500000000002</v>
      </c>
      <c r="BA160" s="59">
        <v>89.574089999999998</v>
      </c>
      <c r="BB160" s="3">
        <v>90.647670000000005</v>
      </c>
      <c r="BD160" s="14" t="s">
        <v>45</v>
      </c>
      <c r="BF160" s="3">
        <v>87.766149999999996</v>
      </c>
      <c r="BG160" s="59">
        <v>88.744460000000004</v>
      </c>
      <c r="BH160" s="3">
        <v>89.722769999999997</v>
      </c>
      <c r="BJ160" s="14" t="s">
        <v>45</v>
      </c>
      <c r="BL160" s="3">
        <v>87.338089999999994</v>
      </c>
      <c r="BM160" s="59">
        <v>88.422240000000002</v>
      </c>
      <c r="BN160" s="3">
        <v>89.506399999999999</v>
      </c>
      <c r="BP160" s="14" t="s">
        <v>45</v>
      </c>
      <c r="BR160" s="3">
        <v>86.536190000000005</v>
      </c>
      <c r="BS160" s="59">
        <v>87.403710000000004</v>
      </c>
      <c r="BT160" s="3">
        <v>88.271240000000006</v>
      </c>
      <c r="BV160" s="14" t="s">
        <v>45</v>
      </c>
      <c r="BX160" s="3">
        <v>85.618499999999997</v>
      </c>
      <c r="BY160" s="59">
        <v>86.581090000000003</v>
      </c>
      <c r="BZ160" s="3">
        <v>87.543679999999995</v>
      </c>
    </row>
    <row r="161" spans="1:78" x14ac:dyDescent="0.3">
      <c r="B161" s="14" t="s">
        <v>46</v>
      </c>
      <c r="D161" s="3">
        <v>87.668040000000005</v>
      </c>
      <c r="E161" s="59">
        <v>89.562430000000006</v>
      </c>
      <c r="F161" s="3">
        <v>91.456819999999993</v>
      </c>
      <c r="H161" s="14" t="s">
        <v>46</v>
      </c>
      <c r="J161" s="3">
        <v>87.673249999999996</v>
      </c>
      <c r="K161" s="59">
        <v>89.549679999999995</v>
      </c>
      <c r="L161" s="3">
        <v>91.426109999999994</v>
      </c>
      <c r="N161" s="14" t="s">
        <v>46</v>
      </c>
      <c r="P161" s="3">
        <v>87.669629999999998</v>
      </c>
      <c r="Q161" s="59">
        <v>89.526449999999997</v>
      </c>
      <c r="R161" s="3">
        <v>91.383260000000007</v>
      </c>
      <c r="T161" s="14" t="s">
        <v>46</v>
      </c>
      <c r="V161" s="3">
        <v>87.700680000000006</v>
      </c>
      <c r="W161" s="59">
        <v>89.558049999999994</v>
      </c>
      <c r="X161" s="3">
        <v>91.415419999999997</v>
      </c>
      <c r="Z161" s="14" t="s">
        <v>46</v>
      </c>
      <c r="AB161" s="3">
        <v>87.744230000000002</v>
      </c>
      <c r="AC161" s="59">
        <v>89.542739999999995</v>
      </c>
      <c r="AD161" s="3">
        <v>91.341239999999999</v>
      </c>
      <c r="AF161" s="14" t="s">
        <v>46</v>
      </c>
      <c r="AH161" s="3">
        <v>87.743939999999995</v>
      </c>
      <c r="AI161" s="59">
        <v>89.425319999999999</v>
      </c>
      <c r="AJ161" s="3">
        <v>91.106700000000004</v>
      </c>
      <c r="AL161" s="14" t="s">
        <v>46</v>
      </c>
      <c r="AN161" s="3">
        <v>87.749939999999995</v>
      </c>
      <c r="AO161" s="59">
        <v>89.410960000000003</v>
      </c>
      <c r="AP161" s="3">
        <v>91.07199</v>
      </c>
      <c r="AR161" s="14" t="s">
        <v>46</v>
      </c>
      <c r="AT161" s="3">
        <v>87.846540000000005</v>
      </c>
      <c r="AU161" s="59">
        <v>89.302310000000006</v>
      </c>
      <c r="AV161" s="3">
        <v>90.758080000000007</v>
      </c>
      <c r="AX161" s="14" t="s">
        <v>46</v>
      </c>
      <c r="AZ161" s="3">
        <v>87.854299999999995</v>
      </c>
      <c r="BA161" s="59">
        <v>89.067440000000005</v>
      </c>
      <c r="BB161" s="3">
        <v>90.280590000000004</v>
      </c>
      <c r="BD161" s="14" t="s">
        <v>46</v>
      </c>
      <c r="BF161" s="3">
        <v>87.152029999999996</v>
      </c>
      <c r="BG161" s="59">
        <v>88.397419999999997</v>
      </c>
      <c r="BH161" s="3">
        <v>89.642799999999994</v>
      </c>
      <c r="BJ161" s="14" t="s">
        <v>46</v>
      </c>
      <c r="BL161" s="3">
        <v>86.62867</v>
      </c>
      <c r="BM161" s="59">
        <v>87.91574</v>
      </c>
      <c r="BN161" s="3">
        <v>89.202799999999996</v>
      </c>
      <c r="BP161" s="14" t="s">
        <v>46</v>
      </c>
      <c r="BR161" s="3">
        <v>85.922610000000006</v>
      </c>
      <c r="BS161" s="59">
        <v>87.057580000000002</v>
      </c>
      <c r="BT161" s="3">
        <v>88.19256</v>
      </c>
      <c r="BV161" s="14" t="s">
        <v>46</v>
      </c>
      <c r="BX161" s="3">
        <v>85.175780000000003</v>
      </c>
      <c r="BY161" s="59">
        <v>86.309740000000005</v>
      </c>
      <c r="BZ161" s="3">
        <v>87.443709999999996</v>
      </c>
    </row>
    <row r="162" spans="1:78" x14ac:dyDescent="0.3">
      <c r="B162" s="14" t="s">
        <v>47</v>
      </c>
      <c r="D162" s="3">
        <v>88.803929999999994</v>
      </c>
      <c r="E162" s="59">
        <v>89.64134</v>
      </c>
      <c r="F162" s="3">
        <v>90.478759999999994</v>
      </c>
      <c r="H162" s="14" t="s">
        <v>47</v>
      </c>
      <c r="J162" s="3">
        <v>88.818759999999997</v>
      </c>
      <c r="K162" s="59">
        <v>89.65652</v>
      </c>
      <c r="L162" s="3">
        <v>90.494280000000003</v>
      </c>
      <c r="N162" s="14" t="s">
        <v>47</v>
      </c>
      <c r="P162" s="3">
        <v>88.8185</v>
      </c>
      <c r="Q162" s="59">
        <v>89.659090000000006</v>
      </c>
      <c r="R162" s="3">
        <v>90.499669999999995</v>
      </c>
      <c r="T162" s="14" t="s">
        <v>47</v>
      </c>
      <c r="V162" s="3">
        <v>88.833110000000005</v>
      </c>
      <c r="W162" s="59">
        <v>89.65016</v>
      </c>
      <c r="X162" s="3">
        <v>90.467200000000005</v>
      </c>
      <c r="Z162" s="14" t="s">
        <v>47</v>
      </c>
      <c r="AB162" s="3">
        <v>88.812550000000002</v>
      </c>
      <c r="AC162" s="59">
        <v>89.601569999999995</v>
      </c>
      <c r="AD162" s="3">
        <v>90.39058</v>
      </c>
      <c r="AF162" s="14" t="s">
        <v>47</v>
      </c>
      <c r="AH162" s="3">
        <v>88.830929999999995</v>
      </c>
      <c r="AI162" s="59">
        <v>89.569940000000003</v>
      </c>
      <c r="AJ162" s="3">
        <v>90.308959999999999</v>
      </c>
      <c r="AL162" s="14" t="s">
        <v>47</v>
      </c>
      <c r="AN162" s="3">
        <v>88.854889999999997</v>
      </c>
      <c r="AO162" s="59">
        <v>89.601339999999993</v>
      </c>
      <c r="AP162" s="3">
        <v>90.347800000000007</v>
      </c>
      <c r="AR162" s="14" t="s">
        <v>47</v>
      </c>
      <c r="AT162" s="3">
        <v>88.880240000000001</v>
      </c>
      <c r="AU162" s="59">
        <v>89.537170000000003</v>
      </c>
      <c r="AV162" s="3">
        <v>90.194100000000006</v>
      </c>
      <c r="AX162" s="14" t="s">
        <v>47</v>
      </c>
      <c r="AZ162" s="3">
        <v>88.742649999999998</v>
      </c>
      <c r="BA162" s="59">
        <v>89.368170000000006</v>
      </c>
      <c r="BB162" s="3">
        <v>89.993690000000001</v>
      </c>
      <c r="BD162" s="14" t="s">
        <v>47</v>
      </c>
      <c r="BF162" s="3">
        <v>87.967370000000003</v>
      </c>
      <c r="BG162" s="59">
        <v>88.582809999999995</v>
      </c>
      <c r="BH162" s="3">
        <v>89.198250000000002</v>
      </c>
      <c r="BJ162" s="14" t="s">
        <v>47</v>
      </c>
      <c r="BL162" s="3">
        <v>87.481170000000006</v>
      </c>
      <c r="BM162" s="59">
        <v>88.138760000000005</v>
      </c>
      <c r="BN162" s="3">
        <v>88.796350000000004</v>
      </c>
      <c r="BP162" s="14" t="s">
        <v>47</v>
      </c>
      <c r="BR162" s="3">
        <v>86.666970000000006</v>
      </c>
      <c r="BS162" s="59">
        <v>87.272869999999998</v>
      </c>
      <c r="BT162" s="3">
        <v>87.878770000000003</v>
      </c>
      <c r="BV162" s="14" t="s">
        <v>47</v>
      </c>
      <c r="BX162" s="3">
        <v>85.818479999999994</v>
      </c>
      <c r="BY162" s="59">
        <v>86.337419999999995</v>
      </c>
      <c r="BZ162" s="3">
        <v>86.856369999999998</v>
      </c>
    </row>
    <row r="163" spans="1:78" x14ac:dyDescent="0.3">
      <c r="B163" s="14" t="s">
        <v>48</v>
      </c>
      <c r="D163" s="3">
        <v>87.030140000000003</v>
      </c>
      <c r="E163" s="59">
        <v>88.337209999999999</v>
      </c>
      <c r="F163" s="3">
        <v>89.644279999999995</v>
      </c>
      <c r="H163" s="14" t="s">
        <v>48</v>
      </c>
      <c r="J163" s="3">
        <v>87.052589999999995</v>
      </c>
      <c r="K163" s="59">
        <v>88.349329999999995</v>
      </c>
      <c r="L163" s="3">
        <v>89.646069999999995</v>
      </c>
      <c r="N163" s="14" t="s">
        <v>48</v>
      </c>
      <c r="P163" s="3">
        <v>87.038520000000005</v>
      </c>
      <c r="Q163" s="59">
        <v>88.332949999999997</v>
      </c>
      <c r="R163" s="3">
        <v>89.627390000000005</v>
      </c>
      <c r="T163" s="14" t="s">
        <v>48</v>
      </c>
      <c r="V163" s="3">
        <v>87.049289999999999</v>
      </c>
      <c r="W163" s="59">
        <v>88.33672</v>
      </c>
      <c r="X163" s="3">
        <v>89.62415</v>
      </c>
      <c r="Z163" s="14" t="s">
        <v>48</v>
      </c>
      <c r="AB163" s="3">
        <v>86.979420000000005</v>
      </c>
      <c r="AC163" s="59">
        <v>88.287909999999997</v>
      </c>
      <c r="AD163" s="3">
        <v>89.596400000000003</v>
      </c>
      <c r="AF163" s="14" t="s">
        <v>48</v>
      </c>
      <c r="AH163" s="3">
        <v>86.982759999999999</v>
      </c>
      <c r="AI163" s="59">
        <v>88.221270000000004</v>
      </c>
      <c r="AJ163" s="3">
        <v>89.459770000000006</v>
      </c>
      <c r="AL163" s="14" t="s">
        <v>48</v>
      </c>
      <c r="AN163" s="3">
        <v>87.062610000000006</v>
      </c>
      <c r="AO163" s="59">
        <v>88.220460000000003</v>
      </c>
      <c r="AP163" s="3">
        <v>89.378299999999996</v>
      </c>
      <c r="AR163" s="14" t="s">
        <v>48</v>
      </c>
      <c r="AT163" s="3">
        <v>86.976330000000004</v>
      </c>
      <c r="AU163" s="59">
        <v>88.075890000000001</v>
      </c>
      <c r="AV163" s="3">
        <v>89.175460000000001</v>
      </c>
      <c r="AX163" s="14" t="s">
        <v>48</v>
      </c>
      <c r="AZ163" s="3">
        <v>86.834620000000001</v>
      </c>
      <c r="BA163" s="59">
        <v>87.878519999999995</v>
      </c>
      <c r="BB163" s="3">
        <v>88.922409999999999</v>
      </c>
      <c r="BD163" s="14" t="s">
        <v>48</v>
      </c>
      <c r="BF163" s="3">
        <v>86.141000000000005</v>
      </c>
      <c r="BG163" s="59">
        <v>87.205479999999994</v>
      </c>
      <c r="BH163" s="3">
        <v>88.269959999999998</v>
      </c>
      <c r="BJ163" s="14" t="s">
        <v>48</v>
      </c>
      <c r="BL163" s="3">
        <v>85.778809999999993</v>
      </c>
      <c r="BM163" s="59">
        <v>86.748530000000002</v>
      </c>
      <c r="BN163" s="3">
        <v>87.718249999999998</v>
      </c>
      <c r="BP163" s="14" t="s">
        <v>48</v>
      </c>
      <c r="BR163" s="3">
        <v>84.885869999999997</v>
      </c>
      <c r="BS163" s="59">
        <v>85.942250000000001</v>
      </c>
      <c r="BT163" s="3">
        <v>86.998630000000006</v>
      </c>
      <c r="BV163" s="14" t="s">
        <v>48</v>
      </c>
      <c r="BX163" s="3">
        <v>83.974379999999996</v>
      </c>
      <c r="BY163" s="59">
        <v>84.895499999999998</v>
      </c>
      <c r="BZ163" s="3">
        <v>85.81662</v>
      </c>
    </row>
    <row r="164" spans="1:78" x14ac:dyDescent="0.3">
      <c r="B164" s="14" t="s">
        <v>49</v>
      </c>
      <c r="D164" s="3">
        <v>87.810969999999998</v>
      </c>
      <c r="E164" s="59">
        <v>89.277100000000004</v>
      </c>
      <c r="F164" s="3">
        <v>90.743219999999994</v>
      </c>
      <c r="H164" s="14" t="s">
        <v>49</v>
      </c>
      <c r="J164" s="3">
        <v>87.821560000000005</v>
      </c>
      <c r="K164" s="59">
        <v>89.285899999999998</v>
      </c>
      <c r="L164" s="3">
        <v>90.750240000000005</v>
      </c>
      <c r="N164" s="14" t="s">
        <v>49</v>
      </c>
      <c r="P164" s="3">
        <v>87.821640000000002</v>
      </c>
      <c r="Q164" s="59">
        <v>89.276290000000003</v>
      </c>
      <c r="R164" s="3">
        <v>90.730930000000001</v>
      </c>
      <c r="T164" s="14" t="s">
        <v>49</v>
      </c>
      <c r="V164" s="3">
        <v>87.817570000000003</v>
      </c>
      <c r="W164" s="59">
        <v>89.27328</v>
      </c>
      <c r="X164" s="3">
        <v>90.728989999999996</v>
      </c>
      <c r="Z164" s="14" t="s">
        <v>49</v>
      </c>
      <c r="AB164" s="3">
        <v>87.755970000000005</v>
      </c>
      <c r="AC164" s="59">
        <v>89.223349999999996</v>
      </c>
      <c r="AD164" s="3">
        <v>90.690740000000005</v>
      </c>
      <c r="AF164" s="14" t="s">
        <v>49</v>
      </c>
      <c r="AH164" s="3">
        <v>87.755719999999997</v>
      </c>
      <c r="AI164" s="59">
        <v>89.165760000000006</v>
      </c>
      <c r="AJ164" s="3">
        <v>90.575800000000001</v>
      </c>
      <c r="AL164" s="14" t="s">
        <v>49</v>
      </c>
      <c r="AN164" s="3">
        <v>87.740020000000001</v>
      </c>
      <c r="AO164" s="59">
        <v>89.156210000000002</v>
      </c>
      <c r="AP164" s="3">
        <v>90.572400000000002</v>
      </c>
      <c r="AR164" s="14" t="s">
        <v>49</v>
      </c>
      <c r="AT164" s="3">
        <v>87.689220000000006</v>
      </c>
      <c r="AU164" s="59">
        <v>89.009929999999997</v>
      </c>
      <c r="AV164" s="3">
        <v>90.330640000000002</v>
      </c>
      <c r="AX164" s="14" t="s">
        <v>49</v>
      </c>
      <c r="AZ164" s="3">
        <v>87.430400000000006</v>
      </c>
      <c r="BA164" s="59">
        <v>88.825280000000006</v>
      </c>
      <c r="BB164" s="3">
        <v>90.220160000000007</v>
      </c>
      <c r="BD164" s="14" t="s">
        <v>49</v>
      </c>
      <c r="BF164" s="3">
        <v>86.741739999999993</v>
      </c>
      <c r="BG164" s="59">
        <v>88.130780000000001</v>
      </c>
      <c r="BH164" s="3">
        <v>89.519819999999996</v>
      </c>
      <c r="BJ164" s="14" t="s">
        <v>49</v>
      </c>
      <c r="BL164" s="3">
        <v>86.404539999999997</v>
      </c>
      <c r="BM164" s="59">
        <v>87.619230000000002</v>
      </c>
      <c r="BN164" s="3">
        <v>88.833920000000006</v>
      </c>
      <c r="BP164" s="14" t="s">
        <v>49</v>
      </c>
      <c r="BR164" s="3">
        <v>85.311390000000003</v>
      </c>
      <c r="BS164" s="59">
        <v>86.687250000000006</v>
      </c>
      <c r="BT164" s="3">
        <v>88.063109999999995</v>
      </c>
      <c r="BV164" s="14" t="s">
        <v>49</v>
      </c>
      <c r="BX164" s="3">
        <v>84.628460000000004</v>
      </c>
      <c r="BY164" s="59">
        <v>85.832419999999999</v>
      </c>
      <c r="BZ164" s="3">
        <v>87.036389999999997</v>
      </c>
    </row>
    <row r="165" spans="1:78" x14ac:dyDescent="0.3">
      <c r="B165" s="46" t="s">
        <v>50</v>
      </c>
      <c r="C165" s="47"/>
      <c r="D165" s="47">
        <v>88.485420000000005</v>
      </c>
      <c r="E165" s="60">
        <v>89.290009999999995</v>
      </c>
      <c r="F165" s="47">
        <v>90.0946</v>
      </c>
      <c r="H165" s="46" t="s">
        <v>50</v>
      </c>
      <c r="I165" s="47"/>
      <c r="J165" s="47">
        <v>88.506119999999996</v>
      </c>
      <c r="K165" s="60">
        <v>89.313199999999995</v>
      </c>
      <c r="L165" s="47">
        <v>90.120289999999997</v>
      </c>
      <c r="N165" s="46" t="s">
        <v>50</v>
      </c>
      <c r="O165" s="47"/>
      <c r="P165" s="47">
        <v>88.474639999999994</v>
      </c>
      <c r="Q165" s="60">
        <v>89.276489999999995</v>
      </c>
      <c r="R165" s="47">
        <v>90.078339999999997</v>
      </c>
      <c r="T165" s="46" t="s">
        <v>50</v>
      </c>
      <c r="U165" s="47"/>
      <c r="V165" s="47">
        <v>88.487319999999997</v>
      </c>
      <c r="W165" s="60">
        <v>89.291390000000007</v>
      </c>
      <c r="X165" s="47">
        <v>90.09545</v>
      </c>
      <c r="Z165" s="46" t="s">
        <v>50</v>
      </c>
      <c r="AA165" s="47"/>
      <c r="AB165" s="47">
        <v>88.414919999999995</v>
      </c>
      <c r="AC165" s="60">
        <v>89.234080000000006</v>
      </c>
      <c r="AD165" s="47">
        <v>90.053240000000002</v>
      </c>
      <c r="AF165" s="46" t="s">
        <v>50</v>
      </c>
      <c r="AG165" s="47"/>
      <c r="AH165" s="47">
        <v>88.354969999999994</v>
      </c>
      <c r="AI165" s="60">
        <v>89.165649999999999</v>
      </c>
      <c r="AJ165" s="47">
        <v>89.976330000000004</v>
      </c>
      <c r="AL165" s="46" t="s">
        <v>50</v>
      </c>
      <c r="AM165" s="47"/>
      <c r="AN165" s="47">
        <v>88.362889999999993</v>
      </c>
      <c r="AO165" s="60">
        <v>89.17841</v>
      </c>
      <c r="AP165" s="47">
        <v>89.993930000000006</v>
      </c>
      <c r="AR165" s="46" t="s">
        <v>50</v>
      </c>
      <c r="AS165" s="47"/>
      <c r="AT165" s="47">
        <v>88.212779999999995</v>
      </c>
      <c r="AU165" s="60">
        <v>89.090670000000003</v>
      </c>
      <c r="AV165" s="47">
        <v>89.968549999999993</v>
      </c>
      <c r="AX165" s="46" t="s">
        <v>50</v>
      </c>
      <c r="AY165" s="47"/>
      <c r="AZ165" s="47">
        <v>87.922250000000005</v>
      </c>
      <c r="BA165" s="60">
        <v>88.829570000000004</v>
      </c>
      <c r="BB165" s="47">
        <v>89.736879999999999</v>
      </c>
      <c r="BD165" s="46" t="s">
        <v>50</v>
      </c>
      <c r="BE165" s="47"/>
      <c r="BF165" s="47">
        <v>87.215850000000003</v>
      </c>
      <c r="BG165" s="60">
        <v>88.159490000000005</v>
      </c>
      <c r="BH165" s="47">
        <v>89.103120000000004</v>
      </c>
      <c r="BJ165" s="46" t="s">
        <v>50</v>
      </c>
      <c r="BK165" s="47"/>
      <c r="BL165" s="47">
        <v>86.817130000000006</v>
      </c>
      <c r="BM165" s="60">
        <v>87.736220000000003</v>
      </c>
      <c r="BN165" s="47">
        <v>88.65531</v>
      </c>
      <c r="BP165" s="46" t="s">
        <v>50</v>
      </c>
      <c r="BQ165" s="47"/>
      <c r="BR165" s="47">
        <v>85.849770000000007</v>
      </c>
      <c r="BS165" s="60">
        <v>86.898380000000003</v>
      </c>
      <c r="BT165" s="47">
        <v>87.94699</v>
      </c>
      <c r="BV165" s="46" t="s">
        <v>50</v>
      </c>
      <c r="BW165" s="47"/>
      <c r="BX165" s="47">
        <v>85.019400000000005</v>
      </c>
      <c r="BY165" s="60">
        <v>85.836160000000007</v>
      </c>
      <c r="BZ165" s="47">
        <v>86.652919999999995</v>
      </c>
    </row>
    <row r="166" spans="1:78" x14ac:dyDescent="0.3">
      <c r="B166" s="14" t="s">
        <v>51</v>
      </c>
      <c r="C166" s="50" t="s">
        <v>3</v>
      </c>
      <c r="D166" s="3">
        <v>4.6693899999999999</v>
      </c>
      <c r="E166" s="51">
        <v>5.2608499999999996</v>
      </c>
      <c r="F166" s="3">
        <v>5.8523100000000001</v>
      </c>
      <c r="H166" s="14" t="s">
        <v>51</v>
      </c>
      <c r="I166" s="50" t="s">
        <v>3</v>
      </c>
      <c r="J166" s="3">
        <v>4.6662999999999997</v>
      </c>
      <c r="K166" s="51">
        <v>5.2133700000000003</v>
      </c>
      <c r="L166" s="3">
        <v>5.7604300000000004</v>
      </c>
      <c r="N166" s="14" t="s">
        <v>51</v>
      </c>
      <c r="O166" s="50" t="s">
        <v>3</v>
      </c>
      <c r="P166" s="3">
        <v>4.64384</v>
      </c>
      <c r="Q166" s="51">
        <v>5.2604499999999996</v>
      </c>
      <c r="R166" s="3">
        <v>5.8770699999999998</v>
      </c>
      <c r="T166" s="14" t="s">
        <v>51</v>
      </c>
      <c r="U166" s="50" t="s">
        <v>3</v>
      </c>
      <c r="V166" s="3">
        <v>4.7389799999999997</v>
      </c>
      <c r="W166" s="51">
        <v>5.3313499999999996</v>
      </c>
      <c r="X166" s="3">
        <v>5.9237200000000003</v>
      </c>
      <c r="Z166" s="14" t="s">
        <v>51</v>
      </c>
      <c r="AA166" s="50" t="s">
        <v>3</v>
      </c>
      <c r="AB166" s="3">
        <v>4.7899900000000004</v>
      </c>
      <c r="AC166" s="51">
        <v>5.39872</v>
      </c>
      <c r="AD166" s="3">
        <v>6.0074399999999999</v>
      </c>
      <c r="AF166" s="14" t="s">
        <v>51</v>
      </c>
      <c r="AG166" s="50" t="s">
        <v>3</v>
      </c>
      <c r="AH166" s="3">
        <v>4.9563300000000003</v>
      </c>
      <c r="AI166" s="51">
        <v>5.8956900000000001</v>
      </c>
      <c r="AJ166" s="3">
        <v>6.8350400000000002</v>
      </c>
      <c r="AL166" s="14" t="s">
        <v>51</v>
      </c>
      <c r="AM166" s="50" t="s">
        <v>3</v>
      </c>
      <c r="AN166" s="3">
        <v>5.4643899999999999</v>
      </c>
      <c r="AO166" s="51">
        <v>6.5954199999999998</v>
      </c>
      <c r="AP166" s="3">
        <v>7.7264499999999998</v>
      </c>
      <c r="AR166" s="14" t="s">
        <v>51</v>
      </c>
      <c r="AS166" s="50" t="s">
        <v>3</v>
      </c>
      <c r="AT166" s="3">
        <v>5.9249700000000001</v>
      </c>
      <c r="AU166" s="51">
        <v>7.3838600000000003</v>
      </c>
      <c r="AV166" s="3">
        <v>8.8427500000000006</v>
      </c>
      <c r="AX166" s="14" t="s">
        <v>51</v>
      </c>
      <c r="AY166" s="50" t="s">
        <v>3</v>
      </c>
      <c r="AZ166" s="3">
        <v>7.3614499999999996</v>
      </c>
      <c r="BA166" s="51">
        <v>8.8841699999999992</v>
      </c>
      <c r="BB166" s="3">
        <v>10.4069</v>
      </c>
      <c r="BD166" s="14" t="s">
        <v>51</v>
      </c>
      <c r="BE166" s="50" t="s">
        <v>3</v>
      </c>
      <c r="BF166" s="3">
        <v>9.5914599999999997</v>
      </c>
      <c r="BG166" s="51">
        <v>11.21848</v>
      </c>
      <c r="BH166" s="3">
        <v>12.84549</v>
      </c>
      <c r="BJ166" s="14" t="s">
        <v>51</v>
      </c>
      <c r="BK166" s="50" t="s">
        <v>3</v>
      </c>
      <c r="BL166" s="3">
        <v>11.115449999999999</v>
      </c>
      <c r="BM166" s="51">
        <v>12.534879999999999</v>
      </c>
      <c r="BN166" s="3">
        <v>13.95431</v>
      </c>
      <c r="BP166" s="14" t="s">
        <v>51</v>
      </c>
      <c r="BQ166" s="50" t="s">
        <v>3</v>
      </c>
      <c r="BR166" s="3">
        <v>12.89073</v>
      </c>
      <c r="BS166" s="51">
        <v>14.862830000000001</v>
      </c>
      <c r="BT166" s="3">
        <v>16.83494</v>
      </c>
      <c r="BV166" s="14" t="s">
        <v>51</v>
      </c>
      <c r="BW166" s="50" t="s">
        <v>3</v>
      </c>
      <c r="BX166" s="3">
        <v>16.104120000000002</v>
      </c>
      <c r="BY166" s="51">
        <v>17.719360000000002</v>
      </c>
      <c r="BZ166" s="3">
        <v>19.334610000000001</v>
      </c>
    </row>
    <row r="167" spans="1:78" x14ac:dyDescent="0.3">
      <c r="B167" s="47"/>
      <c r="C167" s="52" t="s">
        <v>4</v>
      </c>
      <c r="D167" s="47">
        <v>4.8005599999999999</v>
      </c>
      <c r="E167" s="60">
        <v>7.2328700000000001</v>
      </c>
      <c r="F167" s="47">
        <v>9.6651699999999998</v>
      </c>
      <c r="H167" s="47"/>
      <c r="I167" s="52" t="s">
        <v>4</v>
      </c>
      <c r="J167" s="47">
        <v>5.13957</v>
      </c>
      <c r="K167" s="60">
        <v>7.6362800000000002</v>
      </c>
      <c r="L167" s="47">
        <v>10.132989999999999</v>
      </c>
      <c r="N167" s="47"/>
      <c r="O167" s="52" t="s">
        <v>4</v>
      </c>
      <c r="P167" s="47">
        <v>5.2712399999999997</v>
      </c>
      <c r="Q167" s="60">
        <v>8.1737099999999998</v>
      </c>
      <c r="R167" s="47">
        <v>11.076169999999999</v>
      </c>
      <c r="T167" s="47"/>
      <c r="U167" s="52" t="s">
        <v>4</v>
      </c>
      <c r="V167" s="47">
        <v>6.6480699999999997</v>
      </c>
      <c r="W167" s="60">
        <v>9.8052600000000005</v>
      </c>
      <c r="X167" s="47">
        <v>12.962440000000001</v>
      </c>
      <c r="Z167" s="47"/>
      <c r="AA167" s="52" t="s">
        <v>4</v>
      </c>
      <c r="AB167" s="47">
        <v>7.3423999999999996</v>
      </c>
      <c r="AC167" s="60">
        <v>11.110889999999999</v>
      </c>
      <c r="AD167" s="47">
        <v>14.87937</v>
      </c>
      <c r="AF167" s="47"/>
      <c r="AG167" s="52" t="s">
        <v>4</v>
      </c>
      <c r="AH167" s="47">
        <v>10.17506</v>
      </c>
      <c r="AI167" s="60">
        <v>16.795110000000001</v>
      </c>
      <c r="AJ167" s="47">
        <v>23.415150000000001</v>
      </c>
      <c r="AL167" s="47"/>
      <c r="AM167" s="52" t="s">
        <v>4</v>
      </c>
      <c r="AN167" s="47">
        <v>14.73677</v>
      </c>
      <c r="AO167" s="60">
        <v>24.592639999999999</v>
      </c>
      <c r="AP167" s="47">
        <v>34.448509999999999</v>
      </c>
      <c r="AR167" s="47"/>
      <c r="AS167" s="52" t="s">
        <v>4</v>
      </c>
      <c r="AT167" s="47">
        <v>18.488530000000001</v>
      </c>
      <c r="AU167" s="60">
        <v>31.015229999999999</v>
      </c>
      <c r="AV167" s="47">
        <v>43.541919999999998</v>
      </c>
      <c r="AX167" s="47"/>
      <c r="AY167" s="52" t="s">
        <v>4</v>
      </c>
      <c r="AZ167" s="47">
        <v>31.285810000000001</v>
      </c>
      <c r="BA167" s="60">
        <v>42.487569999999998</v>
      </c>
      <c r="BB167" s="47">
        <v>53.689340000000001</v>
      </c>
      <c r="BD167" s="47"/>
      <c r="BE167" s="52" t="s">
        <v>4</v>
      </c>
      <c r="BF167" s="47">
        <v>49.554270000000002</v>
      </c>
      <c r="BG167" s="60">
        <v>57.898650000000004</v>
      </c>
      <c r="BH167" s="47">
        <v>66.243030000000005</v>
      </c>
      <c r="BJ167" s="47"/>
      <c r="BK167" s="52" t="s">
        <v>4</v>
      </c>
      <c r="BL167" s="47">
        <v>56.481720000000003</v>
      </c>
      <c r="BM167" s="60">
        <v>61.245040000000003</v>
      </c>
      <c r="BN167" s="47">
        <v>66.008349999999993</v>
      </c>
      <c r="BP167" s="47"/>
      <c r="BQ167" s="52" t="s">
        <v>4</v>
      </c>
      <c r="BR167" s="47">
        <v>62.597380000000001</v>
      </c>
      <c r="BS167" s="60">
        <v>70.205520000000007</v>
      </c>
      <c r="BT167" s="47">
        <v>77.813659999999999</v>
      </c>
      <c r="BV167" s="47"/>
      <c r="BW167" s="52" t="s">
        <v>4</v>
      </c>
      <c r="BX167" s="47">
        <v>74.039860000000004</v>
      </c>
      <c r="BY167" s="60">
        <v>79.552750000000003</v>
      </c>
      <c r="BZ167" s="47">
        <v>85.065629999999999</v>
      </c>
    </row>
    <row r="168" spans="1:78" ht="6.75" customHeight="1" x14ac:dyDescent="0.3"/>
    <row r="169" spans="1:78" s="64" customFormat="1" x14ac:dyDescent="0.3">
      <c r="A169" s="36" t="s">
        <v>91</v>
      </c>
      <c r="B169" s="36"/>
      <c r="C169" s="36"/>
    </row>
    <row r="170" spans="1:78" ht="6.75" customHeight="1" x14ac:dyDescent="0.3"/>
    <row r="171" spans="1:78" x14ac:dyDescent="0.3">
      <c r="B171" s="40">
        <v>100</v>
      </c>
      <c r="C171" s="41"/>
      <c r="D171" s="281"/>
      <c r="E171" s="281"/>
      <c r="F171" s="281"/>
      <c r="H171" s="40">
        <v>95</v>
      </c>
      <c r="I171" s="41"/>
      <c r="J171" s="281"/>
      <c r="K171" s="281"/>
      <c r="L171" s="281"/>
      <c r="N171" s="40">
        <v>90</v>
      </c>
      <c r="O171" s="41"/>
      <c r="P171" s="281"/>
      <c r="Q171" s="281"/>
      <c r="R171" s="281"/>
      <c r="T171" s="40">
        <v>85</v>
      </c>
      <c r="U171" s="41"/>
      <c r="V171" s="281"/>
      <c r="W171" s="281"/>
      <c r="X171" s="281"/>
      <c r="Z171" s="40">
        <v>80</v>
      </c>
      <c r="AA171" s="41"/>
      <c r="AB171" s="281"/>
      <c r="AC171" s="281"/>
      <c r="AD171" s="281"/>
      <c r="AF171" s="40" t="s">
        <v>64</v>
      </c>
      <c r="AG171" s="41"/>
      <c r="AH171" s="281"/>
      <c r="AI171" s="281"/>
      <c r="AJ171" s="281"/>
      <c r="AL171" s="40">
        <v>70</v>
      </c>
      <c r="AM171" s="41"/>
      <c r="AN171" s="281"/>
      <c r="AO171" s="281"/>
      <c r="AP171" s="281"/>
      <c r="AR171" s="40">
        <v>65</v>
      </c>
      <c r="AS171" s="41"/>
      <c r="AT171" s="281"/>
      <c r="AU171" s="281"/>
      <c r="AV171" s="281"/>
      <c r="AX171" s="40">
        <v>60</v>
      </c>
      <c r="AY171" s="41"/>
      <c r="AZ171" s="281"/>
      <c r="BA171" s="281"/>
      <c r="BB171" s="281"/>
      <c r="BD171" s="40">
        <v>55</v>
      </c>
      <c r="BE171" s="41"/>
      <c r="BF171" s="281"/>
      <c r="BG171" s="281"/>
      <c r="BH171" s="281"/>
      <c r="BJ171" s="40">
        <v>50</v>
      </c>
      <c r="BK171" s="41"/>
      <c r="BL171" s="281"/>
      <c r="BM171" s="281"/>
      <c r="BN171" s="281"/>
      <c r="BP171" s="40">
        <v>45</v>
      </c>
      <c r="BQ171" s="41"/>
      <c r="BR171" s="281"/>
      <c r="BS171" s="281"/>
      <c r="BT171" s="281"/>
    </row>
    <row r="172" spans="1:78" x14ac:dyDescent="0.3">
      <c r="E172" s="42"/>
      <c r="K172" s="42"/>
      <c r="Q172" s="42"/>
      <c r="W172" s="42"/>
      <c r="AC172" s="42"/>
      <c r="AI172" s="42"/>
      <c r="AO172" s="42"/>
      <c r="AU172" s="42"/>
      <c r="BA172" s="42"/>
      <c r="BG172" s="42"/>
      <c r="BM172" s="42"/>
      <c r="BS172" s="42"/>
    </row>
    <row r="173" spans="1:78" x14ac:dyDescent="0.3">
      <c r="B173" s="43"/>
      <c r="C173" s="43"/>
      <c r="D173" s="44">
        <v>-0.95</v>
      </c>
      <c r="E173" s="45" t="s">
        <v>0</v>
      </c>
      <c r="F173" s="44">
        <v>0.95</v>
      </c>
      <c r="H173" s="43"/>
      <c r="I173" s="43"/>
      <c r="J173" s="44">
        <v>-0.95</v>
      </c>
      <c r="K173" s="45" t="s">
        <v>0</v>
      </c>
      <c r="L173" s="44">
        <v>0.95</v>
      </c>
      <c r="N173" s="43"/>
      <c r="O173" s="43"/>
      <c r="P173" s="44">
        <v>-0.95</v>
      </c>
      <c r="Q173" s="45" t="s">
        <v>0</v>
      </c>
      <c r="R173" s="44">
        <v>0.95</v>
      </c>
      <c r="T173" s="43"/>
      <c r="U173" s="43"/>
      <c r="V173" s="44">
        <v>-0.95</v>
      </c>
      <c r="W173" s="45" t="s">
        <v>0</v>
      </c>
      <c r="X173" s="44">
        <v>0.95</v>
      </c>
      <c r="Z173" s="43"/>
      <c r="AA173" s="43"/>
      <c r="AB173" s="44">
        <v>-0.95</v>
      </c>
      <c r="AC173" s="45" t="s">
        <v>0</v>
      </c>
      <c r="AD173" s="44">
        <v>0.95</v>
      </c>
      <c r="AF173" s="43"/>
      <c r="AG173" s="43"/>
      <c r="AH173" s="44">
        <v>-0.95</v>
      </c>
      <c r="AI173" s="45" t="s">
        <v>0</v>
      </c>
      <c r="AJ173" s="44">
        <v>0.95</v>
      </c>
      <c r="AL173" s="43"/>
      <c r="AM173" s="43"/>
      <c r="AN173" s="44">
        <v>-0.95</v>
      </c>
      <c r="AO173" s="45" t="s">
        <v>0</v>
      </c>
      <c r="AP173" s="44">
        <v>0.95</v>
      </c>
      <c r="AR173" s="43"/>
      <c r="AS173" s="43"/>
      <c r="AT173" s="44">
        <v>-0.95</v>
      </c>
      <c r="AU173" s="45" t="s">
        <v>0</v>
      </c>
      <c r="AV173" s="44">
        <v>0.95</v>
      </c>
      <c r="AX173" s="43"/>
      <c r="AY173" s="43"/>
      <c r="AZ173" s="44">
        <v>-0.95</v>
      </c>
      <c r="BA173" s="45" t="s">
        <v>0</v>
      </c>
      <c r="BB173" s="44">
        <v>0.95</v>
      </c>
      <c r="BD173" s="43"/>
      <c r="BE173" s="43"/>
      <c r="BF173" s="44">
        <v>-0.95</v>
      </c>
      <c r="BG173" s="45" t="s">
        <v>0</v>
      </c>
      <c r="BH173" s="44">
        <v>0.95</v>
      </c>
      <c r="BJ173" s="43"/>
      <c r="BK173" s="43"/>
      <c r="BL173" s="44">
        <v>-0.95</v>
      </c>
      <c r="BM173" s="45" t="s">
        <v>0</v>
      </c>
      <c r="BN173" s="44">
        <v>0.95</v>
      </c>
      <c r="BP173" s="43"/>
      <c r="BQ173" s="43"/>
      <c r="BR173" s="44">
        <v>-0.95</v>
      </c>
      <c r="BS173" s="45" t="s">
        <v>0</v>
      </c>
      <c r="BT173" s="44">
        <v>0.95</v>
      </c>
    </row>
    <row r="174" spans="1:78" x14ac:dyDescent="0.3">
      <c r="B174" s="46" t="s">
        <v>1</v>
      </c>
      <c r="C174" s="46"/>
      <c r="D174" s="47">
        <v>5240.6472000000003</v>
      </c>
      <c r="E174" s="48">
        <v>5283.4</v>
      </c>
      <c r="F174" s="47">
        <v>5326.1527999999998</v>
      </c>
      <c r="H174" s="46" t="s">
        <v>1</v>
      </c>
      <c r="I174" s="46"/>
      <c r="J174" s="47">
        <v>5240.3450800000001</v>
      </c>
      <c r="K174" s="48">
        <v>5283.4</v>
      </c>
      <c r="L174" s="47">
        <v>5326.4549200000001</v>
      </c>
      <c r="N174" s="46" t="s">
        <v>1</v>
      </c>
      <c r="O174" s="46"/>
      <c r="P174" s="47">
        <v>5242.4350100000001</v>
      </c>
      <c r="Q174" s="48">
        <v>5284.6</v>
      </c>
      <c r="R174" s="47">
        <v>5326.7649899999997</v>
      </c>
      <c r="T174" s="46" t="s">
        <v>1</v>
      </c>
      <c r="U174" s="46"/>
      <c r="V174" s="47">
        <v>5240.5746099999997</v>
      </c>
      <c r="W174" s="48">
        <v>5283.5</v>
      </c>
      <c r="X174" s="47">
        <v>5326.4253900000003</v>
      </c>
      <c r="Z174" s="46" t="s">
        <v>1</v>
      </c>
      <c r="AA174" s="46"/>
      <c r="AB174" s="47">
        <v>5241.9576100000004</v>
      </c>
      <c r="AC174" s="48">
        <v>5284.1</v>
      </c>
      <c r="AD174" s="47">
        <v>5326.2423900000003</v>
      </c>
      <c r="AF174" s="46" t="s">
        <v>1</v>
      </c>
      <c r="AG174" s="46"/>
      <c r="AH174" s="47">
        <v>5240.9150200000004</v>
      </c>
      <c r="AI174" s="48">
        <v>5283.5</v>
      </c>
      <c r="AJ174" s="47">
        <v>5326.0849799999996</v>
      </c>
      <c r="AL174" s="46" t="s">
        <v>1</v>
      </c>
      <c r="AM174" s="46"/>
      <c r="AN174" s="47">
        <v>5240.2106000000003</v>
      </c>
      <c r="AO174" s="48">
        <v>5281.1</v>
      </c>
      <c r="AP174" s="47">
        <v>5321.9894000000004</v>
      </c>
      <c r="AR174" s="46" t="s">
        <v>1</v>
      </c>
      <c r="AS174" s="46"/>
      <c r="AT174" s="47">
        <v>5238.0750900000003</v>
      </c>
      <c r="AU174" s="48">
        <v>5277.7</v>
      </c>
      <c r="AV174" s="47">
        <v>5317.3249100000003</v>
      </c>
      <c r="AX174" s="46" t="s">
        <v>1</v>
      </c>
      <c r="AY174" s="46"/>
      <c r="AZ174" s="47">
        <v>5232.9848899999997</v>
      </c>
      <c r="BA174" s="48">
        <v>5274</v>
      </c>
      <c r="BB174" s="47">
        <v>5315.0151100000003</v>
      </c>
      <c r="BD174" s="46" t="s">
        <v>1</v>
      </c>
      <c r="BE174" s="46"/>
      <c r="BF174" s="47">
        <v>5230.9659000000001</v>
      </c>
      <c r="BG174" s="48">
        <v>5264.9</v>
      </c>
      <c r="BH174" s="47">
        <v>5298.8341</v>
      </c>
      <c r="BJ174" s="46" t="s">
        <v>1</v>
      </c>
      <c r="BK174" s="46"/>
      <c r="BL174" s="47">
        <v>5213.1638899999998</v>
      </c>
      <c r="BM174" s="48">
        <v>5241.8999999999996</v>
      </c>
      <c r="BN174" s="47">
        <v>5270.6361100000004</v>
      </c>
      <c r="BP174" s="46" t="s">
        <v>1</v>
      </c>
      <c r="BQ174" s="46"/>
      <c r="BR174" s="47">
        <v>5175.5920800000004</v>
      </c>
      <c r="BS174" s="48">
        <v>5204.2</v>
      </c>
      <c r="BT174" s="49">
        <v>5232.8079200000002</v>
      </c>
    </row>
    <row r="175" spans="1:78" x14ac:dyDescent="0.3">
      <c r="B175" s="14" t="s">
        <v>2</v>
      </c>
      <c r="C175" s="50" t="s">
        <v>3</v>
      </c>
      <c r="D175" s="3">
        <v>22.837769999999999</v>
      </c>
      <c r="E175" s="51">
        <v>24.93825</v>
      </c>
      <c r="F175" s="3">
        <v>27.038720000000001</v>
      </c>
      <c r="H175" s="14" t="s">
        <v>2</v>
      </c>
      <c r="I175" s="50" t="s">
        <v>3</v>
      </c>
      <c r="J175" s="3">
        <v>22.843669999999999</v>
      </c>
      <c r="K175" s="51">
        <v>24.826599999999999</v>
      </c>
      <c r="L175" s="3">
        <v>26.809529999999999</v>
      </c>
      <c r="N175" s="14" t="s">
        <v>2</v>
      </c>
      <c r="O175" s="50" t="s">
        <v>3</v>
      </c>
      <c r="P175" s="3">
        <v>22.743480000000002</v>
      </c>
      <c r="Q175" s="51">
        <v>25.099779999999999</v>
      </c>
      <c r="R175" s="3">
        <v>27.45609</v>
      </c>
      <c r="T175" s="14" t="s">
        <v>2</v>
      </c>
      <c r="U175" s="50" t="s">
        <v>3</v>
      </c>
      <c r="V175" s="3">
        <v>22.617190000000001</v>
      </c>
      <c r="W175" s="51">
        <v>24.99024</v>
      </c>
      <c r="X175" s="3">
        <v>27.36328</v>
      </c>
      <c r="Z175" s="14" t="s">
        <v>2</v>
      </c>
      <c r="AA175" s="50" t="s">
        <v>3</v>
      </c>
      <c r="AB175" s="3">
        <v>23.057020000000001</v>
      </c>
      <c r="AC175" s="51">
        <v>25.197620000000001</v>
      </c>
      <c r="AD175" s="3">
        <v>27.33822</v>
      </c>
      <c r="AF175" s="14" t="s">
        <v>2</v>
      </c>
      <c r="AG175" s="50" t="s">
        <v>3</v>
      </c>
      <c r="AH175" s="3">
        <v>23.368010000000002</v>
      </c>
      <c r="AI175" s="51">
        <v>26.02683</v>
      </c>
      <c r="AJ175" s="3">
        <v>28.685639999999999</v>
      </c>
      <c r="AL175" s="14" t="s">
        <v>2</v>
      </c>
      <c r="AM175" s="50" t="s">
        <v>3</v>
      </c>
      <c r="AN175" s="3">
        <v>23.437550000000002</v>
      </c>
      <c r="AO175" s="51">
        <v>26.48892</v>
      </c>
      <c r="AP175" s="3">
        <v>29.540279999999999</v>
      </c>
      <c r="AR175" s="14" t="s">
        <v>2</v>
      </c>
      <c r="AS175" s="50" t="s">
        <v>3</v>
      </c>
      <c r="AT175" s="3">
        <v>24.703859999999999</v>
      </c>
      <c r="AU175" s="51">
        <v>28.144760000000002</v>
      </c>
      <c r="AV175" s="3">
        <v>31.585660000000001</v>
      </c>
      <c r="AX175" s="14" t="s">
        <v>2</v>
      </c>
      <c r="AY175" s="50" t="s">
        <v>3</v>
      </c>
      <c r="AZ175" s="3">
        <v>26.387250000000002</v>
      </c>
      <c r="BA175" s="51">
        <v>29.816659999999999</v>
      </c>
      <c r="BB175" s="3">
        <v>33.246079999999999</v>
      </c>
      <c r="BD175" s="14" t="s">
        <v>2</v>
      </c>
      <c r="BE175" s="50" t="s">
        <v>3</v>
      </c>
      <c r="BF175" s="3">
        <v>28.553650000000001</v>
      </c>
      <c r="BG175" s="51">
        <v>32.77496</v>
      </c>
      <c r="BH175" s="3">
        <v>36.996259999999999</v>
      </c>
      <c r="BJ175" s="14" t="s">
        <v>2</v>
      </c>
      <c r="BK175" s="50" t="s">
        <v>3</v>
      </c>
      <c r="BL175" s="3">
        <v>34.446420000000003</v>
      </c>
      <c r="BM175" s="51">
        <v>39.212339999999998</v>
      </c>
      <c r="BN175" s="3">
        <v>43.978250000000003</v>
      </c>
      <c r="BP175" s="14" t="s">
        <v>2</v>
      </c>
      <c r="BQ175" s="50" t="s">
        <v>3</v>
      </c>
      <c r="BR175" s="3">
        <v>41.50958</v>
      </c>
      <c r="BS175" s="51">
        <v>48.393639999999998</v>
      </c>
      <c r="BT175" s="3">
        <v>55.27769</v>
      </c>
    </row>
    <row r="176" spans="1:78" x14ac:dyDescent="0.3">
      <c r="B176" s="47"/>
      <c r="C176" s="52" t="s">
        <v>4</v>
      </c>
      <c r="D176" s="47">
        <v>15.621449999999999</v>
      </c>
      <c r="E176" s="53">
        <v>17.682510000000001</v>
      </c>
      <c r="F176" s="47">
        <v>19.743569999999998</v>
      </c>
      <c r="H176" s="47"/>
      <c r="I176" s="52" t="s">
        <v>4</v>
      </c>
      <c r="J176" s="47">
        <v>15.695790000000001</v>
      </c>
      <c r="K176" s="53">
        <v>17.564509999999999</v>
      </c>
      <c r="L176" s="47">
        <v>19.433240000000001</v>
      </c>
      <c r="N176" s="47"/>
      <c r="O176" s="52" t="s">
        <v>4</v>
      </c>
      <c r="P176" s="47">
        <v>15.75601</v>
      </c>
      <c r="Q176" s="53">
        <v>18.270199999999999</v>
      </c>
      <c r="R176" s="47">
        <v>20.784400000000002</v>
      </c>
      <c r="T176" s="47"/>
      <c r="U176" s="52" t="s">
        <v>4</v>
      </c>
      <c r="V176" s="47">
        <v>15.69769</v>
      </c>
      <c r="W176" s="53">
        <v>18.75271</v>
      </c>
      <c r="X176" s="47">
        <v>21.807729999999999</v>
      </c>
      <c r="Z176" s="47"/>
      <c r="AA176" s="52" t="s">
        <v>4</v>
      </c>
      <c r="AB176" s="47">
        <v>16.357769999999999</v>
      </c>
      <c r="AC176" s="53">
        <v>19.983350000000002</v>
      </c>
      <c r="AD176" s="47">
        <v>23.608930000000001</v>
      </c>
      <c r="AF176" s="47"/>
      <c r="AG176" s="52" t="s">
        <v>4</v>
      </c>
      <c r="AH176" s="47">
        <v>17.663180000000001</v>
      </c>
      <c r="AI176" s="53">
        <v>22.741910000000001</v>
      </c>
      <c r="AJ176" s="47">
        <v>27.820650000000001</v>
      </c>
      <c r="AL176" s="47"/>
      <c r="AM176" s="52" t="s">
        <v>4</v>
      </c>
      <c r="AN176" s="47">
        <v>18.403870000000001</v>
      </c>
      <c r="AO176" s="53">
        <v>24.52854</v>
      </c>
      <c r="AP176" s="47">
        <v>30.653210000000001</v>
      </c>
      <c r="AR176" s="47"/>
      <c r="AS176" s="52" t="s">
        <v>4</v>
      </c>
      <c r="AT176" s="47">
        <v>22.662130000000001</v>
      </c>
      <c r="AU176" s="53">
        <v>31.68188</v>
      </c>
      <c r="AV176" s="47">
        <v>40.701639999999998</v>
      </c>
      <c r="AX176" s="47"/>
      <c r="AY176" s="52" t="s">
        <v>4</v>
      </c>
      <c r="AZ176" s="47">
        <v>28.779150000000001</v>
      </c>
      <c r="BA176" s="53">
        <v>40.386609999999997</v>
      </c>
      <c r="BB176" s="47">
        <v>51.994079999999997</v>
      </c>
      <c r="BD176" s="47"/>
      <c r="BE176" s="52" t="s">
        <v>4</v>
      </c>
      <c r="BF176" s="47">
        <v>39.063420000000001</v>
      </c>
      <c r="BG176" s="53">
        <v>50.48095</v>
      </c>
      <c r="BH176" s="47">
        <v>61.898490000000002</v>
      </c>
      <c r="BJ176" s="47"/>
      <c r="BK176" s="52" t="s">
        <v>4</v>
      </c>
      <c r="BL176" s="47">
        <v>57.696510000000004</v>
      </c>
      <c r="BM176" s="53">
        <v>68.352930000000001</v>
      </c>
      <c r="BN176" s="47">
        <v>79.009360000000001</v>
      </c>
      <c r="BP176" s="47"/>
      <c r="BQ176" s="52" t="s">
        <v>4</v>
      </c>
      <c r="BR176" s="47">
        <v>76.923060000000007</v>
      </c>
      <c r="BS176" s="53">
        <v>90.862520000000004</v>
      </c>
      <c r="BT176" s="47">
        <v>104.80197</v>
      </c>
    </row>
    <row r="177" spans="2:72" x14ac:dyDescent="0.3">
      <c r="B177" s="14" t="s">
        <v>5</v>
      </c>
      <c r="C177" s="50" t="s">
        <v>3</v>
      </c>
      <c r="D177" s="3">
        <v>0.12515999999999999</v>
      </c>
      <c r="E177" s="51">
        <v>0.56854000000000005</v>
      </c>
      <c r="F177" s="3">
        <v>1.0119199999999999</v>
      </c>
      <c r="H177" s="14" t="s">
        <v>5</v>
      </c>
      <c r="I177" s="50" t="s">
        <v>3</v>
      </c>
      <c r="J177" s="3">
        <v>0.25451000000000001</v>
      </c>
      <c r="K177" s="51">
        <v>0.71484000000000003</v>
      </c>
      <c r="L177" s="3">
        <v>1.1751799999999999</v>
      </c>
      <c r="N177" s="14" t="s">
        <v>5</v>
      </c>
      <c r="O177" s="50" t="s">
        <v>3</v>
      </c>
      <c r="P177" s="3">
        <v>0.36298999999999998</v>
      </c>
      <c r="Q177" s="51">
        <v>1.1126199999999999</v>
      </c>
      <c r="R177" s="3">
        <v>1.86225</v>
      </c>
      <c r="T177" s="14" t="s">
        <v>5</v>
      </c>
      <c r="U177" s="50" t="s">
        <v>3</v>
      </c>
      <c r="V177" s="3">
        <v>0.52061999999999997</v>
      </c>
      <c r="W177" s="51">
        <v>1.4278</v>
      </c>
      <c r="X177" s="3">
        <v>2.3349700000000002</v>
      </c>
      <c r="Z177" s="14" t="s">
        <v>5</v>
      </c>
      <c r="AA177" s="50" t="s">
        <v>3</v>
      </c>
      <c r="AB177" s="3">
        <v>0.92525999999999997</v>
      </c>
      <c r="AC177" s="51">
        <v>1.9269799999999999</v>
      </c>
      <c r="AD177" s="3">
        <v>2.9287100000000001</v>
      </c>
      <c r="AF177" s="14" t="s">
        <v>5</v>
      </c>
      <c r="AG177" s="50" t="s">
        <v>3</v>
      </c>
      <c r="AH177" s="3">
        <v>1.4818800000000001</v>
      </c>
      <c r="AI177" s="51">
        <v>3.06053</v>
      </c>
      <c r="AJ177" s="3">
        <v>4.63917</v>
      </c>
      <c r="AL177" s="14" t="s">
        <v>5</v>
      </c>
      <c r="AM177" s="50" t="s">
        <v>3</v>
      </c>
      <c r="AN177" s="3">
        <v>2.1018300000000001</v>
      </c>
      <c r="AO177" s="51">
        <v>4.2547699999999997</v>
      </c>
      <c r="AP177" s="3">
        <v>6.4077000000000002</v>
      </c>
      <c r="AR177" s="14" t="s">
        <v>5</v>
      </c>
      <c r="AS177" s="50" t="s">
        <v>3</v>
      </c>
      <c r="AT177" s="3">
        <v>3.7884099999999998</v>
      </c>
      <c r="AU177" s="51">
        <v>6.56175</v>
      </c>
      <c r="AV177" s="3">
        <v>9.3350899999999992</v>
      </c>
      <c r="AX177" s="14" t="s">
        <v>5</v>
      </c>
      <c r="AY177" s="50" t="s">
        <v>3</v>
      </c>
      <c r="AZ177" s="3">
        <v>5.9711600000000002</v>
      </c>
      <c r="BA177" s="51">
        <v>9.0113699999999994</v>
      </c>
      <c r="BB177" s="3">
        <v>12.051589999999999</v>
      </c>
      <c r="BD177" s="14" t="s">
        <v>5</v>
      </c>
      <c r="BE177" s="50" t="s">
        <v>3</v>
      </c>
      <c r="BF177" s="3">
        <v>9.0924300000000002</v>
      </c>
      <c r="BG177" s="51">
        <v>13.053800000000001</v>
      </c>
      <c r="BH177" s="3">
        <v>17.015180000000001</v>
      </c>
      <c r="BJ177" s="14" t="s">
        <v>5</v>
      </c>
      <c r="BK177" s="50" t="s">
        <v>3</v>
      </c>
      <c r="BL177" s="3">
        <v>16.069900000000001</v>
      </c>
      <c r="BM177" s="51">
        <v>20.74099</v>
      </c>
      <c r="BN177" s="3">
        <v>25.41207</v>
      </c>
      <c r="BP177" s="14" t="s">
        <v>5</v>
      </c>
      <c r="BQ177" s="50" t="s">
        <v>3</v>
      </c>
      <c r="BR177" s="3">
        <v>24.790230000000001</v>
      </c>
      <c r="BS177" s="51">
        <v>31.58811</v>
      </c>
      <c r="BT177" s="3">
        <v>38.38599</v>
      </c>
    </row>
    <row r="178" spans="2:72" x14ac:dyDescent="0.3">
      <c r="B178" s="47"/>
      <c r="C178" s="52" t="s">
        <v>4</v>
      </c>
      <c r="D178" s="47">
        <v>1.3477399999999999</v>
      </c>
      <c r="E178" s="54">
        <v>4.2231199999999998</v>
      </c>
      <c r="F178" s="47">
        <v>7.09849</v>
      </c>
      <c r="H178" s="47"/>
      <c r="I178" s="52" t="s">
        <v>4</v>
      </c>
      <c r="J178" s="47">
        <v>1.9821299999999999</v>
      </c>
      <c r="K178" s="54">
        <v>4.6852400000000003</v>
      </c>
      <c r="L178" s="47">
        <v>7.3883400000000004</v>
      </c>
      <c r="N178" s="47"/>
      <c r="O178" s="52" t="s">
        <v>4</v>
      </c>
      <c r="P178" s="47">
        <v>2.9937200000000002</v>
      </c>
      <c r="Q178" s="54">
        <v>6.4873200000000004</v>
      </c>
      <c r="R178" s="47">
        <v>9.9809300000000007</v>
      </c>
      <c r="T178" s="47"/>
      <c r="U178" s="52" t="s">
        <v>4</v>
      </c>
      <c r="V178" s="47">
        <v>3.7069000000000001</v>
      </c>
      <c r="W178" s="54">
        <v>7.9956500000000004</v>
      </c>
      <c r="X178" s="47">
        <v>12.2844</v>
      </c>
      <c r="Z178" s="47"/>
      <c r="AA178" s="52" t="s">
        <v>4</v>
      </c>
      <c r="AB178" s="47">
        <v>5.4904700000000002</v>
      </c>
      <c r="AC178" s="54">
        <v>10.45467</v>
      </c>
      <c r="AD178" s="47">
        <v>15.41887</v>
      </c>
      <c r="AF178" s="47"/>
      <c r="AG178" s="52" t="s">
        <v>4</v>
      </c>
      <c r="AH178" s="47">
        <v>7.9805799999999998</v>
      </c>
      <c r="AI178" s="54">
        <v>14.62407</v>
      </c>
      <c r="AJ178" s="47">
        <v>21.267569999999999</v>
      </c>
      <c r="AL178" s="47"/>
      <c r="AM178" s="52" t="s">
        <v>4</v>
      </c>
      <c r="AN178" s="47">
        <v>10.635999999999999</v>
      </c>
      <c r="AO178" s="54">
        <v>17.69679</v>
      </c>
      <c r="AP178" s="47">
        <v>24.757580000000001</v>
      </c>
      <c r="AR178" s="47"/>
      <c r="AS178" s="52" t="s">
        <v>4</v>
      </c>
      <c r="AT178" s="47">
        <v>16.396560000000001</v>
      </c>
      <c r="AU178" s="54">
        <v>26.38776</v>
      </c>
      <c r="AV178" s="47">
        <v>36.378959999999999</v>
      </c>
      <c r="AX178" s="47"/>
      <c r="AY178" s="52" t="s">
        <v>4</v>
      </c>
      <c r="AZ178" s="47">
        <v>24.095210000000002</v>
      </c>
      <c r="BA178" s="54">
        <v>36.366799999999998</v>
      </c>
      <c r="BB178" s="47">
        <v>48.638379999999998</v>
      </c>
      <c r="BD178" s="47"/>
      <c r="BE178" s="52" t="s">
        <v>4</v>
      </c>
      <c r="BF178" s="47">
        <v>35.639870000000002</v>
      </c>
      <c r="BG178" s="54">
        <v>47.389940000000003</v>
      </c>
      <c r="BH178" s="47">
        <v>59.140009999999997</v>
      </c>
      <c r="BJ178" s="47"/>
      <c r="BK178" s="52" t="s">
        <v>4</v>
      </c>
      <c r="BL178" s="47">
        <v>55.052709999999998</v>
      </c>
      <c r="BM178" s="54">
        <v>65.832769999999996</v>
      </c>
      <c r="BN178" s="47">
        <v>76.612830000000002</v>
      </c>
      <c r="BP178" s="47"/>
      <c r="BQ178" s="52" t="s">
        <v>4</v>
      </c>
      <c r="BR178" s="47">
        <v>74.713939999999994</v>
      </c>
      <c r="BS178" s="54">
        <v>88.676940000000002</v>
      </c>
      <c r="BT178" s="47">
        <v>102.63994</v>
      </c>
    </row>
    <row r="179" spans="2:72" x14ac:dyDescent="0.3">
      <c r="B179" s="14" t="s">
        <v>6</v>
      </c>
      <c r="C179" s="50" t="s">
        <v>3</v>
      </c>
      <c r="D179" s="3">
        <v>22.572749999999999</v>
      </c>
      <c r="E179" s="51">
        <v>24.369700000000002</v>
      </c>
      <c r="F179" s="3">
        <v>26.16666</v>
      </c>
      <c r="H179" s="14" t="s">
        <v>6</v>
      </c>
      <c r="I179" s="50" t="s">
        <v>3</v>
      </c>
      <c r="J179" s="3">
        <v>22.467590000000001</v>
      </c>
      <c r="K179" s="51">
        <v>24.11176</v>
      </c>
      <c r="L179" s="3">
        <v>25.75592</v>
      </c>
      <c r="N179" s="14" t="s">
        <v>6</v>
      </c>
      <c r="O179" s="50" t="s">
        <v>3</v>
      </c>
      <c r="P179" s="3">
        <v>22.283729999999998</v>
      </c>
      <c r="Q179" s="51">
        <v>23.987169999999999</v>
      </c>
      <c r="R179" s="3">
        <v>25.69061</v>
      </c>
      <c r="T179" s="14" t="s">
        <v>6</v>
      </c>
      <c r="U179" s="50" t="s">
        <v>3</v>
      </c>
      <c r="V179" s="3">
        <v>22.004270000000002</v>
      </c>
      <c r="W179" s="51">
        <v>23.562439999999999</v>
      </c>
      <c r="X179" s="3">
        <v>25.120619999999999</v>
      </c>
      <c r="Z179" s="14" t="s">
        <v>6</v>
      </c>
      <c r="AA179" s="50" t="s">
        <v>3</v>
      </c>
      <c r="AB179" s="3">
        <v>22.022770000000001</v>
      </c>
      <c r="AC179" s="51">
        <v>23.27064</v>
      </c>
      <c r="AD179" s="3">
        <v>24.5185</v>
      </c>
      <c r="AF179" s="14" t="s">
        <v>6</v>
      </c>
      <c r="AG179" s="50" t="s">
        <v>3</v>
      </c>
      <c r="AH179" s="3">
        <v>21.768149999999999</v>
      </c>
      <c r="AI179" s="51">
        <v>22.9663</v>
      </c>
      <c r="AJ179" s="3">
        <v>24.164459999999998</v>
      </c>
      <c r="AL179" s="14" t="s">
        <v>6</v>
      </c>
      <c r="AM179" s="50" t="s">
        <v>3</v>
      </c>
      <c r="AN179" s="3">
        <v>21.190809999999999</v>
      </c>
      <c r="AO179" s="51">
        <v>22.23415</v>
      </c>
      <c r="AP179" s="3">
        <v>23.27749</v>
      </c>
      <c r="AR179" s="14" t="s">
        <v>6</v>
      </c>
      <c r="AS179" s="50" t="s">
        <v>3</v>
      </c>
      <c r="AT179" s="3">
        <v>20.740110000000001</v>
      </c>
      <c r="AU179" s="51">
        <v>21.582999999999998</v>
      </c>
      <c r="AV179" s="3">
        <v>22.425899999999999</v>
      </c>
      <c r="AX179" s="14" t="s">
        <v>6</v>
      </c>
      <c r="AY179" s="50" t="s">
        <v>3</v>
      </c>
      <c r="AZ179" s="3">
        <v>20.10371</v>
      </c>
      <c r="BA179" s="51">
        <v>20.805289999999999</v>
      </c>
      <c r="BB179" s="3">
        <v>21.506869999999999</v>
      </c>
      <c r="BD179" s="14" t="s">
        <v>6</v>
      </c>
      <c r="BE179" s="50" t="s">
        <v>3</v>
      </c>
      <c r="BF179" s="3">
        <v>19.232510000000001</v>
      </c>
      <c r="BG179" s="51">
        <v>19.721160000000001</v>
      </c>
      <c r="BH179" s="3">
        <v>20.209800000000001</v>
      </c>
      <c r="BJ179" s="14" t="s">
        <v>6</v>
      </c>
      <c r="BK179" s="50" t="s">
        <v>3</v>
      </c>
      <c r="BL179" s="3">
        <v>18.214729999999999</v>
      </c>
      <c r="BM179" s="51">
        <v>18.471350000000001</v>
      </c>
      <c r="BN179" s="3">
        <v>18.727979999999999</v>
      </c>
      <c r="BP179" s="14" t="s">
        <v>6</v>
      </c>
      <c r="BQ179" s="50" t="s">
        <v>3</v>
      </c>
      <c r="BR179" s="3">
        <v>16.613009999999999</v>
      </c>
      <c r="BS179" s="51">
        <v>16.805520000000001</v>
      </c>
      <c r="BT179" s="3">
        <v>16.99804</v>
      </c>
    </row>
    <row r="180" spans="2:72" x14ac:dyDescent="0.3">
      <c r="B180" s="47"/>
      <c r="C180" s="52" t="s">
        <v>4</v>
      </c>
      <c r="D180" s="47">
        <v>15.32549</v>
      </c>
      <c r="E180" s="53">
        <v>16.28162</v>
      </c>
      <c r="F180" s="47">
        <v>17.237749999999998</v>
      </c>
      <c r="H180" s="47"/>
      <c r="I180" s="52" t="s">
        <v>4</v>
      </c>
      <c r="J180" s="47">
        <v>15.137079999999999</v>
      </c>
      <c r="K180" s="53">
        <v>15.94825</v>
      </c>
      <c r="L180" s="47">
        <v>16.759409999999999</v>
      </c>
      <c r="N180" s="47"/>
      <c r="O180" s="52" t="s">
        <v>4</v>
      </c>
      <c r="P180" s="47">
        <v>14.929819999999999</v>
      </c>
      <c r="Q180" s="53">
        <v>15.71016</v>
      </c>
      <c r="R180" s="47">
        <v>16.490500000000001</v>
      </c>
      <c r="T180" s="47"/>
      <c r="U180" s="52" t="s">
        <v>4</v>
      </c>
      <c r="V180" s="47">
        <v>14.5915</v>
      </c>
      <c r="W180" s="53">
        <v>15.24939</v>
      </c>
      <c r="X180" s="47">
        <v>15.90728</v>
      </c>
      <c r="Z180" s="47"/>
      <c r="AA180" s="52" t="s">
        <v>4</v>
      </c>
      <c r="AB180" s="47">
        <v>14.423389999999999</v>
      </c>
      <c r="AC180" s="53">
        <v>14.863630000000001</v>
      </c>
      <c r="AD180" s="47">
        <v>15.30386</v>
      </c>
      <c r="AF180" s="47"/>
      <c r="AG180" s="52" t="s">
        <v>4</v>
      </c>
      <c r="AH180" s="47">
        <v>13.96677</v>
      </c>
      <c r="AI180" s="53">
        <v>14.382960000000001</v>
      </c>
      <c r="AJ180" s="47">
        <v>14.799160000000001</v>
      </c>
      <c r="AL180" s="47"/>
      <c r="AM180" s="52" t="s">
        <v>4</v>
      </c>
      <c r="AN180" s="47">
        <v>13.32006</v>
      </c>
      <c r="AO180" s="53">
        <v>13.644539999999999</v>
      </c>
      <c r="AP180" s="47">
        <v>13.96902</v>
      </c>
      <c r="AR180" s="47"/>
      <c r="AS180" s="52" t="s">
        <v>4</v>
      </c>
      <c r="AT180" s="47">
        <v>12.72785</v>
      </c>
      <c r="AU180" s="53">
        <v>12.98058</v>
      </c>
      <c r="AV180" s="47">
        <v>13.233320000000001</v>
      </c>
      <c r="AX180" s="47"/>
      <c r="AY180" s="52" t="s">
        <v>4</v>
      </c>
      <c r="AZ180" s="47">
        <v>12.02988</v>
      </c>
      <c r="BA180" s="53">
        <v>12.24925</v>
      </c>
      <c r="BB180" s="47">
        <v>12.46862</v>
      </c>
      <c r="BD180" s="47"/>
      <c r="BE180" s="52" t="s">
        <v>4</v>
      </c>
      <c r="BF180" s="47">
        <v>11.257580000000001</v>
      </c>
      <c r="BG180" s="53">
        <v>11.400080000000001</v>
      </c>
      <c r="BH180" s="47">
        <v>11.54257</v>
      </c>
      <c r="BJ180" s="47"/>
      <c r="BK180" s="52" t="s">
        <v>4</v>
      </c>
      <c r="BL180" s="47">
        <v>10.467460000000001</v>
      </c>
      <c r="BM180" s="53">
        <v>10.540139999999999</v>
      </c>
      <c r="BN180" s="47">
        <v>10.612819999999999</v>
      </c>
      <c r="BP180" s="47"/>
      <c r="BQ180" s="52" t="s">
        <v>4</v>
      </c>
      <c r="BR180" s="47">
        <v>9.5332899999999992</v>
      </c>
      <c r="BS180" s="53">
        <v>9.6175899999999999</v>
      </c>
      <c r="BT180" s="47">
        <v>9.7018900000000006</v>
      </c>
    </row>
    <row r="181" spans="2:72" x14ac:dyDescent="0.3">
      <c r="B181" s="14" t="s">
        <v>7</v>
      </c>
      <c r="C181" s="50" t="s">
        <v>3</v>
      </c>
      <c r="D181" s="3">
        <v>3.6545399999999999</v>
      </c>
      <c r="E181" s="55">
        <v>3.67082</v>
      </c>
      <c r="F181" s="3">
        <v>3.6871</v>
      </c>
      <c r="H181" s="14" t="s">
        <v>7</v>
      </c>
      <c r="I181" s="50" t="s">
        <v>3</v>
      </c>
      <c r="J181" s="3">
        <v>3.65422</v>
      </c>
      <c r="K181" s="55">
        <v>3.6706300000000001</v>
      </c>
      <c r="L181" s="3">
        <v>3.6870400000000001</v>
      </c>
      <c r="N181" s="14" t="s">
        <v>7</v>
      </c>
      <c r="O181" s="50" t="s">
        <v>3</v>
      </c>
      <c r="P181" s="3">
        <v>3.6538400000000002</v>
      </c>
      <c r="Q181" s="55">
        <v>3.67049</v>
      </c>
      <c r="R181" s="3">
        <v>3.6871299999999998</v>
      </c>
      <c r="T181" s="14" t="s">
        <v>7</v>
      </c>
      <c r="U181" s="50" t="s">
        <v>3</v>
      </c>
      <c r="V181" s="3">
        <v>3.6540599999999999</v>
      </c>
      <c r="W181" s="55">
        <v>3.6700499999999998</v>
      </c>
      <c r="X181" s="3">
        <v>3.6860300000000001</v>
      </c>
      <c r="Z181" s="14" t="s">
        <v>7</v>
      </c>
      <c r="AA181" s="50" t="s">
        <v>3</v>
      </c>
      <c r="AB181" s="3">
        <v>3.6541399999999999</v>
      </c>
      <c r="AC181" s="55">
        <v>3.6697500000000001</v>
      </c>
      <c r="AD181" s="3">
        <v>3.6853500000000001</v>
      </c>
      <c r="AF181" s="14" t="s">
        <v>7</v>
      </c>
      <c r="AG181" s="50" t="s">
        <v>3</v>
      </c>
      <c r="AH181" s="3">
        <v>3.6539700000000002</v>
      </c>
      <c r="AI181" s="55">
        <v>3.6692300000000002</v>
      </c>
      <c r="AJ181" s="3">
        <v>3.6844899999999998</v>
      </c>
      <c r="AL181" s="14" t="s">
        <v>7</v>
      </c>
      <c r="AM181" s="50" t="s">
        <v>3</v>
      </c>
      <c r="AN181" s="3">
        <v>3.6526399999999999</v>
      </c>
      <c r="AO181" s="55">
        <v>3.6674699999999998</v>
      </c>
      <c r="AP181" s="3">
        <v>3.6822900000000001</v>
      </c>
      <c r="AR181" s="14" t="s">
        <v>7</v>
      </c>
      <c r="AS181" s="50" t="s">
        <v>3</v>
      </c>
      <c r="AT181" s="3">
        <v>3.65117</v>
      </c>
      <c r="AU181" s="55">
        <v>3.6657899999999999</v>
      </c>
      <c r="AV181" s="3">
        <v>3.6804199999999998</v>
      </c>
      <c r="AX181" s="14" t="s">
        <v>7</v>
      </c>
      <c r="AY181" s="50" t="s">
        <v>3</v>
      </c>
      <c r="AZ181" s="3">
        <v>3.6477599999999999</v>
      </c>
      <c r="BA181" s="55">
        <v>3.6631200000000002</v>
      </c>
      <c r="BB181" s="3">
        <v>3.67848</v>
      </c>
      <c r="BD181" s="14" t="s">
        <v>7</v>
      </c>
      <c r="BE181" s="50" t="s">
        <v>3</v>
      </c>
      <c r="BF181" s="3">
        <v>3.6430899999999999</v>
      </c>
      <c r="BG181" s="55">
        <v>3.6586400000000001</v>
      </c>
      <c r="BH181" s="3">
        <v>3.6741899999999998</v>
      </c>
      <c r="BJ181" s="14" t="s">
        <v>7</v>
      </c>
      <c r="BK181" s="50" t="s">
        <v>3</v>
      </c>
      <c r="BL181" s="3">
        <v>3.6278800000000002</v>
      </c>
      <c r="BM181" s="55">
        <v>3.6434700000000002</v>
      </c>
      <c r="BN181" s="3">
        <v>3.6590500000000001</v>
      </c>
      <c r="BP181" s="14" t="s">
        <v>7</v>
      </c>
      <c r="BQ181" s="50" t="s">
        <v>3</v>
      </c>
      <c r="BR181" s="3">
        <v>3.6059800000000002</v>
      </c>
      <c r="BS181" s="55">
        <v>3.62303</v>
      </c>
      <c r="BT181" s="3">
        <v>3.6400800000000002</v>
      </c>
    </row>
    <row r="182" spans="2:72" x14ac:dyDescent="0.3">
      <c r="B182" s="47"/>
      <c r="C182" s="52" t="s">
        <v>4</v>
      </c>
      <c r="D182" s="47">
        <v>2.2629999999999999</v>
      </c>
      <c r="E182" s="53">
        <v>2.2779600000000002</v>
      </c>
      <c r="F182" s="47">
        <v>2.2929200000000001</v>
      </c>
      <c r="H182" s="47"/>
      <c r="I182" s="52" t="s">
        <v>4</v>
      </c>
      <c r="J182" s="47">
        <v>2.2629700000000001</v>
      </c>
      <c r="K182" s="53">
        <v>2.2778100000000001</v>
      </c>
      <c r="L182" s="47">
        <v>2.2926500000000001</v>
      </c>
      <c r="N182" s="47"/>
      <c r="O182" s="52" t="s">
        <v>4</v>
      </c>
      <c r="P182" s="47">
        <v>2.26295</v>
      </c>
      <c r="Q182" s="53">
        <v>2.2777099999999999</v>
      </c>
      <c r="R182" s="47">
        <v>2.2924699999999998</v>
      </c>
      <c r="T182" s="47"/>
      <c r="U182" s="52" t="s">
        <v>4</v>
      </c>
      <c r="V182" s="47">
        <v>2.2620900000000002</v>
      </c>
      <c r="W182" s="53">
        <v>2.2773400000000001</v>
      </c>
      <c r="X182" s="47">
        <v>2.2925900000000001</v>
      </c>
      <c r="Z182" s="47"/>
      <c r="AA182" s="52" t="s">
        <v>4</v>
      </c>
      <c r="AB182" s="47">
        <v>2.2616999999999998</v>
      </c>
      <c r="AC182" s="53">
        <v>2.2770600000000001</v>
      </c>
      <c r="AD182" s="47">
        <v>2.2924199999999999</v>
      </c>
      <c r="AF182" s="47"/>
      <c r="AG182" s="52" t="s">
        <v>4</v>
      </c>
      <c r="AH182" s="47">
        <v>2.2594099999999999</v>
      </c>
      <c r="AI182" s="53">
        <v>2.2757999999999998</v>
      </c>
      <c r="AJ182" s="47">
        <v>2.2921900000000002</v>
      </c>
      <c r="AL182" s="47"/>
      <c r="AM182" s="52" t="s">
        <v>4</v>
      </c>
      <c r="AN182" s="47">
        <v>2.2583799999999998</v>
      </c>
      <c r="AO182" s="53">
        <v>2.2748200000000001</v>
      </c>
      <c r="AP182" s="47">
        <v>2.2912499999999998</v>
      </c>
      <c r="AR182" s="47"/>
      <c r="AS182" s="52" t="s">
        <v>4</v>
      </c>
      <c r="AT182" s="47">
        <v>2.2554799999999999</v>
      </c>
      <c r="AU182" s="53">
        <v>2.2731599999999998</v>
      </c>
      <c r="AV182" s="47">
        <v>2.2908300000000001</v>
      </c>
      <c r="AX182" s="47"/>
      <c r="AY182" s="52" t="s">
        <v>4</v>
      </c>
      <c r="AZ182" s="47">
        <v>2.2533400000000001</v>
      </c>
      <c r="BA182" s="53">
        <v>2.27128</v>
      </c>
      <c r="BB182" s="47">
        <v>2.2892199999999998</v>
      </c>
      <c r="BD182" s="47"/>
      <c r="BE182" s="52" t="s">
        <v>4</v>
      </c>
      <c r="BF182" s="47">
        <v>2.2498800000000001</v>
      </c>
      <c r="BG182" s="53">
        <v>2.26735</v>
      </c>
      <c r="BH182" s="47">
        <v>2.2848299999999999</v>
      </c>
      <c r="BJ182" s="47"/>
      <c r="BK182" s="52" t="s">
        <v>4</v>
      </c>
      <c r="BL182" s="47">
        <v>2.2355100000000001</v>
      </c>
      <c r="BM182" s="53">
        <v>2.2541500000000001</v>
      </c>
      <c r="BN182" s="47">
        <v>2.27278</v>
      </c>
      <c r="BP182" s="47"/>
      <c r="BQ182" s="52" t="s">
        <v>4</v>
      </c>
      <c r="BR182" s="47">
        <v>2.21997</v>
      </c>
      <c r="BS182" s="53">
        <v>2.2398899999999999</v>
      </c>
      <c r="BT182" s="47">
        <v>2.2598099999999999</v>
      </c>
    </row>
    <row r="183" spans="2:72" x14ac:dyDescent="0.3">
      <c r="B183" s="14" t="s">
        <v>8</v>
      </c>
      <c r="C183" s="50" t="s">
        <v>3</v>
      </c>
      <c r="D183" s="3">
        <v>18.906929999999999</v>
      </c>
      <c r="E183" s="51">
        <v>20.698879999999999</v>
      </c>
      <c r="F183" s="3">
        <v>22.490829999999999</v>
      </c>
      <c r="H183" s="14" t="s">
        <v>8</v>
      </c>
      <c r="I183" s="50" t="s">
        <v>3</v>
      </c>
      <c r="J183" s="3">
        <v>18.8018</v>
      </c>
      <c r="K183" s="51">
        <v>20.441120000000002</v>
      </c>
      <c r="L183" s="3">
        <v>22.080449999999999</v>
      </c>
      <c r="N183" s="14" t="s">
        <v>8</v>
      </c>
      <c r="O183" s="50" t="s">
        <v>3</v>
      </c>
      <c r="P183" s="3">
        <v>18.618320000000001</v>
      </c>
      <c r="Q183" s="51">
        <v>20.316680000000002</v>
      </c>
      <c r="R183" s="3">
        <v>22.015039999999999</v>
      </c>
      <c r="T183" s="14" t="s">
        <v>8</v>
      </c>
      <c r="U183" s="50" t="s">
        <v>3</v>
      </c>
      <c r="V183" s="3">
        <v>18.339690000000001</v>
      </c>
      <c r="W183" s="51">
        <v>19.892399999999999</v>
      </c>
      <c r="X183" s="3">
        <v>21.4451</v>
      </c>
      <c r="Z183" s="14" t="s">
        <v>8</v>
      </c>
      <c r="AA183" s="50" t="s">
        <v>3</v>
      </c>
      <c r="AB183" s="3">
        <v>18.356570000000001</v>
      </c>
      <c r="AC183" s="51">
        <v>19.60089</v>
      </c>
      <c r="AD183" s="3">
        <v>20.845210000000002</v>
      </c>
      <c r="AF183" s="14" t="s">
        <v>8</v>
      </c>
      <c r="AG183" s="50" t="s">
        <v>3</v>
      </c>
      <c r="AH183" s="3">
        <v>18.101959999999998</v>
      </c>
      <c r="AI183" s="51">
        <v>19.297070000000001</v>
      </c>
      <c r="AJ183" s="3">
        <v>20.492180000000001</v>
      </c>
      <c r="AL183" s="14" t="s">
        <v>8</v>
      </c>
      <c r="AM183" s="50" t="s">
        <v>3</v>
      </c>
      <c r="AN183" s="3">
        <v>17.525690000000001</v>
      </c>
      <c r="AO183" s="51">
        <v>18.566690000000001</v>
      </c>
      <c r="AP183" s="3">
        <v>19.607690000000002</v>
      </c>
      <c r="AR183" s="14" t="s">
        <v>8</v>
      </c>
      <c r="AS183" s="50" t="s">
        <v>3</v>
      </c>
      <c r="AT183" s="3">
        <v>17.074819999999999</v>
      </c>
      <c r="AU183" s="51">
        <v>17.917210000000001</v>
      </c>
      <c r="AV183" s="3">
        <v>18.759599999999999</v>
      </c>
      <c r="AX183" s="14" t="s">
        <v>8</v>
      </c>
      <c r="AY183" s="50" t="s">
        <v>3</v>
      </c>
      <c r="AZ183" s="3">
        <v>16.442460000000001</v>
      </c>
      <c r="BA183" s="51">
        <v>17.14217</v>
      </c>
      <c r="BB183" s="3">
        <v>17.84188</v>
      </c>
      <c r="BD183" s="14" t="s">
        <v>8</v>
      </c>
      <c r="BE183" s="50" t="s">
        <v>3</v>
      </c>
      <c r="BF183" s="3">
        <v>15.576359999999999</v>
      </c>
      <c r="BG183" s="51">
        <v>16.062519999999999</v>
      </c>
      <c r="BH183" s="3">
        <v>16.548670000000001</v>
      </c>
      <c r="BJ183" s="14" t="s">
        <v>8</v>
      </c>
      <c r="BK183" s="50" t="s">
        <v>3</v>
      </c>
      <c r="BL183" s="3">
        <v>14.573040000000001</v>
      </c>
      <c r="BM183" s="51">
        <v>14.82789</v>
      </c>
      <c r="BN183" s="3">
        <v>15.08273</v>
      </c>
      <c r="BP183" s="14" t="s">
        <v>8</v>
      </c>
      <c r="BQ183" s="50" t="s">
        <v>3</v>
      </c>
      <c r="BR183" s="3">
        <v>12.98991</v>
      </c>
      <c r="BS183" s="51">
        <v>13.18249</v>
      </c>
      <c r="BT183" s="3">
        <v>13.375080000000001</v>
      </c>
    </row>
    <row r="184" spans="2:72" x14ac:dyDescent="0.3">
      <c r="B184" s="47"/>
      <c r="C184" s="52" t="s">
        <v>4</v>
      </c>
      <c r="D184" s="47">
        <v>14.05508</v>
      </c>
      <c r="E184" s="53">
        <v>15.000970000000001</v>
      </c>
      <c r="F184" s="47">
        <v>15.946870000000001</v>
      </c>
      <c r="H184" s="47"/>
      <c r="I184" s="52" t="s">
        <v>4</v>
      </c>
      <c r="J184" s="47">
        <v>13.85838</v>
      </c>
      <c r="K184" s="53">
        <v>14.65663</v>
      </c>
      <c r="L184" s="47">
        <v>15.454879999999999</v>
      </c>
      <c r="N184" s="47"/>
      <c r="O184" s="52" t="s">
        <v>4</v>
      </c>
      <c r="P184" s="47">
        <v>13.64921</v>
      </c>
      <c r="Q184" s="53">
        <v>14.409470000000001</v>
      </c>
      <c r="R184" s="47">
        <v>15.169729999999999</v>
      </c>
      <c r="T184" s="47"/>
      <c r="U184" s="52" t="s">
        <v>4</v>
      </c>
      <c r="V184" s="47">
        <v>13.29683</v>
      </c>
      <c r="W184" s="53">
        <v>13.93421</v>
      </c>
      <c r="X184" s="47">
        <v>14.57159</v>
      </c>
      <c r="Z184" s="47"/>
      <c r="AA184" s="52" t="s">
        <v>4</v>
      </c>
      <c r="AB184" s="47">
        <v>13.1126</v>
      </c>
      <c r="AC184" s="53">
        <v>13.52765</v>
      </c>
      <c r="AD184" s="47">
        <v>13.9427</v>
      </c>
      <c r="AF184" s="47"/>
      <c r="AG184" s="52" t="s">
        <v>4</v>
      </c>
      <c r="AH184" s="47">
        <v>12.627689999999999</v>
      </c>
      <c r="AI184" s="53">
        <v>13.02333</v>
      </c>
      <c r="AJ184" s="47">
        <v>13.418979999999999</v>
      </c>
      <c r="AL184" s="47"/>
      <c r="AM184" s="52" t="s">
        <v>4</v>
      </c>
      <c r="AN184" s="47">
        <v>11.962020000000001</v>
      </c>
      <c r="AO184" s="53">
        <v>12.26375</v>
      </c>
      <c r="AP184" s="47">
        <v>12.56549</v>
      </c>
      <c r="AR184" s="47"/>
      <c r="AS184" s="52" t="s">
        <v>4</v>
      </c>
      <c r="AT184" s="47">
        <v>11.33858</v>
      </c>
      <c r="AU184" s="53">
        <v>11.57053</v>
      </c>
      <c r="AV184" s="47">
        <v>11.802479999999999</v>
      </c>
      <c r="AX184" s="47"/>
      <c r="AY184" s="52" t="s">
        <v>4</v>
      </c>
      <c r="AZ184" s="47">
        <v>10.59648</v>
      </c>
      <c r="BA184" s="53">
        <v>10.80916</v>
      </c>
      <c r="BB184" s="47">
        <v>11.021839999999999</v>
      </c>
      <c r="BD184" s="47"/>
      <c r="BE184" s="52" t="s">
        <v>4</v>
      </c>
      <c r="BF184" s="47">
        <v>9.7977600000000002</v>
      </c>
      <c r="BG184" s="53">
        <v>9.9324200000000005</v>
      </c>
      <c r="BH184" s="47">
        <v>10.067080000000001</v>
      </c>
      <c r="BJ184" s="47"/>
      <c r="BK184" s="52" t="s">
        <v>4</v>
      </c>
      <c r="BL184" s="47">
        <v>8.9969000000000001</v>
      </c>
      <c r="BM184" s="53">
        <v>9.0664200000000008</v>
      </c>
      <c r="BN184" s="47">
        <v>9.1359399999999997</v>
      </c>
      <c r="BP184" s="47"/>
      <c r="BQ184" s="52" t="s">
        <v>4</v>
      </c>
      <c r="BR184" s="47">
        <v>8.0650200000000005</v>
      </c>
      <c r="BS184" s="53">
        <v>8.1455599999999997</v>
      </c>
      <c r="BT184" s="47">
        <v>8.2261000000000006</v>
      </c>
    </row>
    <row r="185" spans="2:72" x14ac:dyDescent="0.3">
      <c r="B185" s="46" t="s">
        <v>9</v>
      </c>
      <c r="C185" s="52"/>
      <c r="D185" s="47">
        <v>0.73014999999999997</v>
      </c>
      <c r="E185" s="56">
        <v>0.76819000000000004</v>
      </c>
      <c r="F185" s="47">
        <v>0.80622000000000005</v>
      </c>
      <c r="H185" s="46" t="s">
        <v>9</v>
      </c>
      <c r="I185" s="52"/>
      <c r="J185" s="47">
        <v>0.73512999999999995</v>
      </c>
      <c r="K185" s="56">
        <v>0.77073999999999998</v>
      </c>
      <c r="L185" s="47">
        <v>0.80633999999999995</v>
      </c>
      <c r="N185" s="46" t="s">
        <v>9</v>
      </c>
      <c r="O185" s="52"/>
      <c r="P185" s="47">
        <v>0.72589000000000004</v>
      </c>
      <c r="Q185" s="56">
        <v>0.76698999999999995</v>
      </c>
      <c r="R185" s="47">
        <v>0.80808999999999997</v>
      </c>
      <c r="T185" s="46" t="s">
        <v>9</v>
      </c>
      <c r="U185" s="52"/>
      <c r="V185" s="47">
        <v>0.73101000000000005</v>
      </c>
      <c r="W185" s="56">
        <v>0.77039000000000002</v>
      </c>
      <c r="X185" s="47">
        <v>0.80978000000000006</v>
      </c>
      <c r="Z185" s="46" t="s">
        <v>9</v>
      </c>
      <c r="AA185" s="52"/>
      <c r="AB185" s="47">
        <v>0.73736999999999997</v>
      </c>
      <c r="AC185" s="56">
        <v>0.77141999999999999</v>
      </c>
      <c r="AD185" s="47">
        <v>0.80547000000000002</v>
      </c>
      <c r="AF185" s="46" t="s">
        <v>9</v>
      </c>
      <c r="AG185" s="52"/>
      <c r="AH185" s="47">
        <v>0.72663999999999995</v>
      </c>
      <c r="AI185" s="56">
        <v>0.76490999999999998</v>
      </c>
      <c r="AJ185" s="47">
        <v>0.80318000000000001</v>
      </c>
      <c r="AL185" s="46" t="s">
        <v>9</v>
      </c>
      <c r="AM185" s="52"/>
      <c r="AN185" s="47">
        <v>0.72965999999999998</v>
      </c>
      <c r="AO185" s="56">
        <v>0.76856999999999998</v>
      </c>
      <c r="AP185" s="47">
        <v>0.80747999999999998</v>
      </c>
      <c r="AR185" s="46" t="s">
        <v>9</v>
      </c>
      <c r="AS185" s="52"/>
      <c r="AT185" s="47">
        <v>0.71926000000000001</v>
      </c>
      <c r="AU185" s="56">
        <v>0.75882000000000005</v>
      </c>
      <c r="AV185" s="47">
        <v>0.79837000000000002</v>
      </c>
      <c r="AX185" s="46" t="s">
        <v>9</v>
      </c>
      <c r="AY185" s="52"/>
      <c r="AZ185" s="47">
        <v>0.71557000000000004</v>
      </c>
      <c r="BA185" s="56">
        <v>0.75202000000000002</v>
      </c>
      <c r="BB185" s="47">
        <v>0.78846000000000005</v>
      </c>
      <c r="BD185" s="46" t="s">
        <v>9</v>
      </c>
      <c r="BE185" s="52"/>
      <c r="BF185" s="47">
        <v>0.69840000000000002</v>
      </c>
      <c r="BG185" s="56">
        <v>0.73875000000000002</v>
      </c>
      <c r="BH185" s="47">
        <v>0.77908999999999995</v>
      </c>
      <c r="BJ185" s="46" t="s">
        <v>9</v>
      </c>
      <c r="BK185" s="52"/>
      <c r="BL185" s="47">
        <v>0.66434000000000004</v>
      </c>
      <c r="BM185" s="56">
        <v>0.69801000000000002</v>
      </c>
      <c r="BN185" s="47">
        <v>0.73168</v>
      </c>
      <c r="BP185" s="46" t="s">
        <v>9</v>
      </c>
      <c r="BQ185" s="52"/>
      <c r="BR185" s="47">
        <v>0.61292000000000002</v>
      </c>
      <c r="BS185" s="56">
        <v>0.65595000000000003</v>
      </c>
      <c r="BT185" s="47">
        <v>0.69899</v>
      </c>
    </row>
    <row r="186" spans="2:72" x14ac:dyDescent="0.3">
      <c r="B186" s="14" t="s">
        <v>10</v>
      </c>
      <c r="C186" s="50" t="s">
        <v>3</v>
      </c>
      <c r="D186" s="3">
        <v>14.289709999999999</v>
      </c>
      <c r="E186" s="51">
        <v>16.359349999999999</v>
      </c>
      <c r="F186" s="3">
        <v>18.428989999999999</v>
      </c>
      <c r="H186" s="14" t="s">
        <v>10</v>
      </c>
      <c r="I186" s="50" t="s">
        <v>3</v>
      </c>
      <c r="J186" s="3">
        <v>14.32071</v>
      </c>
      <c r="K186" s="51">
        <v>16.223880000000001</v>
      </c>
      <c r="L186" s="3">
        <v>18.12706</v>
      </c>
      <c r="N186" s="14" t="s">
        <v>10</v>
      </c>
      <c r="O186" s="50" t="s">
        <v>3</v>
      </c>
      <c r="P186" s="3">
        <v>14.312889999999999</v>
      </c>
      <c r="Q186" s="51">
        <v>16.61214</v>
      </c>
      <c r="R186" s="3">
        <v>18.9114</v>
      </c>
      <c r="T186" s="14" t="s">
        <v>10</v>
      </c>
      <c r="U186" s="50" t="s">
        <v>3</v>
      </c>
      <c r="V186" s="3">
        <v>14.146570000000001</v>
      </c>
      <c r="W186" s="51">
        <v>16.577750000000002</v>
      </c>
      <c r="X186" s="3">
        <v>19.008939999999999</v>
      </c>
      <c r="Z186" s="14" t="s">
        <v>10</v>
      </c>
      <c r="AA186" s="50" t="s">
        <v>3</v>
      </c>
      <c r="AB186" s="3">
        <v>14.913259999999999</v>
      </c>
      <c r="AC186" s="51">
        <v>17.34947</v>
      </c>
      <c r="AD186" s="3">
        <v>19.785689999999999</v>
      </c>
      <c r="AF186" s="14" t="s">
        <v>10</v>
      </c>
      <c r="AG186" s="50" t="s">
        <v>3</v>
      </c>
      <c r="AH186" s="3">
        <v>15.57649</v>
      </c>
      <c r="AI186" s="51">
        <v>18.96067</v>
      </c>
      <c r="AJ186" s="3">
        <v>22.344850000000001</v>
      </c>
      <c r="AL186" s="14" t="s">
        <v>10</v>
      </c>
      <c r="AM186" s="50" t="s">
        <v>3</v>
      </c>
      <c r="AN186" s="3">
        <v>16.965340000000001</v>
      </c>
      <c r="AO186" s="51">
        <v>20.99793</v>
      </c>
      <c r="AP186" s="3">
        <v>25.030529999999999</v>
      </c>
      <c r="AR186" s="14" t="s">
        <v>10</v>
      </c>
      <c r="AS186" s="50" t="s">
        <v>3</v>
      </c>
      <c r="AT186" s="3">
        <v>19.884329999999999</v>
      </c>
      <c r="AU186" s="51">
        <v>25.49165</v>
      </c>
      <c r="AV186" s="3">
        <v>31.098970000000001</v>
      </c>
      <c r="AX186" s="14" t="s">
        <v>10</v>
      </c>
      <c r="AY186" s="50" t="s">
        <v>3</v>
      </c>
      <c r="AZ186" s="3">
        <v>24.520869999999999</v>
      </c>
      <c r="BA186" s="51">
        <v>30.667259999999999</v>
      </c>
      <c r="BB186" s="3">
        <v>36.813659999999999</v>
      </c>
      <c r="BD186" s="14" t="s">
        <v>10</v>
      </c>
      <c r="BE186" s="50" t="s">
        <v>3</v>
      </c>
      <c r="BF186" s="3">
        <v>31.84103</v>
      </c>
      <c r="BG186" s="51">
        <v>38.976999999999997</v>
      </c>
      <c r="BH186" s="3">
        <v>46.11298</v>
      </c>
      <c r="BJ186" s="14" t="s">
        <v>10</v>
      </c>
      <c r="BK186" s="50" t="s">
        <v>3</v>
      </c>
      <c r="BL186" s="3">
        <v>45.376649999999998</v>
      </c>
      <c r="BM186" s="51">
        <v>52.429870000000001</v>
      </c>
      <c r="BN186" s="3">
        <v>59.483089999999997</v>
      </c>
      <c r="BP186" s="14" t="s">
        <v>10</v>
      </c>
      <c r="BQ186" s="50" t="s">
        <v>3</v>
      </c>
      <c r="BR186" s="3">
        <v>61.51652</v>
      </c>
      <c r="BS186" s="51">
        <v>70.379080000000002</v>
      </c>
      <c r="BT186" s="3">
        <v>79.241650000000007</v>
      </c>
    </row>
    <row r="187" spans="2:72" x14ac:dyDescent="0.3">
      <c r="B187" s="47"/>
      <c r="C187" s="52" t="s">
        <v>4</v>
      </c>
      <c r="D187" s="47">
        <v>9.2172699999999992</v>
      </c>
      <c r="E187" s="53">
        <v>13.41394</v>
      </c>
      <c r="F187" s="47">
        <v>17.610620000000001</v>
      </c>
      <c r="H187" s="47"/>
      <c r="I187" s="52" t="s">
        <v>4</v>
      </c>
      <c r="J187" s="47">
        <v>9.5916700000000006</v>
      </c>
      <c r="K187" s="53">
        <v>13.53698</v>
      </c>
      <c r="L187" s="47">
        <v>17.482299999999999</v>
      </c>
      <c r="N187" s="47"/>
      <c r="O187" s="52" t="s">
        <v>4</v>
      </c>
      <c r="P187" s="47">
        <v>10.62998</v>
      </c>
      <c r="Q187" s="53">
        <v>15.552490000000001</v>
      </c>
      <c r="R187" s="47">
        <v>20.475010000000001</v>
      </c>
      <c r="T187" s="47"/>
      <c r="U187" s="52" t="s">
        <v>4</v>
      </c>
      <c r="V187" s="47">
        <v>11.40192</v>
      </c>
      <c r="W187" s="53">
        <v>17.470759999999999</v>
      </c>
      <c r="X187" s="47">
        <v>23.53961</v>
      </c>
      <c r="Z187" s="47"/>
      <c r="AA187" s="52" t="s">
        <v>4</v>
      </c>
      <c r="AB187" s="47">
        <v>13.50413</v>
      </c>
      <c r="AC187" s="53">
        <v>21.31183</v>
      </c>
      <c r="AD187" s="47">
        <v>29.119520000000001</v>
      </c>
      <c r="AF187" s="47"/>
      <c r="AG187" s="52" t="s">
        <v>4</v>
      </c>
      <c r="AH187" s="47">
        <v>16.986319999999999</v>
      </c>
      <c r="AI187" s="53">
        <v>27.941289999999999</v>
      </c>
      <c r="AJ187" s="47">
        <v>38.896250000000002</v>
      </c>
      <c r="AL187" s="47"/>
      <c r="AM187" s="52" t="s">
        <v>4</v>
      </c>
      <c r="AN187" s="47">
        <v>21.869679999999999</v>
      </c>
      <c r="AO187" s="53">
        <v>32.713610000000003</v>
      </c>
      <c r="AP187" s="47">
        <v>43.55753</v>
      </c>
      <c r="AR187" s="47"/>
      <c r="AS187" s="52" t="s">
        <v>4</v>
      </c>
      <c r="AT187" s="47">
        <v>31.072330000000001</v>
      </c>
      <c r="AU187" s="53">
        <v>47.330109999999998</v>
      </c>
      <c r="AV187" s="47">
        <v>63.587890000000002</v>
      </c>
      <c r="AX187" s="47"/>
      <c r="AY187" s="52" t="s">
        <v>4</v>
      </c>
      <c r="AZ187" s="47">
        <v>44.155549999999998</v>
      </c>
      <c r="BA187" s="53">
        <v>65.772130000000004</v>
      </c>
      <c r="BB187" s="47">
        <v>87.3887</v>
      </c>
      <c r="BD187" s="47"/>
      <c r="BE187" s="52" t="s">
        <v>4</v>
      </c>
      <c r="BF187" s="47">
        <v>65.229420000000005</v>
      </c>
      <c r="BG187" s="53">
        <v>83.374039999999994</v>
      </c>
      <c r="BH187" s="47">
        <v>101.51866</v>
      </c>
      <c r="BJ187" s="47"/>
      <c r="BK187" s="52" t="s">
        <v>4</v>
      </c>
      <c r="BL187" s="47">
        <v>94.491550000000004</v>
      </c>
      <c r="BM187" s="53">
        <v>108.24772</v>
      </c>
      <c r="BN187" s="47">
        <v>122.00388</v>
      </c>
      <c r="BP187" s="47"/>
      <c r="BQ187" s="52" t="s">
        <v>4</v>
      </c>
      <c r="BR187" s="47">
        <v>120.94038</v>
      </c>
      <c r="BS187" s="53">
        <v>136.13578999999999</v>
      </c>
      <c r="BT187" s="47">
        <v>151.3312</v>
      </c>
    </row>
    <row r="188" spans="2:72" x14ac:dyDescent="0.3">
      <c r="B188" s="14" t="s">
        <v>11</v>
      </c>
      <c r="C188" s="50" t="s">
        <v>3</v>
      </c>
      <c r="D188" s="3">
        <v>2.8784399999999999</v>
      </c>
      <c r="E188" s="51">
        <v>3.8921600000000001</v>
      </c>
      <c r="F188" s="3">
        <v>4.9058900000000003</v>
      </c>
      <c r="H188" s="14" t="s">
        <v>11</v>
      </c>
      <c r="I188" s="50" t="s">
        <v>3</v>
      </c>
      <c r="J188" s="3">
        <v>2.8824100000000001</v>
      </c>
      <c r="K188" s="51">
        <v>3.8057500000000002</v>
      </c>
      <c r="L188" s="3">
        <v>4.7290900000000002</v>
      </c>
      <c r="N188" s="14" t="s">
        <v>11</v>
      </c>
      <c r="O188" s="50" t="s">
        <v>3</v>
      </c>
      <c r="P188" s="3">
        <v>2.82301</v>
      </c>
      <c r="Q188" s="51">
        <v>4.0032800000000002</v>
      </c>
      <c r="R188" s="3">
        <v>5.1835599999999999</v>
      </c>
      <c r="T188" s="14" t="s">
        <v>11</v>
      </c>
      <c r="U188" s="50" t="s">
        <v>3</v>
      </c>
      <c r="V188" s="3">
        <v>2.7408000000000001</v>
      </c>
      <c r="W188" s="51">
        <v>3.9516</v>
      </c>
      <c r="X188" s="3">
        <v>5.1623999999999999</v>
      </c>
      <c r="Z188" s="14" t="s">
        <v>11</v>
      </c>
      <c r="AA188" s="50" t="s">
        <v>3</v>
      </c>
      <c r="AB188" s="3">
        <v>2.95648</v>
      </c>
      <c r="AC188" s="51">
        <v>4.0826599999999997</v>
      </c>
      <c r="AD188" s="3">
        <v>5.2088299999999998</v>
      </c>
      <c r="AF188" s="14" t="s">
        <v>11</v>
      </c>
      <c r="AG188" s="50" t="s">
        <v>3</v>
      </c>
      <c r="AH188" s="3">
        <v>3.1244399999999999</v>
      </c>
      <c r="AI188" s="51">
        <v>4.6579300000000003</v>
      </c>
      <c r="AJ188" s="3">
        <v>6.1914199999999999</v>
      </c>
      <c r="AL188" s="14" t="s">
        <v>11</v>
      </c>
      <c r="AM188" s="50" t="s">
        <v>3</v>
      </c>
      <c r="AN188" s="3">
        <v>3.20946</v>
      </c>
      <c r="AO188" s="51">
        <v>5.10229</v>
      </c>
      <c r="AP188" s="3">
        <v>6.99512</v>
      </c>
      <c r="AR188" s="14" t="s">
        <v>11</v>
      </c>
      <c r="AS188" s="50" t="s">
        <v>3</v>
      </c>
      <c r="AT188" s="3">
        <v>4.1459099999999998</v>
      </c>
      <c r="AU188" s="51">
        <v>6.5010399999999997</v>
      </c>
      <c r="AV188" s="3">
        <v>8.8561700000000005</v>
      </c>
      <c r="AX188" s="14" t="s">
        <v>11</v>
      </c>
      <c r="AY188" s="50" t="s">
        <v>3</v>
      </c>
      <c r="AZ188" s="3">
        <v>5.3784999999999998</v>
      </c>
      <c r="BA188" s="51">
        <v>7.89215</v>
      </c>
      <c r="BB188" s="3">
        <v>10.405799999999999</v>
      </c>
      <c r="BD188" s="14" t="s">
        <v>11</v>
      </c>
      <c r="BE188" s="50" t="s">
        <v>3</v>
      </c>
      <c r="BF188" s="3">
        <v>7.2993100000000002</v>
      </c>
      <c r="BG188" s="51">
        <v>10.578569999999999</v>
      </c>
      <c r="BH188" s="3">
        <v>13.85783</v>
      </c>
      <c r="BJ188" s="14" t="s">
        <v>11</v>
      </c>
      <c r="BK188" s="50" t="s">
        <v>3</v>
      </c>
      <c r="BL188" s="3">
        <v>12.259539999999999</v>
      </c>
      <c r="BM188" s="51">
        <v>16.197019999999998</v>
      </c>
      <c r="BN188" s="3">
        <v>20.13449</v>
      </c>
      <c r="BP188" s="14" t="s">
        <v>11</v>
      </c>
      <c r="BQ188" s="50" t="s">
        <v>3</v>
      </c>
      <c r="BR188" s="3">
        <v>18.86673</v>
      </c>
      <c r="BS188" s="51">
        <v>24.797930000000001</v>
      </c>
      <c r="BT188" s="3">
        <v>30.729130000000001</v>
      </c>
    </row>
    <row r="189" spans="2:72" x14ac:dyDescent="0.3">
      <c r="B189" s="47"/>
      <c r="C189" s="52" t="s">
        <v>4</v>
      </c>
      <c r="D189" s="47">
        <v>7.1094200000000001</v>
      </c>
      <c r="E189" s="53">
        <v>9.5863700000000005</v>
      </c>
      <c r="F189" s="47">
        <v>12.063330000000001</v>
      </c>
      <c r="H189" s="47"/>
      <c r="I189" s="52" t="s">
        <v>4</v>
      </c>
      <c r="J189" s="47">
        <v>7.2344499999999998</v>
      </c>
      <c r="K189" s="53">
        <v>9.5230300000000003</v>
      </c>
      <c r="L189" s="47">
        <v>11.8116</v>
      </c>
      <c r="N189" s="47"/>
      <c r="O189" s="52" t="s">
        <v>4</v>
      </c>
      <c r="P189" s="47">
        <v>7.4488300000000001</v>
      </c>
      <c r="Q189" s="53">
        <v>10.506069999999999</v>
      </c>
      <c r="R189" s="47">
        <v>13.56331</v>
      </c>
      <c r="T189" s="47"/>
      <c r="U189" s="52" t="s">
        <v>4</v>
      </c>
      <c r="V189" s="47">
        <v>7.5135699999999996</v>
      </c>
      <c r="W189" s="53">
        <v>11.25638</v>
      </c>
      <c r="X189" s="47">
        <v>14.99919</v>
      </c>
      <c r="Z189" s="47"/>
      <c r="AA189" s="52" t="s">
        <v>4</v>
      </c>
      <c r="AB189" s="47">
        <v>8.4690799999999999</v>
      </c>
      <c r="AC189" s="53">
        <v>12.93482</v>
      </c>
      <c r="AD189" s="47">
        <v>17.400559999999999</v>
      </c>
      <c r="AF189" s="47"/>
      <c r="AG189" s="52" t="s">
        <v>4</v>
      </c>
      <c r="AH189" s="47">
        <v>10.24865</v>
      </c>
      <c r="AI189" s="53">
        <v>16.325119999999998</v>
      </c>
      <c r="AJ189" s="47">
        <v>22.401579999999999</v>
      </c>
      <c r="AL189" s="47"/>
      <c r="AM189" s="52" t="s">
        <v>4</v>
      </c>
      <c r="AN189" s="47">
        <v>11.706429999999999</v>
      </c>
      <c r="AO189" s="53">
        <v>18.542580000000001</v>
      </c>
      <c r="AP189" s="47">
        <v>25.378730000000001</v>
      </c>
      <c r="AR189" s="47"/>
      <c r="AS189" s="52" t="s">
        <v>4</v>
      </c>
      <c r="AT189" s="47">
        <v>16.691279999999999</v>
      </c>
      <c r="AU189" s="53">
        <v>26.499110000000002</v>
      </c>
      <c r="AV189" s="47">
        <v>36.306939999999997</v>
      </c>
      <c r="AX189" s="47"/>
      <c r="AY189" s="52" t="s">
        <v>4</v>
      </c>
      <c r="AZ189" s="47">
        <v>23.695209999999999</v>
      </c>
      <c r="BA189" s="53">
        <v>35.91301</v>
      </c>
      <c r="BB189" s="47">
        <v>48.130809999999997</v>
      </c>
      <c r="BD189" s="47"/>
      <c r="BE189" s="52" t="s">
        <v>4</v>
      </c>
      <c r="BF189" s="47">
        <v>34.766390000000001</v>
      </c>
      <c r="BG189" s="53">
        <v>46.428370000000001</v>
      </c>
      <c r="BH189" s="47">
        <v>58.090350000000001</v>
      </c>
      <c r="BJ189" s="47"/>
      <c r="BK189" s="52" t="s">
        <v>4</v>
      </c>
      <c r="BL189" s="47">
        <v>53.725760000000001</v>
      </c>
      <c r="BM189" s="53">
        <v>64.557029999999997</v>
      </c>
      <c r="BN189" s="47">
        <v>75.388300000000001</v>
      </c>
      <c r="BP189" s="47"/>
      <c r="BQ189" s="52" t="s">
        <v>4</v>
      </c>
      <c r="BR189" s="47">
        <v>72.944559999999996</v>
      </c>
      <c r="BS189" s="53">
        <v>86.964780000000005</v>
      </c>
      <c r="BT189" s="47">
        <v>100.98499</v>
      </c>
    </row>
    <row r="190" spans="2:72" x14ac:dyDescent="0.3">
      <c r="B190" s="46" t="s">
        <v>12</v>
      </c>
      <c r="C190" s="52"/>
      <c r="D190" s="47">
        <v>67.095709999999997</v>
      </c>
      <c r="E190" s="53">
        <v>167</v>
      </c>
      <c r="F190" s="47">
        <v>266.90429</v>
      </c>
      <c r="H190" s="46" t="s">
        <v>12</v>
      </c>
      <c r="I190" s="52"/>
      <c r="J190" s="47">
        <v>72.641859999999994</v>
      </c>
      <c r="K190" s="53">
        <v>171.5</v>
      </c>
      <c r="L190" s="47">
        <v>270.35813999999999</v>
      </c>
      <c r="N190" s="46" t="s">
        <v>12</v>
      </c>
      <c r="O190" s="52"/>
      <c r="P190" s="47">
        <v>117.66325000000001</v>
      </c>
      <c r="Q190" s="53">
        <v>218.5</v>
      </c>
      <c r="R190" s="47">
        <v>319.33674999999999</v>
      </c>
      <c r="T190" s="46" t="s">
        <v>12</v>
      </c>
      <c r="U190" s="52"/>
      <c r="V190" s="47">
        <v>130.11669000000001</v>
      </c>
      <c r="W190" s="53">
        <v>264</v>
      </c>
      <c r="X190" s="47">
        <v>397.88330999999999</v>
      </c>
      <c r="Z190" s="46" t="s">
        <v>12</v>
      </c>
      <c r="AA190" s="52"/>
      <c r="AB190" s="47">
        <v>168.20107999999999</v>
      </c>
      <c r="AC190" s="53">
        <v>327</v>
      </c>
      <c r="AD190" s="47">
        <v>485.79892000000001</v>
      </c>
      <c r="AF190" s="46" t="s">
        <v>12</v>
      </c>
      <c r="AG190" s="52"/>
      <c r="AH190" s="47">
        <v>231.71805000000001</v>
      </c>
      <c r="AI190" s="53">
        <v>451.5</v>
      </c>
      <c r="AJ190" s="47">
        <v>671.28195000000005</v>
      </c>
      <c r="AL190" s="46" t="s">
        <v>12</v>
      </c>
      <c r="AM190" s="52"/>
      <c r="AN190" s="47">
        <v>292.51452999999998</v>
      </c>
      <c r="AO190" s="53">
        <v>459.5</v>
      </c>
      <c r="AP190" s="47">
        <v>626.48546999999996</v>
      </c>
      <c r="AR190" s="46" t="s">
        <v>12</v>
      </c>
      <c r="AS190" s="52"/>
      <c r="AT190" s="47">
        <v>405.31531000000001</v>
      </c>
      <c r="AU190" s="53">
        <v>671.5</v>
      </c>
      <c r="AV190" s="47">
        <v>937.68469000000005</v>
      </c>
      <c r="AX190" s="46" t="s">
        <v>12</v>
      </c>
      <c r="AY190" s="52"/>
      <c r="AZ190" s="47">
        <v>581.40565000000004</v>
      </c>
      <c r="BA190" s="53">
        <v>1095.5</v>
      </c>
      <c r="BB190" s="47">
        <v>1609.5943500000001</v>
      </c>
      <c r="BD190" s="46" t="s">
        <v>12</v>
      </c>
      <c r="BE190" s="52"/>
      <c r="BF190" s="47">
        <v>826.01518999999996</v>
      </c>
      <c r="BG190" s="53">
        <v>1195.5</v>
      </c>
      <c r="BH190" s="47">
        <v>1564.9848099999999</v>
      </c>
      <c r="BJ190" s="46" t="s">
        <v>12</v>
      </c>
      <c r="BK190" s="52"/>
      <c r="BL190" s="47">
        <v>1279.9737600000001</v>
      </c>
      <c r="BM190" s="53">
        <v>1562</v>
      </c>
      <c r="BN190" s="47">
        <v>1844.0262399999999</v>
      </c>
      <c r="BP190" s="46" t="s">
        <v>12</v>
      </c>
      <c r="BQ190" s="52"/>
      <c r="BR190" s="47">
        <v>1598.30385</v>
      </c>
      <c r="BS190" s="53">
        <v>1869.5</v>
      </c>
      <c r="BT190" s="47">
        <v>2140.6961500000002</v>
      </c>
    </row>
    <row r="191" spans="2:72" x14ac:dyDescent="0.3">
      <c r="B191" s="14" t="s">
        <v>13</v>
      </c>
      <c r="C191" s="50" t="s">
        <v>3</v>
      </c>
      <c r="D191" s="3">
        <v>21.454989999999999</v>
      </c>
      <c r="E191" s="51">
        <v>21.89226</v>
      </c>
      <c r="F191" s="3">
        <v>22.329519999999999</v>
      </c>
      <c r="H191" s="14" t="s">
        <v>13</v>
      </c>
      <c r="I191" s="50" t="s">
        <v>3</v>
      </c>
      <c r="J191" s="3">
        <v>21.414719999999999</v>
      </c>
      <c r="K191" s="51">
        <v>21.856380000000001</v>
      </c>
      <c r="L191" s="3">
        <v>22.29804</v>
      </c>
      <c r="N191" s="14" t="s">
        <v>13</v>
      </c>
      <c r="O191" s="50" t="s">
        <v>3</v>
      </c>
      <c r="P191" s="3">
        <v>21.38927</v>
      </c>
      <c r="Q191" s="51">
        <v>21.839320000000001</v>
      </c>
      <c r="R191" s="3">
        <v>22.289380000000001</v>
      </c>
      <c r="T191" s="14" t="s">
        <v>13</v>
      </c>
      <c r="U191" s="50" t="s">
        <v>3</v>
      </c>
      <c r="V191" s="3">
        <v>21.33578</v>
      </c>
      <c r="W191" s="51">
        <v>21.833359999999999</v>
      </c>
      <c r="X191" s="3">
        <v>22.330950000000001</v>
      </c>
      <c r="Z191" s="14" t="s">
        <v>13</v>
      </c>
      <c r="AA191" s="50" t="s">
        <v>3</v>
      </c>
      <c r="AB191" s="3">
        <v>21.28633</v>
      </c>
      <c r="AC191" s="51">
        <v>21.721209999999999</v>
      </c>
      <c r="AD191" s="3">
        <v>22.156089999999999</v>
      </c>
      <c r="AF191" s="14" t="s">
        <v>13</v>
      </c>
      <c r="AG191" s="50" t="s">
        <v>3</v>
      </c>
      <c r="AH191" s="3">
        <v>21.042950000000001</v>
      </c>
      <c r="AI191" s="51">
        <v>21.541930000000001</v>
      </c>
      <c r="AJ191" s="3">
        <v>22.040900000000001</v>
      </c>
      <c r="AL191" s="14" t="s">
        <v>13</v>
      </c>
      <c r="AM191" s="50" t="s">
        <v>3</v>
      </c>
      <c r="AN191" s="3">
        <v>20.887619999999998</v>
      </c>
      <c r="AO191" s="51">
        <v>21.41582</v>
      </c>
      <c r="AP191" s="3">
        <v>21.944019999999998</v>
      </c>
      <c r="AR191" s="14" t="s">
        <v>13</v>
      </c>
      <c r="AS191" s="50" t="s">
        <v>3</v>
      </c>
      <c r="AT191" s="3">
        <v>20.83785</v>
      </c>
      <c r="AU191" s="51">
        <v>21.33344</v>
      </c>
      <c r="AV191" s="3">
        <v>21.829029999999999</v>
      </c>
      <c r="AX191" s="14" t="s">
        <v>13</v>
      </c>
      <c r="AY191" s="50" t="s">
        <v>3</v>
      </c>
      <c r="AZ191" s="3">
        <v>20.667819999999999</v>
      </c>
      <c r="BA191" s="51">
        <v>21.13513</v>
      </c>
      <c r="BB191" s="3">
        <v>21.602450000000001</v>
      </c>
      <c r="BD191" s="14" t="s">
        <v>13</v>
      </c>
      <c r="BE191" s="50" t="s">
        <v>3</v>
      </c>
      <c r="BF191" s="3">
        <v>20.694939999999999</v>
      </c>
      <c r="BG191" s="51">
        <v>21.105709999999998</v>
      </c>
      <c r="BH191" s="3">
        <v>21.516480000000001</v>
      </c>
      <c r="BJ191" s="14" t="s">
        <v>13</v>
      </c>
      <c r="BK191" s="50" t="s">
        <v>3</v>
      </c>
      <c r="BL191" s="3">
        <v>20.684229999999999</v>
      </c>
      <c r="BM191" s="51">
        <v>21.029350000000001</v>
      </c>
      <c r="BN191" s="3">
        <v>21.374479999999998</v>
      </c>
      <c r="BP191" s="14" t="s">
        <v>13</v>
      </c>
      <c r="BQ191" s="50" t="s">
        <v>3</v>
      </c>
      <c r="BR191" s="3">
        <v>21.030629999999999</v>
      </c>
      <c r="BS191" s="51">
        <v>21.342390000000002</v>
      </c>
      <c r="BT191" s="3">
        <v>21.654150000000001</v>
      </c>
    </row>
    <row r="192" spans="2:72" x14ac:dyDescent="0.3">
      <c r="B192" s="47"/>
      <c r="C192" s="52" t="s">
        <v>4</v>
      </c>
      <c r="D192" s="47">
        <v>12.319610000000001</v>
      </c>
      <c r="E192" s="53">
        <v>12.411960000000001</v>
      </c>
      <c r="F192" s="47">
        <v>12.50431</v>
      </c>
      <c r="H192" s="47"/>
      <c r="I192" s="52" t="s">
        <v>4</v>
      </c>
      <c r="J192" s="47">
        <v>12.31786</v>
      </c>
      <c r="K192" s="53">
        <v>12.397360000000001</v>
      </c>
      <c r="L192" s="47">
        <v>12.47686</v>
      </c>
      <c r="N192" s="47"/>
      <c r="O192" s="52" t="s">
        <v>4</v>
      </c>
      <c r="P192" s="47">
        <v>12.307259999999999</v>
      </c>
      <c r="Q192" s="53">
        <v>12.417630000000001</v>
      </c>
      <c r="R192" s="47">
        <v>12.527990000000001</v>
      </c>
      <c r="T192" s="47"/>
      <c r="U192" s="52" t="s">
        <v>4</v>
      </c>
      <c r="V192" s="47">
        <v>12.30076</v>
      </c>
      <c r="W192" s="53">
        <v>12.40339</v>
      </c>
      <c r="X192" s="47">
        <v>12.506019999999999</v>
      </c>
      <c r="Z192" s="47"/>
      <c r="AA192" s="52" t="s">
        <v>4</v>
      </c>
      <c r="AB192" s="47">
        <v>12.32333</v>
      </c>
      <c r="AC192" s="53">
        <v>12.40784</v>
      </c>
      <c r="AD192" s="47">
        <v>12.49236</v>
      </c>
      <c r="AF192" s="47"/>
      <c r="AG192" s="52" t="s">
        <v>4</v>
      </c>
      <c r="AH192" s="47">
        <v>12.328569999999999</v>
      </c>
      <c r="AI192" s="53">
        <v>12.416740000000001</v>
      </c>
      <c r="AJ192" s="47">
        <v>12.50492</v>
      </c>
      <c r="AL192" s="47"/>
      <c r="AM192" s="52" t="s">
        <v>4</v>
      </c>
      <c r="AN192" s="47">
        <v>12.324249999999999</v>
      </c>
      <c r="AO192" s="53">
        <v>12.39972</v>
      </c>
      <c r="AP192" s="47">
        <v>12.47518</v>
      </c>
      <c r="AR192" s="47"/>
      <c r="AS192" s="52" t="s">
        <v>4</v>
      </c>
      <c r="AT192" s="47">
        <v>12.225479999999999</v>
      </c>
      <c r="AU192" s="53">
        <v>12.32704</v>
      </c>
      <c r="AV192" s="47">
        <v>12.428599999999999</v>
      </c>
      <c r="AX192" s="47"/>
      <c r="AY192" s="52" t="s">
        <v>4</v>
      </c>
      <c r="AZ192" s="47">
        <v>12.21354</v>
      </c>
      <c r="BA192" s="53">
        <v>12.309150000000001</v>
      </c>
      <c r="BB192" s="47">
        <v>12.404769999999999</v>
      </c>
      <c r="BD192" s="47"/>
      <c r="BE192" s="52" t="s">
        <v>4</v>
      </c>
      <c r="BF192" s="47">
        <v>12.17417</v>
      </c>
      <c r="BG192" s="53">
        <v>12.242330000000001</v>
      </c>
      <c r="BH192" s="47">
        <v>12.31048</v>
      </c>
      <c r="BJ192" s="47"/>
      <c r="BK192" s="52" t="s">
        <v>4</v>
      </c>
      <c r="BL192" s="47">
        <v>12.20519</v>
      </c>
      <c r="BM192" s="53">
        <v>12.234209999999999</v>
      </c>
      <c r="BN192" s="47">
        <v>12.26322</v>
      </c>
      <c r="BP192" s="47"/>
      <c r="BQ192" s="52" t="s">
        <v>4</v>
      </c>
      <c r="BR192" s="47">
        <v>12.13707</v>
      </c>
      <c r="BS192" s="53">
        <v>12.24531</v>
      </c>
      <c r="BT192" s="47">
        <v>12.35355</v>
      </c>
    </row>
    <row r="193" spans="2:72" x14ac:dyDescent="0.3">
      <c r="B193" s="14" t="s">
        <v>14</v>
      </c>
      <c r="C193" s="50" t="s">
        <v>3</v>
      </c>
      <c r="D193" s="3">
        <v>16.405709999999999</v>
      </c>
      <c r="E193" s="51">
        <v>17.444230000000001</v>
      </c>
      <c r="F193" s="3">
        <v>18.482749999999999</v>
      </c>
      <c r="H193" s="14" t="s">
        <v>14</v>
      </c>
      <c r="I193" s="50" t="s">
        <v>3</v>
      </c>
      <c r="J193" s="3">
        <v>16.473420000000001</v>
      </c>
      <c r="K193" s="51">
        <v>17.470130000000001</v>
      </c>
      <c r="L193" s="3">
        <v>18.466840000000001</v>
      </c>
      <c r="N193" s="14" t="s">
        <v>14</v>
      </c>
      <c r="O193" s="50" t="s">
        <v>3</v>
      </c>
      <c r="P193" s="3">
        <v>16.282609999999998</v>
      </c>
      <c r="Q193" s="51">
        <v>17.39254</v>
      </c>
      <c r="R193" s="3">
        <v>18.502479999999998</v>
      </c>
      <c r="T193" s="14" t="s">
        <v>14</v>
      </c>
      <c r="U193" s="50" t="s">
        <v>3</v>
      </c>
      <c r="V193" s="3">
        <v>16.353249999999999</v>
      </c>
      <c r="W193" s="51">
        <v>17.451309999999999</v>
      </c>
      <c r="X193" s="3">
        <v>18.54937</v>
      </c>
      <c r="Z193" s="14" t="s">
        <v>14</v>
      </c>
      <c r="AA193" s="50" t="s">
        <v>3</v>
      </c>
      <c r="AB193" s="3">
        <v>16.4236</v>
      </c>
      <c r="AC193" s="51">
        <v>17.377469999999999</v>
      </c>
      <c r="AD193" s="3">
        <v>18.331340000000001</v>
      </c>
      <c r="AF193" s="14" t="s">
        <v>14</v>
      </c>
      <c r="AG193" s="50" t="s">
        <v>3</v>
      </c>
      <c r="AH193" s="3">
        <v>16.053260000000002</v>
      </c>
      <c r="AI193" s="51">
        <v>17.124749999999999</v>
      </c>
      <c r="AJ193" s="3">
        <v>18.19623</v>
      </c>
      <c r="AL193" s="14" t="s">
        <v>14</v>
      </c>
      <c r="AM193" s="50" t="s">
        <v>3</v>
      </c>
      <c r="AN193" s="3">
        <v>15.98752</v>
      </c>
      <c r="AO193" s="51">
        <v>17.103660000000001</v>
      </c>
      <c r="AP193" s="3">
        <v>18.219799999999999</v>
      </c>
      <c r="AR193" s="14" t="s">
        <v>14</v>
      </c>
      <c r="AS193" s="50" t="s">
        <v>3</v>
      </c>
      <c r="AT193" s="3">
        <v>15.778</v>
      </c>
      <c r="AU193" s="51">
        <v>16.846730000000001</v>
      </c>
      <c r="AV193" s="3">
        <v>17.915459999999999</v>
      </c>
      <c r="AX193" s="14" t="s">
        <v>14</v>
      </c>
      <c r="AY193" s="50" t="s">
        <v>3</v>
      </c>
      <c r="AZ193" s="3">
        <v>15.587109999999999</v>
      </c>
      <c r="BA193" s="51">
        <v>16.56588</v>
      </c>
      <c r="BB193" s="3">
        <v>17.544650000000001</v>
      </c>
      <c r="BD193" s="14" t="s">
        <v>14</v>
      </c>
      <c r="BE193" s="50" t="s">
        <v>3</v>
      </c>
      <c r="BF193" s="3">
        <v>15.32142</v>
      </c>
      <c r="BG193" s="51">
        <v>16.29438</v>
      </c>
      <c r="BH193" s="3">
        <v>17.26735</v>
      </c>
      <c r="BJ193" s="14" t="s">
        <v>14</v>
      </c>
      <c r="BK193" s="50" t="s">
        <v>3</v>
      </c>
      <c r="BL193" s="3">
        <v>14.671670000000001</v>
      </c>
      <c r="BM193" s="51">
        <v>15.475529999999999</v>
      </c>
      <c r="BN193" s="3">
        <v>16.279399999999999</v>
      </c>
      <c r="BP193" s="14" t="s">
        <v>14</v>
      </c>
      <c r="BQ193" s="50" t="s">
        <v>3</v>
      </c>
      <c r="BR193" s="3">
        <v>13.95599</v>
      </c>
      <c r="BS193" s="51">
        <v>14.89462</v>
      </c>
      <c r="BT193" s="3">
        <v>15.83325</v>
      </c>
    </row>
    <row r="194" spans="2:72" x14ac:dyDescent="0.3">
      <c r="B194" s="47"/>
      <c r="C194" s="52" t="s">
        <v>4</v>
      </c>
      <c r="D194" s="47">
        <v>13.4877</v>
      </c>
      <c r="E194" s="53">
        <v>13.55179</v>
      </c>
      <c r="F194" s="47">
        <v>13.615880000000001</v>
      </c>
      <c r="H194" s="47"/>
      <c r="I194" s="52" t="s">
        <v>4</v>
      </c>
      <c r="J194" s="47">
        <v>13.456020000000001</v>
      </c>
      <c r="K194" s="53">
        <v>13.528930000000001</v>
      </c>
      <c r="L194" s="47">
        <v>13.601850000000001</v>
      </c>
      <c r="N194" s="47"/>
      <c r="O194" s="52" t="s">
        <v>4</v>
      </c>
      <c r="P194" s="47">
        <v>13.46707</v>
      </c>
      <c r="Q194" s="53">
        <v>13.52763</v>
      </c>
      <c r="R194" s="47">
        <v>13.588179999999999</v>
      </c>
      <c r="T194" s="47"/>
      <c r="U194" s="52" t="s">
        <v>4</v>
      </c>
      <c r="V194" s="47">
        <v>13.44136</v>
      </c>
      <c r="W194" s="53">
        <v>13.51666</v>
      </c>
      <c r="X194" s="47">
        <v>13.59196</v>
      </c>
      <c r="Z194" s="47"/>
      <c r="AA194" s="52" t="s">
        <v>4</v>
      </c>
      <c r="AB194" s="47">
        <v>13.422750000000001</v>
      </c>
      <c r="AC194" s="53">
        <v>13.50576</v>
      </c>
      <c r="AD194" s="47">
        <v>13.58877</v>
      </c>
      <c r="AF194" s="47"/>
      <c r="AG194" s="52" t="s">
        <v>4</v>
      </c>
      <c r="AH194" s="47">
        <v>13.37538</v>
      </c>
      <c r="AI194" s="53">
        <v>13.463419999999999</v>
      </c>
      <c r="AJ194" s="47">
        <v>13.55147</v>
      </c>
      <c r="AL194" s="47"/>
      <c r="AM194" s="52" t="s">
        <v>4</v>
      </c>
      <c r="AN194" s="47">
        <v>13.30992</v>
      </c>
      <c r="AO194" s="53">
        <v>13.408440000000001</v>
      </c>
      <c r="AP194" s="47">
        <v>13.50695</v>
      </c>
      <c r="AR194" s="47"/>
      <c r="AS194" s="52" t="s">
        <v>4</v>
      </c>
      <c r="AT194" s="47">
        <v>13.22752</v>
      </c>
      <c r="AU194" s="53">
        <v>13.3581</v>
      </c>
      <c r="AV194" s="47">
        <v>13.48869</v>
      </c>
      <c r="AX194" s="47"/>
      <c r="AY194" s="52" t="s">
        <v>4</v>
      </c>
      <c r="AZ194" s="47">
        <v>13.183859999999999</v>
      </c>
      <c r="BA194" s="53">
        <v>13.31157</v>
      </c>
      <c r="BB194" s="47">
        <v>13.43929</v>
      </c>
      <c r="BD194" s="47"/>
      <c r="BE194" s="52" t="s">
        <v>4</v>
      </c>
      <c r="BF194" s="47">
        <v>13.15997</v>
      </c>
      <c r="BG194" s="53">
        <v>13.264950000000001</v>
      </c>
      <c r="BH194" s="47">
        <v>13.36992</v>
      </c>
      <c r="BJ194" s="47"/>
      <c r="BK194" s="52" t="s">
        <v>4</v>
      </c>
      <c r="BL194" s="47">
        <v>13.15615</v>
      </c>
      <c r="BM194" s="53">
        <v>13.261810000000001</v>
      </c>
      <c r="BN194" s="47">
        <v>13.367459999999999</v>
      </c>
      <c r="BP194" s="47"/>
      <c r="BQ194" s="52" t="s">
        <v>4</v>
      </c>
      <c r="BR194" s="47">
        <v>13.18474</v>
      </c>
      <c r="BS194" s="53">
        <v>13.31378</v>
      </c>
      <c r="BT194" s="47">
        <v>13.442819999999999</v>
      </c>
    </row>
    <row r="195" spans="2:72" x14ac:dyDescent="0.3">
      <c r="B195" s="14" t="s">
        <v>15</v>
      </c>
      <c r="C195" s="50" t="s">
        <v>3</v>
      </c>
      <c r="D195" s="3">
        <v>21.454989999999999</v>
      </c>
      <c r="E195" s="55">
        <v>21.89226</v>
      </c>
      <c r="F195" s="3">
        <v>22.329519999999999</v>
      </c>
      <c r="H195" s="14" t="s">
        <v>15</v>
      </c>
      <c r="I195" s="50" t="s">
        <v>3</v>
      </c>
      <c r="J195" s="3">
        <v>21.414719999999999</v>
      </c>
      <c r="K195" s="55">
        <v>21.856380000000001</v>
      </c>
      <c r="L195" s="3">
        <v>22.29804</v>
      </c>
      <c r="N195" s="14" t="s">
        <v>15</v>
      </c>
      <c r="O195" s="50" t="s">
        <v>3</v>
      </c>
      <c r="P195" s="3">
        <v>21.38927</v>
      </c>
      <c r="Q195" s="55">
        <v>21.839320000000001</v>
      </c>
      <c r="R195" s="3">
        <v>22.289380000000001</v>
      </c>
      <c r="T195" s="14" t="s">
        <v>15</v>
      </c>
      <c r="U195" s="50" t="s">
        <v>3</v>
      </c>
      <c r="V195" s="3">
        <v>21.33578</v>
      </c>
      <c r="W195" s="55">
        <v>21.833359999999999</v>
      </c>
      <c r="X195" s="3">
        <v>22.330950000000001</v>
      </c>
      <c r="Z195" s="14" t="s">
        <v>15</v>
      </c>
      <c r="AA195" s="50" t="s">
        <v>3</v>
      </c>
      <c r="AB195" s="3">
        <v>21.28633</v>
      </c>
      <c r="AC195" s="55">
        <v>21.721209999999999</v>
      </c>
      <c r="AD195" s="3">
        <v>22.156089999999999</v>
      </c>
      <c r="AF195" s="14" t="s">
        <v>15</v>
      </c>
      <c r="AG195" s="50" t="s">
        <v>3</v>
      </c>
      <c r="AH195" s="3">
        <v>21.042950000000001</v>
      </c>
      <c r="AI195" s="55">
        <v>21.541930000000001</v>
      </c>
      <c r="AJ195" s="3">
        <v>22.040900000000001</v>
      </c>
      <c r="AL195" s="14" t="s">
        <v>15</v>
      </c>
      <c r="AM195" s="50" t="s">
        <v>3</v>
      </c>
      <c r="AN195" s="3">
        <v>20.887619999999998</v>
      </c>
      <c r="AO195" s="55">
        <v>21.41582</v>
      </c>
      <c r="AP195" s="3">
        <v>21.944019999999998</v>
      </c>
      <c r="AR195" s="14" t="s">
        <v>15</v>
      </c>
      <c r="AS195" s="50" t="s">
        <v>3</v>
      </c>
      <c r="AT195" s="3">
        <v>20.83785</v>
      </c>
      <c r="AU195" s="55">
        <v>21.33344</v>
      </c>
      <c r="AV195" s="3">
        <v>21.829029999999999</v>
      </c>
      <c r="AX195" s="14" t="s">
        <v>15</v>
      </c>
      <c r="AY195" s="50" t="s">
        <v>3</v>
      </c>
      <c r="AZ195" s="3">
        <v>20.667819999999999</v>
      </c>
      <c r="BA195" s="55">
        <v>21.13513</v>
      </c>
      <c r="BB195" s="3">
        <v>21.602450000000001</v>
      </c>
      <c r="BD195" s="14" t="s">
        <v>15</v>
      </c>
      <c r="BE195" s="50" t="s">
        <v>3</v>
      </c>
      <c r="BF195" s="3">
        <v>20.694939999999999</v>
      </c>
      <c r="BG195" s="55">
        <v>21.105709999999998</v>
      </c>
      <c r="BH195" s="3">
        <v>21.516480000000001</v>
      </c>
      <c r="BJ195" s="14" t="s">
        <v>15</v>
      </c>
      <c r="BK195" s="50" t="s">
        <v>3</v>
      </c>
      <c r="BL195" s="3">
        <v>20.684229999999999</v>
      </c>
      <c r="BM195" s="55">
        <v>21.029350000000001</v>
      </c>
      <c r="BN195" s="3">
        <v>21.374479999999998</v>
      </c>
      <c r="BP195" s="14" t="s">
        <v>15</v>
      </c>
      <c r="BQ195" s="50" t="s">
        <v>3</v>
      </c>
      <c r="BR195" s="3">
        <v>21.030629999999999</v>
      </c>
      <c r="BS195" s="55">
        <v>21.342390000000002</v>
      </c>
      <c r="BT195" s="3">
        <v>21.654150000000001</v>
      </c>
    </row>
    <row r="196" spans="2:72" x14ac:dyDescent="0.3">
      <c r="B196" s="47"/>
      <c r="C196" s="52" t="s">
        <v>4</v>
      </c>
      <c r="D196" s="47">
        <v>12.319610000000001</v>
      </c>
      <c r="E196" s="53">
        <v>12.411960000000001</v>
      </c>
      <c r="F196" s="47">
        <v>12.50431</v>
      </c>
      <c r="H196" s="47"/>
      <c r="I196" s="52" t="s">
        <v>4</v>
      </c>
      <c r="J196" s="47">
        <v>12.31786</v>
      </c>
      <c r="K196" s="53">
        <v>12.397360000000001</v>
      </c>
      <c r="L196" s="47">
        <v>12.47686</v>
      </c>
      <c r="N196" s="47"/>
      <c r="O196" s="52" t="s">
        <v>4</v>
      </c>
      <c r="P196" s="47">
        <v>12.307259999999999</v>
      </c>
      <c r="Q196" s="53">
        <v>12.417630000000001</v>
      </c>
      <c r="R196" s="47">
        <v>12.527990000000001</v>
      </c>
      <c r="T196" s="47"/>
      <c r="U196" s="52" t="s">
        <v>4</v>
      </c>
      <c r="V196" s="47">
        <v>12.30076</v>
      </c>
      <c r="W196" s="53">
        <v>12.40339</v>
      </c>
      <c r="X196" s="47">
        <v>12.506019999999999</v>
      </c>
      <c r="Z196" s="47"/>
      <c r="AA196" s="52" t="s">
        <v>4</v>
      </c>
      <c r="AB196" s="47">
        <v>12.32333</v>
      </c>
      <c r="AC196" s="53">
        <v>12.40784</v>
      </c>
      <c r="AD196" s="47">
        <v>12.49236</v>
      </c>
      <c r="AF196" s="47"/>
      <c r="AG196" s="52" t="s">
        <v>4</v>
      </c>
      <c r="AH196" s="47">
        <v>12.328569999999999</v>
      </c>
      <c r="AI196" s="53">
        <v>12.416740000000001</v>
      </c>
      <c r="AJ196" s="47">
        <v>12.50492</v>
      </c>
      <c r="AL196" s="47"/>
      <c r="AM196" s="52" t="s">
        <v>4</v>
      </c>
      <c r="AN196" s="47">
        <v>12.324249999999999</v>
      </c>
      <c r="AO196" s="53">
        <v>12.39972</v>
      </c>
      <c r="AP196" s="47">
        <v>12.47518</v>
      </c>
      <c r="AR196" s="47"/>
      <c r="AS196" s="52" t="s">
        <v>4</v>
      </c>
      <c r="AT196" s="47">
        <v>12.225479999999999</v>
      </c>
      <c r="AU196" s="53">
        <v>12.32704</v>
      </c>
      <c r="AV196" s="47">
        <v>12.428599999999999</v>
      </c>
      <c r="AX196" s="47"/>
      <c r="AY196" s="52" t="s">
        <v>4</v>
      </c>
      <c r="AZ196" s="47">
        <v>12.21354</v>
      </c>
      <c r="BA196" s="53">
        <v>12.309150000000001</v>
      </c>
      <c r="BB196" s="47">
        <v>12.404769999999999</v>
      </c>
      <c r="BD196" s="47"/>
      <c r="BE196" s="52" t="s">
        <v>4</v>
      </c>
      <c r="BF196" s="47">
        <v>12.17417</v>
      </c>
      <c r="BG196" s="53">
        <v>12.242330000000001</v>
      </c>
      <c r="BH196" s="47">
        <v>12.31048</v>
      </c>
      <c r="BJ196" s="47"/>
      <c r="BK196" s="52" t="s">
        <v>4</v>
      </c>
      <c r="BL196" s="47">
        <v>12.20519</v>
      </c>
      <c r="BM196" s="53">
        <v>12.234209999999999</v>
      </c>
      <c r="BN196" s="47">
        <v>12.26322</v>
      </c>
      <c r="BP196" s="47"/>
      <c r="BQ196" s="52" t="s">
        <v>4</v>
      </c>
      <c r="BR196" s="47">
        <v>12.13707</v>
      </c>
      <c r="BS196" s="53">
        <v>12.24531</v>
      </c>
      <c r="BT196" s="47">
        <v>12.35355</v>
      </c>
    </row>
    <row r="197" spans="2:72" x14ac:dyDescent="0.3">
      <c r="B197" s="14" t="s">
        <v>16</v>
      </c>
      <c r="C197" s="50" t="s">
        <v>3</v>
      </c>
      <c r="D197" s="3">
        <v>2.5712999999999999</v>
      </c>
      <c r="E197" s="55">
        <v>2.5971600000000001</v>
      </c>
      <c r="F197" s="3">
        <v>2.6230099999999998</v>
      </c>
      <c r="H197" s="14" t="s">
        <v>16</v>
      </c>
      <c r="I197" s="50" t="s">
        <v>3</v>
      </c>
      <c r="J197" s="3">
        <v>2.5931999999999999</v>
      </c>
      <c r="K197" s="55">
        <v>2.6173999999999999</v>
      </c>
      <c r="L197" s="3">
        <v>2.64161</v>
      </c>
      <c r="N197" s="14" t="s">
        <v>16</v>
      </c>
      <c r="O197" s="50" t="s">
        <v>3</v>
      </c>
      <c r="P197" s="3">
        <v>2.59524</v>
      </c>
      <c r="Q197" s="55">
        <v>2.6268500000000001</v>
      </c>
      <c r="R197" s="3">
        <v>2.6584699999999999</v>
      </c>
      <c r="T197" s="14" t="s">
        <v>16</v>
      </c>
      <c r="U197" s="50" t="s">
        <v>3</v>
      </c>
      <c r="V197" s="3">
        <v>2.5959099999999999</v>
      </c>
      <c r="W197" s="55">
        <v>2.61646</v>
      </c>
      <c r="X197" s="3">
        <v>2.6370100000000001</v>
      </c>
      <c r="Z197" s="14" t="s">
        <v>16</v>
      </c>
      <c r="AA197" s="50" t="s">
        <v>3</v>
      </c>
      <c r="AB197" s="3">
        <v>2.5764300000000002</v>
      </c>
      <c r="AC197" s="55">
        <v>2.6152700000000002</v>
      </c>
      <c r="AD197" s="3">
        <v>2.6541000000000001</v>
      </c>
      <c r="AF197" s="14" t="s">
        <v>16</v>
      </c>
      <c r="AG197" s="50" t="s">
        <v>3</v>
      </c>
      <c r="AH197" s="3">
        <v>2.5806900000000002</v>
      </c>
      <c r="AI197" s="55">
        <v>2.6293199999999999</v>
      </c>
      <c r="AJ197" s="3">
        <v>2.67794</v>
      </c>
      <c r="AL197" s="14" t="s">
        <v>16</v>
      </c>
      <c r="AM197" s="50" t="s">
        <v>3</v>
      </c>
      <c r="AN197" s="3">
        <v>2.6043500000000002</v>
      </c>
      <c r="AO197" s="55">
        <v>2.6407799999999999</v>
      </c>
      <c r="AP197" s="3">
        <v>2.6772100000000001</v>
      </c>
      <c r="AR197" s="14" t="s">
        <v>16</v>
      </c>
      <c r="AS197" s="50" t="s">
        <v>3</v>
      </c>
      <c r="AT197" s="3">
        <v>2.5926300000000002</v>
      </c>
      <c r="AU197" s="55">
        <v>2.6199400000000002</v>
      </c>
      <c r="AV197" s="3">
        <v>2.6472500000000001</v>
      </c>
      <c r="AX197" s="14" t="s">
        <v>16</v>
      </c>
      <c r="AY197" s="50" t="s">
        <v>3</v>
      </c>
      <c r="AZ197" s="3">
        <v>2.5815899999999998</v>
      </c>
      <c r="BA197" s="55">
        <v>2.6097100000000002</v>
      </c>
      <c r="BB197" s="3">
        <v>2.6378300000000001</v>
      </c>
      <c r="BD197" s="14" t="s">
        <v>16</v>
      </c>
      <c r="BE197" s="50" t="s">
        <v>3</v>
      </c>
      <c r="BF197" s="3">
        <v>2.5848200000000001</v>
      </c>
      <c r="BG197" s="55">
        <v>2.6192600000000001</v>
      </c>
      <c r="BH197" s="3">
        <v>2.6536900000000001</v>
      </c>
      <c r="BJ197" s="14" t="s">
        <v>16</v>
      </c>
      <c r="BK197" s="50" t="s">
        <v>3</v>
      </c>
      <c r="BL197" s="3">
        <v>2.5666899999999999</v>
      </c>
      <c r="BM197" s="55">
        <v>2.5972900000000001</v>
      </c>
      <c r="BN197" s="3">
        <v>2.6278800000000002</v>
      </c>
      <c r="BP197" s="14" t="s">
        <v>16</v>
      </c>
      <c r="BQ197" s="50" t="s">
        <v>3</v>
      </c>
      <c r="BR197" s="3">
        <v>2.5415899999999998</v>
      </c>
      <c r="BS197" s="55">
        <v>2.5704199999999999</v>
      </c>
      <c r="BT197" s="3">
        <v>2.5992500000000001</v>
      </c>
    </row>
    <row r="198" spans="2:72" x14ac:dyDescent="0.3">
      <c r="B198" s="47"/>
      <c r="C198" s="52" t="s">
        <v>4</v>
      </c>
      <c r="D198" s="47">
        <v>1.4328099999999999</v>
      </c>
      <c r="E198" s="53">
        <v>1.4419999999999999</v>
      </c>
      <c r="F198" s="47">
        <v>1.4511799999999999</v>
      </c>
      <c r="H198" s="47"/>
      <c r="I198" s="52" t="s">
        <v>4</v>
      </c>
      <c r="J198" s="47">
        <v>1.4289400000000001</v>
      </c>
      <c r="K198" s="53">
        <v>1.43973</v>
      </c>
      <c r="L198" s="47">
        <v>1.45052</v>
      </c>
      <c r="N198" s="47"/>
      <c r="O198" s="52" t="s">
        <v>4</v>
      </c>
      <c r="P198" s="47">
        <v>1.4160299999999999</v>
      </c>
      <c r="Q198" s="53">
        <v>1.4302999999999999</v>
      </c>
      <c r="R198" s="47">
        <v>1.4445699999999999</v>
      </c>
      <c r="T198" s="47"/>
      <c r="U198" s="52" t="s">
        <v>4</v>
      </c>
      <c r="V198" s="47">
        <v>1.4260200000000001</v>
      </c>
      <c r="W198" s="53">
        <v>1.4359</v>
      </c>
      <c r="X198" s="47">
        <v>1.4457899999999999</v>
      </c>
      <c r="Z198" s="47"/>
      <c r="AA198" s="52" t="s">
        <v>4</v>
      </c>
      <c r="AB198" s="47">
        <v>1.41909</v>
      </c>
      <c r="AC198" s="53">
        <v>1.4357200000000001</v>
      </c>
      <c r="AD198" s="47">
        <v>1.4523600000000001</v>
      </c>
      <c r="AF198" s="47"/>
      <c r="AG198" s="52" t="s">
        <v>4</v>
      </c>
      <c r="AH198" s="47">
        <v>1.43384</v>
      </c>
      <c r="AI198" s="53">
        <v>1.44323</v>
      </c>
      <c r="AJ198" s="47">
        <v>1.45261</v>
      </c>
      <c r="AL198" s="47"/>
      <c r="AM198" s="52" t="s">
        <v>4</v>
      </c>
      <c r="AN198" s="47">
        <v>1.41947</v>
      </c>
      <c r="AO198" s="53">
        <v>1.4333100000000001</v>
      </c>
      <c r="AP198" s="47">
        <v>1.44716</v>
      </c>
      <c r="AR198" s="47"/>
      <c r="AS198" s="52" t="s">
        <v>4</v>
      </c>
      <c r="AT198" s="47">
        <v>1.4260999999999999</v>
      </c>
      <c r="AU198" s="53">
        <v>1.4368000000000001</v>
      </c>
      <c r="AV198" s="47">
        <v>1.4475100000000001</v>
      </c>
      <c r="AX198" s="47"/>
      <c r="AY198" s="52" t="s">
        <v>4</v>
      </c>
      <c r="AZ198" s="47">
        <v>1.4203699999999999</v>
      </c>
      <c r="BA198" s="53">
        <v>1.4288099999999999</v>
      </c>
      <c r="BB198" s="47">
        <v>1.4372400000000001</v>
      </c>
      <c r="BD198" s="47"/>
      <c r="BE198" s="52" t="s">
        <v>4</v>
      </c>
      <c r="BF198" s="47">
        <v>1.43035</v>
      </c>
      <c r="BG198" s="53">
        <v>1.4400500000000001</v>
      </c>
      <c r="BH198" s="47">
        <v>1.4497599999999999</v>
      </c>
      <c r="BJ198" s="47"/>
      <c r="BK198" s="52" t="s">
        <v>4</v>
      </c>
      <c r="BL198" s="47">
        <v>1.4185399999999999</v>
      </c>
      <c r="BM198" s="53">
        <v>1.43286</v>
      </c>
      <c r="BN198" s="47">
        <v>1.4471799999999999</v>
      </c>
      <c r="BP198" s="47"/>
      <c r="BQ198" s="52" t="s">
        <v>4</v>
      </c>
      <c r="BR198" s="47">
        <v>1.4327300000000001</v>
      </c>
      <c r="BS198" s="53">
        <v>1.4433400000000001</v>
      </c>
      <c r="BT198" s="47">
        <v>1.45394</v>
      </c>
    </row>
    <row r="199" spans="2:72" x14ac:dyDescent="0.3">
      <c r="B199" s="14" t="s">
        <v>17</v>
      </c>
      <c r="C199" s="50" t="s">
        <v>3</v>
      </c>
      <c r="D199" s="3">
        <v>89.636279999999999</v>
      </c>
      <c r="E199" s="51">
        <v>90.370810000000006</v>
      </c>
      <c r="F199" s="3">
        <v>91.105329999999995</v>
      </c>
      <c r="H199" s="14" t="s">
        <v>17</v>
      </c>
      <c r="I199" s="50" t="s">
        <v>3</v>
      </c>
      <c r="J199" s="3">
        <v>89.627470000000002</v>
      </c>
      <c r="K199" s="51">
        <v>90.314880000000002</v>
      </c>
      <c r="L199" s="3">
        <v>91.002300000000005</v>
      </c>
      <c r="N199" s="14" t="s">
        <v>17</v>
      </c>
      <c r="O199" s="50" t="s">
        <v>3</v>
      </c>
      <c r="P199" s="3">
        <v>89.601609999999994</v>
      </c>
      <c r="Q199" s="51">
        <v>90.430509999999998</v>
      </c>
      <c r="R199" s="3">
        <v>91.259399999999999</v>
      </c>
      <c r="T199" s="14" t="s">
        <v>17</v>
      </c>
      <c r="U199" s="50" t="s">
        <v>3</v>
      </c>
      <c r="V199" s="3">
        <v>89.552989999999994</v>
      </c>
      <c r="W199" s="51">
        <v>90.409819999999996</v>
      </c>
      <c r="X199" s="3">
        <v>91.266649999999998</v>
      </c>
      <c r="Z199" s="14" t="s">
        <v>17</v>
      </c>
      <c r="AA199" s="50" t="s">
        <v>3</v>
      </c>
      <c r="AB199" s="3">
        <v>89.683310000000006</v>
      </c>
      <c r="AC199" s="51">
        <v>90.498459999999994</v>
      </c>
      <c r="AD199" s="3">
        <v>91.313609999999997</v>
      </c>
      <c r="AF199" s="14" t="s">
        <v>17</v>
      </c>
      <c r="AG199" s="50" t="s">
        <v>3</v>
      </c>
      <c r="AH199" s="3">
        <v>89.815269999999998</v>
      </c>
      <c r="AI199" s="51">
        <v>90.822699999999998</v>
      </c>
      <c r="AJ199" s="3">
        <v>91.83014</v>
      </c>
      <c r="AL199" s="14" t="s">
        <v>17</v>
      </c>
      <c r="AM199" s="50" t="s">
        <v>3</v>
      </c>
      <c r="AN199" s="3">
        <v>89.875569999999996</v>
      </c>
      <c r="AO199" s="51">
        <v>91.045990000000003</v>
      </c>
      <c r="AP199" s="3">
        <v>92.216419999999999</v>
      </c>
      <c r="AR199" s="14" t="s">
        <v>17</v>
      </c>
      <c r="AS199" s="50" t="s">
        <v>3</v>
      </c>
      <c r="AT199" s="3">
        <v>90.475170000000006</v>
      </c>
      <c r="AU199" s="51">
        <v>91.836060000000003</v>
      </c>
      <c r="AV199" s="3">
        <v>93.196960000000004</v>
      </c>
      <c r="AX199" s="14" t="s">
        <v>17</v>
      </c>
      <c r="AY199" s="50" t="s">
        <v>3</v>
      </c>
      <c r="AZ199" s="3">
        <v>91.116569999999996</v>
      </c>
      <c r="BA199" s="51">
        <v>92.631399999999999</v>
      </c>
      <c r="BB199" s="3">
        <v>94.146230000000003</v>
      </c>
      <c r="BD199" s="14" t="s">
        <v>17</v>
      </c>
      <c r="BE199" s="50" t="s">
        <v>3</v>
      </c>
      <c r="BF199" s="3">
        <v>92.173730000000006</v>
      </c>
      <c r="BG199" s="51">
        <v>94.074600000000004</v>
      </c>
      <c r="BH199" s="3">
        <v>95.975459999999998</v>
      </c>
      <c r="BJ199" s="14" t="s">
        <v>17</v>
      </c>
      <c r="BK199" s="50" t="s">
        <v>3</v>
      </c>
      <c r="BL199" s="3">
        <v>94.819410000000005</v>
      </c>
      <c r="BM199" s="51">
        <v>96.794929999999994</v>
      </c>
      <c r="BN199" s="3">
        <v>98.770439999999994</v>
      </c>
      <c r="BP199" s="14" t="s">
        <v>17</v>
      </c>
      <c r="BQ199" s="50" t="s">
        <v>3</v>
      </c>
      <c r="BR199" s="3">
        <v>98.147390000000001</v>
      </c>
      <c r="BS199" s="51">
        <v>101.0016</v>
      </c>
      <c r="BT199" s="3">
        <v>103.85581000000001</v>
      </c>
    </row>
    <row r="200" spans="2:72" x14ac:dyDescent="0.3">
      <c r="B200" s="47"/>
      <c r="C200" s="52" t="s">
        <v>4</v>
      </c>
      <c r="D200" s="47">
        <v>44.12735</v>
      </c>
      <c r="E200" s="53">
        <v>45.031379999999999</v>
      </c>
      <c r="F200" s="47">
        <v>45.935409999999997</v>
      </c>
      <c r="H200" s="47"/>
      <c r="I200" s="52" t="s">
        <v>4</v>
      </c>
      <c r="J200" s="47">
        <v>44.184840000000001</v>
      </c>
      <c r="K200" s="53">
        <v>44.993969999999997</v>
      </c>
      <c r="L200" s="47">
        <v>45.803100000000001</v>
      </c>
      <c r="N200" s="47"/>
      <c r="O200" s="52" t="s">
        <v>4</v>
      </c>
      <c r="P200" s="47">
        <v>44.197029999999998</v>
      </c>
      <c r="Q200" s="53">
        <v>45.427280000000003</v>
      </c>
      <c r="R200" s="47">
        <v>46.657519999999998</v>
      </c>
      <c r="T200" s="47"/>
      <c r="U200" s="52" t="s">
        <v>4</v>
      </c>
      <c r="V200" s="47">
        <v>44.118699999999997</v>
      </c>
      <c r="W200" s="53">
        <v>45.77852</v>
      </c>
      <c r="X200" s="47">
        <v>47.438339999999997</v>
      </c>
      <c r="Z200" s="47"/>
      <c r="AA200" s="52" t="s">
        <v>4</v>
      </c>
      <c r="AB200" s="47">
        <v>44.412260000000003</v>
      </c>
      <c r="AC200" s="53">
        <v>46.439349999999997</v>
      </c>
      <c r="AD200" s="47">
        <v>48.466439999999999</v>
      </c>
      <c r="AF200" s="47"/>
      <c r="AG200" s="52" t="s">
        <v>4</v>
      </c>
      <c r="AH200" s="47">
        <v>45.271909999999998</v>
      </c>
      <c r="AI200" s="53">
        <v>47.958069999999999</v>
      </c>
      <c r="AJ200" s="47">
        <v>50.644219999999997</v>
      </c>
      <c r="AL200" s="47"/>
      <c r="AM200" s="52" t="s">
        <v>4</v>
      </c>
      <c r="AN200" s="47">
        <v>45.475279999999998</v>
      </c>
      <c r="AO200" s="53">
        <v>48.720559999999999</v>
      </c>
      <c r="AP200" s="47">
        <v>51.96584</v>
      </c>
      <c r="AR200" s="47"/>
      <c r="AS200" s="52" t="s">
        <v>4</v>
      </c>
      <c r="AT200" s="47">
        <v>47.470579999999998</v>
      </c>
      <c r="AU200" s="53">
        <v>52.326059999999998</v>
      </c>
      <c r="AV200" s="47">
        <v>57.181530000000002</v>
      </c>
      <c r="AX200" s="47"/>
      <c r="AY200" s="52" t="s">
        <v>4</v>
      </c>
      <c r="AZ200" s="47">
        <v>50.333359999999999</v>
      </c>
      <c r="BA200" s="53">
        <v>57.562539999999998</v>
      </c>
      <c r="BB200" s="47">
        <v>64.791719999999998</v>
      </c>
      <c r="BD200" s="47"/>
      <c r="BE200" s="52" t="s">
        <v>4</v>
      </c>
      <c r="BF200" s="47">
        <v>55.820900000000002</v>
      </c>
      <c r="BG200" s="53">
        <v>63.244720000000001</v>
      </c>
      <c r="BH200" s="47">
        <v>70.668539999999993</v>
      </c>
      <c r="BJ200" s="47"/>
      <c r="BK200" s="52" t="s">
        <v>4</v>
      </c>
      <c r="BL200" s="47">
        <v>66.393190000000004</v>
      </c>
      <c r="BM200" s="53">
        <v>72.490049999999997</v>
      </c>
      <c r="BN200" s="47">
        <v>78.586910000000003</v>
      </c>
      <c r="BP200" s="47"/>
      <c r="BQ200" s="52" t="s">
        <v>4</v>
      </c>
      <c r="BR200" s="47">
        <v>77.711259999999996</v>
      </c>
      <c r="BS200" s="53">
        <v>85.393039999999999</v>
      </c>
      <c r="BT200" s="47">
        <v>93.074830000000006</v>
      </c>
    </row>
    <row r="201" spans="2:72" x14ac:dyDescent="0.3">
      <c r="B201" s="14" t="s">
        <v>18</v>
      </c>
      <c r="C201" s="50" t="s">
        <v>3</v>
      </c>
      <c r="D201" s="3">
        <v>84.868030000000005</v>
      </c>
      <c r="E201" s="55">
        <v>85.149550000000005</v>
      </c>
      <c r="F201" s="3">
        <v>85.431070000000005</v>
      </c>
      <c r="H201" s="14" t="s">
        <v>18</v>
      </c>
      <c r="I201" s="50" t="s">
        <v>3</v>
      </c>
      <c r="J201" s="3">
        <v>84.860950000000003</v>
      </c>
      <c r="K201" s="55">
        <v>85.146330000000006</v>
      </c>
      <c r="L201" s="3">
        <v>85.431719999999999</v>
      </c>
      <c r="N201" s="14" t="s">
        <v>18</v>
      </c>
      <c r="O201" s="50" t="s">
        <v>3</v>
      </c>
      <c r="P201" s="3">
        <v>84.854010000000002</v>
      </c>
      <c r="Q201" s="55">
        <v>85.143190000000004</v>
      </c>
      <c r="R201" s="3">
        <v>85.432370000000006</v>
      </c>
      <c r="T201" s="14" t="s">
        <v>18</v>
      </c>
      <c r="U201" s="50" t="s">
        <v>3</v>
      </c>
      <c r="V201" s="3">
        <v>84.85915</v>
      </c>
      <c r="W201" s="55">
        <v>85.136030000000005</v>
      </c>
      <c r="X201" s="3">
        <v>85.412899999999993</v>
      </c>
      <c r="Z201" s="14" t="s">
        <v>18</v>
      </c>
      <c r="AA201" s="50" t="s">
        <v>3</v>
      </c>
      <c r="AB201" s="3">
        <v>84.861739999999998</v>
      </c>
      <c r="AC201" s="55">
        <v>85.131259999999997</v>
      </c>
      <c r="AD201" s="3">
        <v>85.400779999999997</v>
      </c>
      <c r="AF201" s="14" t="s">
        <v>18</v>
      </c>
      <c r="AG201" s="50" t="s">
        <v>3</v>
      </c>
      <c r="AH201" s="3">
        <v>84.858689999999996</v>
      </c>
      <c r="AI201" s="55">
        <v>85.121799999999993</v>
      </c>
      <c r="AJ201" s="3">
        <v>85.384910000000005</v>
      </c>
      <c r="AL201" s="14" t="s">
        <v>18</v>
      </c>
      <c r="AM201" s="50" t="s">
        <v>3</v>
      </c>
      <c r="AN201" s="3">
        <v>84.834980000000002</v>
      </c>
      <c r="AO201" s="55">
        <v>85.09066</v>
      </c>
      <c r="AP201" s="3">
        <v>85.346339999999998</v>
      </c>
      <c r="AR201" s="14" t="s">
        <v>18</v>
      </c>
      <c r="AS201" s="50" t="s">
        <v>3</v>
      </c>
      <c r="AT201" s="3">
        <v>84.814319999999995</v>
      </c>
      <c r="AU201" s="55">
        <v>85.061570000000003</v>
      </c>
      <c r="AV201" s="3">
        <v>85.308819999999997</v>
      </c>
      <c r="AX201" s="14" t="s">
        <v>18</v>
      </c>
      <c r="AY201" s="50" t="s">
        <v>3</v>
      </c>
      <c r="AZ201" s="3">
        <v>84.758579999999995</v>
      </c>
      <c r="BA201" s="55">
        <v>85.013710000000003</v>
      </c>
      <c r="BB201" s="3">
        <v>85.268839999999997</v>
      </c>
      <c r="BD201" s="14" t="s">
        <v>18</v>
      </c>
      <c r="BE201" s="50" t="s">
        <v>3</v>
      </c>
      <c r="BF201" s="3">
        <v>84.671310000000005</v>
      </c>
      <c r="BG201" s="55">
        <v>84.93441</v>
      </c>
      <c r="BH201" s="3">
        <v>85.197519999999997</v>
      </c>
      <c r="BJ201" s="14" t="s">
        <v>18</v>
      </c>
      <c r="BK201" s="50" t="s">
        <v>3</v>
      </c>
      <c r="BL201" s="3">
        <v>84.394469999999998</v>
      </c>
      <c r="BM201" s="55">
        <v>84.660910000000001</v>
      </c>
      <c r="BN201" s="3">
        <v>84.927350000000004</v>
      </c>
      <c r="BP201" s="14" t="s">
        <v>18</v>
      </c>
      <c r="BQ201" s="50" t="s">
        <v>3</v>
      </c>
      <c r="BR201" s="3">
        <v>84.004109999999997</v>
      </c>
      <c r="BS201" s="55">
        <v>84.297030000000007</v>
      </c>
      <c r="BT201" s="3">
        <v>84.589960000000005</v>
      </c>
    </row>
    <row r="202" spans="2:72" x14ac:dyDescent="0.3">
      <c r="B202" s="47"/>
      <c r="C202" s="52" t="s">
        <v>4</v>
      </c>
      <c r="D202" s="47">
        <v>40.582129999999999</v>
      </c>
      <c r="E202" s="53">
        <v>40.85924</v>
      </c>
      <c r="F202" s="47">
        <v>41.13635</v>
      </c>
      <c r="H202" s="47"/>
      <c r="I202" s="52" t="s">
        <v>4</v>
      </c>
      <c r="J202" s="47">
        <v>40.580509999999997</v>
      </c>
      <c r="K202" s="53">
        <v>40.856079999999999</v>
      </c>
      <c r="L202" s="47">
        <v>41.13165</v>
      </c>
      <c r="N202" s="47"/>
      <c r="O202" s="52" t="s">
        <v>4</v>
      </c>
      <c r="P202" s="47">
        <v>40.580939999999998</v>
      </c>
      <c r="Q202" s="53">
        <v>40.854559999999999</v>
      </c>
      <c r="R202" s="47">
        <v>41.12818</v>
      </c>
      <c r="T202" s="47"/>
      <c r="U202" s="52" t="s">
        <v>4</v>
      </c>
      <c r="V202" s="47">
        <v>40.564630000000001</v>
      </c>
      <c r="W202" s="53">
        <v>40.848129999999998</v>
      </c>
      <c r="X202" s="47">
        <v>41.131619999999998</v>
      </c>
      <c r="Z202" s="47"/>
      <c r="AA202" s="52" t="s">
        <v>4</v>
      </c>
      <c r="AB202" s="47">
        <v>40.557760000000002</v>
      </c>
      <c r="AC202" s="53">
        <v>40.84337</v>
      </c>
      <c r="AD202" s="47">
        <v>41.128990000000002</v>
      </c>
      <c r="AF202" s="47"/>
      <c r="AG202" s="52" t="s">
        <v>4</v>
      </c>
      <c r="AH202" s="47">
        <v>40.514560000000003</v>
      </c>
      <c r="AI202" s="53">
        <v>40.819189999999999</v>
      </c>
      <c r="AJ202" s="47">
        <v>41.123820000000002</v>
      </c>
      <c r="AL202" s="47"/>
      <c r="AM202" s="52" t="s">
        <v>4</v>
      </c>
      <c r="AN202" s="47">
        <v>40.496659999999999</v>
      </c>
      <c r="AO202" s="53">
        <v>40.800559999999997</v>
      </c>
      <c r="AP202" s="47">
        <v>41.104469999999999</v>
      </c>
      <c r="AR202" s="47"/>
      <c r="AS202" s="52" t="s">
        <v>4</v>
      </c>
      <c r="AT202" s="47">
        <v>40.445779999999999</v>
      </c>
      <c r="AU202" s="53">
        <v>40.772190000000002</v>
      </c>
      <c r="AV202" s="47">
        <v>41.098590000000002</v>
      </c>
      <c r="AX202" s="47"/>
      <c r="AY202" s="52" t="s">
        <v>4</v>
      </c>
      <c r="AZ202" s="47">
        <v>40.41245</v>
      </c>
      <c r="BA202" s="53">
        <v>40.739620000000002</v>
      </c>
      <c r="BB202" s="47">
        <v>41.066789999999997</v>
      </c>
      <c r="BD202" s="47"/>
      <c r="BE202" s="52" t="s">
        <v>4</v>
      </c>
      <c r="BF202" s="47">
        <v>40.349640000000001</v>
      </c>
      <c r="BG202" s="53">
        <v>40.667850000000001</v>
      </c>
      <c r="BH202" s="47">
        <v>40.986069999999998</v>
      </c>
      <c r="BJ202" s="47"/>
      <c r="BK202" s="52" t="s">
        <v>4</v>
      </c>
      <c r="BL202" s="47">
        <v>40.093200000000003</v>
      </c>
      <c r="BM202" s="53">
        <v>40.430660000000003</v>
      </c>
      <c r="BN202" s="47">
        <v>40.768129999999999</v>
      </c>
      <c r="BP202" s="47"/>
      <c r="BQ202" s="52" t="s">
        <v>4</v>
      </c>
      <c r="BR202" s="47">
        <v>39.809600000000003</v>
      </c>
      <c r="BS202" s="53">
        <v>40.174370000000003</v>
      </c>
      <c r="BT202" s="47">
        <v>40.539149999999999</v>
      </c>
    </row>
    <row r="203" spans="2:72" x14ac:dyDescent="0.3">
      <c r="B203" s="14" t="s">
        <v>19</v>
      </c>
      <c r="C203" s="50" t="s">
        <v>3</v>
      </c>
      <c r="D203" s="3">
        <v>1.64828</v>
      </c>
      <c r="E203" s="51">
        <v>1.7789699999999999</v>
      </c>
      <c r="F203" s="3">
        <v>1.9096500000000001</v>
      </c>
      <c r="H203" s="14" t="s">
        <v>19</v>
      </c>
      <c r="I203" s="50" t="s">
        <v>3</v>
      </c>
      <c r="J203" s="3">
        <v>1.64073</v>
      </c>
      <c r="K203" s="51">
        <v>1.7597400000000001</v>
      </c>
      <c r="L203" s="3">
        <v>1.8787499999999999</v>
      </c>
      <c r="N203" s="14" t="s">
        <v>19</v>
      </c>
      <c r="O203" s="50" t="s">
        <v>3</v>
      </c>
      <c r="P203" s="3">
        <v>1.6265499999999999</v>
      </c>
      <c r="Q203" s="51">
        <v>1.7500800000000001</v>
      </c>
      <c r="R203" s="3">
        <v>1.8736200000000001</v>
      </c>
      <c r="T203" s="14" t="s">
        <v>19</v>
      </c>
      <c r="U203" s="50" t="s">
        <v>3</v>
      </c>
      <c r="V203" s="3">
        <v>1.6061099999999999</v>
      </c>
      <c r="W203" s="51">
        <v>1.71889</v>
      </c>
      <c r="X203" s="3">
        <v>1.83168</v>
      </c>
      <c r="Z203" s="14" t="s">
        <v>19</v>
      </c>
      <c r="AA203" s="50" t="s">
        <v>3</v>
      </c>
      <c r="AB203" s="3">
        <v>1.6073</v>
      </c>
      <c r="AC203" s="51">
        <v>1.69783</v>
      </c>
      <c r="AD203" s="3">
        <v>1.78837</v>
      </c>
      <c r="AF203" s="14" t="s">
        <v>19</v>
      </c>
      <c r="AG203" s="50" t="s">
        <v>3</v>
      </c>
      <c r="AH203" s="3">
        <v>1.58874</v>
      </c>
      <c r="AI203" s="51">
        <v>1.6747399999999999</v>
      </c>
      <c r="AJ203" s="3">
        <v>1.76074</v>
      </c>
      <c r="AL203" s="14" t="s">
        <v>19</v>
      </c>
      <c r="AM203" s="50" t="s">
        <v>3</v>
      </c>
      <c r="AN203" s="3">
        <v>1.5459700000000001</v>
      </c>
      <c r="AO203" s="51">
        <v>1.6200699999999999</v>
      </c>
      <c r="AP203" s="3">
        <v>1.6941600000000001</v>
      </c>
      <c r="AR203" s="14" t="s">
        <v>19</v>
      </c>
      <c r="AS203" s="50" t="s">
        <v>3</v>
      </c>
      <c r="AT203" s="3">
        <v>1.5128600000000001</v>
      </c>
      <c r="AU203" s="51">
        <v>1.5725100000000001</v>
      </c>
      <c r="AV203" s="3">
        <v>1.63215</v>
      </c>
      <c r="AX203" s="14" t="s">
        <v>19</v>
      </c>
      <c r="AY203" s="50" t="s">
        <v>3</v>
      </c>
      <c r="AZ203" s="3">
        <v>1.4660899999999999</v>
      </c>
      <c r="BA203" s="51">
        <v>1.5151600000000001</v>
      </c>
      <c r="BB203" s="3">
        <v>1.56423</v>
      </c>
      <c r="BD203" s="14" t="s">
        <v>19</v>
      </c>
      <c r="BE203" s="50" t="s">
        <v>3</v>
      </c>
      <c r="BF203" s="3">
        <v>1.4021999999999999</v>
      </c>
      <c r="BG203" s="51">
        <v>1.4358500000000001</v>
      </c>
      <c r="BH203" s="3">
        <v>1.4695</v>
      </c>
      <c r="BJ203" s="14" t="s">
        <v>19</v>
      </c>
      <c r="BK203" s="50" t="s">
        <v>3</v>
      </c>
      <c r="BL203" s="3">
        <v>1.32321</v>
      </c>
      <c r="BM203" s="51">
        <v>1.3409</v>
      </c>
      <c r="BN203" s="3">
        <v>1.35859</v>
      </c>
      <c r="BP203" s="14" t="s">
        <v>19</v>
      </c>
      <c r="BQ203" s="50" t="s">
        <v>3</v>
      </c>
      <c r="BR203" s="3">
        <v>1.2046600000000001</v>
      </c>
      <c r="BS203" s="51">
        <v>1.2176400000000001</v>
      </c>
      <c r="BT203" s="3">
        <v>1.2306299999999999</v>
      </c>
    </row>
    <row r="204" spans="2:72" x14ac:dyDescent="0.3">
      <c r="B204" s="47"/>
      <c r="C204" s="52" t="s">
        <v>4</v>
      </c>
      <c r="D204" s="47">
        <v>1.5097700000000001</v>
      </c>
      <c r="E204" s="53">
        <v>1.60507</v>
      </c>
      <c r="F204" s="47">
        <v>1.7003600000000001</v>
      </c>
      <c r="H204" s="47"/>
      <c r="I204" s="52" t="s">
        <v>4</v>
      </c>
      <c r="J204" s="47">
        <v>1.4943200000000001</v>
      </c>
      <c r="K204" s="53">
        <v>1.5765800000000001</v>
      </c>
      <c r="L204" s="47">
        <v>1.6588400000000001</v>
      </c>
      <c r="N204" s="47"/>
      <c r="O204" s="52" t="s">
        <v>4</v>
      </c>
      <c r="P204" s="47">
        <v>1.47417</v>
      </c>
      <c r="Q204" s="53">
        <v>1.5564</v>
      </c>
      <c r="R204" s="47">
        <v>1.6386400000000001</v>
      </c>
      <c r="T204" s="47"/>
      <c r="U204" s="52" t="s">
        <v>4</v>
      </c>
      <c r="V204" s="47">
        <v>1.4452100000000001</v>
      </c>
      <c r="W204" s="53">
        <v>1.5170999999999999</v>
      </c>
      <c r="X204" s="47">
        <v>1.589</v>
      </c>
      <c r="Z204" s="47"/>
      <c r="AA204" s="52" t="s">
        <v>4</v>
      </c>
      <c r="AB204" s="47">
        <v>1.43476</v>
      </c>
      <c r="AC204" s="53">
        <v>1.4862899999999999</v>
      </c>
      <c r="AD204" s="47">
        <v>1.53782</v>
      </c>
      <c r="AF204" s="47"/>
      <c r="AG204" s="52" t="s">
        <v>4</v>
      </c>
      <c r="AH204" s="47">
        <v>1.39852</v>
      </c>
      <c r="AI204" s="53">
        <v>1.44634</v>
      </c>
      <c r="AJ204" s="47">
        <v>1.4941599999999999</v>
      </c>
      <c r="AL204" s="47"/>
      <c r="AM204" s="52" t="s">
        <v>4</v>
      </c>
      <c r="AN204" s="47">
        <v>1.34128</v>
      </c>
      <c r="AO204" s="53">
        <v>1.38083</v>
      </c>
      <c r="AP204" s="47">
        <v>1.42039</v>
      </c>
      <c r="AR204" s="47"/>
      <c r="AS204" s="52" t="s">
        <v>4</v>
      </c>
      <c r="AT204" s="47">
        <v>1.29166</v>
      </c>
      <c r="AU204" s="53">
        <v>1.32419</v>
      </c>
      <c r="AV204" s="47">
        <v>1.3567199999999999</v>
      </c>
      <c r="AX204" s="47"/>
      <c r="AY204" s="52" t="s">
        <v>4</v>
      </c>
      <c r="AZ204" s="47">
        <v>1.23353</v>
      </c>
      <c r="BA204" s="53">
        <v>1.2591000000000001</v>
      </c>
      <c r="BB204" s="47">
        <v>1.28467</v>
      </c>
      <c r="BD204" s="47"/>
      <c r="BE204" s="52" t="s">
        <v>4</v>
      </c>
      <c r="BF204" s="47">
        <v>1.16656</v>
      </c>
      <c r="BG204" s="53">
        <v>1.18319</v>
      </c>
      <c r="BH204" s="47">
        <v>1.1998200000000001</v>
      </c>
      <c r="BJ204" s="47"/>
      <c r="BK204" s="52" t="s">
        <v>4</v>
      </c>
      <c r="BL204" s="47">
        <v>1.0833299999999999</v>
      </c>
      <c r="BM204" s="53">
        <v>1.0946</v>
      </c>
      <c r="BN204" s="47">
        <v>1.10588</v>
      </c>
      <c r="BP204" s="47"/>
      <c r="BQ204" s="52" t="s">
        <v>4</v>
      </c>
      <c r="BR204" s="47">
        <v>0.98460999999999999</v>
      </c>
      <c r="BS204" s="53">
        <v>0.99592999999999998</v>
      </c>
      <c r="BT204" s="47">
        <v>1.0072399999999999</v>
      </c>
    </row>
    <row r="205" spans="2:72" x14ac:dyDescent="0.3">
      <c r="B205" s="14" t="s">
        <v>20</v>
      </c>
      <c r="C205" s="50" t="s">
        <v>3</v>
      </c>
      <c r="D205" s="3">
        <v>1.327</v>
      </c>
      <c r="E205" s="51">
        <v>1.4371700000000001</v>
      </c>
      <c r="F205" s="3">
        <v>1.5473300000000001</v>
      </c>
      <c r="H205" s="14" t="s">
        <v>20</v>
      </c>
      <c r="I205" s="50" t="s">
        <v>3</v>
      </c>
      <c r="J205" s="3">
        <v>1.3322099999999999</v>
      </c>
      <c r="K205" s="51">
        <v>1.4384399999999999</v>
      </c>
      <c r="L205" s="3">
        <v>1.5446800000000001</v>
      </c>
      <c r="N205" s="14" t="s">
        <v>20</v>
      </c>
      <c r="O205" s="50" t="s">
        <v>3</v>
      </c>
      <c r="P205" s="3">
        <v>1.3113699999999999</v>
      </c>
      <c r="Q205" s="51">
        <v>1.4293400000000001</v>
      </c>
      <c r="R205" s="3">
        <v>1.54732</v>
      </c>
      <c r="T205" s="14" t="s">
        <v>20</v>
      </c>
      <c r="U205" s="50" t="s">
        <v>3</v>
      </c>
      <c r="V205" s="3">
        <v>1.31585</v>
      </c>
      <c r="W205" s="51">
        <v>1.4330400000000001</v>
      </c>
      <c r="X205" s="3">
        <v>1.55023</v>
      </c>
      <c r="Z205" s="14" t="s">
        <v>20</v>
      </c>
      <c r="AA205" s="50" t="s">
        <v>3</v>
      </c>
      <c r="AB205" s="3">
        <v>1.3167800000000001</v>
      </c>
      <c r="AC205" s="51">
        <v>1.42123</v>
      </c>
      <c r="AD205" s="3">
        <v>1.5256799999999999</v>
      </c>
      <c r="AF205" s="14" t="s">
        <v>20</v>
      </c>
      <c r="AG205" s="50" t="s">
        <v>3</v>
      </c>
      <c r="AH205" s="3">
        <v>1.2759499999999999</v>
      </c>
      <c r="AI205" s="51">
        <v>1.3911899999999999</v>
      </c>
      <c r="AJ205" s="3">
        <v>1.5064299999999999</v>
      </c>
      <c r="AL205" s="14" t="s">
        <v>20</v>
      </c>
      <c r="AM205" s="50" t="s">
        <v>3</v>
      </c>
      <c r="AN205" s="3">
        <v>1.2643899999999999</v>
      </c>
      <c r="AO205" s="51">
        <v>1.38459</v>
      </c>
      <c r="AP205" s="3">
        <v>1.50478</v>
      </c>
      <c r="AR205" s="14" t="s">
        <v>20</v>
      </c>
      <c r="AS205" s="50" t="s">
        <v>3</v>
      </c>
      <c r="AT205" s="3">
        <v>1.23522</v>
      </c>
      <c r="AU205" s="51">
        <v>1.3509800000000001</v>
      </c>
      <c r="AV205" s="3">
        <v>1.4667399999999999</v>
      </c>
      <c r="AX205" s="14" t="s">
        <v>20</v>
      </c>
      <c r="AY205" s="50" t="s">
        <v>3</v>
      </c>
      <c r="AZ205" s="3">
        <v>1.2071499999999999</v>
      </c>
      <c r="BA205" s="51">
        <v>1.31098</v>
      </c>
      <c r="BB205" s="3">
        <v>1.4148099999999999</v>
      </c>
      <c r="BD205" s="14" t="s">
        <v>20</v>
      </c>
      <c r="BE205" s="50" t="s">
        <v>3</v>
      </c>
      <c r="BF205" s="3">
        <v>1.17432</v>
      </c>
      <c r="BG205" s="51">
        <v>1.2755799999999999</v>
      </c>
      <c r="BH205" s="3">
        <v>1.3768400000000001</v>
      </c>
      <c r="BJ205" s="14" t="s">
        <v>20</v>
      </c>
      <c r="BK205" s="50" t="s">
        <v>3</v>
      </c>
      <c r="BL205" s="3">
        <v>1.10273</v>
      </c>
      <c r="BM205" s="51">
        <v>1.1823699999999999</v>
      </c>
      <c r="BN205" s="3">
        <v>1.2620100000000001</v>
      </c>
      <c r="BP205" s="14" t="s">
        <v>20</v>
      </c>
      <c r="BQ205" s="50" t="s">
        <v>3</v>
      </c>
      <c r="BR205" s="3">
        <v>1.02949</v>
      </c>
      <c r="BS205" s="51">
        <v>1.12022</v>
      </c>
      <c r="BT205" s="3">
        <v>1.21096</v>
      </c>
    </row>
    <row r="206" spans="2:72" x14ac:dyDescent="0.3">
      <c r="B206" s="47"/>
      <c r="C206" s="52" t="s">
        <v>4</v>
      </c>
      <c r="D206" s="47">
        <v>1.1107899999999999</v>
      </c>
      <c r="E206" s="53">
        <v>1.1598299999999999</v>
      </c>
      <c r="F206" s="47">
        <v>1.2088699999999999</v>
      </c>
      <c r="H206" s="47"/>
      <c r="I206" s="52" t="s">
        <v>4</v>
      </c>
      <c r="J206" s="47">
        <v>1.1049100000000001</v>
      </c>
      <c r="K206" s="53">
        <v>1.1559299999999999</v>
      </c>
      <c r="L206" s="47">
        <v>1.20695</v>
      </c>
      <c r="N206" s="47"/>
      <c r="O206" s="52" t="s">
        <v>4</v>
      </c>
      <c r="P206" s="47">
        <v>1.0971500000000001</v>
      </c>
      <c r="Q206" s="53">
        <v>1.1510800000000001</v>
      </c>
      <c r="R206" s="47">
        <v>1.2050099999999999</v>
      </c>
      <c r="T206" s="47"/>
      <c r="U206" s="52" t="s">
        <v>4</v>
      </c>
      <c r="V206" s="47">
        <v>1.0930500000000001</v>
      </c>
      <c r="W206" s="53">
        <v>1.1489799999999999</v>
      </c>
      <c r="X206" s="47">
        <v>1.2049000000000001</v>
      </c>
      <c r="Z206" s="47"/>
      <c r="AA206" s="52" t="s">
        <v>4</v>
      </c>
      <c r="AB206" s="47">
        <v>1.0841499999999999</v>
      </c>
      <c r="AC206" s="53">
        <v>1.1385700000000001</v>
      </c>
      <c r="AD206" s="47">
        <v>1.19299</v>
      </c>
      <c r="AF206" s="47"/>
      <c r="AG206" s="52" t="s">
        <v>4</v>
      </c>
      <c r="AH206" s="47">
        <v>1.05901</v>
      </c>
      <c r="AI206" s="53">
        <v>1.11832</v>
      </c>
      <c r="AJ206" s="47">
        <v>1.17763</v>
      </c>
      <c r="AL206" s="47"/>
      <c r="AM206" s="52" t="s">
        <v>4</v>
      </c>
      <c r="AN206" s="47">
        <v>1.0412999999999999</v>
      </c>
      <c r="AO206" s="53">
        <v>1.10382</v>
      </c>
      <c r="AP206" s="47">
        <v>1.1663300000000001</v>
      </c>
      <c r="AR206" s="47"/>
      <c r="AS206" s="52" t="s">
        <v>4</v>
      </c>
      <c r="AT206" s="47">
        <v>1.01492</v>
      </c>
      <c r="AU206" s="53">
        <v>1.07656</v>
      </c>
      <c r="AV206" s="47">
        <v>1.1382000000000001</v>
      </c>
      <c r="AX206" s="47"/>
      <c r="AY206" s="52" t="s">
        <v>4</v>
      </c>
      <c r="AZ206" s="47">
        <v>0.97804999999999997</v>
      </c>
      <c r="BA206" s="53">
        <v>1.03559</v>
      </c>
      <c r="BB206" s="47">
        <v>1.0931200000000001</v>
      </c>
      <c r="BD206" s="47"/>
      <c r="BE206" s="52" t="s">
        <v>4</v>
      </c>
      <c r="BF206" s="47">
        <v>0.94513000000000003</v>
      </c>
      <c r="BG206" s="53">
        <v>1.00227</v>
      </c>
      <c r="BH206" s="47">
        <v>1.05942</v>
      </c>
      <c r="BJ206" s="47"/>
      <c r="BK206" s="52" t="s">
        <v>4</v>
      </c>
      <c r="BL206" s="47">
        <v>0.90739999999999998</v>
      </c>
      <c r="BM206" s="53">
        <v>0.95530000000000004</v>
      </c>
      <c r="BN206" s="47">
        <v>1.0032099999999999</v>
      </c>
      <c r="BP206" s="47"/>
      <c r="BQ206" s="52" t="s">
        <v>4</v>
      </c>
      <c r="BR206" s="47">
        <v>0.89007000000000003</v>
      </c>
      <c r="BS206" s="53">
        <v>0.93628999999999996</v>
      </c>
      <c r="BT206" s="47">
        <v>0.98250000000000004</v>
      </c>
    </row>
    <row r="207" spans="2:72" x14ac:dyDescent="0.3">
      <c r="B207" s="14" t="s">
        <v>21</v>
      </c>
      <c r="C207" s="50" t="s">
        <v>3</v>
      </c>
      <c r="D207" s="3">
        <v>1.67998</v>
      </c>
      <c r="E207" s="55">
        <v>1.75753</v>
      </c>
      <c r="F207" s="3">
        <v>1.83508</v>
      </c>
      <c r="H207" s="14" t="s">
        <v>21</v>
      </c>
      <c r="I207" s="50" t="s">
        <v>3</v>
      </c>
      <c r="J207" s="3">
        <v>1.6775500000000001</v>
      </c>
      <c r="K207" s="55">
        <v>1.75387</v>
      </c>
      <c r="L207" s="3">
        <v>1.83019</v>
      </c>
      <c r="N207" s="14" t="s">
        <v>21</v>
      </c>
      <c r="O207" s="50" t="s">
        <v>3</v>
      </c>
      <c r="P207" s="3">
        <v>1.6631</v>
      </c>
      <c r="Q207" s="55">
        <v>1.7465599999999999</v>
      </c>
      <c r="R207" s="3">
        <v>1.8300099999999999</v>
      </c>
      <c r="T207" s="14" t="s">
        <v>21</v>
      </c>
      <c r="U207" s="50" t="s">
        <v>3</v>
      </c>
      <c r="V207" s="3">
        <v>1.6583699999999999</v>
      </c>
      <c r="W207" s="55">
        <v>1.7453799999999999</v>
      </c>
      <c r="X207" s="3">
        <v>1.8323799999999999</v>
      </c>
      <c r="Z207" s="14" t="s">
        <v>21</v>
      </c>
      <c r="AA207" s="50" t="s">
        <v>3</v>
      </c>
      <c r="AB207" s="3">
        <v>1.6493</v>
      </c>
      <c r="AC207" s="55">
        <v>1.7287600000000001</v>
      </c>
      <c r="AD207" s="3">
        <v>1.80823</v>
      </c>
      <c r="AF207" s="14" t="s">
        <v>21</v>
      </c>
      <c r="AG207" s="50" t="s">
        <v>3</v>
      </c>
      <c r="AH207" s="3">
        <v>1.61202</v>
      </c>
      <c r="AI207" s="55">
        <v>1.69916</v>
      </c>
      <c r="AJ207" s="3">
        <v>1.7863</v>
      </c>
      <c r="AL207" s="14" t="s">
        <v>21</v>
      </c>
      <c r="AM207" s="50" t="s">
        <v>3</v>
      </c>
      <c r="AN207" s="3">
        <v>1.5900799999999999</v>
      </c>
      <c r="AO207" s="55">
        <v>1.68211</v>
      </c>
      <c r="AP207" s="3">
        <v>1.7741499999999999</v>
      </c>
      <c r="AR207" s="14" t="s">
        <v>21</v>
      </c>
      <c r="AS207" s="50" t="s">
        <v>3</v>
      </c>
      <c r="AT207" s="3">
        <v>1.56934</v>
      </c>
      <c r="AU207" s="55">
        <v>1.6562399999999999</v>
      </c>
      <c r="AV207" s="3">
        <v>1.7431399999999999</v>
      </c>
      <c r="AX207" s="14" t="s">
        <v>21</v>
      </c>
      <c r="AY207" s="50" t="s">
        <v>3</v>
      </c>
      <c r="AZ207" s="3">
        <v>1.5356399999999999</v>
      </c>
      <c r="BA207" s="55">
        <v>1.6151500000000001</v>
      </c>
      <c r="BB207" s="3">
        <v>1.6946600000000001</v>
      </c>
      <c r="BD207" s="14" t="s">
        <v>21</v>
      </c>
      <c r="BE207" s="50" t="s">
        <v>3</v>
      </c>
      <c r="BF207" s="3">
        <v>1.5152099999999999</v>
      </c>
      <c r="BG207" s="55">
        <v>1.5893900000000001</v>
      </c>
      <c r="BH207" s="3">
        <v>1.66357</v>
      </c>
      <c r="BJ207" s="14" t="s">
        <v>21</v>
      </c>
      <c r="BK207" s="50" t="s">
        <v>3</v>
      </c>
      <c r="BL207" s="3">
        <v>1.4743900000000001</v>
      </c>
      <c r="BM207" s="55">
        <v>1.5334099999999999</v>
      </c>
      <c r="BN207" s="3">
        <v>1.59243</v>
      </c>
      <c r="BP207" s="14" t="s">
        <v>21</v>
      </c>
      <c r="BQ207" s="50" t="s">
        <v>3</v>
      </c>
      <c r="BR207" s="3">
        <v>1.4596100000000001</v>
      </c>
      <c r="BS207" s="55">
        <v>1.51864</v>
      </c>
      <c r="BT207" s="3">
        <v>1.57768</v>
      </c>
    </row>
    <row r="208" spans="2:72" x14ac:dyDescent="0.3">
      <c r="B208" s="47"/>
      <c r="C208" s="52" t="s">
        <v>4</v>
      </c>
      <c r="D208" s="47">
        <v>1.09433</v>
      </c>
      <c r="E208" s="53">
        <v>1.13462</v>
      </c>
      <c r="F208" s="47">
        <v>1.1749099999999999</v>
      </c>
      <c r="H208" s="47"/>
      <c r="I208" s="52" t="s">
        <v>4</v>
      </c>
      <c r="J208" s="47">
        <v>1.0868899999999999</v>
      </c>
      <c r="K208" s="53">
        <v>1.13042</v>
      </c>
      <c r="L208" s="47">
        <v>1.1739599999999999</v>
      </c>
      <c r="N208" s="47"/>
      <c r="O208" s="52" t="s">
        <v>4</v>
      </c>
      <c r="P208" s="47">
        <v>1.0847</v>
      </c>
      <c r="Q208" s="53">
        <v>1.12825</v>
      </c>
      <c r="R208" s="47">
        <v>1.1718</v>
      </c>
      <c r="T208" s="47"/>
      <c r="U208" s="52" t="s">
        <v>4</v>
      </c>
      <c r="V208" s="47">
        <v>1.0798300000000001</v>
      </c>
      <c r="W208" s="53">
        <v>1.1252200000000001</v>
      </c>
      <c r="X208" s="47">
        <v>1.1706099999999999</v>
      </c>
      <c r="Z208" s="47"/>
      <c r="AA208" s="52" t="s">
        <v>4</v>
      </c>
      <c r="AB208" s="47">
        <v>1.06915</v>
      </c>
      <c r="AC208" s="53">
        <v>1.11538</v>
      </c>
      <c r="AD208" s="47">
        <v>1.1616200000000001</v>
      </c>
      <c r="AF208" s="47"/>
      <c r="AG208" s="52" t="s">
        <v>4</v>
      </c>
      <c r="AH208" s="47">
        <v>1.04863</v>
      </c>
      <c r="AI208" s="53">
        <v>1.0988199999999999</v>
      </c>
      <c r="AJ208" s="47">
        <v>1.1490100000000001</v>
      </c>
      <c r="AL208" s="47"/>
      <c r="AM208" s="52" t="s">
        <v>4</v>
      </c>
      <c r="AN208" s="47">
        <v>1.03138</v>
      </c>
      <c r="AO208" s="53">
        <v>1.08527</v>
      </c>
      <c r="AP208" s="47">
        <v>1.1391500000000001</v>
      </c>
      <c r="AR208" s="47"/>
      <c r="AS208" s="52" t="s">
        <v>4</v>
      </c>
      <c r="AT208" s="47">
        <v>1.0017</v>
      </c>
      <c r="AU208" s="53">
        <v>1.0566599999999999</v>
      </c>
      <c r="AV208" s="47">
        <v>1.1116200000000001</v>
      </c>
      <c r="AX208" s="47"/>
      <c r="AY208" s="52" t="s">
        <v>4</v>
      </c>
      <c r="AZ208" s="47">
        <v>0.96279000000000003</v>
      </c>
      <c r="BA208" s="53">
        <v>1.0146599999999999</v>
      </c>
      <c r="BB208" s="47">
        <v>1.06654</v>
      </c>
      <c r="BD208" s="47"/>
      <c r="BE208" s="52" t="s">
        <v>4</v>
      </c>
      <c r="BF208" s="47">
        <v>0.92667999999999995</v>
      </c>
      <c r="BG208" s="53">
        <v>0.97863999999999995</v>
      </c>
      <c r="BH208" s="47">
        <v>1.0306</v>
      </c>
      <c r="BJ208" s="47"/>
      <c r="BK208" s="52" t="s">
        <v>4</v>
      </c>
      <c r="BL208" s="47">
        <v>0.89000999999999997</v>
      </c>
      <c r="BM208" s="53">
        <v>0.93415000000000004</v>
      </c>
      <c r="BN208" s="47">
        <v>0.97829999999999995</v>
      </c>
      <c r="BP208" s="47"/>
      <c r="BQ208" s="52" t="s">
        <v>4</v>
      </c>
      <c r="BR208" s="47">
        <v>0.88032999999999995</v>
      </c>
      <c r="BS208" s="53">
        <v>0.91947999999999996</v>
      </c>
      <c r="BT208" s="47">
        <v>0.95862999999999998</v>
      </c>
    </row>
    <row r="209" spans="2:72" x14ac:dyDescent="0.3">
      <c r="B209" s="14" t="s">
        <v>22</v>
      </c>
      <c r="C209" s="50" t="s">
        <v>3</v>
      </c>
      <c r="D209" s="3">
        <v>0.34992000000000001</v>
      </c>
      <c r="E209" s="55">
        <v>0.35596</v>
      </c>
      <c r="F209" s="3">
        <v>0.36198999999999998</v>
      </c>
      <c r="H209" s="14" t="s">
        <v>22</v>
      </c>
      <c r="I209" s="50" t="s">
        <v>3</v>
      </c>
      <c r="J209" s="3">
        <v>0.35460000000000003</v>
      </c>
      <c r="K209" s="55">
        <v>0.35908000000000001</v>
      </c>
      <c r="L209" s="3">
        <v>0.36354999999999998</v>
      </c>
      <c r="N209" s="14" t="s">
        <v>22</v>
      </c>
      <c r="O209" s="50" t="s">
        <v>3</v>
      </c>
      <c r="P209" s="3">
        <v>0.35525000000000001</v>
      </c>
      <c r="Q209" s="55">
        <v>0.36107</v>
      </c>
      <c r="R209" s="3">
        <v>0.36687999999999998</v>
      </c>
      <c r="T209" s="14" t="s">
        <v>22</v>
      </c>
      <c r="U209" s="50" t="s">
        <v>3</v>
      </c>
      <c r="V209" s="3">
        <v>0.35619000000000001</v>
      </c>
      <c r="W209" s="55">
        <v>0.36087999999999998</v>
      </c>
      <c r="X209" s="3">
        <v>0.36558000000000002</v>
      </c>
      <c r="Z209" s="14" t="s">
        <v>22</v>
      </c>
      <c r="AA209" s="50" t="s">
        <v>3</v>
      </c>
      <c r="AB209" s="3">
        <v>0.35737999999999998</v>
      </c>
      <c r="AC209" s="55">
        <v>0.36369000000000001</v>
      </c>
      <c r="AD209" s="3">
        <v>0.37001000000000001</v>
      </c>
      <c r="AF209" s="14" t="s">
        <v>22</v>
      </c>
      <c r="AG209" s="50" t="s">
        <v>3</v>
      </c>
      <c r="AH209" s="3">
        <v>0.35757</v>
      </c>
      <c r="AI209" s="55">
        <v>0.36673</v>
      </c>
      <c r="AJ209" s="3">
        <v>0.37590000000000001</v>
      </c>
      <c r="AL209" s="14" t="s">
        <v>22</v>
      </c>
      <c r="AM209" s="50" t="s">
        <v>3</v>
      </c>
      <c r="AN209" s="3">
        <v>0.36270999999999998</v>
      </c>
      <c r="AO209" s="55">
        <v>0.37176999999999999</v>
      </c>
      <c r="AP209" s="3">
        <v>0.38083</v>
      </c>
      <c r="AR209" s="14" t="s">
        <v>22</v>
      </c>
      <c r="AS209" s="50" t="s">
        <v>3</v>
      </c>
      <c r="AT209" s="3">
        <v>0.36362</v>
      </c>
      <c r="AU209" s="55">
        <v>0.36853000000000002</v>
      </c>
      <c r="AV209" s="3">
        <v>0.37342999999999998</v>
      </c>
      <c r="AX209" s="14" t="s">
        <v>22</v>
      </c>
      <c r="AY209" s="50" t="s">
        <v>3</v>
      </c>
      <c r="AZ209" s="3">
        <v>0.36477999999999999</v>
      </c>
      <c r="BA209" s="55">
        <v>0.37065999999999999</v>
      </c>
      <c r="BB209" s="3">
        <v>0.37653999999999999</v>
      </c>
      <c r="BD209" s="14" t="s">
        <v>22</v>
      </c>
      <c r="BE209" s="50" t="s">
        <v>3</v>
      </c>
      <c r="BF209" s="3">
        <v>0.36326000000000003</v>
      </c>
      <c r="BG209" s="55">
        <v>0.37267</v>
      </c>
      <c r="BH209" s="3">
        <v>0.38208999999999999</v>
      </c>
      <c r="BJ209" s="14" t="s">
        <v>22</v>
      </c>
      <c r="BK209" s="50" t="s">
        <v>3</v>
      </c>
      <c r="BL209" s="3">
        <v>0.35285</v>
      </c>
      <c r="BM209" s="55">
        <v>0.36304999999999998</v>
      </c>
      <c r="BN209" s="3">
        <v>0.37324000000000002</v>
      </c>
      <c r="BP209" s="14" t="s">
        <v>22</v>
      </c>
      <c r="BQ209" s="50" t="s">
        <v>3</v>
      </c>
      <c r="BR209" s="3">
        <v>0.34136</v>
      </c>
      <c r="BS209" s="55">
        <v>0.35152</v>
      </c>
      <c r="BT209" s="3">
        <v>0.36169000000000001</v>
      </c>
    </row>
    <row r="210" spans="2:72" x14ac:dyDescent="0.3">
      <c r="B210" s="47"/>
      <c r="C210" s="52" t="s">
        <v>4</v>
      </c>
      <c r="D210" s="47">
        <v>0.23304</v>
      </c>
      <c r="E210" s="53">
        <v>0.23754</v>
      </c>
      <c r="F210" s="47">
        <v>0.24203</v>
      </c>
      <c r="H210" s="47"/>
      <c r="I210" s="52" t="s">
        <v>4</v>
      </c>
      <c r="J210" s="47">
        <v>0.23444000000000001</v>
      </c>
      <c r="K210" s="53">
        <v>0.23799999999999999</v>
      </c>
      <c r="L210" s="47">
        <v>0.24154999999999999</v>
      </c>
      <c r="N210" s="47"/>
      <c r="O210" s="52" t="s">
        <v>4</v>
      </c>
      <c r="P210" s="47">
        <v>0.23139000000000001</v>
      </c>
      <c r="Q210" s="53">
        <v>0.23669999999999999</v>
      </c>
      <c r="R210" s="47">
        <v>0.24201</v>
      </c>
      <c r="T210" s="47"/>
      <c r="U210" s="52" t="s">
        <v>4</v>
      </c>
      <c r="V210" s="47">
        <v>0.23227999999999999</v>
      </c>
      <c r="W210" s="53">
        <v>0.23607</v>
      </c>
      <c r="X210" s="47">
        <v>0.23985000000000001</v>
      </c>
      <c r="Z210" s="47"/>
      <c r="AA210" s="52" t="s">
        <v>4</v>
      </c>
      <c r="AB210" s="47">
        <v>0.23515</v>
      </c>
      <c r="AC210" s="53">
        <v>0.23819000000000001</v>
      </c>
      <c r="AD210" s="47">
        <v>0.24124000000000001</v>
      </c>
      <c r="AF210" s="47"/>
      <c r="AG210" s="52" t="s">
        <v>4</v>
      </c>
      <c r="AH210" s="47">
        <v>0.23533000000000001</v>
      </c>
      <c r="AI210" s="53">
        <v>0.23899000000000001</v>
      </c>
      <c r="AJ210" s="47">
        <v>0.24265</v>
      </c>
      <c r="AL210" s="47"/>
      <c r="AM210" s="52" t="s">
        <v>4</v>
      </c>
      <c r="AN210" s="47">
        <v>0.23447999999999999</v>
      </c>
      <c r="AO210" s="53">
        <v>0.23913000000000001</v>
      </c>
      <c r="AP210" s="47">
        <v>0.24379000000000001</v>
      </c>
      <c r="AR210" s="47"/>
      <c r="AS210" s="52" t="s">
        <v>4</v>
      </c>
      <c r="AT210" s="47">
        <v>0.23507</v>
      </c>
      <c r="AU210" s="53">
        <v>0.23701</v>
      </c>
      <c r="AV210" s="47">
        <v>0.23895</v>
      </c>
      <c r="AX210" s="47"/>
      <c r="AY210" s="52" t="s">
        <v>4</v>
      </c>
      <c r="AZ210" s="47">
        <v>0.23196</v>
      </c>
      <c r="BA210" s="53">
        <v>0.23673</v>
      </c>
      <c r="BB210" s="47">
        <v>0.24151</v>
      </c>
      <c r="BD210" s="47"/>
      <c r="BE210" s="52" t="s">
        <v>4</v>
      </c>
      <c r="BF210" s="47">
        <v>0.23422000000000001</v>
      </c>
      <c r="BG210" s="53">
        <v>0.23887</v>
      </c>
      <c r="BH210" s="47">
        <v>0.24351999999999999</v>
      </c>
      <c r="BJ210" s="47"/>
      <c r="BK210" s="52" t="s">
        <v>4</v>
      </c>
      <c r="BL210" s="47">
        <v>0.22961999999999999</v>
      </c>
      <c r="BM210" s="53">
        <v>0.23532</v>
      </c>
      <c r="BN210" s="47">
        <v>0.24102000000000001</v>
      </c>
      <c r="BP210" s="47"/>
      <c r="BQ210" s="52" t="s">
        <v>4</v>
      </c>
      <c r="BR210" s="47">
        <v>0.22750000000000001</v>
      </c>
      <c r="BS210" s="53">
        <v>0.23239000000000001</v>
      </c>
      <c r="BT210" s="47">
        <v>0.23727000000000001</v>
      </c>
    </row>
    <row r="211" spans="2:72" x14ac:dyDescent="0.3">
      <c r="B211" s="14" t="s">
        <v>23</v>
      </c>
      <c r="C211" s="50" t="s">
        <v>3</v>
      </c>
      <c r="D211" s="3">
        <v>1.4674400000000001</v>
      </c>
      <c r="E211" s="51">
        <v>2.0051199999999998</v>
      </c>
      <c r="F211" s="3">
        <v>2.5428000000000002</v>
      </c>
      <c r="H211" s="14" t="s">
        <v>23</v>
      </c>
      <c r="I211" s="50" t="s">
        <v>3</v>
      </c>
      <c r="J211" s="3">
        <v>1.4812000000000001</v>
      </c>
      <c r="K211" s="51">
        <v>1.97037</v>
      </c>
      <c r="L211" s="3">
        <v>2.45953</v>
      </c>
      <c r="N211" s="14" t="s">
        <v>23</v>
      </c>
      <c r="O211" s="50" t="s">
        <v>3</v>
      </c>
      <c r="P211" s="3">
        <v>1.4581299999999999</v>
      </c>
      <c r="Q211" s="51">
        <v>2.1078899999999998</v>
      </c>
      <c r="R211" s="3">
        <v>2.7576499999999999</v>
      </c>
      <c r="T211" s="14" t="s">
        <v>23</v>
      </c>
      <c r="U211" s="50" t="s">
        <v>3</v>
      </c>
      <c r="V211" s="3">
        <v>1.42723</v>
      </c>
      <c r="W211" s="51">
        <v>2.1218599999999999</v>
      </c>
      <c r="X211" s="3">
        <v>2.8165</v>
      </c>
      <c r="Z211" s="14" t="s">
        <v>23</v>
      </c>
      <c r="AA211" s="50" t="s">
        <v>3</v>
      </c>
      <c r="AB211" s="3">
        <v>1.5646599999999999</v>
      </c>
      <c r="AC211" s="51">
        <v>2.2481399999999998</v>
      </c>
      <c r="AD211" s="3">
        <v>2.9316200000000001</v>
      </c>
      <c r="AF211" s="14" t="s">
        <v>23</v>
      </c>
      <c r="AG211" s="50" t="s">
        <v>3</v>
      </c>
      <c r="AH211" s="3">
        <v>1.7226600000000001</v>
      </c>
      <c r="AI211" s="51">
        <v>2.63497</v>
      </c>
      <c r="AJ211" s="3">
        <v>3.5472899999999998</v>
      </c>
      <c r="AL211" s="14" t="s">
        <v>23</v>
      </c>
      <c r="AM211" s="50" t="s">
        <v>3</v>
      </c>
      <c r="AN211" s="3">
        <v>1.81281</v>
      </c>
      <c r="AO211" s="51">
        <v>2.9506800000000002</v>
      </c>
      <c r="AP211" s="3">
        <v>4.0885499999999997</v>
      </c>
      <c r="AR211" s="14" t="s">
        <v>23</v>
      </c>
      <c r="AS211" s="50" t="s">
        <v>3</v>
      </c>
      <c r="AT211" s="3">
        <v>2.42353</v>
      </c>
      <c r="AU211" s="51">
        <v>3.851</v>
      </c>
      <c r="AV211" s="3">
        <v>5.2784700000000004</v>
      </c>
      <c r="AX211" s="14" t="s">
        <v>23</v>
      </c>
      <c r="AY211" s="50" t="s">
        <v>3</v>
      </c>
      <c r="AZ211" s="3">
        <v>3.25339</v>
      </c>
      <c r="BA211" s="51">
        <v>4.79155</v>
      </c>
      <c r="BB211" s="3">
        <v>6.3297100000000004</v>
      </c>
      <c r="BD211" s="14" t="s">
        <v>23</v>
      </c>
      <c r="BE211" s="50" t="s">
        <v>3</v>
      </c>
      <c r="BF211" s="3">
        <v>4.4898499999999997</v>
      </c>
      <c r="BG211" s="51">
        <v>6.42875</v>
      </c>
      <c r="BH211" s="3">
        <v>8.3676499999999994</v>
      </c>
      <c r="BJ211" s="14" t="s">
        <v>23</v>
      </c>
      <c r="BK211" s="50" t="s">
        <v>3</v>
      </c>
      <c r="BL211" s="3">
        <v>7.4923900000000003</v>
      </c>
      <c r="BM211" s="51">
        <v>9.6107499999999995</v>
      </c>
      <c r="BN211" s="3">
        <v>11.72911</v>
      </c>
      <c r="BP211" s="14" t="s">
        <v>23</v>
      </c>
      <c r="BQ211" s="50" t="s">
        <v>3</v>
      </c>
      <c r="BR211" s="3">
        <v>11.26721</v>
      </c>
      <c r="BS211" s="51">
        <v>14.36669</v>
      </c>
      <c r="BT211" s="3">
        <v>17.466170000000002</v>
      </c>
    </row>
    <row r="212" spans="2:72" x14ac:dyDescent="0.3">
      <c r="B212" s="47"/>
      <c r="C212" s="52" t="s">
        <v>4</v>
      </c>
      <c r="D212" s="47">
        <v>3.9648400000000001</v>
      </c>
      <c r="E212" s="53">
        <v>5.8542300000000003</v>
      </c>
      <c r="F212" s="47">
        <v>7.7436100000000003</v>
      </c>
      <c r="H212" s="47"/>
      <c r="I212" s="52" t="s">
        <v>4</v>
      </c>
      <c r="J212" s="47">
        <v>4.1662499999999998</v>
      </c>
      <c r="K212" s="53">
        <v>5.8803200000000002</v>
      </c>
      <c r="L212" s="47">
        <v>7.5944000000000003</v>
      </c>
      <c r="N212" s="47"/>
      <c r="O212" s="52" t="s">
        <v>4</v>
      </c>
      <c r="P212" s="47">
        <v>4.3827199999999999</v>
      </c>
      <c r="Q212" s="53">
        <v>6.84368</v>
      </c>
      <c r="R212" s="47">
        <v>9.3046399999999991</v>
      </c>
      <c r="T212" s="47"/>
      <c r="U212" s="52" t="s">
        <v>4</v>
      </c>
      <c r="V212" s="47">
        <v>4.5431699999999999</v>
      </c>
      <c r="W212" s="53">
        <v>7.8070599999999999</v>
      </c>
      <c r="X212" s="47">
        <v>11.070959999999999</v>
      </c>
      <c r="Z212" s="47"/>
      <c r="AA212" s="52" t="s">
        <v>4</v>
      </c>
      <c r="AB212" s="47">
        <v>5.3712200000000001</v>
      </c>
      <c r="AC212" s="53">
        <v>9.3511299999999995</v>
      </c>
      <c r="AD212" s="47">
        <v>13.33104</v>
      </c>
      <c r="AF212" s="47"/>
      <c r="AG212" s="52" t="s">
        <v>4</v>
      </c>
      <c r="AH212" s="47">
        <v>7.0762200000000002</v>
      </c>
      <c r="AI212" s="53">
        <v>12.393090000000001</v>
      </c>
      <c r="AJ212" s="47">
        <v>17.709959999999999</v>
      </c>
      <c r="AL212" s="47"/>
      <c r="AM212" s="52" t="s">
        <v>4</v>
      </c>
      <c r="AN212" s="47">
        <v>8.2834900000000005</v>
      </c>
      <c r="AO212" s="53">
        <v>13.64716</v>
      </c>
      <c r="AP212" s="47">
        <v>19.010819999999999</v>
      </c>
      <c r="AR212" s="47"/>
      <c r="AS212" s="52" t="s">
        <v>4</v>
      </c>
      <c r="AT212" s="47">
        <v>11.99502</v>
      </c>
      <c r="AU212" s="53">
        <v>19.669720000000002</v>
      </c>
      <c r="AV212" s="47">
        <v>27.34442</v>
      </c>
      <c r="AX212" s="47"/>
      <c r="AY212" s="52" t="s">
        <v>4</v>
      </c>
      <c r="AZ212" s="47">
        <v>17.210699999999999</v>
      </c>
      <c r="BA212" s="53">
        <v>27.719280000000001</v>
      </c>
      <c r="BB212" s="47">
        <v>38.22786</v>
      </c>
      <c r="BD212" s="47"/>
      <c r="BE212" s="52" t="s">
        <v>4</v>
      </c>
      <c r="BF212" s="47">
        <v>26.06851</v>
      </c>
      <c r="BG212" s="53">
        <v>35.612969999999997</v>
      </c>
      <c r="BH212" s="47">
        <v>45.157429999999998</v>
      </c>
      <c r="BJ212" s="47"/>
      <c r="BK212" s="52" t="s">
        <v>4</v>
      </c>
      <c r="BL212" s="47">
        <v>39.550739999999998</v>
      </c>
      <c r="BM212" s="53">
        <v>46.933570000000003</v>
      </c>
      <c r="BN212" s="47">
        <v>54.316389999999998</v>
      </c>
      <c r="BP212" s="47"/>
      <c r="BQ212" s="52" t="s">
        <v>4</v>
      </c>
      <c r="BR212" s="47">
        <v>52.653790000000001</v>
      </c>
      <c r="BS212" s="53">
        <v>61.017650000000003</v>
      </c>
      <c r="BT212" s="47">
        <v>69.381500000000003</v>
      </c>
    </row>
    <row r="213" spans="2:72" x14ac:dyDescent="0.3">
      <c r="B213" s="14" t="s">
        <v>24</v>
      </c>
      <c r="C213" s="50" t="s">
        <v>3</v>
      </c>
      <c r="D213" s="3">
        <v>7.2519200000000001</v>
      </c>
      <c r="E213" s="55">
        <v>8.4211899999999993</v>
      </c>
      <c r="F213" s="3">
        <v>9.5904600000000002</v>
      </c>
      <c r="H213" s="14" t="s">
        <v>24</v>
      </c>
      <c r="I213" s="50" t="s">
        <v>3</v>
      </c>
      <c r="J213" s="3">
        <v>7.3258000000000001</v>
      </c>
      <c r="K213" s="55">
        <v>8.3949800000000003</v>
      </c>
      <c r="L213" s="3">
        <v>9.4641699999999993</v>
      </c>
      <c r="N213" s="14" t="s">
        <v>24</v>
      </c>
      <c r="O213" s="50" t="s">
        <v>3</v>
      </c>
      <c r="P213" s="3">
        <v>7.3802199999999996</v>
      </c>
      <c r="Q213" s="55">
        <v>8.7213700000000003</v>
      </c>
      <c r="R213" s="3">
        <v>10.06251</v>
      </c>
      <c r="T213" s="14" t="s">
        <v>24</v>
      </c>
      <c r="U213" s="50" t="s">
        <v>3</v>
      </c>
      <c r="V213" s="3">
        <v>7.3810700000000002</v>
      </c>
      <c r="W213" s="55">
        <v>8.8571899999999992</v>
      </c>
      <c r="X213" s="3">
        <v>10.333310000000001</v>
      </c>
      <c r="Z213" s="14" t="s">
        <v>24</v>
      </c>
      <c r="AA213" s="50" t="s">
        <v>3</v>
      </c>
      <c r="AB213" s="3">
        <v>7.9161000000000001</v>
      </c>
      <c r="AC213" s="55">
        <v>9.4983500000000003</v>
      </c>
      <c r="AD213" s="3">
        <v>11.08061</v>
      </c>
      <c r="AF213" s="14" t="s">
        <v>24</v>
      </c>
      <c r="AG213" s="50" t="s">
        <v>3</v>
      </c>
      <c r="AH213" s="3">
        <v>8.5228400000000004</v>
      </c>
      <c r="AI213" s="55">
        <v>10.689489999999999</v>
      </c>
      <c r="AJ213" s="3">
        <v>12.85613</v>
      </c>
      <c r="AL213" s="14" t="s">
        <v>24</v>
      </c>
      <c r="AM213" s="50" t="s">
        <v>3</v>
      </c>
      <c r="AN213" s="3">
        <v>9.5745699999999996</v>
      </c>
      <c r="AO213" s="55">
        <v>12.10957</v>
      </c>
      <c r="AP213" s="3">
        <v>14.64456</v>
      </c>
      <c r="AR213" s="14" t="s">
        <v>24</v>
      </c>
      <c r="AS213" s="50" t="s">
        <v>3</v>
      </c>
      <c r="AT213" s="3">
        <v>11.553430000000001</v>
      </c>
      <c r="AU213" s="55">
        <v>15.0749</v>
      </c>
      <c r="AV213" s="3">
        <v>18.59637</v>
      </c>
      <c r="AX213" s="14" t="s">
        <v>24</v>
      </c>
      <c r="AY213" s="50" t="s">
        <v>3</v>
      </c>
      <c r="AZ213" s="3">
        <v>14.65461</v>
      </c>
      <c r="BA213" s="55">
        <v>18.63241</v>
      </c>
      <c r="BB213" s="3">
        <v>22.610209999999999</v>
      </c>
      <c r="BD213" s="14" t="s">
        <v>24</v>
      </c>
      <c r="BE213" s="50" t="s">
        <v>3</v>
      </c>
      <c r="BF213" s="3">
        <v>19.414110000000001</v>
      </c>
      <c r="BG213" s="55">
        <v>23.76268</v>
      </c>
      <c r="BH213" s="3">
        <v>28.111239999999999</v>
      </c>
      <c r="BJ213" s="14" t="s">
        <v>24</v>
      </c>
      <c r="BK213" s="50" t="s">
        <v>3</v>
      </c>
      <c r="BL213" s="3">
        <v>27.595669999999998</v>
      </c>
      <c r="BM213" s="55">
        <v>31.21894</v>
      </c>
      <c r="BN213" s="3">
        <v>34.842199999999998</v>
      </c>
      <c r="BP213" s="14" t="s">
        <v>24</v>
      </c>
      <c r="BQ213" s="50" t="s">
        <v>3</v>
      </c>
      <c r="BR213" s="3">
        <v>36.668149999999997</v>
      </c>
      <c r="BS213" s="55">
        <v>41.013820000000003</v>
      </c>
      <c r="BT213" s="3">
        <v>45.359499999999997</v>
      </c>
    </row>
    <row r="214" spans="2:72" x14ac:dyDescent="0.3">
      <c r="B214" s="47"/>
      <c r="C214" s="52" t="s">
        <v>4</v>
      </c>
      <c r="D214" s="47">
        <v>5.9320300000000001</v>
      </c>
      <c r="E214" s="53">
        <v>9.3586500000000008</v>
      </c>
      <c r="F214" s="47">
        <v>12.785270000000001</v>
      </c>
      <c r="H214" s="47"/>
      <c r="I214" s="52" t="s">
        <v>4</v>
      </c>
      <c r="J214" s="47">
        <v>6.4195900000000004</v>
      </c>
      <c r="K214" s="53">
        <v>9.5715699999999995</v>
      </c>
      <c r="L214" s="47">
        <v>12.723560000000001</v>
      </c>
      <c r="N214" s="47"/>
      <c r="O214" s="52" t="s">
        <v>4</v>
      </c>
      <c r="P214" s="47">
        <v>7.1895600000000002</v>
      </c>
      <c r="Q214" s="53">
        <v>11.452640000000001</v>
      </c>
      <c r="R214" s="47">
        <v>15.71571</v>
      </c>
      <c r="T214" s="47"/>
      <c r="U214" s="52" t="s">
        <v>4</v>
      </c>
      <c r="V214" s="47">
        <v>8.0100099999999994</v>
      </c>
      <c r="W214" s="53">
        <v>13.497629999999999</v>
      </c>
      <c r="X214" s="47">
        <v>18.985250000000001</v>
      </c>
      <c r="Z214" s="47"/>
      <c r="AA214" s="52" t="s">
        <v>4</v>
      </c>
      <c r="AB214" s="47">
        <v>9.8465399999999992</v>
      </c>
      <c r="AC214" s="53">
        <v>16.83446</v>
      </c>
      <c r="AD214" s="47">
        <v>23.822389999999999</v>
      </c>
      <c r="AF214" s="47"/>
      <c r="AG214" s="52" t="s">
        <v>4</v>
      </c>
      <c r="AH214" s="47">
        <v>12.6228</v>
      </c>
      <c r="AI214" s="53">
        <v>22.881640000000001</v>
      </c>
      <c r="AJ214" s="47">
        <v>33.140470000000001</v>
      </c>
      <c r="AL214" s="47"/>
      <c r="AM214" s="52" t="s">
        <v>4</v>
      </c>
      <c r="AN214" s="47">
        <v>16.65832</v>
      </c>
      <c r="AO214" s="53">
        <v>25.47973</v>
      </c>
      <c r="AP214" s="47">
        <v>34.301139999999997</v>
      </c>
      <c r="AR214" s="47"/>
      <c r="AS214" s="52" t="s">
        <v>4</v>
      </c>
      <c r="AT214" s="47">
        <v>23.261209999999998</v>
      </c>
      <c r="AU214" s="53">
        <v>36.527349999999998</v>
      </c>
      <c r="AV214" s="47">
        <v>49.793480000000002</v>
      </c>
      <c r="AX214" s="47"/>
      <c r="AY214" s="52" t="s">
        <v>4</v>
      </c>
      <c r="AZ214" s="47">
        <v>32.864519999999999</v>
      </c>
      <c r="BA214" s="53">
        <v>52.292549999999999</v>
      </c>
      <c r="BB214" s="47">
        <v>71.720569999999995</v>
      </c>
      <c r="BD214" s="47"/>
      <c r="BE214" s="52" t="s">
        <v>4</v>
      </c>
      <c r="BF214" s="47">
        <v>49.702559999999998</v>
      </c>
      <c r="BG214" s="53">
        <v>65.945400000000006</v>
      </c>
      <c r="BH214" s="47">
        <v>82.188230000000004</v>
      </c>
      <c r="BJ214" s="47"/>
      <c r="BK214" s="52" t="s">
        <v>4</v>
      </c>
      <c r="BL214" s="47">
        <v>70.628839999999997</v>
      </c>
      <c r="BM214" s="53">
        <v>80.927520000000001</v>
      </c>
      <c r="BN214" s="47">
        <v>91.226209999999995</v>
      </c>
      <c r="BP214" s="47"/>
      <c r="BQ214" s="52" t="s">
        <v>4</v>
      </c>
      <c r="BR214" s="47">
        <v>88.209370000000007</v>
      </c>
      <c r="BS214" s="53">
        <v>98.565809999999999</v>
      </c>
      <c r="BT214" s="47">
        <v>108.92225000000001</v>
      </c>
    </row>
    <row r="215" spans="2:72" x14ac:dyDescent="0.3">
      <c r="B215" s="14" t="s">
        <v>25</v>
      </c>
      <c r="C215" s="50" t="s">
        <v>3</v>
      </c>
      <c r="D215" s="3">
        <v>99.719930000000005</v>
      </c>
      <c r="E215" s="51">
        <v>100.05072</v>
      </c>
      <c r="F215" s="3">
        <v>100.38151000000001</v>
      </c>
      <c r="H215" s="14" t="s">
        <v>25</v>
      </c>
      <c r="I215" s="50" t="s">
        <v>3</v>
      </c>
      <c r="J215" s="3">
        <v>99.711619999999996</v>
      </c>
      <c r="K215" s="51">
        <v>100.04694000000001</v>
      </c>
      <c r="L215" s="3">
        <v>100.38227000000001</v>
      </c>
      <c r="N215" s="14" t="s">
        <v>25</v>
      </c>
      <c r="O215" s="50" t="s">
        <v>3</v>
      </c>
      <c r="P215" s="3">
        <v>99.703469999999996</v>
      </c>
      <c r="Q215" s="51">
        <v>100.04325</v>
      </c>
      <c r="R215" s="3">
        <v>100.38303000000001</v>
      </c>
      <c r="T215" s="14" t="s">
        <v>25</v>
      </c>
      <c r="U215" s="50" t="s">
        <v>3</v>
      </c>
      <c r="V215" s="3">
        <v>99.709500000000006</v>
      </c>
      <c r="W215" s="51">
        <v>100.03483</v>
      </c>
      <c r="X215" s="3">
        <v>100.36015999999999</v>
      </c>
      <c r="Z215" s="14" t="s">
        <v>25</v>
      </c>
      <c r="AA215" s="50" t="s">
        <v>3</v>
      </c>
      <c r="AB215" s="3">
        <v>99.712540000000004</v>
      </c>
      <c r="AC215" s="51">
        <v>100.02923</v>
      </c>
      <c r="AD215" s="3">
        <v>100.34591</v>
      </c>
      <c r="AF215" s="14" t="s">
        <v>25</v>
      </c>
      <c r="AG215" s="50" t="s">
        <v>3</v>
      </c>
      <c r="AH215" s="3">
        <v>99.708960000000005</v>
      </c>
      <c r="AI215" s="51">
        <v>100.01812</v>
      </c>
      <c r="AJ215" s="3">
        <v>100.32727</v>
      </c>
      <c r="AL215" s="14" t="s">
        <v>25</v>
      </c>
      <c r="AM215" s="50" t="s">
        <v>3</v>
      </c>
      <c r="AN215" s="3">
        <v>99.681100000000001</v>
      </c>
      <c r="AO215" s="51">
        <v>99.981520000000003</v>
      </c>
      <c r="AP215" s="3">
        <v>100.28194000000001</v>
      </c>
      <c r="AR215" s="14" t="s">
        <v>25</v>
      </c>
      <c r="AS215" s="50" t="s">
        <v>3</v>
      </c>
      <c r="AT215" s="3">
        <v>99.656819999999996</v>
      </c>
      <c r="AU215" s="51">
        <v>99.947339999999997</v>
      </c>
      <c r="AV215" s="3">
        <v>100.23787</v>
      </c>
      <c r="AX215" s="14" t="s">
        <v>25</v>
      </c>
      <c r="AY215" s="50" t="s">
        <v>3</v>
      </c>
      <c r="AZ215" s="3">
        <v>99.591329999999999</v>
      </c>
      <c r="BA215" s="51">
        <v>99.891109999999998</v>
      </c>
      <c r="BB215" s="3">
        <v>100.19089</v>
      </c>
      <c r="BD215" s="14" t="s">
        <v>25</v>
      </c>
      <c r="BE215" s="50" t="s">
        <v>3</v>
      </c>
      <c r="BF215" s="3">
        <v>99.488780000000006</v>
      </c>
      <c r="BG215" s="51">
        <v>99.797939999999997</v>
      </c>
      <c r="BH215" s="3">
        <v>100.10709</v>
      </c>
      <c r="BJ215" s="14" t="s">
        <v>25</v>
      </c>
      <c r="BK215" s="50" t="s">
        <v>3</v>
      </c>
      <c r="BL215" s="3">
        <v>99.163499999999999</v>
      </c>
      <c r="BM215" s="51">
        <v>99.476569999999995</v>
      </c>
      <c r="BN215" s="3">
        <v>99.789640000000006</v>
      </c>
      <c r="BP215" s="14" t="s">
        <v>25</v>
      </c>
      <c r="BQ215" s="50" t="s">
        <v>3</v>
      </c>
      <c r="BR215" s="3">
        <v>98.704830000000001</v>
      </c>
      <c r="BS215" s="51">
        <v>99.049019999999999</v>
      </c>
      <c r="BT215" s="3">
        <v>99.393199999999993</v>
      </c>
    </row>
    <row r="216" spans="2:72" x14ac:dyDescent="0.3">
      <c r="B216" s="47"/>
      <c r="C216" s="52" t="s">
        <v>4</v>
      </c>
      <c r="D216" s="47">
        <v>47.684010000000001</v>
      </c>
      <c r="E216" s="53">
        <v>48.009610000000002</v>
      </c>
      <c r="F216" s="47">
        <v>48.335209999999996</v>
      </c>
      <c r="H216" s="47"/>
      <c r="I216" s="52" t="s">
        <v>4</v>
      </c>
      <c r="J216" s="47">
        <v>47.682099999999998</v>
      </c>
      <c r="K216" s="53">
        <v>48.005890000000001</v>
      </c>
      <c r="L216" s="47">
        <v>48.329680000000003</v>
      </c>
      <c r="N216" s="47"/>
      <c r="O216" s="52" t="s">
        <v>4</v>
      </c>
      <c r="P216" s="47">
        <v>47.682600000000001</v>
      </c>
      <c r="Q216" s="53">
        <v>48.004100000000001</v>
      </c>
      <c r="R216" s="47">
        <v>48.325609999999998</v>
      </c>
      <c r="T216" s="47"/>
      <c r="U216" s="52" t="s">
        <v>4</v>
      </c>
      <c r="V216" s="47">
        <v>47.663440000000001</v>
      </c>
      <c r="W216" s="53">
        <v>47.996549999999999</v>
      </c>
      <c r="X216" s="47">
        <v>48.329659999999997</v>
      </c>
      <c r="Z216" s="47"/>
      <c r="AA216" s="52" t="s">
        <v>4</v>
      </c>
      <c r="AB216" s="47">
        <v>47.655369999999998</v>
      </c>
      <c r="AC216" s="53">
        <v>47.990969999999997</v>
      </c>
      <c r="AD216" s="47">
        <v>48.326560000000001</v>
      </c>
      <c r="AF216" s="47"/>
      <c r="AG216" s="52" t="s">
        <v>4</v>
      </c>
      <c r="AH216" s="47">
        <v>47.604610000000001</v>
      </c>
      <c r="AI216" s="53">
        <v>47.96255</v>
      </c>
      <c r="AJ216" s="47">
        <v>48.320489999999999</v>
      </c>
      <c r="AL216" s="47"/>
      <c r="AM216" s="52" t="s">
        <v>4</v>
      </c>
      <c r="AN216" s="47">
        <v>47.583570000000002</v>
      </c>
      <c r="AO216" s="53">
        <v>47.940660000000001</v>
      </c>
      <c r="AP216" s="47">
        <v>48.297750000000001</v>
      </c>
      <c r="AR216" s="47"/>
      <c r="AS216" s="52" t="s">
        <v>4</v>
      </c>
      <c r="AT216" s="47">
        <v>47.523800000000001</v>
      </c>
      <c r="AU216" s="53">
        <v>47.907319999999999</v>
      </c>
      <c r="AV216" s="47">
        <v>48.290840000000003</v>
      </c>
      <c r="AX216" s="47"/>
      <c r="AY216" s="52" t="s">
        <v>4</v>
      </c>
      <c r="AZ216" s="47">
        <v>47.48462</v>
      </c>
      <c r="BA216" s="53">
        <v>47.869050000000001</v>
      </c>
      <c r="BB216" s="47">
        <v>48.253480000000003</v>
      </c>
      <c r="BD216" s="47"/>
      <c r="BE216" s="52" t="s">
        <v>4</v>
      </c>
      <c r="BF216" s="47">
        <v>47.410829999999997</v>
      </c>
      <c r="BG216" s="53">
        <v>47.784730000000003</v>
      </c>
      <c r="BH216" s="47">
        <v>48.158630000000002</v>
      </c>
      <c r="BJ216" s="47"/>
      <c r="BK216" s="52" t="s">
        <v>4</v>
      </c>
      <c r="BL216" s="47">
        <v>47.10951</v>
      </c>
      <c r="BM216" s="53">
        <v>47.506030000000003</v>
      </c>
      <c r="BN216" s="47">
        <v>47.902549999999998</v>
      </c>
      <c r="BP216" s="47"/>
      <c r="BQ216" s="52" t="s">
        <v>4</v>
      </c>
      <c r="BR216" s="47">
        <v>46.77628</v>
      </c>
      <c r="BS216" s="53">
        <v>47.204889999999999</v>
      </c>
      <c r="BT216" s="47">
        <v>47.633499999999998</v>
      </c>
    </row>
    <row r="217" spans="2:72" x14ac:dyDescent="0.3">
      <c r="B217" s="14" t="s">
        <v>26</v>
      </c>
      <c r="C217" s="50" t="s">
        <v>3</v>
      </c>
      <c r="D217" s="3">
        <v>9.1400299999999994</v>
      </c>
      <c r="E217" s="51">
        <v>9.6799099999999996</v>
      </c>
      <c r="F217" s="3">
        <v>10.219799999999999</v>
      </c>
      <c r="H217" s="14" t="s">
        <v>26</v>
      </c>
      <c r="I217" s="50" t="s">
        <v>3</v>
      </c>
      <c r="J217" s="3">
        <v>9.2495200000000004</v>
      </c>
      <c r="K217" s="51">
        <v>9.7320600000000006</v>
      </c>
      <c r="L217" s="3">
        <v>10.214600000000001</v>
      </c>
      <c r="N217" s="14" t="s">
        <v>26</v>
      </c>
      <c r="O217" s="50" t="s">
        <v>3</v>
      </c>
      <c r="P217" s="3">
        <v>8.9780200000000008</v>
      </c>
      <c r="Q217" s="51">
        <v>9.6127400000000005</v>
      </c>
      <c r="R217" s="3">
        <v>10.24747</v>
      </c>
      <c r="T217" s="14" t="s">
        <v>26</v>
      </c>
      <c r="U217" s="50" t="s">
        <v>3</v>
      </c>
      <c r="V217" s="3">
        <v>8.9552200000000006</v>
      </c>
      <c r="W217" s="51">
        <v>9.6250099999999996</v>
      </c>
      <c r="X217" s="3">
        <v>10.29481</v>
      </c>
      <c r="Z217" s="14" t="s">
        <v>26</v>
      </c>
      <c r="AA217" s="50" t="s">
        <v>3</v>
      </c>
      <c r="AB217" s="3">
        <v>8.8777000000000008</v>
      </c>
      <c r="AC217" s="51">
        <v>9.5307700000000004</v>
      </c>
      <c r="AD217" s="3">
        <v>10.18384</v>
      </c>
      <c r="AF217" s="14" t="s">
        <v>26</v>
      </c>
      <c r="AG217" s="50" t="s">
        <v>3</v>
      </c>
      <c r="AH217" s="3">
        <v>8.3289100000000005</v>
      </c>
      <c r="AI217" s="51">
        <v>9.1954100000000007</v>
      </c>
      <c r="AJ217" s="3">
        <v>10.061920000000001</v>
      </c>
      <c r="AL217" s="14" t="s">
        <v>26</v>
      </c>
      <c r="AM217" s="50" t="s">
        <v>3</v>
      </c>
      <c r="AN217" s="3">
        <v>7.85433</v>
      </c>
      <c r="AO217" s="51">
        <v>8.93553</v>
      </c>
      <c r="AP217" s="3">
        <v>10.016730000000001</v>
      </c>
      <c r="AR217" s="14" t="s">
        <v>26</v>
      </c>
      <c r="AS217" s="50" t="s">
        <v>3</v>
      </c>
      <c r="AT217" s="3">
        <v>6.7365700000000004</v>
      </c>
      <c r="AU217" s="51">
        <v>8.1112800000000007</v>
      </c>
      <c r="AV217" s="3">
        <v>9.4859899999999993</v>
      </c>
      <c r="AX217" s="14" t="s">
        <v>26</v>
      </c>
      <c r="AY217" s="50" t="s">
        <v>3</v>
      </c>
      <c r="AZ217" s="3">
        <v>5.7799100000000001</v>
      </c>
      <c r="BA217" s="51">
        <v>7.2597100000000001</v>
      </c>
      <c r="BB217" s="3">
        <v>8.7395099999999992</v>
      </c>
      <c r="BD217" s="14" t="s">
        <v>26</v>
      </c>
      <c r="BE217" s="50" t="s">
        <v>3</v>
      </c>
      <c r="BF217" s="3">
        <v>3.8540100000000002</v>
      </c>
      <c r="BG217" s="51">
        <v>5.7233400000000003</v>
      </c>
      <c r="BH217" s="3">
        <v>7.59267</v>
      </c>
      <c r="BJ217" s="14" t="s">
        <v>26</v>
      </c>
      <c r="BK217" s="50" t="s">
        <v>3</v>
      </c>
      <c r="BL217" s="3">
        <v>0.61153000000000002</v>
      </c>
      <c r="BM217" s="51">
        <v>2.6816399999999998</v>
      </c>
      <c r="BN217" s="3">
        <v>4.7517500000000004</v>
      </c>
      <c r="BP217" s="14" t="s">
        <v>26</v>
      </c>
      <c r="BQ217" s="50" t="s">
        <v>3</v>
      </c>
      <c r="BR217" s="3">
        <v>-5.0070300000000003</v>
      </c>
      <c r="BS217" s="51">
        <v>-1.95258</v>
      </c>
      <c r="BT217" s="3">
        <v>1.1018699999999999</v>
      </c>
    </row>
    <row r="218" spans="2:72" x14ac:dyDescent="0.3">
      <c r="B218" s="47"/>
      <c r="C218" s="52" t="s">
        <v>4</v>
      </c>
      <c r="D218" s="47">
        <v>5.4507099999999999</v>
      </c>
      <c r="E218" s="53">
        <v>6.7624199999999997</v>
      </c>
      <c r="F218" s="47">
        <v>8.0741200000000006</v>
      </c>
      <c r="H218" s="47"/>
      <c r="I218" s="52" t="s">
        <v>4</v>
      </c>
      <c r="J218" s="47">
        <v>5.5714899999999998</v>
      </c>
      <c r="K218" s="53">
        <v>6.7351400000000003</v>
      </c>
      <c r="L218" s="47">
        <v>7.89879</v>
      </c>
      <c r="N218" s="47"/>
      <c r="O218" s="52" t="s">
        <v>4</v>
      </c>
      <c r="P218" s="47">
        <v>5.7409299999999996</v>
      </c>
      <c r="Q218" s="53">
        <v>7.50732</v>
      </c>
      <c r="R218" s="47">
        <v>9.2737099999999995</v>
      </c>
      <c r="T218" s="47"/>
      <c r="U218" s="52" t="s">
        <v>4</v>
      </c>
      <c r="V218" s="47">
        <v>5.8747199999999999</v>
      </c>
      <c r="W218" s="53">
        <v>8.3961699999999997</v>
      </c>
      <c r="X218" s="47">
        <v>10.91761</v>
      </c>
      <c r="Z218" s="47"/>
      <c r="AA218" s="52" t="s">
        <v>4</v>
      </c>
      <c r="AB218" s="47">
        <v>6.3078000000000003</v>
      </c>
      <c r="AC218" s="53">
        <v>9.6380499999999998</v>
      </c>
      <c r="AD218" s="47">
        <v>12.968299999999999</v>
      </c>
      <c r="AF218" s="47"/>
      <c r="AG218" s="52" t="s">
        <v>4</v>
      </c>
      <c r="AH218" s="47">
        <v>7.70167</v>
      </c>
      <c r="AI218" s="53">
        <v>12.34614</v>
      </c>
      <c r="AJ218" s="47">
        <v>16.990600000000001</v>
      </c>
      <c r="AL218" s="47"/>
      <c r="AM218" s="52" t="s">
        <v>4</v>
      </c>
      <c r="AN218" s="47">
        <v>8.3459299999999992</v>
      </c>
      <c r="AO218" s="53">
        <v>13.199070000000001</v>
      </c>
      <c r="AP218" s="47">
        <v>18.052209999999999</v>
      </c>
      <c r="AR218" s="47"/>
      <c r="AS218" s="52" t="s">
        <v>4</v>
      </c>
      <c r="AT218" s="47">
        <v>11.745480000000001</v>
      </c>
      <c r="AU218" s="53">
        <v>18.89791</v>
      </c>
      <c r="AV218" s="47">
        <v>26.050350000000002</v>
      </c>
      <c r="AX218" s="47"/>
      <c r="AY218" s="52" t="s">
        <v>4</v>
      </c>
      <c r="AZ218" s="47">
        <v>16.26248</v>
      </c>
      <c r="BA218" s="53">
        <v>26.573419999999999</v>
      </c>
      <c r="BB218" s="47">
        <v>36.884369999999997</v>
      </c>
      <c r="BD218" s="47"/>
      <c r="BE218" s="52" t="s">
        <v>4</v>
      </c>
      <c r="BF218" s="47">
        <v>24.81157</v>
      </c>
      <c r="BG218" s="53">
        <v>34.159399999999998</v>
      </c>
      <c r="BH218" s="47">
        <v>43.50723</v>
      </c>
      <c r="BJ218" s="47"/>
      <c r="BK218" s="52" t="s">
        <v>4</v>
      </c>
      <c r="BL218" s="47">
        <v>37.828879999999998</v>
      </c>
      <c r="BM218" s="53">
        <v>45.108089999999997</v>
      </c>
      <c r="BN218" s="47">
        <v>52.387309999999999</v>
      </c>
      <c r="BP218" s="47"/>
      <c r="BQ218" s="52" t="s">
        <v>4</v>
      </c>
      <c r="BR218" s="47">
        <v>50.577039999999997</v>
      </c>
      <c r="BS218" s="53">
        <v>58.84328</v>
      </c>
      <c r="BT218" s="47">
        <v>67.109520000000003</v>
      </c>
    </row>
    <row r="219" spans="2:72" x14ac:dyDescent="0.3">
      <c r="B219" s="57" t="s">
        <v>27</v>
      </c>
      <c r="C219" s="43"/>
      <c r="D219" s="43">
        <v>33.376150000000003</v>
      </c>
      <c r="E219" s="58">
        <v>35.169550000000001</v>
      </c>
      <c r="F219" s="43">
        <v>36.962949999999999</v>
      </c>
      <c r="H219" s="57" t="s">
        <v>27</v>
      </c>
      <c r="I219" s="43"/>
      <c r="J219" s="43">
        <v>33.187460000000002</v>
      </c>
      <c r="K219" s="58">
        <v>35.10277</v>
      </c>
      <c r="L219" s="43">
        <v>37.018079999999998</v>
      </c>
      <c r="N219" s="57" t="s">
        <v>27</v>
      </c>
      <c r="O219" s="43"/>
      <c r="P219" s="43">
        <v>33.895339999999997</v>
      </c>
      <c r="Q219" s="58">
        <v>35.569400000000002</v>
      </c>
      <c r="R219" s="43">
        <v>37.243459999999999</v>
      </c>
      <c r="T219" s="57" t="s">
        <v>27</v>
      </c>
      <c r="U219" s="43"/>
      <c r="V219" s="43">
        <v>33.386920000000003</v>
      </c>
      <c r="W219" s="58">
        <v>35.193179999999998</v>
      </c>
      <c r="X219" s="43">
        <v>36.99944</v>
      </c>
      <c r="Z219" s="57" t="s">
        <v>27</v>
      </c>
      <c r="AA219" s="43"/>
      <c r="AB219" s="43">
        <v>32.922469999999997</v>
      </c>
      <c r="AC219" s="58">
        <v>34.97128</v>
      </c>
      <c r="AD219" s="43">
        <v>37.020099999999999</v>
      </c>
      <c r="AF219" s="57" t="s">
        <v>27</v>
      </c>
      <c r="AG219" s="43"/>
      <c r="AH219" s="43">
        <v>32.954450000000001</v>
      </c>
      <c r="AI219" s="58">
        <v>34.669919999999998</v>
      </c>
      <c r="AJ219" s="43">
        <v>36.385390000000001</v>
      </c>
      <c r="AL219" s="57" t="s">
        <v>27</v>
      </c>
      <c r="AM219" s="43"/>
      <c r="AN219" s="43">
        <v>32.766030000000001</v>
      </c>
      <c r="AO219" s="58">
        <v>34.42174</v>
      </c>
      <c r="AP219" s="43">
        <v>36.077440000000003</v>
      </c>
      <c r="AR219" s="57" t="s">
        <v>27</v>
      </c>
      <c r="AS219" s="43"/>
      <c r="AT219" s="43">
        <v>32.638530000000003</v>
      </c>
      <c r="AU219" s="58">
        <v>34.498730000000002</v>
      </c>
      <c r="AV219" s="43">
        <v>36.358930000000001</v>
      </c>
      <c r="AX219" s="57" t="s">
        <v>27</v>
      </c>
      <c r="AY219" s="43"/>
      <c r="AZ219" s="43">
        <v>32.661790000000003</v>
      </c>
      <c r="BA219" s="58">
        <v>34.356589999999997</v>
      </c>
      <c r="BB219" s="43">
        <v>36.051380000000002</v>
      </c>
      <c r="BD219" s="57" t="s">
        <v>27</v>
      </c>
      <c r="BE219" s="43"/>
      <c r="BF219" s="43">
        <v>31.826560000000001</v>
      </c>
      <c r="BG219" s="58">
        <v>33.974690000000002</v>
      </c>
      <c r="BH219" s="43">
        <v>36.122810000000001</v>
      </c>
      <c r="BJ219" s="57" t="s">
        <v>27</v>
      </c>
      <c r="BK219" s="43"/>
      <c r="BL219" s="43">
        <v>31.673369999999998</v>
      </c>
      <c r="BM219" s="58">
        <v>33.817419999999998</v>
      </c>
      <c r="BN219" s="43">
        <v>35.961460000000002</v>
      </c>
      <c r="BP219" s="57" t="s">
        <v>27</v>
      </c>
      <c r="BQ219" s="43"/>
      <c r="BR219" s="43">
        <v>31.095559999999999</v>
      </c>
      <c r="BS219" s="58">
        <v>32.599159999999998</v>
      </c>
      <c r="BT219" s="43">
        <v>34.102760000000004</v>
      </c>
    </row>
    <row r="220" spans="2:72" x14ac:dyDescent="0.3">
      <c r="B220" s="57" t="s">
        <v>28</v>
      </c>
      <c r="C220" s="43"/>
      <c r="D220" s="43">
        <v>-195.72494</v>
      </c>
      <c r="E220" s="58">
        <v>-108.81569</v>
      </c>
      <c r="F220" s="43">
        <v>-21.90643</v>
      </c>
      <c r="H220" s="57" t="s">
        <v>28</v>
      </c>
      <c r="I220" s="43"/>
      <c r="J220" s="43">
        <v>-202.48089999999999</v>
      </c>
      <c r="K220" s="58">
        <v>-116.6147</v>
      </c>
      <c r="L220" s="43">
        <v>-30.74849</v>
      </c>
      <c r="N220" s="57" t="s">
        <v>28</v>
      </c>
      <c r="O220" s="43"/>
      <c r="P220" s="43">
        <v>-253.56748999999999</v>
      </c>
      <c r="Q220" s="58">
        <v>-158.61479</v>
      </c>
      <c r="R220" s="43">
        <v>-63.662080000000003</v>
      </c>
      <c r="T220" s="57" t="s">
        <v>28</v>
      </c>
      <c r="U220" s="43"/>
      <c r="V220" s="43">
        <v>-373.38461999999998</v>
      </c>
      <c r="W220" s="58">
        <v>-222.60991999999999</v>
      </c>
      <c r="X220" s="43">
        <v>-71.835220000000007</v>
      </c>
      <c r="Z220" s="57" t="s">
        <v>28</v>
      </c>
      <c r="AA220" s="43"/>
      <c r="AB220" s="43">
        <v>-410.63463999999999</v>
      </c>
      <c r="AC220" s="58">
        <v>-260.73273999999998</v>
      </c>
      <c r="AD220" s="43">
        <v>-110.83083000000001</v>
      </c>
      <c r="AF220" s="57" t="s">
        <v>28</v>
      </c>
      <c r="AG220" s="43"/>
      <c r="AH220" s="43">
        <v>-618.98581999999999</v>
      </c>
      <c r="AI220" s="58">
        <v>-392.58267000000001</v>
      </c>
      <c r="AJ220" s="43">
        <v>-166.17953</v>
      </c>
      <c r="AL220" s="57" t="s">
        <v>28</v>
      </c>
      <c r="AM220" s="43"/>
      <c r="AN220" s="43">
        <v>-555.24122999999997</v>
      </c>
      <c r="AO220" s="58">
        <v>-377.94564000000003</v>
      </c>
      <c r="AP220" s="43">
        <v>-200.65004999999999</v>
      </c>
      <c r="AR220" s="57" t="s">
        <v>28</v>
      </c>
      <c r="AS220" s="43"/>
      <c r="AT220" s="43">
        <v>-781.69005000000004</v>
      </c>
      <c r="AU220" s="58">
        <v>-539.01613999999995</v>
      </c>
      <c r="AV220" s="43">
        <v>-296.34222999999997</v>
      </c>
      <c r="AX220" s="57" t="s">
        <v>28</v>
      </c>
      <c r="AY220" s="43"/>
      <c r="AZ220" s="43">
        <v>-1378.82212</v>
      </c>
      <c r="BA220" s="58">
        <v>-918.92890999999997</v>
      </c>
      <c r="BB220" s="43">
        <v>-459.03570000000002</v>
      </c>
      <c r="BD220" s="57" t="s">
        <v>28</v>
      </c>
      <c r="BE220" s="43"/>
      <c r="BF220" s="43">
        <v>-1440.1656800000001</v>
      </c>
      <c r="BG220" s="58">
        <v>-1055.14517</v>
      </c>
      <c r="BH220" s="43">
        <v>-670.12465999999995</v>
      </c>
      <c r="BJ220" s="57" t="s">
        <v>28</v>
      </c>
      <c r="BK220" s="43"/>
      <c r="BL220" s="43">
        <v>-1557.80169</v>
      </c>
      <c r="BM220" s="58">
        <v>-1305.7750100000001</v>
      </c>
      <c r="BN220" s="43">
        <v>-1053.7483299999999</v>
      </c>
      <c r="BP220" s="57" t="s">
        <v>28</v>
      </c>
      <c r="BQ220" s="43"/>
      <c r="BR220" s="43">
        <v>-1854.38852</v>
      </c>
      <c r="BS220" s="58">
        <v>-1567.1732</v>
      </c>
      <c r="BT220" s="43">
        <v>-1279.9578799999999</v>
      </c>
    </row>
    <row r="221" spans="2:72" x14ac:dyDescent="0.3">
      <c r="B221" s="46" t="s">
        <v>29</v>
      </c>
      <c r="C221" s="47"/>
      <c r="D221" s="47">
        <v>48493.544379999999</v>
      </c>
      <c r="E221" s="48">
        <v>51118.664870000001</v>
      </c>
      <c r="F221" s="47">
        <v>53743.785360000002</v>
      </c>
      <c r="H221" s="46" t="s">
        <v>29</v>
      </c>
      <c r="I221" s="47"/>
      <c r="J221" s="47">
        <v>49101.504650000003</v>
      </c>
      <c r="K221" s="48">
        <v>51394.281779999998</v>
      </c>
      <c r="L221" s="47">
        <v>53687.058920000003</v>
      </c>
      <c r="N221" s="46" t="s">
        <v>29</v>
      </c>
      <c r="O221" s="47"/>
      <c r="P221" s="47">
        <v>47674.045919999997</v>
      </c>
      <c r="Q221" s="48">
        <v>50766.0556</v>
      </c>
      <c r="R221" s="47">
        <v>53858.065280000003</v>
      </c>
      <c r="T221" s="46" t="s">
        <v>29</v>
      </c>
      <c r="U221" s="47"/>
      <c r="V221" s="47">
        <v>47526.070310000003</v>
      </c>
      <c r="W221" s="48">
        <v>50820.078000000001</v>
      </c>
      <c r="X221" s="47">
        <v>54114.08569</v>
      </c>
      <c r="Z221" s="46" t="s">
        <v>29</v>
      </c>
      <c r="AA221" s="47"/>
      <c r="AB221" s="47">
        <v>47132.879079999999</v>
      </c>
      <c r="AC221" s="48">
        <v>50326.626210000002</v>
      </c>
      <c r="AD221" s="47">
        <v>53520.373330000002</v>
      </c>
      <c r="AF221" s="46" t="s">
        <v>29</v>
      </c>
      <c r="AG221" s="47"/>
      <c r="AH221" s="47">
        <v>44156.404450000002</v>
      </c>
      <c r="AI221" s="48">
        <v>48549.807220000002</v>
      </c>
      <c r="AJ221" s="47">
        <v>52943.209990000003</v>
      </c>
      <c r="AL221" s="46" t="s">
        <v>29</v>
      </c>
      <c r="AM221" s="47"/>
      <c r="AN221" s="47">
        <v>41603.91358</v>
      </c>
      <c r="AO221" s="48">
        <v>47142.877549999997</v>
      </c>
      <c r="AP221" s="47">
        <v>52681.841520000002</v>
      </c>
      <c r="AR221" s="46" t="s">
        <v>29</v>
      </c>
      <c r="AS221" s="47"/>
      <c r="AT221" s="47">
        <v>35635.431900000003</v>
      </c>
      <c r="AU221" s="48">
        <v>42761.588770000002</v>
      </c>
      <c r="AV221" s="47">
        <v>49887.745629999998</v>
      </c>
      <c r="AX221" s="46" t="s">
        <v>29</v>
      </c>
      <c r="AY221" s="47"/>
      <c r="AZ221" s="47">
        <v>30518.451229999999</v>
      </c>
      <c r="BA221" s="48">
        <v>38272.703090000003</v>
      </c>
      <c r="BB221" s="47">
        <v>46026.954960000003</v>
      </c>
      <c r="BD221" s="46" t="s">
        <v>29</v>
      </c>
      <c r="BE221" s="47"/>
      <c r="BF221" s="47">
        <v>20289.825720000001</v>
      </c>
      <c r="BG221" s="48">
        <v>30133.386910000001</v>
      </c>
      <c r="BH221" s="47">
        <v>39976.948100000001</v>
      </c>
      <c r="BJ221" s="46" t="s">
        <v>29</v>
      </c>
      <c r="BK221" s="47"/>
      <c r="BL221" s="47">
        <v>3149.5454500000001</v>
      </c>
      <c r="BM221" s="48">
        <v>14018.969719999999</v>
      </c>
      <c r="BN221" s="47">
        <v>24888.39399</v>
      </c>
      <c r="BP221" s="46" t="s">
        <v>29</v>
      </c>
      <c r="BQ221" s="47"/>
      <c r="BR221" s="47">
        <v>-26098.08898</v>
      </c>
      <c r="BS221" s="48">
        <v>-10175.357319999999</v>
      </c>
      <c r="BT221" s="47">
        <v>5747.3743400000003</v>
      </c>
    </row>
    <row r="222" spans="2:72" x14ac:dyDescent="0.3">
      <c r="B222" s="14" t="s">
        <v>30</v>
      </c>
      <c r="C222" s="50" t="s">
        <v>3</v>
      </c>
      <c r="D222" s="3">
        <v>32.762830000000001</v>
      </c>
      <c r="E222" s="51">
        <v>35.676490000000001</v>
      </c>
      <c r="F222" s="3">
        <v>38.590159999999997</v>
      </c>
      <c r="H222" s="14" t="s">
        <v>30</v>
      </c>
      <c r="I222" s="50" t="s">
        <v>3</v>
      </c>
      <c r="J222" s="3">
        <v>32.60745</v>
      </c>
      <c r="K222" s="51">
        <v>35.297289999999997</v>
      </c>
      <c r="L222" s="3">
        <v>37.987130000000001</v>
      </c>
      <c r="N222" s="14" t="s">
        <v>30</v>
      </c>
      <c r="O222" s="50" t="s">
        <v>3</v>
      </c>
      <c r="P222" s="3">
        <v>32.332210000000003</v>
      </c>
      <c r="Q222" s="51">
        <v>35.110680000000002</v>
      </c>
      <c r="R222" s="3">
        <v>37.889159999999997</v>
      </c>
      <c r="T222" s="14" t="s">
        <v>30</v>
      </c>
      <c r="U222" s="50" t="s">
        <v>3</v>
      </c>
      <c r="V222" s="3">
        <v>31.920680000000001</v>
      </c>
      <c r="W222" s="51">
        <v>34.473970000000001</v>
      </c>
      <c r="X222" s="3">
        <v>37.027270000000001</v>
      </c>
      <c r="Z222" s="14" t="s">
        <v>30</v>
      </c>
      <c r="AA222" s="50" t="s">
        <v>3</v>
      </c>
      <c r="AB222" s="3">
        <v>31.951429999999998</v>
      </c>
      <c r="AC222" s="51">
        <v>34.048549999999999</v>
      </c>
      <c r="AD222" s="3">
        <v>36.145670000000003</v>
      </c>
      <c r="AF222" s="14" t="s">
        <v>30</v>
      </c>
      <c r="AG222" s="50" t="s">
        <v>3</v>
      </c>
      <c r="AH222" s="3">
        <v>31.591159999999999</v>
      </c>
      <c r="AI222" s="51">
        <v>33.593890000000002</v>
      </c>
      <c r="AJ222" s="3">
        <v>35.596620000000001</v>
      </c>
      <c r="AL222" s="14" t="s">
        <v>30</v>
      </c>
      <c r="AM222" s="50" t="s">
        <v>3</v>
      </c>
      <c r="AN222" s="3">
        <v>30.759</v>
      </c>
      <c r="AO222" s="51">
        <v>32.50403</v>
      </c>
      <c r="AP222" s="3">
        <v>34.249049999999997</v>
      </c>
      <c r="AR222" s="14" t="s">
        <v>30</v>
      </c>
      <c r="AS222" s="50" t="s">
        <v>3</v>
      </c>
      <c r="AT222" s="3">
        <v>30.116009999999999</v>
      </c>
      <c r="AU222" s="51">
        <v>31.533370000000001</v>
      </c>
      <c r="AV222" s="3">
        <v>32.95073</v>
      </c>
      <c r="AX222" s="14" t="s">
        <v>30</v>
      </c>
      <c r="AY222" s="50" t="s">
        <v>3</v>
      </c>
      <c r="AZ222" s="3">
        <v>29.213100000000001</v>
      </c>
      <c r="BA222" s="51">
        <v>30.35463</v>
      </c>
      <c r="BB222" s="3">
        <v>31.49616</v>
      </c>
      <c r="BD222" s="14" t="s">
        <v>30</v>
      </c>
      <c r="BE222" s="50" t="s">
        <v>3</v>
      </c>
      <c r="BF222" s="3">
        <v>27.94313</v>
      </c>
      <c r="BG222" s="51">
        <v>28.732330000000001</v>
      </c>
      <c r="BH222" s="3">
        <v>29.521529999999998</v>
      </c>
      <c r="BJ222" s="14" t="s">
        <v>30</v>
      </c>
      <c r="BK222" s="50" t="s">
        <v>3</v>
      </c>
      <c r="BL222" s="3">
        <v>26.380109999999998</v>
      </c>
      <c r="BM222" s="51">
        <v>26.826989999999999</v>
      </c>
      <c r="BN222" s="3">
        <v>27.273859999999999</v>
      </c>
      <c r="BP222" s="14" t="s">
        <v>30</v>
      </c>
      <c r="BQ222" s="50" t="s">
        <v>3</v>
      </c>
      <c r="BR222" s="3">
        <v>23.947230000000001</v>
      </c>
      <c r="BS222" s="51">
        <v>24.24737</v>
      </c>
      <c r="BT222" s="3">
        <v>24.547509999999999</v>
      </c>
    </row>
    <row r="223" spans="2:72" x14ac:dyDescent="0.3">
      <c r="B223" s="47"/>
      <c r="C223" s="52" t="s">
        <v>4</v>
      </c>
      <c r="D223" s="47">
        <v>11.830360000000001</v>
      </c>
      <c r="E223" s="53">
        <v>12.74663</v>
      </c>
      <c r="F223" s="47">
        <v>13.662890000000001</v>
      </c>
      <c r="H223" s="47"/>
      <c r="I223" s="52" t="s">
        <v>4</v>
      </c>
      <c r="J223" s="47">
        <v>11.43266</v>
      </c>
      <c r="K223" s="53">
        <v>12.27768</v>
      </c>
      <c r="L223" s="47">
        <v>13.1227</v>
      </c>
      <c r="N223" s="47"/>
      <c r="O223" s="52" t="s">
        <v>4</v>
      </c>
      <c r="P223" s="47">
        <v>10.97157</v>
      </c>
      <c r="Q223" s="53">
        <v>11.759840000000001</v>
      </c>
      <c r="R223" s="47">
        <v>12.548120000000001</v>
      </c>
      <c r="T223" s="47"/>
      <c r="U223" s="52" t="s">
        <v>4</v>
      </c>
      <c r="V223" s="47">
        <v>10.295260000000001</v>
      </c>
      <c r="W223" s="53">
        <v>11.131449999999999</v>
      </c>
      <c r="X223" s="47">
        <v>11.96763</v>
      </c>
      <c r="Z223" s="47"/>
      <c r="AA223" s="52" t="s">
        <v>4</v>
      </c>
      <c r="AB223" s="47">
        <v>9.5802800000000001</v>
      </c>
      <c r="AC223" s="53">
        <v>10.44069</v>
      </c>
      <c r="AD223" s="47">
        <v>11.30109</v>
      </c>
      <c r="AF223" s="47"/>
      <c r="AG223" s="52" t="s">
        <v>4</v>
      </c>
      <c r="AH223" s="47">
        <v>8.3676100000000009</v>
      </c>
      <c r="AI223" s="53">
        <v>9.3721899999999998</v>
      </c>
      <c r="AJ223" s="47">
        <v>10.376760000000001</v>
      </c>
      <c r="AL223" s="47"/>
      <c r="AM223" s="52" t="s">
        <v>4</v>
      </c>
      <c r="AN223" s="47">
        <v>7.4152399999999998</v>
      </c>
      <c r="AO223" s="53">
        <v>8.3700299999999999</v>
      </c>
      <c r="AP223" s="47">
        <v>9.3248200000000008</v>
      </c>
      <c r="AR223" s="47"/>
      <c r="AS223" s="52" t="s">
        <v>4</v>
      </c>
      <c r="AT223" s="47">
        <v>6.0773700000000002</v>
      </c>
      <c r="AU223" s="53">
        <v>7.06515</v>
      </c>
      <c r="AV223" s="47">
        <v>8.0529399999999995</v>
      </c>
      <c r="AX223" s="47"/>
      <c r="AY223" s="52" t="s">
        <v>4</v>
      </c>
      <c r="AZ223" s="47">
        <v>4.5385799999999996</v>
      </c>
      <c r="BA223" s="53">
        <v>5.5525799999999998</v>
      </c>
      <c r="BB223" s="47">
        <v>6.5665800000000001</v>
      </c>
      <c r="BD223" s="47"/>
      <c r="BE223" s="52" t="s">
        <v>4</v>
      </c>
      <c r="BF223" s="47">
        <v>3.4213300000000002</v>
      </c>
      <c r="BG223" s="53">
        <v>4.2895500000000002</v>
      </c>
      <c r="BH223" s="47">
        <v>5.1577700000000002</v>
      </c>
      <c r="BJ223" s="47"/>
      <c r="BK223" s="52" t="s">
        <v>4</v>
      </c>
      <c r="BL223" s="47">
        <v>2.6188500000000001</v>
      </c>
      <c r="BM223" s="53">
        <v>3.2404099999999998</v>
      </c>
      <c r="BN223" s="47">
        <v>3.8619699999999999</v>
      </c>
      <c r="BP223" s="47"/>
      <c r="BQ223" s="52" t="s">
        <v>4</v>
      </c>
      <c r="BR223" s="47">
        <v>2.3612199999999999</v>
      </c>
      <c r="BS223" s="53">
        <v>2.72546</v>
      </c>
      <c r="BT223" s="47">
        <v>3.08969</v>
      </c>
    </row>
    <row r="224" spans="2:72" x14ac:dyDescent="0.3">
      <c r="B224" s="46" t="s">
        <v>31</v>
      </c>
      <c r="C224" s="47"/>
      <c r="D224" s="47">
        <v>62.039279999999998</v>
      </c>
      <c r="E224" s="53">
        <v>63.9</v>
      </c>
      <c r="F224" s="47">
        <v>65.760720000000006</v>
      </c>
      <c r="H224" s="46" t="s">
        <v>31</v>
      </c>
      <c r="I224" s="47"/>
      <c r="J224" s="47">
        <v>59.920839999999998</v>
      </c>
      <c r="K224" s="53">
        <v>61.9</v>
      </c>
      <c r="L224" s="47">
        <v>63.879159999999999</v>
      </c>
      <c r="N224" s="46" t="s">
        <v>31</v>
      </c>
      <c r="O224" s="47"/>
      <c r="P224" s="47">
        <v>58.609690000000001</v>
      </c>
      <c r="Q224" s="53">
        <v>60</v>
      </c>
      <c r="R224" s="47">
        <v>61.390309999999999</v>
      </c>
      <c r="T224" s="46" t="s">
        <v>31</v>
      </c>
      <c r="U224" s="47"/>
      <c r="V224" s="47">
        <v>56.45966</v>
      </c>
      <c r="W224" s="53">
        <v>57.8</v>
      </c>
      <c r="X224" s="47">
        <v>59.140340000000002</v>
      </c>
      <c r="Z224" s="46" t="s">
        <v>31</v>
      </c>
      <c r="AA224" s="47"/>
      <c r="AB224" s="47">
        <v>53.947360000000003</v>
      </c>
      <c r="AC224" s="53">
        <v>55.2</v>
      </c>
      <c r="AD224" s="47">
        <v>56.452640000000002</v>
      </c>
      <c r="AF224" s="46" t="s">
        <v>31</v>
      </c>
      <c r="AG224" s="47"/>
      <c r="AH224" s="47">
        <v>50.081090000000003</v>
      </c>
      <c r="AI224" s="53">
        <v>51.7</v>
      </c>
      <c r="AJ224" s="47">
        <v>53.318910000000002</v>
      </c>
      <c r="AL224" s="46" t="s">
        <v>31</v>
      </c>
      <c r="AM224" s="47"/>
      <c r="AN224" s="47">
        <v>48.242800000000003</v>
      </c>
      <c r="AO224" s="53">
        <v>49.6</v>
      </c>
      <c r="AP224" s="47">
        <v>50.9572</v>
      </c>
      <c r="AR224" s="46" t="s">
        <v>31</v>
      </c>
      <c r="AS224" s="47"/>
      <c r="AT224" s="47">
        <v>45.784210000000002</v>
      </c>
      <c r="AU224" s="53">
        <v>47</v>
      </c>
      <c r="AV224" s="47">
        <v>48.215789999999998</v>
      </c>
      <c r="AX224" s="46" t="s">
        <v>31</v>
      </c>
      <c r="AY224" s="47"/>
      <c r="AZ224" s="47">
        <v>42.46123</v>
      </c>
      <c r="BA224" s="53">
        <v>43.2</v>
      </c>
      <c r="BB224" s="47">
        <v>43.938769999999998</v>
      </c>
      <c r="BD224" s="46" t="s">
        <v>31</v>
      </c>
      <c r="BE224" s="47"/>
      <c r="BF224" s="47">
        <v>39.043619999999997</v>
      </c>
      <c r="BG224" s="53">
        <v>39.9</v>
      </c>
      <c r="BH224" s="47">
        <v>40.75638</v>
      </c>
      <c r="BJ224" s="46" t="s">
        <v>31</v>
      </c>
      <c r="BK224" s="47"/>
      <c r="BL224" s="47">
        <v>36.377220000000001</v>
      </c>
      <c r="BM224" s="53">
        <v>37.4</v>
      </c>
      <c r="BN224" s="47">
        <v>38.422780000000003</v>
      </c>
      <c r="BP224" s="46" t="s">
        <v>31</v>
      </c>
      <c r="BQ224" s="47"/>
      <c r="BR224" s="47">
        <v>32.635759999999998</v>
      </c>
      <c r="BS224" s="53">
        <v>33.200000000000003</v>
      </c>
      <c r="BT224" s="47">
        <v>33.764240000000001</v>
      </c>
    </row>
    <row r="225" spans="2:72" x14ac:dyDescent="0.3">
      <c r="B225" s="57" t="s">
        <v>32</v>
      </c>
      <c r="C225" s="43"/>
      <c r="D225" s="43">
        <v>2.1791499999999999</v>
      </c>
      <c r="E225" s="58">
        <v>4.0999999999999996</v>
      </c>
      <c r="F225" s="43">
        <v>6.0208500000000003</v>
      </c>
      <c r="H225" s="57" t="s">
        <v>32</v>
      </c>
      <c r="I225" s="43"/>
      <c r="J225" s="43">
        <v>1.7049399999999999</v>
      </c>
      <c r="K225" s="58">
        <v>4.0999999999999996</v>
      </c>
      <c r="L225" s="43">
        <v>6.4950599999999996</v>
      </c>
      <c r="N225" s="57" t="s">
        <v>32</v>
      </c>
      <c r="O225" s="43"/>
      <c r="P225" s="43">
        <v>2.0925099999999999</v>
      </c>
      <c r="Q225" s="58">
        <v>4</v>
      </c>
      <c r="R225" s="43">
        <v>5.9074900000000001</v>
      </c>
      <c r="T225" s="57" t="s">
        <v>32</v>
      </c>
      <c r="U225" s="43"/>
      <c r="V225" s="43">
        <v>2.0727000000000002</v>
      </c>
      <c r="W225" s="58">
        <v>4.2</v>
      </c>
      <c r="X225" s="43">
        <v>6.3273000000000001</v>
      </c>
      <c r="Z225" s="57" t="s">
        <v>32</v>
      </c>
      <c r="AA225" s="43"/>
      <c r="AB225" s="43">
        <v>2.1657999999999999</v>
      </c>
      <c r="AC225" s="58">
        <v>3.9</v>
      </c>
      <c r="AD225" s="43">
        <v>5.6341999999999999</v>
      </c>
      <c r="AF225" s="57" t="s">
        <v>32</v>
      </c>
      <c r="AG225" s="43"/>
      <c r="AH225" s="43">
        <v>2.1755100000000001</v>
      </c>
      <c r="AI225" s="58">
        <v>4.7</v>
      </c>
      <c r="AJ225" s="43">
        <v>7.2244900000000003</v>
      </c>
      <c r="AL225" s="57" t="s">
        <v>32</v>
      </c>
      <c r="AM225" s="43"/>
      <c r="AN225" s="43">
        <v>2.1358899999999998</v>
      </c>
      <c r="AO225" s="58">
        <v>5.3</v>
      </c>
      <c r="AP225" s="43">
        <v>8.4641099999999998</v>
      </c>
      <c r="AR225" s="57" t="s">
        <v>32</v>
      </c>
      <c r="AS225" s="43"/>
      <c r="AT225" s="43">
        <v>2.5183599999999999</v>
      </c>
      <c r="AU225" s="58">
        <v>5.3</v>
      </c>
      <c r="AV225" s="43">
        <v>8.0816400000000002</v>
      </c>
      <c r="AX225" s="57" t="s">
        <v>32</v>
      </c>
      <c r="AY225" s="43"/>
      <c r="AZ225" s="43">
        <v>3.2192799999999999</v>
      </c>
      <c r="BA225" s="58">
        <v>7.1</v>
      </c>
      <c r="BB225" s="43">
        <v>10.98072</v>
      </c>
      <c r="BD225" s="57" t="s">
        <v>32</v>
      </c>
      <c r="BE225" s="43"/>
      <c r="BF225" s="43">
        <v>4.6048200000000001</v>
      </c>
      <c r="BG225" s="58">
        <v>10</v>
      </c>
      <c r="BH225" s="43">
        <v>15.39518</v>
      </c>
      <c r="BJ225" s="57" t="s">
        <v>32</v>
      </c>
      <c r="BK225" s="43"/>
      <c r="BL225" s="43">
        <v>8.7814700000000006</v>
      </c>
      <c r="BM225" s="58">
        <v>13.6</v>
      </c>
      <c r="BN225" s="43">
        <v>18.418530000000001</v>
      </c>
      <c r="BP225" s="57" t="s">
        <v>32</v>
      </c>
      <c r="BQ225" s="43"/>
      <c r="BR225" s="43">
        <v>11.47588</v>
      </c>
      <c r="BS225" s="58">
        <v>14.4</v>
      </c>
      <c r="BT225" s="43">
        <v>17.324120000000001</v>
      </c>
    </row>
    <row r="226" spans="2:72" x14ac:dyDescent="0.3">
      <c r="B226" s="14" t="s">
        <v>33</v>
      </c>
      <c r="C226" s="50" t="s">
        <v>3</v>
      </c>
      <c r="D226" s="3">
        <v>94.982730000000004</v>
      </c>
      <c r="E226" s="51">
        <v>104.38789</v>
      </c>
      <c r="F226" s="3">
        <v>113.79304999999999</v>
      </c>
      <c r="H226" s="14" t="s">
        <v>33</v>
      </c>
      <c r="I226" s="50" t="s">
        <v>3</v>
      </c>
      <c r="J226" s="3">
        <v>94.520340000000004</v>
      </c>
      <c r="K226" s="51">
        <v>103.07420999999999</v>
      </c>
      <c r="L226" s="3">
        <v>111.62808</v>
      </c>
      <c r="N226" s="14" t="s">
        <v>33</v>
      </c>
      <c r="O226" s="50" t="s">
        <v>3</v>
      </c>
      <c r="P226" s="3">
        <v>93.535030000000006</v>
      </c>
      <c r="Q226" s="51">
        <v>102.36924</v>
      </c>
      <c r="R226" s="3">
        <v>111.20345</v>
      </c>
      <c r="T226" s="14" t="s">
        <v>33</v>
      </c>
      <c r="U226" s="50" t="s">
        <v>3</v>
      </c>
      <c r="V226" s="3">
        <v>92.448639999999997</v>
      </c>
      <c r="W226" s="51">
        <v>100.45949</v>
      </c>
      <c r="X226" s="3">
        <v>108.47033</v>
      </c>
      <c r="Z226" s="14" t="s">
        <v>33</v>
      </c>
      <c r="AA226" s="50" t="s">
        <v>3</v>
      </c>
      <c r="AB226" s="3">
        <v>92.374960000000002</v>
      </c>
      <c r="AC226" s="51">
        <v>99.089110000000005</v>
      </c>
      <c r="AD226" s="3">
        <v>105.80325999999999</v>
      </c>
      <c r="AF226" s="14" t="s">
        <v>33</v>
      </c>
      <c r="AG226" s="50" t="s">
        <v>3</v>
      </c>
      <c r="AH226" s="3">
        <v>91.350610000000003</v>
      </c>
      <c r="AI226" s="51">
        <v>97.755420000000001</v>
      </c>
      <c r="AJ226" s="3">
        <v>104.16022</v>
      </c>
      <c r="AL226" s="14" t="s">
        <v>33</v>
      </c>
      <c r="AM226" s="50" t="s">
        <v>3</v>
      </c>
      <c r="AN226" s="3">
        <v>89.073130000000006</v>
      </c>
      <c r="AO226" s="51">
        <v>94.407650000000004</v>
      </c>
      <c r="AP226" s="3">
        <v>99.742180000000005</v>
      </c>
      <c r="AR226" s="14" t="s">
        <v>33</v>
      </c>
      <c r="AS226" s="50" t="s">
        <v>3</v>
      </c>
      <c r="AT226" s="3">
        <v>87.027959999999993</v>
      </c>
      <c r="AU226" s="51">
        <v>91.461619999999996</v>
      </c>
      <c r="AV226" s="3">
        <v>95.895290000000003</v>
      </c>
      <c r="AX226" s="14" t="s">
        <v>33</v>
      </c>
      <c r="AY226" s="50" t="s">
        <v>3</v>
      </c>
      <c r="AZ226" s="3">
        <v>84.752520000000004</v>
      </c>
      <c r="BA226" s="51">
        <v>88.023489999999995</v>
      </c>
      <c r="BB226" s="3">
        <v>91.294449999999998</v>
      </c>
      <c r="BD226" s="14" t="s">
        <v>33</v>
      </c>
      <c r="BE226" s="50" t="s">
        <v>3</v>
      </c>
      <c r="BF226" s="3">
        <v>80.949550000000002</v>
      </c>
      <c r="BG226" s="51">
        <v>83.168490000000006</v>
      </c>
      <c r="BH226" s="3">
        <v>85.387429999999995</v>
      </c>
      <c r="BJ226" s="14" t="s">
        <v>33</v>
      </c>
      <c r="BK226" s="50" t="s">
        <v>3</v>
      </c>
      <c r="BL226" s="3">
        <v>76.058790000000002</v>
      </c>
      <c r="BM226" s="51">
        <v>77.337360000000004</v>
      </c>
      <c r="BN226" s="3">
        <v>78.615930000000006</v>
      </c>
      <c r="BP226" s="14" t="s">
        <v>33</v>
      </c>
      <c r="BQ226" s="50" t="s">
        <v>3</v>
      </c>
      <c r="BR226" s="3">
        <v>69.008229999999998</v>
      </c>
      <c r="BS226" s="51">
        <v>69.714320000000001</v>
      </c>
      <c r="BT226" s="3">
        <v>70.420419999999993</v>
      </c>
    </row>
    <row r="227" spans="2:72" x14ac:dyDescent="0.3">
      <c r="B227" s="47"/>
      <c r="C227" s="52" t="s">
        <v>4</v>
      </c>
      <c r="D227" s="47">
        <v>35.632640000000002</v>
      </c>
      <c r="E227" s="53">
        <v>38.444890000000001</v>
      </c>
      <c r="F227" s="47">
        <v>41.25714</v>
      </c>
      <c r="H227" s="47"/>
      <c r="I227" s="52" t="s">
        <v>4</v>
      </c>
      <c r="J227" s="47">
        <v>34.272919999999999</v>
      </c>
      <c r="K227" s="53">
        <v>36.78687</v>
      </c>
      <c r="L227" s="47">
        <v>39.300820000000002</v>
      </c>
      <c r="N227" s="47"/>
      <c r="O227" s="52" t="s">
        <v>4</v>
      </c>
      <c r="P227" s="47">
        <v>32.61985</v>
      </c>
      <c r="Q227" s="53">
        <v>34.928040000000003</v>
      </c>
      <c r="R227" s="47">
        <v>37.236240000000002</v>
      </c>
      <c r="T227" s="47"/>
      <c r="U227" s="52" t="s">
        <v>4</v>
      </c>
      <c r="V227" s="47">
        <v>30.269659999999998</v>
      </c>
      <c r="W227" s="53">
        <v>32.800370000000001</v>
      </c>
      <c r="X227" s="47">
        <v>35.331090000000003</v>
      </c>
      <c r="Z227" s="47"/>
      <c r="AA227" s="52" t="s">
        <v>4</v>
      </c>
      <c r="AB227" s="47">
        <v>27.929290000000002</v>
      </c>
      <c r="AC227" s="53">
        <v>30.502829999999999</v>
      </c>
      <c r="AD227" s="47">
        <v>33.076369999999997</v>
      </c>
      <c r="AF227" s="47"/>
      <c r="AG227" s="52" t="s">
        <v>4</v>
      </c>
      <c r="AH227" s="47">
        <v>24.24492</v>
      </c>
      <c r="AI227" s="53">
        <v>27.304310000000001</v>
      </c>
      <c r="AJ227" s="47">
        <v>30.363689999999998</v>
      </c>
      <c r="AL227" s="47"/>
      <c r="AM227" s="52" t="s">
        <v>4</v>
      </c>
      <c r="AN227" s="47">
        <v>20.871479999999998</v>
      </c>
      <c r="AO227" s="53">
        <v>23.990739999999999</v>
      </c>
      <c r="AP227" s="47">
        <v>27.11</v>
      </c>
      <c r="AR227" s="47"/>
      <c r="AS227" s="52" t="s">
        <v>4</v>
      </c>
      <c r="AT227" s="47">
        <v>16.9358</v>
      </c>
      <c r="AU227" s="53">
        <v>20.052689999999998</v>
      </c>
      <c r="AV227" s="47">
        <v>23.169589999999999</v>
      </c>
      <c r="AX227" s="47"/>
      <c r="AY227" s="52" t="s">
        <v>4</v>
      </c>
      <c r="AZ227" s="47">
        <v>12.09535</v>
      </c>
      <c r="BA227" s="53">
        <v>15.40476</v>
      </c>
      <c r="BB227" s="47">
        <v>18.714179999999999</v>
      </c>
      <c r="BD227" s="47"/>
      <c r="BE227" s="52" t="s">
        <v>4</v>
      </c>
      <c r="BF227" s="47">
        <v>8.4556400000000007</v>
      </c>
      <c r="BG227" s="53">
        <v>11.277670000000001</v>
      </c>
      <c r="BH227" s="47">
        <v>14.0997</v>
      </c>
      <c r="BJ227" s="47"/>
      <c r="BK227" s="52" t="s">
        <v>4</v>
      </c>
      <c r="BL227" s="47">
        <v>5.8566399999999996</v>
      </c>
      <c r="BM227" s="53">
        <v>7.7756299999999996</v>
      </c>
      <c r="BN227" s="47">
        <v>9.6946200000000005</v>
      </c>
      <c r="BP227" s="47"/>
      <c r="BQ227" s="52" t="s">
        <v>4</v>
      </c>
      <c r="BR227" s="47">
        <v>5.0788399999999996</v>
      </c>
      <c r="BS227" s="53">
        <v>6.25746</v>
      </c>
      <c r="BT227" s="47">
        <v>7.4360799999999996</v>
      </c>
    </row>
    <row r="228" spans="2:72" x14ac:dyDescent="0.3">
      <c r="B228" s="57" t="s">
        <v>34</v>
      </c>
      <c r="C228" s="43"/>
      <c r="D228" s="43">
        <v>178.17788999999999</v>
      </c>
      <c r="E228" s="58">
        <v>184.48249000000001</v>
      </c>
      <c r="F228" s="43">
        <v>190.78709000000001</v>
      </c>
      <c r="H228" s="57" t="s">
        <v>34</v>
      </c>
      <c r="I228" s="43"/>
      <c r="J228" s="43">
        <v>172.12619000000001</v>
      </c>
      <c r="K228" s="58">
        <v>176.52007</v>
      </c>
      <c r="L228" s="43">
        <v>180.91396</v>
      </c>
      <c r="N228" s="57" t="s">
        <v>34</v>
      </c>
      <c r="O228" s="43"/>
      <c r="P228" s="43">
        <v>165.95242999999999</v>
      </c>
      <c r="Q228" s="58">
        <v>170.29682</v>
      </c>
      <c r="R228" s="43">
        <v>174.64121</v>
      </c>
      <c r="T228" s="57" t="s">
        <v>34</v>
      </c>
      <c r="U228" s="43"/>
      <c r="V228" s="43">
        <v>159.73295999999999</v>
      </c>
      <c r="W228" s="58">
        <v>162.12657999999999</v>
      </c>
      <c r="X228" s="43">
        <v>164.52019999999999</v>
      </c>
      <c r="Z228" s="57" t="s">
        <v>34</v>
      </c>
      <c r="AA228" s="43"/>
      <c r="AB228" s="43">
        <v>149.76113000000001</v>
      </c>
      <c r="AC228" s="58">
        <v>152.42626999999999</v>
      </c>
      <c r="AD228" s="43">
        <v>155.09141</v>
      </c>
      <c r="AF228" s="57" t="s">
        <v>34</v>
      </c>
      <c r="AG228" s="43"/>
      <c r="AH228" s="43">
        <v>141.22899000000001</v>
      </c>
      <c r="AI228" s="58">
        <v>144.24066999999999</v>
      </c>
      <c r="AJ228" s="43">
        <v>147.25234</v>
      </c>
      <c r="AL228" s="57" t="s">
        <v>34</v>
      </c>
      <c r="AM228" s="43"/>
      <c r="AN228" s="43">
        <v>134.35558</v>
      </c>
      <c r="AO228" s="58">
        <v>137.17386999999999</v>
      </c>
      <c r="AP228" s="43">
        <v>139.99215000000001</v>
      </c>
      <c r="AR228" s="57" t="s">
        <v>34</v>
      </c>
      <c r="AS228" s="43"/>
      <c r="AT228" s="43">
        <v>125.69374000000001</v>
      </c>
      <c r="AU228" s="58">
        <v>128.06974</v>
      </c>
      <c r="AV228" s="43">
        <v>130.44574</v>
      </c>
      <c r="AX228" s="57" t="s">
        <v>34</v>
      </c>
      <c r="AY228" s="43"/>
      <c r="AZ228" s="43">
        <v>115.14814</v>
      </c>
      <c r="BA228" s="58">
        <v>117.48396</v>
      </c>
      <c r="BB228" s="43">
        <v>119.81977000000001</v>
      </c>
      <c r="BD228" s="57" t="s">
        <v>34</v>
      </c>
      <c r="BE228" s="43"/>
      <c r="BF228" s="43">
        <v>107.43767</v>
      </c>
      <c r="BG228" s="58">
        <v>109.57872</v>
      </c>
      <c r="BH228" s="43">
        <v>111.71975999999999</v>
      </c>
      <c r="BJ228" s="57" t="s">
        <v>34</v>
      </c>
      <c r="BK228" s="43"/>
      <c r="BL228" s="43">
        <v>98.683549999999997</v>
      </c>
      <c r="BM228" s="58">
        <v>100.17117</v>
      </c>
      <c r="BN228" s="43">
        <v>101.65879</v>
      </c>
      <c r="BP228" s="57" t="s">
        <v>34</v>
      </c>
      <c r="BQ228" s="43"/>
      <c r="BR228" s="43">
        <v>89.294430000000006</v>
      </c>
      <c r="BS228" s="58">
        <v>90.990530000000007</v>
      </c>
      <c r="BT228" s="43">
        <v>92.686639999999997</v>
      </c>
    </row>
    <row r="229" spans="2:72" x14ac:dyDescent="0.3">
      <c r="B229" s="57" t="s">
        <v>35</v>
      </c>
      <c r="C229" s="43"/>
      <c r="D229" s="43">
        <v>4.9904900000000003</v>
      </c>
      <c r="E229" s="58">
        <v>10.886290000000001</v>
      </c>
      <c r="F229" s="43">
        <v>16.782080000000001</v>
      </c>
      <c r="H229" s="57" t="s">
        <v>35</v>
      </c>
      <c r="I229" s="43"/>
      <c r="J229" s="43">
        <v>4.5798500000000004</v>
      </c>
      <c r="K229" s="58">
        <v>11.01446</v>
      </c>
      <c r="L229" s="43">
        <v>17.449069999999999</v>
      </c>
      <c r="N229" s="57" t="s">
        <v>35</v>
      </c>
      <c r="O229" s="43"/>
      <c r="P229" s="43">
        <v>5.2261600000000001</v>
      </c>
      <c r="Q229" s="58">
        <v>10.31851</v>
      </c>
      <c r="R229" s="43">
        <v>15.410869999999999</v>
      </c>
      <c r="T229" s="57" t="s">
        <v>35</v>
      </c>
      <c r="U229" s="43"/>
      <c r="V229" s="43">
        <v>5.6234500000000001</v>
      </c>
      <c r="W229" s="58">
        <v>11.6014</v>
      </c>
      <c r="X229" s="43">
        <v>17.579350000000002</v>
      </c>
      <c r="Z229" s="57" t="s">
        <v>35</v>
      </c>
      <c r="AA229" s="43"/>
      <c r="AB229" s="43">
        <v>5.3792600000000004</v>
      </c>
      <c r="AC229" s="58">
        <v>10.2781</v>
      </c>
      <c r="AD229" s="43">
        <v>15.17693</v>
      </c>
      <c r="AF229" s="57" t="s">
        <v>35</v>
      </c>
      <c r="AG229" s="43"/>
      <c r="AH229" s="43">
        <v>4.97342</v>
      </c>
      <c r="AI229" s="58">
        <v>13.37757</v>
      </c>
      <c r="AJ229" s="43">
        <v>21.78172</v>
      </c>
      <c r="AL229" s="57" t="s">
        <v>35</v>
      </c>
      <c r="AM229" s="43"/>
      <c r="AN229" s="43">
        <v>5.9993499999999997</v>
      </c>
      <c r="AO229" s="58">
        <v>15.1747</v>
      </c>
      <c r="AP229" s="43">
        <v>24.35005</v>
      </c>
      <c r="AR229" s="57" t="s">
        <v>35</v>
      </c>
      <c r="AS229" s="43"/>
      <c r="AT229" s="43">
        <v>7.19787</v>
      </c>
      <c r="AU229" s="58">
        <v>16.69669</v>
      </c>
      <c r="AV229" s="43">
        <v>26.195509999999999</v>
      </c>
      <c r="AX229" s="57" t="s">
        <v>35</v>
      </c>
      <c r="AY229" s="43"/>
      <c r="AZ229" s="43">
        <v>8.8921299999999999</v>
      </c>
      <c r="BA229" s="58">
        <v>20.708220000000001</v>
      </c>
      <c r="BB229" s="43">
        <v>32.524320000000003</v>
      </c>
      <c r="BD229" s="57" t="s">
        <v>35</v>
      </c>
      <c r="BE229" s="43"/>
      <c r="BF229" s="43">
        <v>13.211919999999999</v>
      </c>
      <c r="BG229" s="58">
        <v>29.87724</v>
      </c>
      <c r="BH229" s="43">
        <v>46.542560000000002</v>
      </c>
      <c r="BJ229" s="57" t="s">
        <v>35</v>
      </c>
      <c r="BK229" s="43"/>
      <c r="BL229" s="43">
        <v>26.93554</v>
      </c>
      <c r="BM229" s="58">
        <v>42.30789</v>
      </c>
      <c r="BN229" s="43">
        <v>57.680239999999998</v>
      </c>
      <c r="BP229" s="57" t="s">
        <v>35</v>
      </c>
      <c r="BQ229" s="43"/>
      <c r="BR229" s="43">
        <v>35.495579999999997</v>
      </c>
      <c r="BS229" s="58">
        <v>45.033999999999999</v>
      </c>
      <c r="BT229" s="43">
        <v>54.572429999999997</v>
      </c>
    </row>
    <row r="230" spans="2:72" x14ac:dyDescent="0.3">
      <c r="B230" s="14" t="s">
        <v>36</v>
      </c>
      <c r="C230" s="50" t="s">
        <v>3</v>
      </c>
      <c r="D230" s="3">
        <v>58.831189999999999</v>
      </c>
      <c r="E230" s="51">
        <v>64.218819999999994</v>
      </c>
      <c r="F230" s="3">
        <v>69.606440000000006</v>
      </c>
      <c r="H230" s="14" t="s">
        <v>36</v>
      </c>
      <c r="I230" s="50" t="s">
        <v>3</v>
      </c>
      <c r="J230" s="3">
        <v>58.553989999999999</v>
      </c>
      <c r="K230" s="51">
        <v>63.4726</v>
      </c>
      <c r="L230" s="3">
        <v>68.391199999999998</v>
      </c>
      <c r="N230" s="14" t="s">
        <v>36</v>
      </c>
      <c r="O230" s="50" t="s">
        <v>3</v>
      </c>
      <c r="P230" s="3">
        <v>57.992069999999998</v>
      </c>
      <c r="Q230" s="51">
        <v>63.09498</v>
      </c>
      <c r="R230" s="3">
        <v>68.197890000000001</v>
      </c>
      <c r="T230" s="14" t="s">
        <v>36</v>
      </c>
      <c r="U230" s="50" t="s">
        <v>3</v>
      </c>
      <c r="V230" s="3">
        <v>57.309080000000002</v>
      </c>
      <c r="W230" s="51">
        <v>61.952419999999996</v>
      </c>
      <c r="X230" s="3">
        <v>66.595759999999999</v>
      </c>
      <c r="Z230" s="14" t="s">
        <v>36</v>
      </c>
      <c r="AA230" s="50" t="s">
        <v>3</v>
      </c>
      <c r="AB230" s="3">
        <v>57.310049999999997</v>
      </c>
      <c r="AC230" s="51">
        <v>61.175490000000003</v>
      </c>
      <c r="AD230" s="3">
        <v>65.040940000000006</v>
      </c>
      <c r="AF230" s="14" t="s">
        <v>36</v>
      </c>
      <c r="AG230" s="50" t="s">
        <v>3</v>
      </c>
      <c r="AH230" s="3">
        <v>56.720280000000002</v>
      </c>
      <c r="AI230" s="51">
        <v>60.377519999999997</v>
      </c>
      <c r="AJ230" s="3">
        <v>64.034750000000003</v>
      </c>
      <c r="AL230" s="14" t="s">
        <v>36</v>
      </c>
      <c r="AM230" s="50" t="s">
        <v>3</v>
      </c>
      <c r="AN230" s="3">
        <v>55.28219</v>
      </c>
      <c r="AO230" s="51">
        <v>58.398650000000004</v>
      </c>
      <c r="AP230" s="3">
        <v>61.51511</v>
      </c>
      <c r="AR230" s="14" t="s">
        <v>36</v>
      </c>
      <c r="AS230" s="50" t="s">
        <v>3</v>
      </c>
      <c r="AT230" s="3">
        <v>54.115459999999999</v>
      </c>
      <c r="AU230" s="51">
        <v>56.644550000000002</v>
      </c>
      <c r="AV230" s="3">
        <v>59.173650000000002</v>
      </c>
      <c r="AX230" s="14" t="s">
        <v>36</v>
      </c>
      <c r="AY230" s="50" t="s">
        <v>3</v>
      </c>
      <c r="AZ230" s="3">
        <v>52.686430000000001</v>
      </c>
      <c r="BA230" s="51">
        <v>54.590139999999998</v>
      </c>
      <c r="BB230" s="3">
        <v>56.493850000000002</v>
      </c>
      <c r="BD230" s="14" t="s">
        <v>36</v>
      </c>
      <c r="BE230" s="50" t="s">
        <v>3</v>
      </c>
      <c r="BF230" s="3">
        <v>50.370460000000001</v>
      </c>
      <c r="BG230" s="51">
        <v>51.664580000000001</v>
      </c>
      <c r="BH230" s="3">
        <v>52.958689999999997</v>
      </c>
      <c r="BJ230" s="14" t="s">
        <v>36</v>
      </c>
      <c r="BK230" s="50" t="s">
        <v>3</v>
      </c>
      <c r="BL230" s="3">
        <v>47.432090000000002</v>
      </c>
      <c r="BM230" s="51">
        <v>48.151330000000002</v>
      </c>
      <c r="BN230" s="3">
        <v>48.870570000000001</v>
      </c>
      <c r="BP230" s="14" t="s">
        <v>36</v>
      </c>
      <c r="BQ230" s="50" t="s">
        <v>3</v>
      </c>
      <c r="BR230" s="3">
        <v>43.099580000000003</v>
      </c>
      <c r="BS230" s="51">
        <v>43.558399999999999</v>
      </c>
      <c r="BT230" s="3">
        <v>44.017209999999999</v>
      </c>
    </row>
    <row r="231" spans="2:72" x14ac:dyDescent="0.3">
      <c r="B231" s="47"/>
      <c r="C231" s="52" t="s">
        <v>4</v>
      </c>
      <c r="D231" s="47">
        <v>21.020240000000001</v>
      </c>
      <c r="E231" s="53">
        <v>22.607130000000002</v>
      </c>
      <c r="F231" s="47">
        <v>24.194019999999998</v>
      </c>
      <c r="H231" s="47"/>
      <c r="I231" s="52" t="s">
        <v>4</v>
      </c>
      <c r="J231" s="47">
        <v>20.20439</v>
      </c>
      <c r="K231" s="53">
        <v>21.665089999999999</v>
      </c>
      <c r="L231" s="47">
        <v>23.125789999999999</v>
      </c>
      <c r="N231" s="47"/>
      <c r="O231" s="52" t="s">
        <v>4</v>
      </c>
      <c r="P231" s="47">
        <v>19.172180000000001</v>
      </c>
      <c r="Q231" s="53">
        <v>20.574940000000002</v>
      </c>
      <c r="R231" s="47">
        <v>21.977709999999998</v>
      </c>
      <c r="T231" s="47"/>
      <c r="U231" s="52" t="s">
        <v>4</v>
      </c>
      <c r="V231" s="47">
        <v>17.77496</v>
      </c>
      <c r="W231" s="53">
        <v>19.351130000000001</v>
      </c>
      <c r="X231" s="47">
        <v>20.927299999999999</v>
      </c>
      <c r="Z231" s="47"/>
      <c r="AA231" s="52" t="s">
        <v>4</v>
      </c>
      <c r="AB231" s="47">
        <v>16.380880000000001</v>
      </c>
      <c r="AC231" s="53">
        <v>18.013210000000001</v>
      </c>
      <c r="AD231" s="47">
        <v>19.64555</v>
      </c>
      <c r="AF231" s="47"/>
      <c r="AG231" s="52" t="s">
        <v>4</v>
      </c>
      <c r="AH231" s="47">
        <v>14.009399999999999</v>
      </c>
      <c r="AI231" s="53">
        <v>16.004059999999999</v>
      </c>
      <c r="AJ231" s="47">
        <v>17.998719999999999</v>
      </c>
      <c r="AL231" s="47"/>
      <c r="AM231" s="52" t="s">
        <v>4</v>
      </c>
      <c r="AN231" s="47">
        <v>11.99619</v>
      </c>
      <c r="AO231" s="53">
        <v>14.00271</v>
      </c>
      <c r="AP231" s="47">
        <v>16.009229999999999</v>
      </c>
      <c r="AR231" s="47"/>
      <c r="AS231" s="52" t="s">
        <v>4</v>
      </c>
      <c r="AT231" s="47">
        <v>9.4813899999999993</v>
      </c>
      <c r="AU231" s="53">
        <v>11.53318</v>
      </c>
      <c r="AV231" s="47">
        <v>13.58497</v>
      </c>
      <c r="AX231" s="47"/>
      <c r="AY231" s="52" t="s">
        <v>4</v>
      </c>
      <c r="AZ231" s="47">
        <v>6.2064399999999997</v>
      </c>
      <c r="BA231" s="53">
        <v>8.4977300000000007</v>
      </c>
      <c r="BB231" s="47">
        <v>10.789009999999999</v>
      </c>
      <c r="BD231" s="47"/>
      <c r="BE231" s="52" t="s">
        <v>4</v>
      </c>
      <c r="BF231" s="47">
        <v>3.29548</v>
      </c>
      <c r="BG231" s="53">
        <v>5.5501899999999997</v>
      </c>
      <c r="BH231" s="47">
        <v>7.8048999999999999</v>
      </c>
      <c r="BJ231" s="47"/>
      <c r="BK231" s="52" t="s">
        <v>4</v>
      </c>
      <c r="BL231" s="47">
        <v>1.0874900000000001</v>
      </c>
      <c r="BM231" s="53">
        <v>2.8298399999999999</v>
      </c>
      <c r="BN231" s="47">
        <v>4.57219</v>
      </c>
      <c r="BP231" s="47"/>
      <c r="BQ231" s="52" t="s">
        <v>4</v>
      </c>
      <c r="BR231" s="47">
        <v>0.63656000000000001</v>
      </c>
      <c r="BS231" s="53">
        <v>1.6843699999999999</v>
      </c>
      <c r="BT231" s="47">
        <v>2.7321900000000001</v>
      </c>
    </row>
    <row r="232" spans="2:72" x14ac:dyDescent="0.3">
      <c r="B232" s="14" t="s">
        <v>37</v>
      </c>
      <c r="C232" s="50" t="s">
        <v>3</v>
      </c>
      <c r="D232" s="3">
        <v>0.15024000000000001</v>
      </c>
      <c r="E232" s="51">
        <v>0.87043999999999999</v>
      </c>
      <c r="F232" s="3">
        <v>1.5906400000000001</v>
      </c>
      <c r="H232" s="14" t="s">
        <v>37</v>
      </c>
      <c r="I232" s="50" t="s">
        <v>3</v>
      </c>
      <c r="J232" s="3">
        <v>0.32755000000000001</v>
      </c>
      <c r="K232" s="51">
        <v>1.10433</v>
      </c>
      <c r="L232" s="3">
        <v>1.8811</v>
      </c>
      <c r="N232" s="14" t="s">
        <v>37</v>
      </c>
      <c r="O232" s="50" t="s">
        <v>3</v>
      </c>
      <c r="P232" s="3">
        <v>0.50771999999999995</v>
      </c>
      <c r="Q232" s="51">
        <v>1.66838</v>
      </c>
      <c r="R232" s="3">
        <v>2.8290500000000001</v>
      </c>
      <c r="T232" s="14" t="s">
        <v>37</v>
      </c>
      <c r="U232" s="50" t="s">
        <v>3</v>
      </c>
      <c r="V232" s="3">
        <v>0.72231999999999996</v>
      </c>
      <c r="W232" s="51">
        <v>2.1877800000000001</v>
      </c>
      <c r="X232" s="3">
        <v>3.6532399999999998</v>
      </c>
      <c r="Z232" s="14" t="s">
        <v>37</v>
      </c>
      <c r="AA232" s="50" t="s">
        <v>3</v>
      </c>
      <c r="AB232" s="3">
        <v>1.3250299999999999</v>
      </c>
      <c r="AC232" s="51">
        <v>2.91005</v>
      </c>
      <c r="AD232" s="3">
        <v>4.4950799999999997</v>
      </c>
      <c r="AF232" s="14" t="s">
        <v>37</v>
      </c>
      <c r="AG232" s="50" t="s">
        <v>3</v>
      </c>
      <c r="AH232" s="3">
        <v>2.11931</v>
      </c>
      <c r="AI232" s="51">
        <v>4.7233400000000003</v>
      </c>
      <c r="AJ232" s="3">
        <v>7.3273799999999998</v>
      </c>
      <c r="AL232" s="14" t="s">
        <v>37</v>
      </c>
      <c r="AM232" s="50" t="s">
        <v>3</v>
      </c>
      <c r="AN232" s="3">
        <v>2.9283100000000002</v>
      </c>
      <c r="AO232" s="51">
        <v>6.6974799999999997</v>
      </c>
      <c r="AP232" s="3">
        <v>10.46665</v>
      </c>
      <c r="AR232" s="14" t="s">
        <v>37</v>
      </c>
      <c r="AS232" s="50" t="s">
        <v>3</v>
      </c>
      <c r="AT232" s="3">
        <v>5.5786899999999999</v>
      </c>
      <c r="AU232" s="51">
        <v>10.337669999999999</v>
      </c>
      <c r="AV232" s="3">
        <v>15.09665</v>
      </c>
      <c r="AX232" s="14" t="s">
        <v>37</v>
      </c>
      <c r="AY232" s="50" t="s">
        <v>3</v>
      </c>
      <c r="AZ232" s="3">
        <v>8.9181000000000008</v>
      </c>
      <c r="BA232" s="51">
        <v>14.29321</v>
      </c>
      <c r="BB232" s="3">
        <v>19.668310000000002</v>
      </c>
      <c r="BD232" s="14" t="s">
        <v>37</v>
      </c>
      <c r="BE232" s="50" t="s">
        <v>3</v>
      </c>
      <c r="BF232" s="3">
        <v>13.78692</v>
      </c>
      <c r="BG232" s="51">
        <v>21.006489999999999</v>
      </c>
      <c r="BH232" s="3">
        <v>28.22607</v>
      </c>
      <c r="BJ232" s="14" t="s">
        <v>37</v>
      </c>
      <c r="BK232" s="50" t="s">
        <v>3</v>
      </c>
      <c r="BL232" s="3">
        <v>25.365490000000001</v>
      </c>
      <c r="BM232" s="51">
        <v>34.98189</v>
      </c>
      <c r="BN232" s="3">
        <v>44.598289999999999</v>
      </c>
      <c r="BP232" s="14" t="s">
        <v>37</v>
      </c>
      <c r="BQ232" s="50" t="s">
        <v>3</v>
      </c>
      <c r="BR232" s="3">
        <v>41.683010000000003</v>
      </c>
      <c r="BS232" s="51">
        <v>55.540219999999998</v>
      </c>
      <c r="BT232" s="3">
        <v>69.39743</v>
      </c>
    </row>
    <row r="233" spans="2:72" x14ac:dyDescent="0.3">
      <c r="B233" s="47"/>
      <c r="C233" s="52" t="s">
        <v>4</v>
      </c>
      <c r="D233" s="47">
        <v>0.92774999999999996</v>
      </c>
      <c r="E233" s="53">
        <v>2.24621</v>
      </c>
      <c r="F233" s="47">
        <v>3.5646800000000001</v>
      </c>
      <c r="H233" s="47"/>
      <c r="I233" s="52" t="s">
        <v>4</v>
      </c>
      <c r="J233" s="47">
        <v>1.36267</v>
      </c>
      <c r="K233" s="53">
        <v>2.7006999999999999</v>
      </c>
      <c r="L233" s="47">
        <v>4.0387199999999996</v>
      </c>
      <c r="N233" s="47"/>
      <c r="O233" s="52" t="s">
        <v>4</v>
      </c>
      <c r="P233" s="47">
        <v>1.7524900000000001</v>
      </c>
      <c r="Q233" s="53">
        <v>3.3776899999999999</v>
      </c>
      <c r="R233" s="47">
        <v>5.0029000000000003</v>
      </c>
      <c r="T233" s="47"/>
      <c r="U233" s="52" t="s">
        <v>4</v>
      </c>
      <c r="V233" s="47">
        <v>2.1298300000000001</v>
      </c>
      <c r="W233" s="53">
        <v>3.96618</v>
      </c>
      <c r="X233" s="47">
        <v>5.80253</v>
      </c>
      <c r="Z233" s="47"/>
      <c r="AA233" s="52" t="s">
        <v>4</v>
      </c>
      <c r="AB233" s="47">
        <v>2.8758300000000001</v>
      </c>
      <c r="AC233" s="53">
        <v>4.6683399999999997</v>
      </c>
      <c r="AD233" s="47">
        <v>6.4608400000000001</v>
      </c>
      <c r="AF233" s="47"/>
      <c r="AG233" s="52" t="s">
        <v>4</v>
      </c>
      <c r="AH233" s="47">
        <v>3.8876400000000002</v>
      </c>
      <c r="AI233" s="53">
        <v>6.1586600000000002</v>
      </c>
      <c r="AJ233" s="47">
        <v>8.4296799999999994</v>
      </c>
      <c r="AL233" s="47"/>
      <c r="AM233" s="52" t="s">
        <v>4</v>
      </c>
      <c r="AN233" s="47">
        <v>4.9982699999999998</v>
      </c>
      <c r="AO233" s="53">
        <v>7.5309999999999997</v>
      </c>
      <c r="AP233" s="47">
        <v>10.06373</v>
      </c>
      <c r="AR233" s="47"/>
      <c r="AS233" s="52" t="s">
        <v>4</v>
      </c>
      <c r="AT233" s="47">
        <v>6.89778</v>
      </c>
      <c r="AU233" s="53">
        <v>10.14845</v>
      </c>
      <c r="AV233" s="47">
        <v>13.39912</v>
      </c>
      <c r="AX233" s="47"/>
      <c r="AY233" s="52" t="s">
        <v>4</v>
      </c>
      <c r="AZ233" s="47">
        <v>8.7406799999999993</v>
      </c>
      <c r="BA233" s="53">
        <v>11.775309999999999</v>
      </c>
      <c r="BB233" s="47">
        <v>14.80993</v>
      </c>
      <c r="BD233" s="47"/>
      <c r="BE233" s="52" t="s">
        <v>4</v>
      </c>
      <c r="BF233" s="47">
        <v>10.928319999999999</v>
      </c>
      <c r="BG233" s="53">
        <v>14.91489</v>
      </c>
      <c r="BH233" s="47">
        <v>18.90146</v>
      </c>
      <c r="BJ233" s="47"/>
      <c r="BK233" s="52" t="s">
        <v>4</v>
      </c>
      <c r="BL233" s="47">
        <v>13.923299999999999</v>
      </c>
      <c r="BM233" s="53">
        <v>19.798870000000001</v>
      </c>
      <c r="BN233" s="47">
        <v>25.67445</v>
      </c>
      <c r="BP233" s="47"/>
      <c r="BQ233" s="52" t="s">
        <v>4</v>
      </c>
      <c r="BR233" s="47">
        <v>18.832879999999999</v>
      </c>
      <c r="BS233" s="53">
        <v>26.228639999999999</v>
      </c>
      <c r="BT233" s="47">
        <v>33.624400000000001</v>
      </c>
    </row>
    <row r="234" spans="2:72" x14ac:dyDescent="0.3">
      <c r="B234" s="57" t="s">
        <v>38</v>
      </c>
      <c r="C234" s="43"/>
      <c r="D234" s="43">
        <v>9.8841000000000001</v>
      </c>
      <c r="E234" s="58">
        <v>15.8</v>
      </c>
      <c r="F234" s="43">
        <v>21.715900000000001</v>
      </c>
      <c r="H234" s="57" t="s">
        <v>38</v>
      </c>
      <c r="I234" s="43"/>
      <c r="J234" s="43">
        <v>12.600059999999999</v>
      </c>
      <c r="K234" s="58">
        <v>18.2</v>
      </c>
      <c r="L234" s="43">
        <v>23.799939999999999</v>
      </c>
      <c r="N234" s="57" t="s">
        <v>38</v>
      </c>
      <c r="O234" s="43"/>
      <c r="P234" s="43">
        <v>14.61989</v>
      </c>
      <c r="Q234" s="58">
        <v>21</v>
      </c>
      <c r="R234" s="43">
        <v>27.380109999999998</v>
      </c>
      <c r="T234" s="57" t="s">
        <v>38</v>
      </c>
      <c r="U234" s="43"/>
      <c r="V234" s="43">
        <v>15.23455</v>
      </c>
      <c r="W234" s="58">
        <v>22.5</v>
      </c>
      <c r="X234" s="43">
        <v>29.765450000000001</v>
      </c>
      <c r="Z234" s="57" t="s">
        <v>38</v>
      </c>
      <c r="AA234" s="43"/>
      <c r="AB234" s="43">
        <v>18.100449999999999</v>
      </c>
      <c r="AC234" s="58">
        <v>24.7</v>
      </c>
      <c r="AD234" s="43">
        <v>31.29955</v>
      </c>
      <c r="AF234" s="57" t="s">
        <v>38</v>
      </c>
      <c r="AG234" s="43"/>
      <c r="AH234" s="43">
        <v>20.951000000000001</v>
      </c>
      <c r="AI234" s="58">
        <v>29.3</v>
      </c>
      <c r="AJ234" s="43">
        <v>37.649000000000001</v>
      </c>
      <c r="AL234" s="57" t="s">
        <v>38</v>
      </c>
      <c r="AM234" s="43"/>
      <c r="AN234" s="43">
        <v>24.488320000000002</v>
      </c>
      <c r="AO234" s="58">
        <v>32.700000000000003</v>
      </c>
      <c r="AP234" s="43">
        <v>40.911679999999997</v>
      </c>
      <c r="AR234" s="57" t="s">
        <v>38</v>
      </c>
      <c r="AS234" s="43"/>
      <c r="AT234" s="43">
        <v>30.349609999999998</v>
      </c>
      <c r="AU234" s="58">
        <v>41.7</v>
      </c>
      <c r="AV234" s="43">
        <v>53.05039</v>
      </c>
      <c r="AX234" s="57" t="s">
        <v>38</v>
      </c>
      <c r="AY234" s="43"/>
      <c r="AZ234" s="43">
        <v>35.80856</v>
      </c>
      <c r="BA234" s="58">
        <v>46.3</v>
      </c>
      <c r="BB234" s="43">
        <v>56.791440000000001</v>
      </c>
      <c r="BD234" s="57" t="s">
        <v>38</v>
      </c>
      <c r="BE234" s="43"/>
      <c r="BF234" s="43">
        <v>46.558639999999997</v>
      </c>
      <c r="BG234" s="58">
        <v>58.6</v>
      </c>
      <c r="BH234" s="43">
        <v>70.641360000000006</v>
      </c>
      <c r="BJ234" s="57" t="s">
        <v>38</v>
      </c>
      <c r="BK234" s="43"/>
      <c r="BL234" s="43">
        <v>62.418109999999999</v>
      </c>
      <c r="BM234" s="58">
        <v>79.5</v>
      </c>
      <c r="BN234" s="43">
        <v>96.581890000000001</v>
      </c>
      <c r="BP234" s="57" t="s">
        <v>38</v>
      </c>
      <c r="BQ234" s="43"/>
      <c r="BR234" s="43">
        <v>82.044039999999995</v>
      </c>
      <c r="BS234" s="58">
        <v>111</v>
      </c>
      <c r="BT234" s="43">
        <v>139.95596</v>
      </c>
    </row>
    <row r="235" spans="2:72" x14ac:dyDescent="0.3">
      <c r="B235" s="57" t="s">
        <v>39</v>
      </c>
      <c r="C235" s="43"/>
      <c r="D235" s="43">
        <v>0</v>
      </c>
      <c r="E235" s="58">
        <v>0</v>
      </c>
      <c r="F235" s="43">
        <v>0</v>
      </c>
      <c r="H235" s="57" t="s">
        <v>39</v>
      </c>
      <c r="I235" s="43"/>
      <c r="J235" s="43">
        <v>0</v>
      </c>
      <c r="K235" s="58">
        <v>0</v>
      </c>
      <c r="L235" s="43">
        <v>0</v>
      </c>
      <c r="N235" s="57" t="s">
        <v>39</v>
      </c>
      <c r="O235" s="43"/>
      <c r="P235" s="43">
        <v>0</v>
      </c>
      <c r="Q235" s="58">
        <v>0</v>
      </c>
      <c r="R235" s="43">
        <v>0</v>
      </c>
      <c r="T235" s="57" t="s">
        <v>39</v>
      </c>
      <c r="U235" s="43"/>
      <c r="V235" s="43">
        <v>0</v>
      </c>
      <c r="W235" s="58">
        <v>0</v>
      </c>
      <c r="X235" s="43">
        <v>0</v>
      </c>
      <c r="Z235" s="57" t="s">
        <v>39</v>
      </c>
      <c r="AA235" s="43"/>
      <c r="AB235" s="43">
        <v>0</v>
      </c>
      <c r="AC235" s="58">
        <v>0</v>
      </c>
      <c r="AD235" s="43">
        <v>0</v>
      </c>
      <c r="AF235" s="57" t="s">
        <v>39</v>
      </c>
      <c r="AG235" s="43"/>
      <c r="AH235" s="43">
        <v>0</v>
      </c>
      <c r="AI235" s="58">
        <v>0</v>
      </c>
      <c r="AJ235" s="43">
        <v>0</v>
      </c>
      <c r="AL235" s="57" t="s">
        <v>39</v>
      </c>
      <c r="AM235" s="43"/>
      <c r="AN235" s="43">
        <v>0</v>
      </c>
      <c r="AO235" s="58">
        <v>0</v>
      </c>
      <c r="AP235" s="43">
        <v>0</v>
      </c>
      <c r="AR235" s="57" t="s">
        <v>39</v>
      </c>
      <c r="AS235" s="43"/>
      <c r="AT235" s="43">
        <v>0</v>
      </c>
      <c r="AU235" s="58">
        <v>0</v>
      </c>
      <c r="AV235" s="43">
        <v>0</v>
      </c>
      <c r="AX235" s="57" t="s">
        <v>39</v>
      </c>
      <c r="AY235" s="43"/>
      <c r="AZ235" s="43">
        <v>0</v>
      </c>
      <c r="BA235" s="58">
        <v>0</v>
      </c>
      <c r="BB235" s="43">
        <v>0</v>
      </c>
      <c r="BD235" s="57" t="s">
        <v>39</v>
      </c>
      <c r="BE235" s="43"/>
      <c r="BF235" s="43">
        <v>0</v>
      </c>
      <c r="BG235" s="58">
        <v>0</v>
      </c>
      <c r="BH235" s="43">
        <v>0</v>
      </c>
      <c r="BJ235" s="57" t="s">
        <v>39</v>
      </c>
      <c r="BK235" s="43"/>
      <c r="BL235" s="43">
        <v>-0.63419999999999999</v>
      </c>
      <c r="BM235" s="58">
        <v>1.1000000000000001</v>
      </c>
      <c r="BN235" s="43">
        <v>2.8342000000000001</v>
      </c>
      <c r="BP235" s="57" t="s">
        <v>39</v>
      </c>
      <c r="BQ235" s="43"/>
      <c r="BR235" s="43">
        <v>0.13639000000000001</v>
      </c>
      <c r="BS235" s="58">
        <v>8.9</v>
      </c>
      <c r="BT235" s="43">
        <v>17.663609999999998</v>
      </c>
    </row>
    <row r="236" spans="2:72" x14ac:dyDescent="0.3">
      <c r="B236" s="14" t="s">
        <v>40</v>
      </c>
      <c r="C236" s="50" t="s">
        <v>3</v>
      </c>
      <c r="D236" s="3">
        <v>0.87831999999999999</v>
      </c>
      <c r="E236" s="51">
        <v>5.5076200000000002</v>
      </c>
      <c r="F236" s="3">
        <v>10.13693</v>
      </c>
      <c r="H236" s="14" t="s">
        <v>40</v>
      </c>
      <c r="I236" s="50" t="s">
        <v>3</v>
      </c>
      <c r="J236" s="3">
        <v>1.9471499999999999</v>
      </c>
      <c r="K236" s="51">
        <v>6.8575900000000001</v>
      </c>
      <c r="L236" s="3">
        <v>11.768039999999999</v>
      </c>
      <c r="N236" s="14" t="s">
        <v>40</v>
      </c>
      <c r="O236" s="50" t="s">
        <v>3</v>
      </c>
      <c r="P236" s="3">
        <v>3.1326700000000001</v>
      </c>
      <c r="Q236" s="51">
        <v>10.493790000000001</v>
      </c>
      <c r="R236" s="3">
        <v>17.85491</v>
      </c>
      <c r="T236" s="14" t="s">
        <v>40</v>
      </c>
      <c r="U236" s="50" t="s">
        <v>3</v>
      </c>
      <c r="V236" s="3">
        <v>4.4026199999999998</v>
      </c>
      <c r="W236" s="51">
        <v>13.950229999999999</v>
      </c>
      <c r="X236" s="3">
        <v>23.49783</v>
      </c>
      <c r="Z236" s="14" t="s">
        <v>40</v>
      </c>
      <c r="AA236" s="50" t="s">
        <v>3</v>
      </c>
      <c r="AB236" s="3">
        <v>8.1127099999999999</v>
      </c>
      <c r="AC236" s="51">
        <v>18.793749999999999</v>
      </c>
      <c r="AD236" s="3">
        <v>29.474799999999998</v>
      </c>
      <c r="AF236" s="14" t="s">
        <v>40</v>
      </c>
      <c r="AG236" s="50" t="s">
        <v>3</v>
      </c>
      <c r="AH236" s="3">
        <v>13.40056</v>
      </c>
      <c r="AI236" s="51">
        <v>30.863430000000001</v>
      </c>
      <c r="AJ236" s="3">
        <v>48.326309999999999</v>
      </c>
      <c r="AL236" s="14" t="s">
        <v>40</v>
      </c>
      <c r="AM236" s="50" t="s">
        <v>3</v>
      </c>
      <c r="AN236" s="3">
        <v>17.852989999999998</v>
      </c>
      <c r="AO236" s="51">
        <v>43.684649999999998</v>
      </c>
      <c r="AP236" s="3">
        <v>69.516300000000001</v>
      </c>
      <c r="AR236" s="14" t="s">
        <v>40</v>
      </c>
      <c r="AS236" s="50" t="s">
        <v>3</v>
      </c>
      <c r="AT236" s="3">
        <v>35.436869999999999</v>
      </c>
      <c r="AU236" s="51">
        <v>67.804419999999993</v>
      </c>
      <c r="AV236" s="3">
        <v>100.17197</v>
      </c>
      <c r="AX236" s="14" t="s">
        <v>40</v>
      </c>
      <c r="AY236" s="50" t="s">
        <v>3</v>
      </c>
      <c r="AZ236" s="3">
        <v>57.882980000000003</v>
      </c>
      <c r="BA236" s="51">
        <v>94.234219999999993</v>
      </c>
      <c r="BB236" s="3">
        <v>130.58546000000001</v>
      </c>
      <c r="BD236" s="14" t="s">
        <v>40</v>
      </c>
      <c r="BE236" s="50" t="s">
        <v>3</v>
      </c>
      <c r="BF236" s="3">
        <v>90.018090000000001</v>
      </c>
      <c r="BG236" s="51">
        <v>137.75068999999999</v>
      </c>
      <c r="BH236" s="3">
        <v>185.48330000000001</v>
      </c>
      <c r="BJ236" s="14" t="s">
        <v>40</v>
      </c>
      <c r="BK236" s="50" t="s">
        <v>3</v>
      </c>
      <c r="BL236" s="3">
        <v>167.57234</v>
      </c>
      <c r="BM236" s="51">
        <v>229.47456</v>
      </c>
      <c r="BN236" s="3">
        <v>291.37677000000002</v>
      </c>
      <c r="BP236" s="14" t="s">
        <v>40</v>
      </c>
      <c r="BQ236" s="50" t="s">
        <v>3</v>
      </c>
      <c r="BR236" s="3">
        <v>274.98173000000003</v>
      </c>
      <c r="BS236" s="51">
        <v>360.60370999999998</v>
      </c>
      <c r="BT236" s="3">
        <v>446.22568999999999</v>
      </c>
    </row>
    <row r="237" spans="2:72" x14ac:dyDescent="0.3">
      <c r="B237" s="47"/>
      <c r="C237" s="52" t="s">
        <v>4</v>
      </c>
      <c r="D237" s="47">
        <v>5.6100700000000003</v>
      </c>
      <c r="E237" s="53">
        <v>14.044549999999999</v>
      </c>
      <c r="F237" s="47">
        <v>22.479040000000001</v>
      </c>
      <c r="H237" s="47"/>
      <c r="I237" s="52" t="s">
        <v>4</v>
      </c>
      <c r="J237" s="47">
        <v>8.0490899999999996</v>
      </c>
      <c r="K237" s="53">
        <v>16.51961</v>
      </c>
      <c r="L237" s="47">
        <v>24.990130000000001</v>
      </c>
      <c r="N237" s="47"/>
      <c r="O237" s="52" t="s">
        <v>4</v>
      </c>
      <c r="P237" s="47">
        <v>10.61824</v>
      </c>
      <c r="Q237" s="53">
        <v>20.902570000000001</v>
      </c>
      <c r="R237" s="47">
        <v>31.186910000000001</v>
      </c>
      <c r="T237" s="47"/>
      <c r="U237" s="52" t="s">
        <v>4</v>
      </c>
      <c r="V237" s="47">
        <v>13.11337</v>
      </c>
      <c r="W237" s="53">
        <v>24.85229</v>
      </c>
      <c r="X237" s="47">
        <v>36.591209999999997</v>
      </c>
      <c r="Z237" s="47"/>
      <c r="AA237" s="52" t="s">
        <v>4</v>
      </c>
      <c r="AB237" s="47">
        <v>17.88364</v>
      </c>
      <c r="AC237" s="53">
        <v>29.728010000000001</v>
      </c>
      <c r="AD237" s="47">
        <v>41.572369999999999</v>
      </c>
      <c r="AF237" s="47"/>
      <c r="AG237" s="52" t="s">
        <v>4</v>
      </c>
      <c r="AH237" s="47">
        <v>24.346260000000001</v>
      </c>
      <c r="AI237" s="53">
        <v>39.373530000000002</v>
      </c>
      <c r="AJ237" s="47">
        <v>54.400799999999997</v>
      </c>
      <c r="AL237" s="47"/>
      <c r="AM237" s="52" t="s">
        <v>4</v>
      </c>
      <c r="AN237" s="47">
        <v>30.892440000000001</v>
      </c>
      <c r="AO237" s="53">
        <v>48.480499999999999</v>
      </c>
      <c r="AP237" s="47">
        <v>66.068569999999994</v>
      </c>
      <c r="AR237" s="47"/>
      <c r="AS237" s="52" t="s">
        <v>4</v>
      </c>
      <c r="AT237" s="47">
        <v>43.664630000000002</v>
      </c>
      <c r="AU237" s="53">
        <v>65.912189999999995</v>
      </c>
      <c r="AV237" s="47">
        <v>88.159750000000003</v>
      </c>
      <c r="AX237" s="47"/>
      <c r="AY237" s="52" t="s">
        <v>4</v>
      </c>
      <c r="AZ237" s="47">
        <v>55.92503</v>
      </c>
      <c r="BA237" s="53">
        <v>76.897469999999998</v>
      </c>
      <c r="BB237" s="47">
        <v>97.869910000000004</v>
      </c>
      <c r="BD237" s="47"/>
      <c r="BE237" s="52" t="s">
        <v>4</v>
      </c>
      <c r="BF237" s="47">
        <v>68.394940000000005</v>
      </c>
      <c r="BG237" s="53">
        <v>96.50318</v>
      </c>
      <c r="BH237" s="47">
        <v>124.61143</v>
      </c>
      <c r="BJ237" s="47"/>
      <c r="BK237" s="52" t="s">
        <v>4</v>
      </c>
      <c r="BL237" s="47">
        <v>86.282960000000003</v>
      </c>
      <c r="BM237" s="53">
        <v>126.16773000000001</v>
      </c>
      <c r="BN237" s="47">
        <v>166.05249000000001</v>
      </c>
      <c r="BP237" s="47"/>
      <c r="BQ237" s="52" t="s">
        <v>4</v>
      </c>
      <c r="BR237" s="47">
        <v>118.36678000000001</v>
      </c>
      <c r="BS237" s="53">
        <v>168.68101999999999</v>
      </c>
      <c r="BT237" s="47">
        <v>218.99525</v>
      </c>
    </row>
    <row r="238" spans="2:72" x14ac:dyDescent="0.3">
      <c r="B238" s="57" t="s">
        <v>41</v>
      </c>
      <c r="C238" s="43"/>
      <c r="D238" s="43">
        <v>55.855429999999998</v>
      </c>
      <c r="E238" s="58">
        <v>92.850179999999995</v>
      </c>
      <c r="F238" s="43">
        <v>129.84492</v>
      </c>
      <c r="H238" s="57" t="s">
        <v>41</v>
      </c>
      <c r="I238" s="43"/>
      <c r="J238" s="43">
        <v>68.73706</v>
      </c>
      <c r="K238" s="58">
        <v>102.06520999999999</v>
      </c>
      <c r="L238" s="43">
        <v>135.39336</v>
      </c>
      <c r="N238" s="57" t="s">
        <v>41</v>
      </c>
      <c r="O238" s="43"/>
      <c r="P238" s="43">
        <v>80.277010000000004</v>
      </c>
      <c r="Q238" s="58">
        <v>117.0474</v>
      </c>
      <c r="R238" s="43">
        <v>153.81780000000001</v>
      </c>
      <c r="T238" s="57" t="s">
        <v>41</v>
      </c>
      <c r="U238" s="43"/>
      <c r="V238" s="43">
        <v>90.441760000000002</v>
      </c>
      <c r="W238" s="58">
        <v>129.54920999999999</v>
      </c>
      <c r="X238" s="43">
        <v>168.65666999999999</v>
      </c>
      <c r="Z238" s="57" t="s">
        <v>41</v>
      </c>
      <c r="AA238" s="43"/>
      <c r="AB238" s="43">
        <v>104.28689</v>
      </c>
      <c r="AC238" s="58">
        <v>143.10786999999999</v>
      </c>
      <c r="AD238" s="43">
        <v>181.92885000000001</v>
      </c>
      <c r="AF238" s="57" t="s">
        <v>41</v>
      </c>
      <c r="AG238" s="43"/>
      <c r="AH238" s="43">
        <v>121.95204</v>
      </c>
      <c r="AI238" s="58">
        <v>171.71686</v>
      </c>
      <c r="AJ238" s="43">
        <v>221.48168000000001</v>
      </c>
      <c r="AL238" s="57" t="s">
        <v>41</v>
      </c>
      <c r="AM238" s="43"/>
      <c r="AN238" s="43">
        <v>143.23581999999999</v>
      </c>
      <c r="AO238" s="58">
        <v>199.42413999999999</v>
      </c>
      <c r="AP238" s="43">
        <v>255.61246</v>
      </c>
      <c r="AR238" s="57" t="s">
        <v>41</v>
      </c>
      <c r="AS238" s="43"/>
      <c r="AT238" s="43">
        <v>186.83553000000001</v>
      </c>
      <c r="AU238" s="58">
        <v>259.97847000000002</v>
      </c>
      <c r="AV238" s="43">
        <v>333.12141000000003</v>
      </c>
      <c r="AX238" s="57" t="s">
        <v>41</v>
      </c>
      <c r="AY238" s="43"/>
      <c r="AZ238" s="43">
        <v>221.28718000000001</v>
      </c>
      <c r="BA238" s="58">
        <v>290.46019000000001</v>
      </c>
      <c r="BB238" s="43">
        <v>359.63319999999999</v>
      </c>
      <c r="BD238" s="57" t="s">
        <v>41</v>
      </c>
      <c r="BE238" s="43"/>
      <c r="BF238" s="43">
        <v>268.08301999999998</v>
      </c>
      <c r="BG238" s="58">
        <v>352.91687999999999</v>
      </c>
      <c r="BH238" s="43">
        <v>437.75072999999998</v>
      </c>
      <c r="BJ238" s="57" t="s">
        <v>41</v>
      </c>
      <c r="BK238" s="43"/>
      <c r="BL238" s="43">
        <v>373.08805999999998</v>
      </c>
      <c r="BM238" s="58">
        <v>487.12729999999999</v>
      </c>
      <c r="BN238" s="43">
        <v>601.16655000000003</v>
      </c>
      <c r="BP238" s="57" t="s">
        <v>41</v>
      </c>
      <c r="BQ238" s="43"/>
      <c r="BR238" s="43">
        <v>513.52697000000001</v>
      </c>
      <c r="BS238" s="58">
        <v>694.84875</v>
      </c>
      <c r="BT238" s="43">
        <v>876.17052999999999</v>
      </c>
    </row>
    <row r="239" spans="2:72" x14ac:dyDescent="0.3">
      <c r="B239" s="46" t="s">
        <v>42</v>
      </c>
      <c r="C239" s="47"/>
      <c r="D239" s="47">
        <v>0</v>
      </c>
      <c r="E239" s="53">
        <v>0</v>
      </c>
      <c r="F239" s="47">
        <v>0</v>
      </c>
      <c r="H239" s="46" t="s">
        <v>42</v>
      </c>
      <c r="I239" s="47"/>
      <c r="J239" s="47">
        <v>0</v>
      </c>
      <c r="K239" s="53">
        <v>0</v>
      </c>
      <c r="L239" s="47">
        <v>0</v>
      </c>
      <c r="N239" s="46" t="s">
        <v>42</v>
      </c>
      <c r="O239" s="47"/>
      <c r="P239" s="47">
        <v>0</v>
      </c>
      <c r="Q239" s="53">
        <v>0</v>
      </c>
      <c r="R239" s="47">
        <v>0</v>
      </c>
      <c r="T239" s="46" t="s">
        <v>42</v>
      </c>
      <c r="U239" s="47"/>
      <c r="V239" s="47">
        <v>0</v>
      </c>
      <c r="W239" s="53">
        <v>0</v>
      </c>
      <c r="X239" s="47">
        <v>0</v>
      </c>
      <c r="Z239" s="46" t="s">
        <v>42</v>
      </c>
      <c r="AA239" s="47"/>
      <c r="AB239" s="47">
        <v>0</v>
      </c>
      <c r="AC239" s="53">
        <v>0</v>
      </c>
      <c r="AD239" s="47">
        <v>0</v>
      </c>
      <c r="AF239" s="46" t="s">
        <v>42</v>
      </c>
      <c r="AG239" s="47"/>
      <c r="AH239" s="47">
        <v>0</v>
      </c>
      <c r="AI239" s="53">
        <v>0</v>
      </c>
      <c r="AJ239" s="47">
        <v>0</v>
      </c>
      <c r="AL239" s="46" t="s">
        <v>42</v>
      </c>
      <c r="AM239" s="47"/>
      <c r="AN239" s="47">
        <v>0</v>
      </c>
      <c r="AO239" s="53">
        <v>0</v>
      </c>
      <c r="AP239" s="47">
        <v>0</v>
      </c>
      <c r="AR239" s="46" t="s">
        <v>42</v>
      </c>
      <c r="AS239" s="47"/>
      <c r="AT239" s="47">
        <v>0</v>
      </c>
      <c r="AU239" s="53">
        <v>0</v>
      </c>
      <c r="AV239" s="47">
        <v>0</v>
      </c>
      <c r="AX239" s="46" t="s">
        <v>42</v>
      </c>
      <c r="AY239" s="47"/>
      <c r="AZ239" s="47">
        <v>0</v>
      </c>
      <c r="BA239" s="53">
        <v>0</v>
      </c>
      <c r="BB239" s="47">
        <v>0</v>
      </c>
      <c r="BD239" s="46" t="s">
        <v>42</v>
      </c>
      <c r="BE239" s="47"/>
      <c r="BF239" s="47">
        <v>0</v>
      </c>
      <c r="BG239" s="53">
        <v>0</v>
      </c>
      <c r="BH239" s="47">
        <v>0</v>
      </c>
      <c r="BJ239" s="46" t="s">
        <v>42</v>
      </c>
      <c r="BK239" s="47"/>
      <c r="BL239" s="47">
        <v>-5.4757800000000003</v>
      </c>
      <c r="BM239" s="53">
        <v>9.7870100000000004</v>
      </c>
      <c r="BN239" s="47">
        <v>25.049810000000001</v>
      </c>
      <c r="BP239" s="46" t="s">
        <v>42</v>
      </c>
      <c r="BQ239" s="47"/>
      <c r="BR239" s="47">
        <v>1.3158399999999999</v>
      </c>
      <c r="BS239" s="53">
        <v>61.359780000000001</v>
      </c>
      <c r="BT239" s="47">
        <v>121.40372000000001</v>
      </c>
    </row>
    <row r="240" spans="2:72" x14ac:dyDescent="0.3">
      <c r="B240" s="14" t="s">
        <v>43</v>
      </c>
      <c r="C240" s="50" t="s">
        <v>3</v>
      </c>
      <c r="D240" s="3">
        <v>5.4604699999999999</v>
      </c>
      <c r="E240" s="55">
        <v>5.9460800000000003</v>
      </c>
      <c r="F240" s="3">
        <v>6.4316899999999997</v>
      </c>
      <c r="H240" s="14" t="s">
        <v>43</v>
      </c>
      <c r="I240" s="50" t="s">
        <v>3</v>
      </c>
      <c r="J240" s="3">
        <v>5.4345699999999999</v>
      </c>
      <c r="K240" s="55">
        <v>5.8828800000000001</v>
      </c>
      <c r="L240" s="3">
        <v>6.3311900000000003</v>
      </c>
      <c r="N240" s="14" t="s">
        <v>43</v>
      </c>
      <c r="O240" s="50" t="s">
        <v>3</v>
      </c>
      <c r="P240" s="3">
        <v>5.3887</v>
      </c>
      <c r="Q240" s="55">
        <v>5.8517799999999998</v>
      </c>
      <c r="R240" s="3">
        <v>6.3148600000000004</v>
      </c>
      <c r="T240" s="14" t="s">
        <v>43</v>
      </c>
      <c r="U240" s="50" t="s">
        <v>3</v>
      </c>
      <c r="V240" s="3">
        <v>5.3201099999999997</v>
      </c>
      <c r="W240" s="55">
        <v>5.74566</v>
      </c>
      <c r="X240" s="3">
        <v>6.1712100000000003</v>
      </c>
      <c r="Z240" s="14" t="s">
        <v>43</v>
      </c>
      <c r="AA240" s="50" t="s">
        <v>3</v>
      </c>
      <c r="AB240" s="3">
        <v>5.32524</v>
      </c>
      <c r="AC240" s="55">
        <v>5.67476</v>
      </c>
      <c r="AD240" s="3">
        <v>6.0242800000000001</v>
      </c>
      <c r="AF240" s="14" t="s">
        <v>43</v>
      </c>
      <c r="AG240" s="50" t="s">
        <v>3</v>
      </c>
      <c r="AH240" s="3">
        <v>5.2651899999999996</v>
      </c>
      <c r="AI240" s="55">
        <v>5.5989800000000001</v>
      </c>
      <c r="AJ240" s="3">
        <v>5.9327699999999997</v>
      </c>
      <c r="AL240" s="14" t="s">
        <v>43</v>
      </c>
      <c r="AM240" s="50" t="s">
        <v>3</v>
      </c>
      <c r="AN240" s="3">
        <v>5.1265000000000001</v>
      </c>
      <c r="AO240" s="55">
        <v>5.4173400000000003</v>
      </c>
      <c r="AP240" s="3">
        <v>5.7081799999999996</v>
      </c>
      <c r="AR240" s="14" t="s">
        <v>43</v>
      </c>
      <c r="AS240" s="50" t="s">
        <v>3</v>
      </c>
      <c r="AT240" s="3">
        <v>5.0193399999999997</v>
      </c>
      <c r="AU240" s="55">
        <v>5.25556</v>
      </c>
      <c r="AV240" s="3">
        <v>5.4917899999999999</v>
      </c>
      <c r="AX240" s="14" t="s">
        <v>43</v>
      </c>
      <c r="AY240" s="50" t="s">
        <v>3</v>
      </c>
      <c r="AZ240" s="3">
        <v>4.8688500000000001</v>
      </c>
      <c r="BA240" s="55">
        <v>5.0591100000000004</v>
      </c>
      <c r="BB240" s="3">
        <v>5.2493600000000002</v>
      </c>
      <c r="BD240" s="14" t="s">
        <v>43</v>
      </c>
      <c r="BE240" s="50" t="s">
        <v>3</v>
      </c>
      <c r="BF240" s="3">
        <v>4.6571899999999999</v>
      </c>
      <c r="BG240" s="55">
        <v>4.7887199999999996</v>
      </c>
      <c r="BH240" s="3">
        <v>4.9202500000000002</v>
      </c>
      <c r="BJ240" s="14" t="s">
        <v>43</v>
      </c>
      <c r="BK240" s="50" t="s">
        <v>3</v>
      </c>
      <c r="BL240" s="3">
        <v>4.3966799999999999</v>
      </c>
      <c r="BM240" s="55">
        <v>4.4711600000000002</v>
      </c>
      <c r="BN240" s="3">
        <v>4.5456399999999997</v>
      </c>
      <c r="BP240" s="14" t="s">
        <v>43</v>
      </c>
      <c r="BQ240" s="50" t="s">
        <v>3</v>
      </c>
      <c r="BR240" s="3">
        <v>3.9912000000000001</v>
      </c>
      <c r="BS240" s="55">
        <v>4.0412299999999997</v>
      </c>
      <c r="BT240" s="3">
        <v>4.0912499999999996</v>
      </c>
    </row>
    <row r="241" spans="1:102" x14ac:dyDescent="0.3">
      <c r="B241" s="47"/>
      <c r="C241" s="52" t="s">
        <v>4</v>
      </c>
      <c r="D241" s="47">
        <v>1.97173</v>
      </c>
      <c r="E241" s="53">
        <v>2.1244399999999999</v>
      </c>
      <c r="F241" s="47">
        <v>2.2771499999999998</v>
      </c>
      <c r="H241" s="47"/>
      <c r="I241" s="52" t="s">
        <v>4</v>
      </c>
      <c r="J241" s="47">
        <v>1.90544</v>
      </c>
      <c r="K241" s="53">
        <v>2.0462799999999999</v>
      </c>
      <c r="L241" s="47">
        <v>2.1871200000000002</v>
      </c>
      <c r="N241" s="47"/>
      <c r="O241" s="52" t="s">
        <v>4</v>
      </c>
      <c r="P241" s="47">
        <v>1.8285899999999999</v>
      </c>
      <c r="Q241" s="53">
        <v>1.95997</v>
      </c>
      <c r="R241" s="47">
        <v>2.0913499999999998</v>
      </c>
      <c r="T241" s="47"/>
      <c r="U241" s="52" t="s">
        <v>4</v>
      </c>
      <c r="V241" s="47">
        <v>1.7158800000000001</v>
      </c>
      <c r="W241" s="53">
        <v>1.85524</v>
      </c>
      <c r="X241" s="47">
        <v>1.99461</v>
      </c>
      <c r="Z241" s="47"/>
      <c r="AA241" s="52" t="s">
        <v>4</v>
      </c>
      <c r="AB241" s="47">
        <v>1.5967100000000001</v>
      </c>
      <c r="AC241" s="53">
        <v>1.74011</v>
      </c>
      <c r="AD241" s="47">
        <v>1.8835200000000001</v>
      </c>
      <c r="AF241" s="47"/>
      <c r="AG241" s="52" t="s">
        <v>4</v>
      </c>
      <c r="AH241" s="47">
        <v>1.3946000000000001</v>
      </c>
      <c r="AI241" s="53">
        <v>1.56203</v>
      </c>
      <c r="AJ241" s="47">
        <v>1.72946</v>
      </c>
      <c r="AL241" s="47"/>
      <c r="AM241" s="52" t="s">
        <v>4</v>
      </c>
      <c r="AN241" s="47">
        <v>1.23587</v>
      </c>
      <c r="AO241" s="53">
        <v>1.395</v>
      </c>
      <c r="AP241" s="47">
        <v>1.5541400000000001</v>
      </c>
      <c r="AR241" s="47"/>
      <c r="AS241" s="52" t="s">
        <v>4</v>
      </c>
      <c r="AT241" s="47">
        <v>1.0128999999999999</v>
      </c>
      <c r="AU241" s="53">
        <v>1.17753</v>
      </c>
      <c r="AV241" s="47">
        <v>1.34216</v>
      </c>
      <c r="AX241" s="47"/>
      <c r="AY241" s="52" t="s">
        <v>4</v>
      </c>
      <c r="AZ241" s="47">
        <v>0.75643000000000005</v>
      </c>
      <c r="BA241" s="53">
        <v>0.92542999999999997</v>
      </c>
      <c r="BB241" s="47">
        <v>1.09443</v>
      </c>
      <c r="BD241" s="47"/>
      <c r="BE241" s="52" t="s">
        <v>4</v>
      </c>
      <c r="BF241" s="47">
        <v>0.57021999999999995</v>
      </c>
      <c r="BG241" s="53">
        <v>0.71492999999999995</v>
      </c>
      <c r="BH241" s="47">
        <v>0.85963000000000001</v>
      </c>
      <c r="BJ241" s="47"/>
      <c r="BK241" s="52" t="s">
        <v>4</v>
      </c>
      <c r="BL241" s="47">
        <v>0.43647000000000002</v>
      </c>
      <c r="BM241" s="53">
        <v>0.54007000000000005</v>
      </c>
      <c r="BN241" s="47">
        <v>0.64366000000000001</v>
      </c>
      <c r="BP241" s="47"/>
      <c r="BQ241" s="52" t="s">
        <v>4</v>
      </c>
      <c r="BR241" s="47">
        <v>0.39354</v>
      </c>
      <c r="BS241" s="53">
        <v>0.45423999999999998</v>
      </c>
      <c r="BT241" s="47">
        <v>0.51495000000000002</v>
      </c>
    </row>
    <row r="242" spans="1:102" x14ac:dyDescent="0.3">
      <c r="B242" s="14" t="s">
        <v>44</v>
      </c>
      <c r="C242" s="50" t="s">
        <v>3</v>
      </c>
      <c r="D242" s="3">
        <v>6.2066600000000003</v>
      </c>
      <c r="E242" s="55">
        <v>6.7282700000000002</v>
      </c>
      <c r="F242" s="3">
        <v>7.2498699999999996</v>
      </c>
      <c r="H242" s="14" t="s">
        <v>44</v>
      </c>
      <c r="I242" s="50" t="s">
        <v>3</v>
      </c>
      <c r="J242" s="3">
        <v>6.1795299999999997</v>
      </c>
      <c r="K242" s="55">
        <v>6.6580899999999996</v>
      </c>
      <c r="L242" s="3">
        <v>7.1366500000000004</v>
      </c>
      <c r="N242" s="14" t="s">
        <v>44</v>
      </c>
      <c r="O242" s="50" t="s">
        <v>3</v>
      </c>
      <c r="P242" s="3">
        <v>6.1259600000000001</v>
      </c>
      <c r="Q242" s="55">
        <v>6.6239999999999997</v>
      </c>
      <c r="R242" s="3">
        <v>7.1220400000000001</v>
      </c>
      <c r="T242" s="14" t="s">
        <v>44</v>
      </c>
      <c r="U242" s="50" t="s">
        <v>3</v>
      </c>
      <c r="V242" s="3">
        <v>6.0555599999999998</v>
      </c>
      <c r="W242" s="55">
        <v>6.5105500000000003</v>
      </c>
      <c r="X242" s="3">
        <v>6.9655399999999998</v>
      </c>
      <c r="Z242" s="14" t="s">
        <v>44</v>
      </c>
      <c r="AA242" s="50" t="s">
        <v>3</v>
      </c>
      <c r="AB242" s="3">
        <v>6.0585399999999998</v>
      </c>
      <c r="AC242" s="55">
        <v>6.4360499999999998</v>
      </c>
      <c r="AD242" s="3">
        <v>6.8135700000000003</v>
      </c>
      <c r="AF242" s="14" t="s">
        <v>44</v>
      </c>
      <c r="AG242" s="50" t="s">
        <v>3</v>
      </c>
      <c r="AH242" s="3">
        <v>6.0006300000000001</v>
      </c>
      <c r="AI242" s="55">
        <v>6.3544099999999997</v>
      </c>
      <c r="AJ242" s="3">
        <v>6.7081900000000001</v>
      </c>
      <c r="AL242" s="14" t="s">
        <v>44</v>
      </c>
      <c r="AM242" s="50" t="s">
        <v>3</v>
      </c>
      <c r="AN242" s="3">
        <v>5.84849</v>
      </c>
      <c r="AO242" s="55">
        <v>6.1565099999999999</v>
      </c>
      <c r="AP242" s="3">
        <v>6.4645299999999999</v>
      </c>
      <c r="AR242" s="14" t="s">
        <v>44</v>
      </c>
      <c r="AS242" s="50" t="s">
        <v>3</v>
      </c>
      <c r="AT242" s="3">
        <v>5.7369899999999996</v>
      </c>
      <c r="AU242" s="55">
        <v>5.98177</v>
      </c>
      <c r="AV242" s="3">
        <v>6.2265600000000001</v>
      </c>
      <c r="AX242" s="14" t="s">
        <v>44</v>
      </c>
      <c r="AY242" s="50" t="s">
        <v>3</v>
      </c>
      <c r="AZ242" s="3">
        <v>5.5848000000000004</v>
      </c>
      <c r="BA242" s="55">
        <v>5.7747700000000002</v>
      </c>
      <c r="BB242" s="3">
        <v>5.9647300000000003</v>
      </c>
      <c r="BD242" s="14" t="s">
        <v>44</v>
      </c>
      <c r="BE242" s="50" t="s">
        <v>3</v>
      </c>
      <c r="BF242" s="3">
        <v>5.34361</v>
      </c>
      <c r="BG242" s="55">
        <v>5.4750100000000002</v>
      </c>
      <c r="BH242" s="3">
        <v>5.60642</v>
      </c>
      <c r="BJ242" s="14" t="s">
        <v>44</v>
      </c>
      <c r="BK242" s="50" t="s">
        <v>3</v>
      </c>
      <c r="BL242" s="3">
        <v>5.0450600000000003</v>
      </c>
      <c r="BM242" s="55">
        <v>5.1199000000000003</v>
      </c>
      <c r="BN242" s="3">
        <v>5.1947400000000004</v>
      </c>
      <c r="BP242" s="14" t="s">
        <v>44</v>
      </c>
      <c r="BQ242" s="50" t="s">
        <v>3</v>
      </c>
      <c r="BR242" s="3">
        <v>4.59598</v>
      </c>
      <c r="BS242" s="55">
        <v>4.6510400000000001</v>
      </c>
      <c r="BT242" s="3">
        <v>4.7061099999999998</v>
      </c>
    </row>
    <row r="243" spans="1:102" x14ac:dyDescent="0.3">
      <c r="B243" s="47"/>
      <c r="C243" s="52" t="s">
        <v>4</v>
      </c>
      <c r="D243" s="47">
        <v>2.1987199999999998</v>
      </c>
      <c r="E243" s="53">
        <v>2.3499699999999999</v>
      </c>
      <c r="F243" s="47">
        <v>2.5012099999999999</v>
      </c>
      <c r="H243" s="47"/>
      <c r="I243" s="52" t="s">
        <v>4</v>
      </c>
      <c r="J243" s="47">
        <v>2.1219199999999998</v>
      </c>
      <c r="K243" s="53">
        <v>2.2637700000000001</v>
      </c>
      <c r="L243" s="47">
        <v>2.4056299999999999</v>
      </c>
      <c r="N243" s="47"/>
      <c r="O243" s="52" t="s">
        <v>4</v>
      </c>
      <c r="P243" s="47">
        <v>2.0319699999999998</v>
      </c>
      <c r="Q243" s="53">
        <v>2.1637400000000002</v>
      </c>
      <c r="R243" s="47">
        <v>2.2955100000000002</v>
      </c>
      <c r="T243" s="47"/>
      <c r="U243" s="52" t="s">
        <v>4</v>
      </c>
      <c r="V243" s="47">
        <v>1.90767</v>
      </c>
      <c r="W243" s="53">
        <v>2.05267</v>
      </c>
      <c r="X243" s="47">
        <v>2.1976800000000001</v>
      </c>
      <c r="Z243" s="47"/>
      <c r="AA243" s="52" t="s">
        <v>4</v>
      </c>
      <c r="AB243" s="47">
        <v>1.7670300000000001</v>
      </c>
      <c r="AC243" s="53">
        <v>1.92435</v>
      </c>
      <c r="AD243" s="47">
        <v>2.0816599999999998</v>
      </c>
      <c r="AF243" s="47"/>
      <c r="AG243" s="52" t="s">
        <v>4</v>
      </c>
      <c r="AH243" s="47">
        <v>1.53518</v>
      </c>
      <c r="AI243" s="53">
        <v>1.72424</v>
      </c>
      <c r="AJ243" s="47">
        <v>1.9132899999999999</v>
      </c>
      <c r="AL243" s="47"/>
      <c r="AM243" s="52" t="s">
        <v>4</v>
      </c>
      <c r="AN243" s="47">
        <v>1.3583499999999999</v>
      </c>
      <c r="AO243" s="53">
        <v>1.53715</v>
      </c>
      <c r="AP243" s="47">
        <v>1.71594</v>
      </c>
      <c r="AR243" s="47"/>
      <c r="AS243" s="52" t="s">
        <v>4</v>
      </c>
      <c r="AT243" s="47">
        <v>1.1066499999999999</v>
      </c>
      <c r="AU243" s="53">
        <v>1.29647</v>
      </c>
      <c r="AV243" s="47">
        <v>1.4863</v>
      </c>
      <c r="AX243" s="47"/>
      <c r="AY243" s="52" t="s">
        <v>4</v>
      </c>
      <c r="AZ243" s="47">
        <v>0.82816999999999996</v>
      </c>
      <c r="BA243" s="53">
        <v>1.02261</v>
      </c>
      <c r="BB243" s="47">
        <v>1.21705</v>
      </c>
      <c r="BD243" s="47"/>
      <c r="BE243" s="52" t="s">
        <v>4</v>
      </c>
      <c r="BF243" s="47">
        <v>0.62226999999999999</v>
      </c>
      <c r="BG243" s="53">
        <v>0.78525999999999996</v>
      </c>
      <c r="BH243" s="47">
        <v>0.94825000000000004</v>
      </c>
      <c r="BJ243" s="47"/>
      <c r="BK243" s="52" t="s">
        <v>4</v>
      </c>
      <c r="BL243" s="47">
        <v>0.46949999999999997</v>
      </c>
      <c r="BM243" s="53">
        <v>0.58026</v>
      </c>
      <c r="BN243" s="47">
        <v>0.69101999999999997</v>
      </c>
      <c r="BP243" s="47"/>
      <c r="BQ243" s="52" t="s">
        <v>4</v>
      </c>
      <c r="BR243" s="47">
        <v>0.42336000000000001</v>
      </c>
      <c r="BS243" s="53">
        <v>0.48723</v>
      </c>
      <c r="BT243" s="47">
        <v>0.55110000000000003</v>
      </c>
    </row>
    <row r="244" spans="1:102" x14ac:dyDescent="0.3">
      <c r="B244" s="14" t="s">
        <v>45</v>
      </c>
      <c r="D244" s="3">
        <v>88.441869999999994</v>
      </c>
      <c r="E244" s="59">
        <v>89.866519999999994</v>
      </c>
      <c r="F244" s="3">
        <v>91.291169999999994</v>
      </c>
      <c r="H244" s="14" t="s">
        <v>45</v>
      </c>
      <c r="J244" s="3">
        <v>88.458110000000005</v>
      </c>
      <c r="K244" s="59">
        <v>89.887460000000004</v>
      </c>
      <c r="L244" s="3">
        <v>91.316800000000001</v>
      </c>
      <c r="N244" s="14" t="s">
        <v>45</v>
      </c>
      <c r="P244" s="3">
        <v>88.478070000000002</v>
      </c>
      <c r="Q244" s="59">
        <v>89.911249999999995</v>
      </c>
      <c r="R244" s="3">
        <v>91.34442</v>
      </c>
      <c r="T244" s="14" t="s">
        <v>45</v>
      </c>
      <c r="V244" s="3">
        <v>88.472560000000001</v>
      </c>
      <c r="W244" s="59">
        <v>89.879220000000004</v>
      </c>
      <c r="X244" s="3">
        <v>91.285870000000003</v>
      </c>
      <c r="Z244" s="14" t="s">
        <v>45</v>
      </c>
      <c r="AB244" s="3">
        <v>88.508849999999995</v>
      </c>
      <c r="AC244" s="59">
        <v>89.915480000000002</v>
      </c>
      <c r="AD244" s="3">
        <v>91.322100000000006</v>
      </c>
      <c r="AF244" s="14" t="s">
        <v>45</v>
      </c>
      <c r="AH244" s="3">
        <v>88.510210000000001</v>
      </c>
      <c r="AI244" s="59">
        <v>89.887159999999994</v>
      </c>
      <c r="AJ244" s="3">
        <v>91.264099999999999</v>
      </c>
      <c r="AL244" s="14" t="s">
        <v>45</v>
      </c>
      <c r="AN244" s="3">
        <v>88.549689999999998</v>
      </c>
      <c r="AO244" s="59">
        <v>89.879580000000004</v>
      </c>
      <c r="AP244" s="3">
        <v>91.209469999999996</v>
      </c>
      <c r="AR244" s="14" t="s">
        <v>45</v>
      </c>
      <c r="AT244" s="3">
        <v>88.636179999999996</v>
      </c>
      <c r="AU244" s="59">
        <v>89.928269999999998</v>
      </c>
      <c r="AV244" s="3">
        <v>91.220370000000003</v>
      </c>
      <c r="AX244" s="14" t="s">
        <v>45</v>
      </c>
      <c r="AZ244" s="3">
        <v>88.582890000000006</v>
      </c>
      <c r="BA244" s="59">
        <v>89.691820000000007</v>
      </c>
      <c r="BB244" s="3">
        <v>90.800740000000005</v>
      </c>
      <c r="BD244" s="14" t="s">
        <v>45</v>
      </c>
      <c r="BF244" s="3">
        <v>88.299570000000003</v>
      </c>
      <c r="BG244" s="59">
        <v>89.427970000000002</v>
      </c>
      <c r="BH244" s="3">
        <v>90.556370000000001</v>
      </c>
      <c r="BJ244" s="14" t="s">
        <v>45</v>
      </c>
      <c r="BL244" s="3">
        <v>87.682000000000002</v>
      </c>
      <c r="BM244" s="59">
        <v>88.667689999999993</v>
      </c>
      <c r="BN244" s="3">
        <v>89.653379999999999</v>
      </c>
      <c r="BP244" s="14" t="s">
        <v>45</v>
      </c>
      <c r="BR244" s="3">
        <v>86.291920000000005</v>
      </c>
      <c r="BS244" s="59">
        <v>87.42313</v>
      </c>
      <c r="BT244" s="3">
        <v>88.554349999999999</v>
      </c>
    </row>
    <row r="245" spans="1:102" x14ac:dyDescent="0.3">
      <c r="B245" s="14" t="s">
        <v>46</v>
      </c>
      <c r="D245" s="3">
        <v>87.70702</v>
      </c>
      <c r="E245" s="59">
        <v>89.578639999999993</v>
      </c>
      <c r="F245" s="3">
        <v>91.45026</v>
      </c>
      <c r="H245" s="14" t="s">
        <v>46</v>
      </c>
      <c r="J245" s="3">
        <v>87.712130000000002</v>
      </c>
      <c r="K245" s="59">
        <v>89.592309999999998</v>
      </c>
      <c r="L245" s="3">
        <v>91.472489999999993</v>
      </c>
      <c r="N245" s="14" t="s">
        <v>46</v>
      </c>
      <c r="P245" s="3">
        <v>87.707120000000003</v>
      </c>
      <c r="Q245" s="59">
        <v>89.588859999999997</v>
      </c>
      <c r="R245" s="3">
        <v>91.470590000000001</v>
      </c>
      <c r="T245" s="14" t="s">
        <v>46</v>
      </c>
      <c r="V245" s="3">
        <v>87.724379999999996</v>
      </c>
      <c r="W245" s="59">
        <v>89.586749999999995</v>
      </c>
      <c r="X245" s="3">
        <v>91.449119999999994</v>
      </c>
      <c r="Z245" s="14" t="s">
        <v>46</v>
      </c>
      <c r="AB245" s="3">
        <v>87.754919999999998</v>
      </c>
      <c r="AC245" s="59">
        <v>89.548259999999999</v>
      </c>
      <c r="AD245" s="3">
        <v>91.3416</v>
      </c>
      <c r="AF245" s="14" t="s">
        <v>46</v>
      </c>
      <c r="AH245" s="3">
        <v>87.780100000000004</v>
      </c>
      <c r="AI245" s="59">
        <v>89.573610000000002</v>
      </c>
      <c r="AJ245" s="3">
        <v>91.36712</v>
      </c>
      <c r="AL245" s="14" t="s">
        <v>46</v>
      </c>
      <c r="AN245" s="3">
        <v>87.837670000000003</v>
      </c>
      <c r="AO245" s="59">
        <v>89.547820000000002</v>
      </c>
      <c r="AP245" s="3">
        <v>91.25797</v>
      </c>
      <c r="AR245" s="14" t="s">
        <v>46</v>
      </c>
      <c r="AT245" s="3">
        <v>87.855609999999999</v>
      </c>
      <c r="AU245" s="59">
        <v>89.404690000000002</v>
      </c>
      <c r="AV245" s="3">
        <v>90.953770000000006</v>
      </c>
      <c r="AX245" s="14" t="s">
        <v>46</v>
      </c>
      <c r="AZ245" s="3">
        <v>87.796350000000004</v>
      </c>
      <c r="BA245" s="59">
        <v>89.309610000000006</v>
      </c>
      <c r="BB245" s="3">
        <v>90.822879999999998</v>
      </c>
      <c r="BD245" s="14" t="s">
        <v>46</v>
      </c>
      <c r="BF245" s="3">
        <v>87.711460000000002</v>
      </c>
      <c r="BG245" s="59">
        <v>89.109359999999995</v>
      </c>
      <c r="BH245" s="3">
        <v>90.507270000000005</v>
      </c>
      <c r="BJ245" s="14" t="s">
        <v>46</v>
      </c>
      <c r="BL245" s="3">
        <v>87.140540000000001</v>
      </c>
      <c r="BM245" s="59">
        <v>88.401300000000006</v>
      </c>
      <c r="BN245" s="3">
        <v>89.66207</v>
      </c>
      <c r="BP245" s="14" t="s">
        <v>46</v>
      </c>
      <c r="BR245" s="3">
        <v>86.049390000000002</v>
      </c>
      <c r="BS245" s="59">
        <v>87.263459999999995</v>
      </c>
      <c r="BT245" s="3">
        <v>88.477519999999998</v>
      </c>
    </row>
    <row r="246" spans="1:102" x14ac:dyDescent="0.3">
      <c r="B246" s="14" t="s">
        <v>47</v>
      </c>
      <c r="D246" s="3">
        <v>88.816850000000002</v>
      </c>
      <c r="E246" s="59">
        <v>89.654169999999993</v>
      </c>
      <c r="F246" s="3">
        <v>90.491489999999999</v>
      </c>
      <c r="H246" s="14" t="s">
        <v>47</v>
      </c>
      <c r="J246" s="3">
        <v>88.824370000000002</v>
      </c>
      <c r="K246" s="59">
        <v>89.659980000000004</v>
      </c>
      <c r="L246" s="3">
        <v>90.495599999999996</v>
      </c>
      <c r="N246" s="14" t="s">
        <v>47</v>
      </c>
      <c r="P246" s="3">
        <v>88.840810000000005</v>
      </c>
      <c r="Q246" s="59">
        <v>89.667439999999999</v>
      </c>
      <c r="R246" s="3">
        <v>90.494060000000005</v>
      </c>
      <c r="T246" s="14" t="s">
        <v>47</v>
      </c>
      <c r="V246" s="3">
        <v>88.844359999999995</v>
      </c>
      <c r="W246" s="59">
        <v>89.673900000000003</v>
      </c>
      <c r="X246" s="3">
        <v>90.503429999999994</v>
      </c>
      <c r="Z246" s="14" t="s">
        <v>47</v>
      </c>
      <c r="AB246" s="3">
        <v>88.884360000000001</v>
      </c>
      <c r="AC246" s="59">
        <v>89.686300000000003</v>
      </c>
      <c r="AD246" s="3">
        <v>90.488230000000001</v>
      </c>
      <c r="AF246" s="14" t="s">
        <v>47</v>
      </c>
      <c r="AH246" s="3">
        <v>88.879409999999993</v>
      </c>
      <c r="AI246" s="59">
        <v>89.650279999999995</v>
      </c>
      <c r="AJ246" s="3">
        <v>90.42116</v>
      </c>
      <c r="AL246" s="14" t="s">
        <v>47</v>
      </c>
      <c r="AN246" s="3">
        <v>88.894940000000005</v>
      </c>
      <c r="AO246" s="59">
        <v>89.632320000000007</v>
      </c>
      <c r="AP246" s="3">
        <v>90.369709999999998</v>
      </c>
      <c r="AR246" s="14" t="s">
        <v>47</v>
      </c>
      <c r="AT246" s="3">
        <v>88.908869999999993</v>
      </c>
      <c r="AU246" s="59">
        <v>89.591040000000007</v>
      </c>
      <c r="AV246" s="3">
        <v>90.273210000000006</v>
      </c>
      <c r="AX246" s="14" t="s">
        <v>47</v>
      </c>
      <c r="AZ246" s="3">
        <v>88.870369999999994</v>
      </c>
      <c r="BA246" s="59">
        <v>89.521550000000005</v>
      </c>
      <c r="BB246" s="3">
        <v>90.172730000000001</v>
      </c>
      <c r="BD246" s="14" t="s">
        <v>47</v>
      </c>
      <c r="BF246" s="3">
        <v>88.727909999999994</v>
      </c>
      <c r="BG246" s="59">
        <v>89.298559999999995</v>
      </c>
      <c r="BH246" s="3">
        <v>89.869209999999995</v>
      </c>
      <c r="BJ246" s="14" t="s">
        <v>47</v>
      </c>
      <c r="BL246" s="3">
        <v>87.990359999999995</v>
      </c>
      <c r="BM246" s="59">
        <v>88.538049999999998</v>
      </c>
      <c r="BN246" s="3">
        <v>89.085740000000001</v>
      </c>
      <c r="BP246" s="14" t="s">
        <v>47</v>
      </c>
      <c r="BR246" s="3">
        <v>87.120220000000003</v>
      </c>
      <c r="BS246" s="59">
        <v>87.641149999999996</v>
      </c>
      <c r="BT246" s="3">
        <v>88.16207</v>
      </c>
    </row>
    <row r="247" spans="1:102" x14ac:dyDescent="0.3">
      <c r="B247" s="14" t="s">
        <v>48</v>
      </c>
      <c r="D247" s="3">
        <v>87.05162</v>
      </c>
      <c r="E247" s="59">
        <v>88.3506</v>
      </c>
      <c r="F247" s="3">
        <v>89.649590000000003</v>
      </c>
      <c r="H247" s="14" t="s">
        <v>48</v>
      </c>
      <c r="J247" s="3">
        <v>87.064229999999995</v>
      </c>
      <c r="K247" s="59">
        <v>88.357339999999994</v>
      </c>
      <c r="L247" s="3">
        <v>89.650440000000003</v>
      </c>
      <c r="N247" s="14" t="s">
        <v>48</v>
      </c>
      <c r="P247" s="3">
        <v>87.084559999999996</v>
      </c>
      <c r="Q247" s="59">
        <v>88.363550000000004</v>
      </c>
      <c r="R247" s="3">
        <v>89.64255</v>
      </c>
      <c r="T247" s="14" t="s">
        <v>48</v>
      </c>
      <c r="V247" s="3">
        <v>87.043760000000006</v>
      </c>
      <c r="W247" s="59">
        <v>88.331999999999994</v>
      </c>
      <c r="X247" s="3">
        <v>89.620230000000006</v>
      </c>
      <c r="Z247" s="14" t="s">
        <v>48</v>
      </c>
      <c r="AB247" s="3">
        <v>87.091930000000005</v>
      </c>
      <c r="AC247" s="59">
        <v>88.365589999999997</v>
      </c>
      <c r="AD247" s="3">
        <v>89.639240000000001</v>
      </c>
      <c r="AF247" s="14" t="s">
        <v>48</v>
      </c>
      <c r="AH247" s="3">
        <v>87.097179999999994</v>
      </c>
      <c r="AI247" s="59">
        <v>88.327259999999995</v>
      </c>
      <c r="AJ247" s="3">
        <v>89.557339999999996</v>
      </c>
      <c r="AL247" s="14" t="s">
        <v>48</v>
      </c>
      <c r="AN247" s="3">
        <v>87.135819999999995</v>
      </c>
      <c r="AO247" s="59">
        <v>88.284149999999997</v>
      </c>
      <c r="AP247" s="3">
        <v>89.432469999999995</v>
      </c>
      <c r="AR247" s="14" t="s">
        <v>48</v>
      </c>
      <c r="AT247" s="3">
        <v>87.08587</v>
      </c>
      <c r="AU247" s="59">
        <v>88.213669999999993</v>
      </c>
      <c r="AV247" s="3">
        <v>89.341480000000004</v>
      </c>
      <c r="AX247" s="14" t="s">
        <v>48</v>
      </c>
      <c r="AZ247" s="3">
        <v>87.026300000000006</v>
      </c>
      <c r="BA247" s="59">
        <v>88.143150000000006</v>
      </c>
      <c r="BB247" s="3">
        <v>89.260009999999994</v>
      </c>
      <c r="BD247" s="14" t="s">
        <v>48</v>
      </c>
      <c r="BF247" s="3">
        <v>86.97627</v>
      </c>
      <c r="BG247" s="59">
        <v>87.928319999999999</v>
      </c>
      <c r="BH247" s="3">
        <v>88.880380000000002</v>
      </c>
      <c r="BJ247" s="14" t="s">
        <v>48</v>
      </c>
      <c r="BL247" s="3">
        <v>86.416250000000005</v>
      </c>
      <c r="BM247" s="59">
        <v>87.334590000000006</v>
      </c>
      <c r="BN247" s="3">
        <v>88.252930000000006</v>
      </c>
      <c r="BP247" s="14" t="s">
        <v>48</v>
      </c>
      <c r="BR247" s="3">
        <v>85.636229999999998</v>
      </c>
      <c r="BS247" s="59">
        <v>86.517160000000004</v>
      </c>
      <c r="BT247" s="3">
        <v>87.398089999999996</v>
      </c>
    </row>
    <row r="248" spans="1:102" x14ac:dyDescent="0.3">
      <c r="B248" s="14" t="s">
        <v>49</v>
      </c>
      <c r="D248" s="3">
        <v>87.814340000000001</v>
      </c>
      <c r="E248" s="59">
        <v>89.277270000000001</v>
      </c>
      <c r="F248" s="3">
        <v>90.740200000000002</v>
      </c>
      <c r="H248" s="14" t="s">
        <v>49</v>
      </c>
      <c r="J248" s="3">
        <v>87.801609999999997</v>
      </c>
      <c r="K248" s="59">
        <v>89.271169999999998</v>
      </c>
      <c r="L248" s="3">
        <v>90.740729999999999</v>
      </c>
      <c r="N248" s="14" t="s">
        <v>49</v>
      </c>
      <c r="P248" s="3">
        <v>87.815150000000003</v>
      </c>
      <c r="Q248" s="59">
        <v>89.27252</v>
      </c>
      <c r="R248" s="3">
        <v>90.729879999999994</v>
      </c>
      <c r="T248" s="14" t="s">
        <v>49</v>
      </c>
      <c r="V248" s="3">
        <v>87.796289999999999</v>
      </c>
      <c r="W248" s="59">
        <v>89.257339999999999</v>
      </c>
      <c r="X248" s="3">
        <v>90.718400000000003</v>
      </c>
      <c r="Z248" s="14" t="s">
        <v>49</v>
      </c>
      <c r="AB248" s="3">
        <v>87.835179999999994</v>
      </c>
      <c r="AC248" s="59">
        <v>89.274460000000005</v>
      </c>
      <c r="AD248" s="3">
        <v>90.713740000000001</v>
      </c>
      <c r="AF248" s="14" t="s">
        <v>49</v>
      </c>
      <c r="AH248" s="3">
        <v>87.863990000000001</v>
      </c>
      <c r="AI248" s="59">
        <v>89.268929999999997</v>
      </c>
      <c r="AJ248" s="3">
        <v>90.673869999999994</v>
      </c>
      <c r="AL248" s="14" t="s">
        <v>49</v>
      </c>
      <c r="AN248" s="3">
        <v>87.832939999999994</v>
      </c>
      <c r="AO248" s="59">
        <v>89.179990000000004</v>
      </c>
      <c r="AP248" s="3">
        <v>90.527029999999996</v>
      </c>
      <c r="AR248" s="14" t="s">
        <v>49</v>
      </c>
      <c r="AT248" s="3">
        <v>87.751289999999997</v>
      </c>
      <c r="AU248" s="59">
        <v>89.125839999999997</v>
      </c>
      <c r="AV248" s="3">
        <v>90.500399999999999</v>
      </c>
      <c r="AX248" s="14" t="s">
        <v>49</v>
      </c>
      <c r="AZ248" s="3">
        <v>87.624369999999999</v>
      </c>
      <c r="BA248" s="59">
        <v>89.010400000000004</v>
      </c>
      <c r="BB248" s="3">
        <v>90.396439999999998</v>
      </c>
      <c r="BD248" s="14" t="s">
        <v>49</v>
      </c>
      <c r="BF248" s="3">
        <v>87.505719999999997</v>
      </c>
      <c r="BG248" s="59">
        <v>88.793149999999997</v>
      </c>
      <c r="BH248" s="3">
        <v>90.080579999999998</v>
      </c>
      <c r="BJ248" s="14" t="s">
        <v>49</v>
      </c>
      <c r="BL248" s="3">
        <v>86.936279999999996</v>
      </c>
      <c r="BM248" s="59">
        <v>88.223569999999995</v>
      </c>
      <c r="BN248" s="3">
        <v>89.510859999999994</v>
      </c>
      <c r="BP248" s="14" t="s">
        <v>49</v>
      </c>
      <c r="BR248" s="3">
        <v>86.009829999999994</v>
      </c>
      <c r="BS248" s="59">
        <v>87.095510000000004</v>
      </c>
      <c r="BT248" s="3">
        <v>88.181190000000001</v>
      </c>
    </row>
    <row r="249" spans="1:102" x14ac:dyDescent="0.3">
      <c r="B249" s="46" t="s">
        <v>50</v>
      </c>
      <c r="C249" s="47"/>
      <c r="D249" s="47">
        <v>88.523359999999997</v>
      </c>
      <c r="E249" s="60">
        <v>89.322100000000006</v>
      </c>
      <c r="F249" s="47">
        <v>90.120829999999998</v>
      </c>
      <c r="H249" s="46" t="s">
        <v>50</v>
      </c>
      <c r="I249" s="47"/>
      <c r="J249" s="47">
        <v>88.481020000000001</v>
      </c>
      <c r="K249" s="60">
        <v>89.293790000000001</v>
      </c>
      <c r="L249" s="47">
        <v>90.106560000000002</v>
      </c>
      <c r="N249" s="46" t="s">
        <v>50</v>
      </c>
      <c r="O249" s="47"/>
      <c r="P249" s="47">
        <v>88.526359999999997</v>
      </c>
      <c r="Q249" s="60">
        <v>89.334429999999998</v>
      </c>
      <c r="R249" s="47">
        <v>90.142499999999998</v>
      </c>
      <c r="T249" s="46" t="s">
        <v>50</v>
      </c>
      <c r="U249" s="47"/>
      <c r="V249" s="47">
        <v>88.47824</v>
      </c>
      <c r="W249" s="60">
        <v>89.292550000000006</v>
      </c>
      <c r="X249" s="47">
        <v>90.106849999999994</v>
      </c>
      <c r="Z249" s="46" t="s">
        <v>50</v>
      </c>
      <c r="AA249" s="47"/>
      <c r="AB249" s="47">
        <v>88.455699999999993</v>
      </c>
      <c r="AC249" s="60">
        <v>89.270250000000004</v>
      </c>
      <c r="AD249" s="47">
        <v>90.084800000000001</v>
      </c>
      <c r="AF249" s="46" t="s">
        <v>50</v>
      </c>
      <c r="AG249" s="47"/>
      <c r="AH249" s="47">
        <v>88.482479999999995</v>
      </c>
      <c r="AI249" s="60">
        <v>89.278989999999993</v>
      </c>
      <c r="AJ249" s="47">
        <v>90.075500000000005</v>
      </c>
      <c r="AL249" s="46" t="s">
        <v>50</v>
      </c>
      <c r="AM249" s="47"/>
      <c r="AN249" s="47">
        <v>88.43168</v>
      </c>
      <c r="AO249" s="60">
        <v>89.234849999999994</v>
      </c>
      <c r="AP249" s="47">
        <v>90.03801</v>
      </c>
      <c r="AR249" s="46" t="s">
        <v>50</v>
      </c>
      <c r="AS249" s="47"/>
      <c r="AT249" s="47">
        <v>88.292100000000005</v>
      </c>
      <c r="AU249" s="60">
        <v>89.137810000000002</v>
      </c>
      <c r="AV249" s="47">
        <v>89.983509999999995</v>
      </c>
      <c r="AX249" s="46" t="s">
        <v>50</v>
      </c>
      <c r="AY249" s="47"/>
      <c r="AZ249" s="47">
        <v>88.326949999999997</v>
      </c>
      <c r="BA249" s="60">
        <v>89.134519999999995</v>
      </c>
      <c r="BB249" s="47">
        <v>89.942089999999993</v>
      </c>
      <c r="BD249" s="46" t="s">
        <v>50</v>
      </c>
      <c r="BE249" s="47"/>
      <c r="BF249" s="47">
        <v>88.081950000000006</v>
      </c>
      <c r="BG249" s="60">
        <v>88.861490000000003</v>
      </c>
      <c r="BH249" s="47">
        <v>89.641030000000001</v>
      </c>
      <c r="BJ249" s="46" t="s">
        <v>50</v>
      </c>
      <c r="BK249" s="47"/>
      <c r="BL249" s="47">
        <v>87.467140000000001</v>
      </c>
      <c r="BM249" s="60">
        <v>88.317549999999997</v>
      </c>
      <c r="BN249" s="47">
        <v>89.167959999999994</v>
      </c>
      <c r="BP249" s="46" t="s">
        <v>50</v>
      </c>
      <c r="BQ249" s="47"/>
      <c r="BR249" s="47">
        <v>86.407719999999998</v>
      </c>
      <c r="BS249" s="60">
        <v>87.31514</v>
      </c>
      <c r="BT249" s="47">
        <v>88.222560000000001</v>
      </c>
    </row>
    <row r="250" spans="1:102" x14ac:dyDescent="0.3">
      <c r="B250" s="14" t="s">
        <v>51</v>
      </c>
      <c r="C250" s="50" t="s">
        <v>3</v>
      </c>
      <c r="D250" s="3">
        <v>4.6604000000000001</v>
      </c>
      <c r="E250" s="51">
        <v>5.22126</v>
      </c>
      <c r="F250" s="3">
        <v>5.7821100000000003</v>
      </c>
      <c r="H250" s="14" t="s">
        <v>51</v>
      </c>
      <c r="I250" s="50" t="s">
        <v>3</v>
      </c>
      <c r="J250" s="3">
        <v>4.6642700000000001</v>
      </c>
      <c r="K250" s="51">
        <v>5.1685499999999998</v>
      </c>
      <c r="L250" s="3">
        <v>5.6728300000000003</v>
      </c>
      <c r="N250" s="14" t="s">
        <v>51</v>
      </c>
      <c r="O250" s="50" t="s">
        <v>3</v>
      </c>
      <c r="P250" s="3">
        <v>4.6311400000000003</v>
      </c>
      <c r="Q250" s="51">
        <v>5.2873200000000002</v>
      </c>
      <c r="R250" s="3">
        <v>5.9434899999999997</v>
      </c>
      <c r="T250" s="14" t="s">
        <v>51</v>
      </c>
      <c r="U250" s="50" t="s">
        <v>3</v>
      </c>
      <c r="V250" s="3">
        <v>4.5826099999999999</v>
      </c>
      <c r="W250" s="51">
        <v>5.27379</v>
      </c>
      <c r="X250" s="3">
        <v>5.9649799999999997</v>
      </c>
      <c r="Z250" s="14" t="s">
        <v>51</v>
      </c>
      <c r="AA250" s="50" t="s">
        <v>3</v>
      </c>
      <c r="AB250" s="3">
        <v>4.6969500000000002</v>
      </c>
      <c r="AC250" s="51">
        <v>5.3672000000000004</v>
      </c>
      <c r="AD250" s="3">
        <v>6.0374499999999998</v>
      </c>
      <c r="AF250" s="14" t="s">
        <v>51</v>
      </c>
      <c r="AG250" s="50" t="s">
        <v>3</v>
      </c>
      <c r="AH250" s="3">
        <v>4.8188300000000002</v>
      </c>
      <c r="AI250" s="51">
        <v>5.7008999999999999</v>
      </c>
      <c r="AJ250" s="3">
        <v>6.5829700000000004</v>
      </c>
      <c r="AL250" s="14" t="s">
        <v>51</v>
      </c>
      <c r="AM250" s="50" t="s">
        <v>3</v>
      </c>
      <c r="AN250" s="3">
        <v>4.8656199999999998</v>
      </c>
      <c r="AO250" s="51">
        <v>5.9553399999999996</v>
      </c>
      <c r="AP250" s="3">
        <v>7.0450499999999998</v>
      </c>
      <c r="AR250" s="14" t="s">
        <v>51</v>
      </c>
      <c r="AS250" s="50" t="s">
        <v>3</v>
      </c>
      <c r="AT250" s="3">
        <v>5.4057399999999998</v>
      </c>
      <c r="AU250" s="51">
        <v>6.7744900000000001</v>
      </c>
      <c r="AV250" s="3">
        <v>8.1432500000000001</v>
      </c>
      <c r="AX250" s="14" t="s">
        <v>51</v>
      </c>
      <c r="AY250" s="50" t="s">
        <v>3</v>
      </c>
      <c r="AZ250" s="3">
        <v>6.1364599999999996</v>
      </c>
      <c r="BA250" s="51">
        <v>7.6176899999999996</v>
      </c>
      <c r="BB250" s="3">
        <v>9.0989199999999997</v>
      </c>
      <c r="BD250" s="14" t="s">
        <v>51</v>
      </c>
      <c r="BE250" s="50" t="s">
        <v>3</v>
      </c>
      <c r="BF250" s="3">
        <v>7.2693500000000002</v>
      </c>
      <c r="BG250" s="51">
        <v>9.1401800000000009</v>
      </c>
      <c r="BH250" s="3">
        <v>11.011010000000001</v>
      </c>
      <c r="BJ250" s="14" t="s">
        <v>51</v>
      </c>
      <c r="BK250" s="50" t="s">
        <v>3</v>
      </c>
      <c r="BL250" s="3">
        <v>10.08074</v>
      </c>
      <c r="BM250" s="51">
        <v>12.13402</v>
      </c>
      <c r="BN250" s="3">
        <v>14.187290000000001</v>
      </c>
      <c r="BP250" s="14" t="s">
        <v>51</v>
      </c>
      <c r="BQ250" s="50" t="s">
        <v>3</v>
      </c>
      <c r="BR250" s="3">
        <v>13.68158</v>
      </c>
      <c r="BS250" s="51">
        <v>16.704560000000001</v>
      </c>
      <c r="BT250" s="3">
        <v>19.727550000000001</v>
      </c>
    </row>
    <row r="251" spans="1:102" x14ac:dyDescent="0.3">
      <c r="B251" s="47"/>
      <c r="C251" s="52" t="s">
        <v>4</v>
      </c>
      <c r="D251" s="47">
        <v>4.8743499999999997</v>
      </c>
      <c r="E251" s="60">
        <v>6.7396799999999999</v>
      </c>
      <c r="F251" s="47">
        <v>8.6050000000000004</v>
      </c>
      <c r="H251" s="47"/>
      <c r="I251" s="52" t="s">
        <v>4</v>
      </c>
      <c r="J251" s="47">
        <v>5.0437000000000003</v>
      </c>
      <c r="K251" s="60">
        <v>6.7242300000000004</v>
      </c>
      <c r="L251" s="47">
        <v>8.4047599999999996</v>
      </c>
      <c r="N251" s="47"/>
      <c r="O251" s="52" t="s">
        <v>4</v>
      </c>
      <c r="P251" s="47">
        <v>5.1965899999999996</v>
      </c>
      <c r="Q251" s="60">
        <v>7.6147</v>
      </c>
      <c r="R251" s="47">
        <v>10.03281</v>
      </c>
      <c r="T251" s="47"/>
      <c r="U251" s="52" t="s">
        <v>4</v>
      </c>
      <c r="V251" s="47">
        <v>5.2838799999999999</v>
      </c>
      <c r="W251" s="60">
        <v>8.4960699999999996</v>
      </c>
      <c r="X251" s="47">
        <v>11.708259999999999</v>
      </c>
      <c r="Z251" s="47"/>
      <c r="AA251" s="52" t="s">
        <v>4</v>
      </c>
      <c r="AB251" s="47">
        <v>6.0426000000000002</v>
      </c>
      <c r="AC251" s="60">
        <v>9.9535400000000003</v>
      </c>
      <c r="AD251" s="47">
        <v>13.864470000000001</v>
      </c>
      <c r="AF251" s="47"/>
      <c r="AG251" s="52" t="s">
        <v>4</v>
      </c>
      <c r="AH251" s="47">
        <v>7.6835000000000004</v>
      </c>
      <c r="AI251" s="60">
        <v>12.912839999999999</v>
      </c>
      <c r="AJ251" s="47">
        <v>18.14218</v>
      </c>
      <c r="AL251" s="47"/>
      <c r="AM251" s="52" t="s">
        <v>4</v>
      </c>
      <c r="AN251" s="47">
        <v>8.7492199999999993</v>
      </c>
      <c r="AO251" s="60">
        <v>14.08501</v>
      </c>
      <c r="AP251" s="47">
        <v>19.4208</v>
      </c>
      <c r="AR251" s="47"/>
      <c r="AS251" s="52" t="s">
        <v>4</v>
      </c>
      <c r="AT251" s="47">
        <v>12.37748</v>
      </c>
      <c r="AU251" s="60">
        <v>20.020050000000001</v>
      </c>
      <c r="AV251" s="47">
        <v>27.66262</v>
      </c>
      <c r="AX251" s="47"/>
      <c r="AY251" s="52" t="s">
        <v>4</v>
      </c>
      <c r="AZ251" s="47">
        <v>17.50431</v>
      </c>
      <c r="BA251" s="60">
        <v>27.989909999999998</v>
      </c>
      <c r="BB251" s="47">
        <v>38.47551</v>
      </c>
      <c r="BD251" s="47"/>
      <c r="BE251" s="52" t="s">
        <v>4</v>
      </c>
      <c r="BF251" s="47">
        <v>26.293990000000001</v>
      </c>
      <c r="BG251" s="60">
        <v>35.83811</v>
      </c>
      <c r="BH251" s="47">
        <v>45.382219999999997</v>
      </c>
      <c r="BJ251" s="47"/>
      <c r="BK251" s="52" t="s">
        <v>4</v>
      </c>
      <c r="BL251" s="47">
        <v>39.742420000000003</v>
      </c>
      <c r="BM251" s="60">
        <v>47.130429999999997</v>
      </c>
      <c r="BN251" s="47">
        <v>54.518450000000001</v>
      </c>
      <c r="BP251" s="47"/>
      <c r="BQ251" s="52" t="s">
        <v>4</v>
      </c>
      <c r="BR251" s="47">
        <v>52.821640000000002</v>
      </c>
      <c r="BS251" s="60">
        <v>61.194879999999998</v>
      </c>
      <c r="BT251" s="47">
        <v>69.568110000000004</v>
      </c>
    </row>
    <row r="252" spans="1:102" ht="6" customHeight="1" x14ac:dyDescent="0.3"/>
    <row r="253" spans="1:102" s="64" customFormat="1" x14ac:dyDescent="0.3">
      <c r="A253" s="36" t="s">
        <v>90</v>
      </c>
      <c r="B253" s="36"/>
      <c r="C253" s="36"/>
    </row>
    <row r="254" spans="1:102" ht="4.5" customHeight="1" x14ac:dyDescent="0.3"/>
    <row r="255" spans="1:102" x14ac:dyDescent="0.3">
      <c r="B255" s="40">
        <v>34</v>
      </c>
      <c r="C255" s="41"/>
      <c r="D255" s="281"/>
      <c r="E255" s="281"/>
      <c r="F255" s="281"/>
      <c r="H255" s="40">
        <v>32</v>
      </c>
      <c r="I255" s="41"/>
      <c r="J255" s="281"/>
      <c r="K255" s="281"/>
      <c r="L255" s="281"/>
      <c r="N255" s="40">
        <v>30</v>
      </c>
      <c r="O255" s="41"/>
      <c r="P255" s="281"/>
      <c r="Q255" s="281"/>
      <c r="R255" s="281"/>
      <c r="T255" s="40">
        <v>28</v>
      </c>
      <c r="U255" s="41"/>
      <c r="V255" s="281"/>
      <c r="W255" s="281"/>
      <c r="X255" s="281"/>
      <c r="Z255" s="40">
        <v>26</v>
      </c>
      <c r="AA255" s="41"/>
      <c r="AB255" s="66"/>
      <c r="AC255" s="66"/>
      <c r="AD255" s="66"/>
      <c r="AF255" s="40">
        <v>24</v>
      </c>
      <c r="AG255" s="41"/>
      <c r="AH255" s="281"/>
      <c r="AI255" s="281"/>
      <c r="AJ255" s="281"/>
      <c r="AL255" s="40">
        <v>22</v>
      </c>
      <c r="AM255" s="41"/>
      <c r="AN255" s="66"/>
      <c r="AO255" s="66"/>
      <c r="AP255" s="66"/>
      <c r="AR255" s="40">
        <v>20</v>
      </c>
      <c r="AS255" s="41"/>
      <c r="AT255" s="66"/>
      <c r="AU255" s="66"/>
      <c r="AV255" s="66"/>
      <c r="AX255" s="40">
        <v>18</v>
      </c>
      <c r="AY255" s="41"/>
      <c r="AZ255" s="66"/>
      <c r="BA255" s="66"/>
      <c r="BB255" s="66"/>
      <c r="BD255" s="40">
        <v>17</v>
      </c>
      <c r="BE255" s="41"/>
      <c r="BF255" s="281"/>
      <c r="BG255" s="281"/>
      <c r="BH255" s="281"/>
      <c r="BJ255" s="40">
        <v>16</v>
      </c>
      <c r="BK255" s="41"/>
      <c r="BL255" s="281"/>
      <c r="BM255" s="281"/>
      <c r="BN255" s="281"/>
      <c r="BP255" s="40">
        <v>15</v>
      </c>
      <c r="BQ255" s="41"/>
      <c r="BR255" s="281"/>
      <c r="BS255" s="281"/>
      <c r="BT255" s="281"/>
      <c r="BV255" s="40">
        <v>14</v>
      </c>
      <c r="BW255" s="41"/>
      <c r="BX255" s="281"/>
      <c r="BY255" s="281"/>
      <c r="BZ255" s="281"/>
      <c r="CB255" s="40">
        <v>13</v>
      </c>
      <c r="CC255" s="41"/>
      <c r="CD255" s="281"/>
      <c r="CE255" s="281"/>
      <c r="CF255" s="281"/>
      <c r="CH255" s="40">
        <v>12</v>
      </c>
      <c r="CI255" s="41"/>
      <c r="CJ255" s="281"/>
      <c r="CK255" s="281"/>
      <c r="CL255" s="281"/>
      <c r="CN255" s="40">
        <v>11</v>
      </c>
      <c r="CO255" s="41"/>
      <c r="CP255" s="281"/>
      <c r="CQ255" s="281"/>
      <c r="CR255" s="281"/>
      <c r="CT255" s="40">
        <v>10</v>
      </c>
      <c r="CU255" s="41"/>
      <c r="CV255" s="281"/>
      <c r="CW255" s="281"/>
      <c r="CX255" s="281"/>
    </row>
    <row r="256" spans="1:102" x14ac:dyDescent="0.3">
      <c r="E256" s="42"/>
      <c r="K256" s="42"/>
      <c r="Q256" s="42"/>
      <c r="W256" s="42"/>
      <c r="AC256" s="42"/>
      <c r="AI256" s="42"/>
      <c r="AO256" s="42"/>
      <c r="AU256" s="42"/>
      <c r="BA256" s="42"/>
      <c r="BG256" s="42"/>
      <c r="BM256" s="42"/>
      <c r="BS256" s="42"/>
      <c r="BY256" s="42"/>
      <c r="CE256" s="42"/>
      <c r="CK256" s="42"/>
      <c r="CQ256" s="42"/>
      <c r="CW256" s="42"/>
    </row>
    <row r="257" spans="2:102" x14ac:dyDescent="0.3">
      <c r="B257" s="43"/>
      <c r="C257" s="43"/>
      <c r="D257" s="44">
        <v>-0.95</v>
      </c>
      <c r="E257" s="45" t="s">
        <v>0</v>
      </c>
      <c r="F257" s="44">
        <v>0.95</v>
      </c>
      <c r="H257" s="43"/>
      <c r="I257" s="43"/>
      <c r="J257" s="44">
        <v>-0.95</v>
      </c>
      <c r="K257" s="45" t="s">
        <v>0</v>
      </c>
      <c r="L257" s="44">
        <v>0.95</v>
      </c>
      <c r="N257" s="43"/>
      <c r="O257" s="43"/>
      <c r="P257" s="44">
        <v>-0.95</v>
      </c>
      <c r="Q257" s="45" t="s">
        <v>0</v>
      </c>
      <c r="R257" s="44">
        <v>0.95</v>
      </c>
      <c r="T257" s="43"/>
      <c r="U257" s="43"/>
      <c r="V257" s="44">
        <v>-0.95</v>
      </c>
      <c r="W257" s="45" t="s">
        <v>0</v>
      </c>
      <c r="X257" s="44">
        <v>0.95</v>
      </c>
      <c r="Z257" s="43"/>
      <c r="AA257" s="43"/>
      <c r="AB257" s="44">
        <v>-0.95</v>
      </c>
      <c r="AC257" s="45" t="s">
        <v>0</v>
      </c>
      <c r="AD257" s="44">
        <v>0.95</v>
      </c>
      <c r="AF257" s="43"/>
      <c r="AG257" s="43"/>
      <c r="AH257" s="44">
        <v>-0.95</v>
      </c>
      <c r="AI257" s="45" t="s">
        <v>0</v>
      </c>
      <c r="AJ257" s="44">
        <v>0.95</v>
      </c>
      <c r="AL257" s="43"/>
      <c r="AM257" s="43"/>
      <c r="AN257" s="44">
        <v>-0.95</v>
      </c>
      <c r="AO257" s="45" t="s">
        <v>0</v>
      </c>
      <c r="AP257" s="44">
        <v>0.95</v>
      </c>
      <c r="AR257" s="43"/>
      <c r="AS257" s="43"/>
      <c r="AT257" s="44">
        <v>-0.95</v>
      </c>
      <c r="AU257" s="45" t="s">
        <v>0</v>
      </c>
      <c r="AV257" s="44">
        <v>0.95</v>
      </c>
      <c r="AX257" s="43"/>
      <c r="AY257" s="43"/>
      <c r="AZ257" s="44">
        <v>-0.95</v>
      </c>
      <c r="BA257" s="45" t="s">
        <v>0</v>
      </c>
      <c r="BB257" s="44">
        <v>0.95</v>
      </c>
      <c r="BD257" s="43"/>
      <c r="BE257" s="43"/>
      <c r="BF257" s="44">
        <v>-0.95</v>
      </c>
      <c r="BG257" s="45" t="s">
        <v>0</v>
      </c>
      <c r="BH257" s="44">
        <v>0.95</v>
      </c>
      <c r="BJ257" s="43"/>
      <c r="BK257" s="43"/>
      <c r="BL257" s="44">
        <v>-0.95</v>
      </c>
      <c r="BM257" s="45" t="s">
        <v>0</v>
      </c>
      <c r="BN257" s="44">
        <v>0.95</v>
      </c>
      <c r="BP257" s="43"/>
      <c r="BQ257" s="43"/>
      <c r="BR257" s="44">
        <v>-0.95</v>
      </c>
      <c r="BS257" s="45" t="s">
        <v>0</v>
      </c>
      <c r="BT257" s="44">
        <v>0.95</v>
      </c>
      <c r="BV257" s="43"/>
      <c r="BW257" s="43"/>
      <c r="BX257" s="44">
        <v>-0.95</v>
      </c>
      <c r="BY257" s="45" t="s">
        <v>0</v>
      </c>
      <c r="BZ257" s="44">
        <v>0.95</v>
      </c>
      <c r="CB257" s="43"/>
      <c r="CC257" s="43"/>
      <c r="CD257" s="44">
        <v>-0.95</v>
      </c>
      <c r="CE257" s="45" t="s">
        <v>0</v>
      </c>
      <c r="CF257" s="44">
        <v>0.95</v>
      </c>
      <c r="CH257" s="43"/>
      <c r="CI257" s="43"/>
      <c r="CJ257" s="44">
        <v>-0.95</v>
      </c>
      <c r="CK257" s="45" t="s">
        <v>0</v>
      </c>
      <c r="CL257" s="44">
        <v>0.95</v>
      </c>
      <c r="CN257" s="43"/>
      <c r="CO257" s="43"/>
      <c r="CP257" s="44">
        <v>-0.95</v>
      </c>
      <c r="CQ257" s="45" t="s">
        <v>0</v>
      </c>
      <c r="CR257" s="44">
        <v>0.95</v>
      </c>
      <c r="CT257" s="43"/>
      <c r="CU257" s="43"/>
      <c r="CV257" s="44">
        <v>-0.95</v>
      </c>
      <c r="CW257" s="45" t="s">
        <v>0</v>
      </c>
      <c r="CX257" s="44">
        <v>0.95</v>
      </c>
    </row>
    <row r="258" spans="2:102" x14ac:dyDescent="0.3">
      <c r="B258" s="46" t="s">
        <v>1</v>
      </c>
      <c r="C258" s="46"/>
      <c r="D258" s="47">
        <v>5241.9929099999999</v>
      </c>
      <c r="E258" s="48">
        <v>5285</v>
      </c>
      <c r="F258" s="47">
        <v>5328.0070900000001</v>
      </c>
      <c r="H258" s="46" t="s">
        <v>1</v>
      </c>
      <c r="I258" s="46"/>
      <c r="J258" s="47">
        <v>5241.9748300000001</v>
      </c>
      <c r="K258" s="48">
        <v>5285.1</v>
      </c>
      <c r="L258" s="47">
        <v>5328.2251699999997</v>
      </c>
      <c r="N258" s="46" t="s">
        <v>1</v>
      </c>
      <c r="O258" s="46"/>
      <c r="P258" s="47">
        <v>5242.9427400000004</v>
      </c>
      <c r="Q258" s="48">
        <v>5286.2</v>
      </c>
      <c r="R258" s="47">
        <v>5329.4572600000001</v>
      </c>
      <c r="T258" s="46" t="s">
        <v>1</v>
      </c>
      <c r="U258" s="46"/>
      <c r="V258" s="47">
        <v>5241.7510199999997</v>
      </c>
      <c r="W258" s="48">
        <v>5285.4</v>
      </c>
      <c r="X258" s="47">
        <v>5329.0489799999996</v>
      </c>
      <c r="Z258" s="46" t="s">
        <v>1</v>
      </c>
      <c r="AA258" s="46"/>
      <c r="AB258" s="47">
        <v>5242.7807599999996</v>
      </c>
      <c r="AC258" s="48">
        <v>5287.2</v>
      </c>
      <c r="AD258" s="47">
        <v>5331.61924</v>
      </c>
      <c r="AF258" s="46" t="s">
        <v>1</v>
      </c>
      <c r="AG258" s="46"/>
      <c r="AH258" s="47">
        <v>5243.1249900000003</v>
      </c>
      <c r="AI258" s="48">
        <v>5287.1</v>
      </c>
      <c r="AJ258" s="47">
        <v>5331.0750099999996</v>
      </c>
      <c r="AL258" s="46" t="s">
        <v>1</v>
      </c>
      <c r="AM258" s="46"/>
      <c r="AN258" s="47">
        <v>5244.0735100000002</v>
      </c>
      <c r="AO258" s="48">
        <v>5288.9</v>
      </c>
      <c r="AP258" s="47">
        <v>5333.72649</v>
      </c>
      <c r="AR258" s="46" t="s">
        <v>1</v>
      </c>
      <c r="AS258" s="46"/>
      <c r="AT258" s="47">
        <v>5245.1521499999999</v>
      </c>
      <c r="AU258" s="48">
        <v>5289.1</v>
      </c>
      <c r="AV258" s="47">
        <v>5333.0478499999999</v>
      </c>
      <c r="AX258" s="46" t="s">
        <v>1</v>
      </c>
      <c r="AY258" s="46"/>
      <c r="AZ258" s="47">
        <v>5243.5381799999996</v>
      </c>
      <c r="BA258" s="48">
        <v>5287.5</v>
      </c>
      <c r="BB258" s="47">
        <v>5331.4618200000004</v>
      </c>
      <c r="BD258" s="46" t="s">
        <v>1</v>
      </c>
      <c r="BE258" s="46"/>
      <c r="BF258" s="47">
        <v>5243.7412999999997</v>
      </c>
      <c r="BG258" s="48">
        <v>5286.2</v>
      </c>
      <c r="BH258" s="47">
        <v>5328.6587</v>
      </c>
      <c r="BJ258" s="46" t="s">
        <v>1</v>
      </c>
      <c r="BK258" s="46"/>
      <c r="BL258" s="47">
        <v>5243.0971900000004</v>
      </c>
      <c r="BM258" s="48">
        <v>5283.7</v>
      </c>
      <c r="BN258" s="47">
        <v>5324.3028100000001</v>
      </c>
      <c r="BP258" s="46" t="s">
        <v>1</v>
      </c>
      <c r="BQ258" s="46"/>
      <c r="BR258" s="47">
        <v>5241.8716899999999</v>
      </c>
      <c r="BS258" s="48">
        <v>5280.6</v>
      </c>
      <c r="BT258" s="47">
        <v>5319.3283099999999</v>
      </c>
      <c r="BV258" s="46" t="s">
        <v>1</v>
      </c>
      <c r="BW258" s="46"/>
      <c r="BX258" s="47">
        <v>5239.1402699999999</v>
      </c>
      <c r="BY258" s="48">
        <v>5276</v>
      </c>
      <c r="BZ258" s="47">
        <v>5312.8597300000001</v>
      </c>
      <c r="CB258" s="46" t="s">
        <v>1</v>
      </c>
      <c r="CC258" s="46"/>
      <c r="CD258" s="47">
        <v>5232.4645</v>
      </c>
      <c r="CE258" s="48">
        <v>5268.1</v>
      </c>
      <c r="CF258" s="47">
        <v>5303.7354999999998</v>
      </c>
      <c r="CH258" s="46" t="s">
        <v>1</v>
      </c>
      <c r="CI258" s="46"/>
      <c r="CJ258" s="47">
        <v>5212.5657099999999</v>
      </c>
      <c r="CK258" s="48">
        <v>5247.5</v>
      </c>
      <c r="CL258" s="47">
        <v>5282.4342900000001</v>
      </c>
      <c r="CN258" s="46" t="s">
        <v>1</v>
      </c>
      <c r="CO258" s="46"/>
      <c r="CP258" s="47">
        <v>5189.9088400000001</v>
      </c>
      <c r="CQ258" s="48">
        <v>5221.5</v>
      </c>
      <c r="CR258" s="47">
        <v>5253.0911599999999</v>
      </c>
      <c r="CT258" s="46" t="s">
        <v>1</v>
      </c>
      <c r="CU258" s="46"/>
      <c r="CV258" s="47">
        <v>5152.5011599999998</v>
      </c>
      <c r="CW258" s="48">
        <v>5184.5</v>
      </c>
      <c r="CX258" s="49">
        <v>5216.4988400000002</v>
      </c>
    </row>
    <row r="259" spans="2:102" x14ac:dyDescent="0.3">
      <c r="B259" s="14" t="s">
        <v>2</v>
      </c>
      <c r="C259" s="50" t="s">
        <v>3</v>
      </c>
      <c r="D259" s="3">
        <v>22.367619999999999</v>
      </c>
      <c r="E259" s="51">
        <v>24.21707</v>
      </c>
      <c r="F259" s="3">
        <v>26.066520000000001</v>
      </c>
      <c r="H259" s="14" t="s">
        <v>2</v>
      </c>
      <c r="I259" s="50" t="s">
        <v>3</v>
      </c>
      <c r="J259" s="3">
        <v>22.21246</v>
      </c>
      <c r="K259" s="51">
        <v>24.023700000000002</v>
      </c>
      <c r="L259" s="3">
        <v>25.83494</v>
      </c>
      <c r="N259" s="14" t="s">
        <v>2</v>
      </c>
      <c r="O259" s="50" t="s">
        <v>3</v>
      </c>
      <c r="P259" s="3">
        <v>22.16621</v>
      </c>
      <c r="Q259" s="51">
        <v>23.74785</v>
      </c>
      <c r="R259" s="3">
        <v>25.32948</v>
      </c>
      <c r="T259" s="14" t="s">
        <v>2</v>
      </c>
      <c r="U259" s="50" t="s">
        <v>3</v>
      </c>
      <c r="V259" s="3">
        <v>21.838609999999999</v>
      </c>
      <c r="W259" s="51">
        <v>23.484950000000001</v>
      </c>
      <c r="X259" s="3">
        <v>25.13128</v>
      </c>
      <c r="Z259" s="14" t="s">
        <v>2</v>
      </c>
      <c r="AA259" s="50" t="s">
        <v>3</v>
      </c>
      <c r="AB259" s="3">
        <v>21.59177</v>
      </c>
      <c r="AC259" s="51">
        <v>23.079740000000001</v>
      </c>
      <c r="AD259" s="3">
        <v>24.567710000000002</v>
      </c>
      <c r="AF259" s="14" t="s">
        <v>2</v>
      </c>
      <c r="AG259" s="50" t="s">
        <v>3</v>
      </c>
      <c r="AH259" s="3">
        <v>21.225750000000001</v>
      </c>
      <c r="AI259" s="51">
        <v>22.808859999999999</v>
      </c>
      <c r="AJ259" s="3">
        <v>24.391960000000001</v>
      </c>
      <c r="AL259" s="14" t="s">
        <v>2</v>
      </c>
      <c r="AM259" s="50" t="s">
        <v>3</v>
      </c>
      <c r="AN259" s="3">
        <v>21.12434</v>
      </c>
      <c r="AO259" s="51">
        <v>22.641970000000001</v>
      </c>
      <c r="AP259" s="3">
        <v>24.159600000000001</v>
      </c>
      <c r="AR259" s="14" t="s">
        <v>2</v>
      </c>
      <c r="AS259" s="50" t="s">
        <v>3</v>
      </c>
      <c r="AT259" s="3">
        <v>20.842300000000002</v>
      </c>
      <c r="AU259" s="51">
        <v>22.479099999999999</v>
      </c>
      <c r="AV259" s="3">
        <v>24.11589</v>
      </c>
      <c r="AX259" s="14" t="s">
        <v>2</v>
      </c>
      <c r="AY259" s="50" t="s">
        <v>3</v>
      </c>
      <c r="AZ259" s="3">
        <v>21.028639999999999</v>
      </c>
      <c r="BA259" s="51">
        <v>22.805789999999998</v>
      </c>
      <c r="BB259" s="3">
        <v>24.582940000000001</v>
      </c>
      <c r="BD259" s="14" t="s">
        <v>2</v>
      </c>
      <c r="BE259" s="50" t="s">
        <v>3</v>
      </c>
      <c r="BF259" s="3">
        <v>20.853529999999999</v>
      </c>
      <c r="BG259" s="51">
        <v>23.015630000000002</v>
      </c>
      <c r="BH259" s="3">
        <v>25.17774</v>
      </c>
      <c r="BJ259" s="14" t="s">
        <v>2</v>
      </c>
      <c r="BK259" s="50" t="s">
        <v>3</v>
      </c>
      <c r="BL259" s="3">
        <v>21.499220000000001</v>
      </c>
      <c r="BM259" s="51">
        <v>23.56972</v>
      </c>
      <c r="BN259" s="3">
        <v>25.640229999999999</v>
      </c>
      <c r="BP259" s="14" t="s">
        <v>2</v>
      </c>
      <c r="BQ259" s="50" t="s">
        <v>3</v>
      </c>
      <c r="BR259" s="3">
        <v>21.915579999999999</v>
      </c>
      <c r="BS259" s="51">
        <v>24.493819999999999</v>
      </c>
      <c r="BT259" s="3">
        <v>27.072050000000001</v>
      </c>
      <c r="BV259" s="14" t="s">
        <v>2</v>
      </c>
      <c r="BW259" s="50" t="s">
        <v>3</v>
      </c>
      <c r="BX259" s="3">
        <v>23.565049999999999</v>
      </c>
      <c r="BY259" s="51">
        <v>26.09515</v>
      </c>
      <c r="BZ259" s="3">
        <v>28.625240000000002</v>
      </c>
      <c r="CB259" s="14" t="s">
        <v>2</v>
      </c>
      <c r="CC259" s="50" t="s">
        <v>3</v>
      </c>
      <c r="CD259" s="3">
        <v>25.270959999999999</v>
      </c>
      <c r="CE259" s="51">
        <v>28.387180000000001</v>
      </c>
      <c r="CF259" s="3">
        <v>31.503399999999999</v>
      </c>
      <c r="CH259" s="14" t="s">
        <v>2</v>
      </c>
      <c r="CI259" s="50" t="s">
        <v>3</v>
      </c>
      <c r="CJ259" s="3">
        <v>29.54965</v>
      </c>
      <c r="CK259" s="51">
        <v>32.586579999999998</v>
      </c>
      <c r="CL259" s="3">
        <v>35.6235</v>
      </c>
      <c r="CN259" s="14" t="s">
        <v>2</v>
      </c>
      <c r="CO259" s="50" t="s">
        <v>3</v>
      </c>
      <c r="CP259" s="3">
        <v>35.586329999999997</v>
      </c>
      <c r="CQ259" s="51">
        <v>38.987430000000003</v>
      </c>
      <c r="CR259" s="3">
        <v>42.388539999999999</v>
      </c>
      <c r="CT259" s="14" t="s">
        <v>2</v>
      </c>
      <c r="CU259" s="50" t="s">
        <v>3</v>
      </c>
      <c r="CV259" s="3">
        <v>44.451709999999999</v>
      </c>
      <c r="CW259" s="51">
        <v>49.11965</v>
      </c>
      <c r="CX259" s="3">
        <v>53.787579999999998</v>
      </c>
    </row>
    <row r="260" spans="2:102" x14ac:dyDescent="0.3">
      <c r="B260" s="47"/>
      <c r="C260" s="52" t="s">
        <v>4</v>
      </c>
      <c r="D260" s="47">
        <v>15.43435</v>
      </c>
      <c r="E260" s="53">
        <v>16.946429999999999</v>
      </c>
      <c r="F260" s="47">
        <v>18.45851</v>
      </c>
      <c r="H260" s="47"/>
      <c r="I260" s="52" t="s">
        <v>4</v>
      </c>
      <c r="J260" s="47">
        <v>15.32577</v>
      </c>
      <c r="K260" s="53">
        <v>17.00093</v>
      </c>
      <c r="L260" s="47">
        <v>18.676079999999999</v>
      </c>
      <c r="N260" s="47"/>
      <c r="O260" s="52" t="s">
        <v>4</v>
      </c>
      <c r="P260" s="47">
        <v>15.510439999999999</v>
      </c>
      <c r="Q260" s="53">
        <v>17.084379999999999</v>
      </c>
      <c r="R260" s="47">
        <v>18.65831</v>
      </c>
      <c r="T260" s="47"/>
      <c r="U260" s="52" t="s">
        <v>4</v>
      </c>
      <c r="V260" s="47">
        <v>15.672079999999999</v>
      </c>
      <c r="W260" s="53">
        <v>17.39396</v>
      </c>
      <c r="X260" s="47">
        <v>19.115829999999999</v>
      </c>
      <c r="Z260" s="47"/>
      <c r="AA260" s="52" t="s">
        <v>4</v>
      </c>
      <c r="AB260" s="47">
        <v>15.602040000000001</v>
      </c>
      <c r="AC260" s="53">
        <v>17.610810000000001</v>
      </c>
      <c r="AD260" s="47">
        <v>19.619579999999999</v>
      </c>
      <c r="AF260" s="47"/>
      <c r="AG260" s="52" t="s">
        <v>4</v>
      </c>
      <c r="AH260" s="47">
        <v>15.887790000000001</v>
      </c>
      <c r="AI260" s="53">
        <v>18.112690000000001</v>
      </c>
      <c r="AJ260" s="47">
        <v>20.337599999999998</v>
      </c>
      <c r="AL260" s="47"/>
      <c r="AM260" s="52" t="s">
        <v>4</v>
      </c>
      <c r="AN260" s="47">
        <v>17.17465</v>
      </c>
      <c r="AO260" s="53">
        <v>19.809819999999998</v>
      </c>
      <c r="AP260" s="47">
        <v>22.445</v>
      </c>
      <c r="AR260" s="47"/>
      <c r="AS260" s="52" t="s">
        <v>4</v>
      </c>
      <c r="AT260" s="47">
        <v>17.921199999999999</v>
      </c>
      <c r="AU260" s="53">
        <v>21.391200000000001</v>
      </c>
      <c r="AV260" s="47">
        <v>24.8612</v>
      </c>
      <c r="AX260" s="47"/>
      <c r="AY260" s="52" t="s">
        <v>4</v>
      </c>
      <c r="AZ260" s="47">
        <v>21.148540000000001</v>
      </c>
      <c r="BA260" s="53">
        <v>26.07591</v>
      </c>
      <c r="BB260" s="47">
        <v>31.00328</v>
      </c>
      <c r="BD260" s="47"/>
      <c r="BE260" s="52" t="s">
        <v>4</v>
      </c>
      <c r="BF260" s="47">
        <v>22.445219999999999</v>
      </c>
      <c r="BG260" s="53">
        <v>28.332740000000001</v>
      </c>
      <c r="BH260" s="47">
        <v>34.220269999999999</v>
      </c>
      <c r="BJ260" s="47"/>
      <c r="BK260" s="52" t="s">
        <v>4</v>
      </c>
      <c r="BL260" s="47">
        <v>26.442910000000001</v>
      </c>
      <c r="BM260" s="53">
        <v>32.386429999999997</v>
      </c>
      <c r="BN260" s="47">
        <v>38.32996</v>
      </c>
      <c r="BP260" s="47"/>
      <c r="BQ260" s="52" t="s">
        <v>4</v>
      </c>
      <c r="BR260" s="47">
        <v>31.30883</v>
      </c>
      <c r="BS260" s="53">
        <v>38.667560000000002</v>
      </c>
      <c r="BT260" s="47">
        <v>46.026290000000003</v>
      </c>
      <c r="BV260" s="47"/>
      <c r="BW260" s="52" t="s">
        <v>4</v>
      </c>
      <c r="BX260" s="47">
        <v>40.329250000000002</v>
      </c>
      <c r="BY260" s="53">
        <v>47.66554</v>
      </c>
      <c r="BZ260" s="47">
        <v>55.001820000000002</v>
      </c>
      <c r="CB260" s="47"/>
      <c r="CC260" s="52" t="s">
        <v>4</v>
      </c>
      <c r="CD260" s="47">
        <v>49.893230000000003</v>
      </c>
      <c r="CE260" s="53">
        <v>57.850749999999998</v>
      </c>
      <c r="CF260" s="47">
        <v>65.808260000000004</v>
      </c>
      <c r="CH260" s="47"/>
      <c r="CI260" s="52" t="s">
        <v>4</v>
      </c>
      <c r="CJ260" s="47">
        <v>66.204620000000006</v>
      </c>
      <c r="CK260" s="53">
        <v>72.440640000000002</v>
      </c>
      <c r="CL260" s="47">
        <v>78.676670000000001</v>
      </c>
      <c r="CN260" s="47"/>
      <c r="CO260" s="52" t="s">
        <v>4</v>
      </c>
      <c r="CP260" s="47">
        <v>82.924220000000005</v>
      </c>
      <c r="CQ260" s="53">
        <v>90.629670000000004</v>
      </c>
      <c r="CR260" s="47">
        <v>98.335120000000003</v>
      </c>
      <c r="CT260" s="47"/>
      <c r="CU260" s="52" t="s">
        <v>4</v>
      </c>
      <c r="CV260" s="47">
        <v>104.29225</v>
      </c>
      <c r="CW260" s="53">
        <v>114.83293999999999</v>
      </c>
      <c r="CX260" s="47">
        <v>125.37363000000001</v>
      </c>
    </row>
    <row r="261" spans="2:102" x14ac:dyDescent="0.3">
      <c r="B261" s="14" t="s">
        <v>5</v>
      </c>
      <c r="C261" s="50" t="s">
        <v>3</v>
      </c>
      <c r="D261" s="3">
        <v>0.38708999999999999</v>
      </c>
      <c r="E261" s="51">
        <v>0.70520000000000005</v>
      </c>
      <c r="F261" s="3">
        <v>1.0233000000000001</v>
      </c>
      <c r="H261" s="14" t="s">
        <v>5</v>
      </c>
      <c r="I261" s="50" t="s">
        <v>3</v>
      </c>
      <c r="J261" s="3">
        <v>0.54579</v>
      </c>
      <c r="K261" s="51">
        <v>0.91823999999999995</v>
      </c>
      <c r="L261" s="3">
        <v>1.2907</v>
      </c>
      <c r="N261" s="14" t="s">
        <v>5</v>
      </c>
      <c r="O261" s="50" t="s">
        <v>3</v>
      </c>
      <c r="P261" s="3">
        <v>0.78485000000000005</v>
      </c>
      <c r="Q261" s="51">
        <v>1.1580299999999999</v>
      </c>
      <c r="R261" s="3">
        <v>1.53121</v>
      </c>
      <c r="T261" s="14" t="s">
        <v>5</v>
      </c>
      <c r="U261" s="50" t="s">
        <v>3</v>
      </c>
      <c r="V261" s="3">
        <v>1.0022899999999999</v>
      </c>
      <c r="W261" s="51">
        <v>1.4921</v>
      </c>
      <c r="X261" s="3">
        <v>1.9819199999999999</v>
      </c>
      <c r="Z261" s="14" t="s">
        <v>5</v>
      </c>
      <c r="AA261" s="50" t="s">
        <v>3</v>
      </c>
      <c r="AB261" s="3">
        <v>1.32701</v>
      </c>
      <c r="AC261" s="51">
        <v>1.85842</v>
      </c>
      <c r="AD261" s="3">
        <v>2.3898299999999999</v>
      </c>
      <c r="AF261" s="14" t="s">
        <v>5</v>
      </c>
      <c r="AG261" s="50" t="s">
        <v>3</v>
      </c>
      <c r="AH261" s="3">
        <v>1.72262</v>
      </c>
      <c r="AI261" s="51">
        <v>2.3851100000000001</v>
      </c>
      <c r="AJ261" s="3">
        <v>3.0476000000000001</v>
      </c>
      <c r="AL261" s="14" t="s">
        <v>5</v>
      </c>
      <c r="AM261" s="50" t="s">
        <v>3</v>
      </c>
      <c r="AN261" s="3">
        <v>2.3633299999999999</v>
      </c>
      <c r="AO261" s="51">
        <v>3.1438600000000001</v>
      </c>
      <c r="AP261" s="3">
        <v>3.9243899999999998</v>
      </c>
      <c r="AR261" s="14" t="s">
        <v>5</v>
      </c>
      <c r="AS261" s="50" t="s">
        <v>3</v>
      </c>
      <c r="AT261" s="3">
        <v>3.08365</v>
      </c>
      <c r="AU261" s="51">
        <v>4.1046800000000001</v>
      </c>
      <c r="AV261" s="3">
        <v>5.1257000000000001</v>
      </c>
      <c r="AX261" s="14" t="s">
        <v>5</v>
      </c>
      <c r="AY261" s="50" t="s">
        <v>3</v>
      </c>
      <c r="AZ261" s="3">
        <v>4.2777000000000003</v>
      </c>
      <c r="BA261" s="51">
        <v>5.6391299999999998</v>
      </c>
      <c r="BB261" s="3">
        <v>7.0005699999999997</v>
      </c>
      <c r="BD261" s="14" t="s">
        <v>5</v>
      </c>
      <c r="BE261" s="50" t="s">
        <v>3</v>
      </c>
      <c r="BF261" s="3">
        <v>4.8128000000000002</v>
      </c>
      <c r="BG261" s="51">
        <v>6.5708200000000003</v>
      </c>
      <c r="BH261" s="3">
        <v>8.32883</v>
      </c>
      <c r="BJ261" s="14" t="s">
        <v>5</v>
      </c>
      <c r="BK261" s="50" t="s">
        <v>3</v>
      </c>
      <c r="BL261" s="3">
        <v>6.0035299999999996</v>
      </c>
      <c r="BM261" s="51">
        <v>7.8174799999999998</v>
      </c>
      <c r="BN261" s="3">
        <v>9.6314200000000003</v>
      </c>
      <c r="BP261" s="14" t="s">
        <v>5</v>
      </c>
      <c r="BQ261" s="50" t="s">
        <v>3</v>
      </c>
      <c r="BR261" s="3">
        <v>7.1318400000000004</v>
      </c>
      <c r="BS261" s="51">
        <v>9.5203100000000003</v>
      </c>
      <c r="BT261" s="3">
        <v>11.908770000000001</v>
      </c>
      <c r="BV261" s="14" t="s">
        <v>5</v>
      </c>
      <c r="BW261" s="50" t="s">
        <v>3</v>
      </c>
      <c r="BX261" s="3">
        <v>9.5907</v>
      </c>
      <c r="BY261" s="51">
        <v>11.95388</v>
      </c>
      <c r="BZ261" s="3">
        <v>14.31705</v>
      </c>
      <c r="CB261" s="14" t="s">
        <v>5</v>
      </c>
      <c r="CC261" s="50" t="s">
        <v>3</v>
      </c>
      <c r="CD261" s="3">
        <v>12.14634</v>
      </c>
      <c r="CE261" s="51">
        <v>15.17562</v>
      </c>
      <c r="CF261" s="3">
        <v>18.204899999999999</v>
      </c>
      <c r="CH261" s="14" t="s">
        <v>5</v>
      </c>
      <c r="CI261" s="50" t="s">
        <v>3</v>
      </c>
      <c r="CJ261" s="3">
        <v>17.296589999999998</v>
      </c>
      <c r="CK261" s="51">
        <v>20.28124</v>
      </c>
      <c r="CL261" s="3">
        <v>23.265899999999998</v>
      </c>
      <c r="CN261" s="14" t="s">
        <v>5</v>
      </c>
      <c r="CO261" s="50" t="s">
        <v>3</v>
      </c>
      <c r="CP261" s="3">
        <v>24.339749999999999</v>
      </c>
      <c r="CQ261" s="51">
        <v>27.686920000000001</v>
      </c>
      <c r="CR261" s="3">
        <v>31.034099999999999</v>
      </c>
      <c r="CT261" s="14" t="s">
        <v>5</v>
      </c>
      <c r="CU261" s="50" t="s">
        <v>3</v>
      </c>
      <c r="CV261" s="3">
        <v>34.204990000000002</v>
      </c>
      <c r="CW261" s="51">
        <v>38.850119999999997</v>
      </c>
      <c r="CX261" s="3">
        <v>43.495249999999999</v>
      </c>
    </row>
    <row r="262" spans="2:102" x14ac:dyDescent="0.3">
      <c r="B262" s="47"/>
      <c r="C262" s="52" t="s">
        <v>4</v>
      </c>
      <c r="D262" s="47">
        <v>3.1711800000000001</v>
      </c>
      <c r="E262" s="54">
        <v>4.9936800000000003</v>
      </c>
      <c r="F262" s="47">
        <v>6.8161699999999996</v>
      </c>
      <c r="H262" s="47"/>
      <c r="I262" s="52" t="s">
        <v>4</v>
      </c>
      <c r="J262" s="47">
        <v>3.7544300000000002</v>
      </c>
      <c r="K262" s="54">
        <v>5.8969300000000002</v>
      </c>
      <c r="L262" s="47">
        <v>8.0394400000000008</v>
      </c>
      <c r="N262" s="47"/>
      <c r="O262" s="52" t="s">
        <v>4</v>
      </c>
      <c r="P262" s="47">
        <v>4.9306999999999999</v>
      </c>
      <c r="Q262" s="54">
        <v>6.9762700000000004</v>
      </c>
      <c r="R262" s="47">
        <v>9.0218500000000006</v>
      </c>
      <c r="T262" s="47"/>
      <c r="U262" s="52" t="s">
        <v>4</v>
      </c>
      <c r="V262" s="47">
        <v>6.2441000000000004</v>
      </c>
      <c r="W262" s="54">
        <v>8.4233799999999999</v>
      </c>
      <c r="X262" s="47">
        <v>10.60266</v>
      </c>
      <c r="Z262" s="47"/>
      <c r="AA262" s="52" t="s">
        <v>4</v>
      </c>
      <c r="AB262" s="47">
        <v>7.0372300000000001</v>
      </c>
      <c r="AC262" s="54">
        <v>9.6075499999999998</v>
      </c>
      <c r="AD262" s="47">
        <v>12.17788</v>
      </c>
      <c r="AF262" s="47"/>
      <c r="AG262" s="52" t="s">
        <v>4</v>
      </c>
      <c r="AH262" s="47">
        <v>8.3340099999999993</v>
      </c>
      <c r="AI262" s="54">
        <v>11.070080000000001</v>
      </c>
      <c r="AJ262" s="47">
        <v>13.806150000000001</v>
      </c>
      <c r="AL262" s="47"/>
      <c r="AM262" s="52" t="s">
        <v>4</v>
      </c>
      <c r="AN262" s="47">
        <v>10.92793</v>
      </c>
      <c r="AO262" s="54">
        <v>14.00916</v>
      </c>
      <c r="AP262" s="47">
        <v>17.090389999999999</v>
      </c>
      <c r="AR262" s="47"/>
      <c r="AS262" s="52" t="s">
        <v>4</v>
      </c>
      <c r="AT262" s="47">
        <v>12.534039999999999</v>
      </c>
      <c r="AU262" s="54">
        <v>16.45269</v>
      </c>
      <c r="AV262" s="47">
        <v>20.37135</v>
      </c>
      <c r="AX262" s="47"/>
      <c r="AY262" s="52" t="s">
        <v>4</v>
      </c>
      <c r="AZ262" s="47">
        <v>17.026250000000001</v>
      </c>
      <c r="BA262" s="54">
        <v>22.287230000000001</v>
      </c>
      <c r="BB262" s="47">
        <v>27.548220000000001</v>
      </c>
      <c r="BD262" s="47"/>
      <c r="BE262" s="52" t="s">
        <v>4</v>
      </c>
      <c r="BF262" s="47">
        <v>18.783329999999999</v>
      </c>
      <c r="BG262" s="54">
        <v>24.92624</v>
      </c>
      <c r="BH262" s="47">
        <v>31.069140000000001</v>
      </c>
      <c r="BJ262" s="47"/>
      <c r="BK262" s="52" t="s">
        <v>4</v>
      </c>
      <c r="BL262" s="47">
        <v>23.331389999999999</v>
      </c>
      <c r="BM262" s="54">
        <v>29.462319999999998</v>
      </c>
      <c r="BN262" s="47">
        <v>35.593249999999998</v>
      </c>
      <c r="BP262" s="47"/>
      <c r="BQ262" s="52" t="s">
        <v>4</v>
      </c>
      <c r="BR262" s="47">
        <v>28.797689999999999</v>
      </c>
      <c r="BS262" s="54">
        <v>36.213790000000003</v>
      </c>
      <c r="BT262" s="47">
        <v>43.62988</v>
      </c>
      <c r="BV262" s="47"/>
      <c r="BW262" s="52" t="s">
        <v>4</v>
      </c>
      <c r="BX262" s="47">
        <v>38.163600000000002</v>
      </c>
      <c r="BY262" s="54">
        <v>45.589930000000003</v>
      </c>
      <c r="BZ262" s="47">
        <v>53.016249999999999</v>
      </c>
      <c r="CB262" s="47"/>
      <c r="CC262" s="52" t="s">
        <v>4</v>
      </c>
      <c r="CD262" s="47">
        <v>47.995229999999999</v>
      </c>
      <c r="CE262" s="54">
        <v>55.992840000000001</v>
      </c>
      <c r="CF262" s="47">
        <v>63.990450000000003</v>
      </c>
      <c r="CH262" s="47"/>
      <c r="CI262" s="52" t="s">
        <v>4</v>
      </c>
      <c r="CJ262" s="47">
        <v>64.531639999999996</v>
      </c>
      <c r="CK262" s="54">
        <v>70.749619999999993</v>
      </c>
      <c r="CL262" s="47">
        <v>76.967600000000004</v>
      </c>
      <c r="CN262" s="47"/>
      <c r="CO262" s="52" t="s">
        <v>4</v>
      </c>
      <c r="CP262" s="47">
        <v>81.268680000000003</v>
      </c>
      <c r="CQ262" s="54">
        <v>88.980199999999996</v>
      </c>
      <c r="CR262" s="47">
        <v>96.691720000000004</v>
      </c>
      <c r="CT262" s="47"/>
      <c r="CU262" s="52" t="s">
        <v>4</v>
      </c>
      <c r="CV262" s="47">
        <v>102.72687999999999</v>
      </c>
      <c r="CW262" s="54">
        <v>113.27867999999999</v>
      </c>
      <c r="CX262" s="47">
        <v>123.83047999999999</v>
      </c>
    </row>
    <row r="263" spans="2:102" x14ac:dyDescent="0.3">
      <c r="B263" s="14" t="s">
        <v>6</v>
      </c>
      <c r="C263" s="50" t="s">
        <v>3</v>
      </c>
      <c r="D263" s="3">
        <v>21.932590000000001</v>
      </c>
      <c r="E263" s="51">
        <v>23.511869999999998</v>
      </c>
      <c r="F263" s="3">
        <v>25.091149999999999</v>
      </c>
      <c r="H263" s="14" t="s">
        <v>6</v>
      </c>
      <c r="I263" s="50" t="s">
        <v>3</v>
      </c>
      <c r="J263" s="3">
        <v>21.621759999999998</v>
      </c>
      <c r="K263" s="51">
        <v>23.105450000000001</v>
      </c>
      <c r="L263" s="3">
        <v>24.58915</v>
      </c>
      <c r="N263" s="14" t="s">
        <v>6</v>
      </c>
      <c r="O263" s="50" t="s">
        <v>3</v>
      </c>
      <c r="P263" s="3">
        <v>21.339870000000001</v>
      </c>
      <c r="Q263" s="51">
        <v>22.58982</v>
      </c>
      <c r="R263" s="3">
        <v>23.839759999999998</v>
      </c>
      <c r="T263" s="14" t="s">
        <v>6</v>
      </c>
      <c r="U263" s="50" t="s">
        <v>3</v>
      </c>
      <c r="V263" s="3">
        <v>20.805479999999999</v>
      </c>
      <c r="W263" s="51">
        <v>21.992850000000001</v>
      </c>
      <c r="X263" s="3">
        <v>23.180209999999999</v>
      </c>
      <c r="Z263" s="14" t="s">
        <v>6</v>
      </c>
      <c r="AA263" s="50" t="s">
        <v>3</v>
      </c>
      <c r="AB263" s="3">
        <v>20.21687</v>
      </c>
      <c r="AC263" s="51">
        <v>21.221319999999999</v>
      </c>
      <c r="AD263" s="3">
        <v>22.22578</v>
      </c>
      <c r="AF263" s="14" t="s">
        <v>6</v>
      </c>
      <c r="AG263" s="50" t="s">
        <v>3</v>
      </c>
      <c r="AH263" s="3">
        <v>19.474730000000001</v>
      </c>
      <c r="AI263" s="51">
        <v>20.423739999999999</v>
      </c>
      <c r="AJ263" s="3">
        <v>21.37276</v>
      </c>
      <c r="AL263" s="14" t="s">
        <v>6</v>
      </c>
      <c r="AM263" s="50" t="s">
        <v>3</v>
      </c>
      <c r="AN263" s="3">
        <v>18.715260000000001</v>
      </c>
      <c r="AO263" s="51">
        <v>19.49811</v>
      </c>
      <c r="AP263" s="3">
        <v>20.28097</v>
      </c>
      <c r="AR263" s="14" t="s">
        <v>6</v>
      </c>
      <c r="AS263" s="50" t="s">
        <v>3</v>
      </c>
      <c r="AT263" s="3">
        <v>17.72869</v>
      </c>
      <c r="AU263" s="51">
        <v>18.374420000000001</v>
      </c>
      <c r="AV263" s="3">
        <v>19.020150000000001</v>
      </c>
      <c r="AX263" s="14" t="s">
        <v>6</v>
      </c>
      <c r="AY263" s="50" t="s">
        <v>3</v>
      </c>
      <c r="AZ263" s="3">
        <v>16.698740000000001</v>
      </c>
      <c r="BA263" s="51">
        <v>17.16666</v>
      </c>
      <c r="BB263" s="3">
        <v>17.63458</v>
      </c>
      <c r="BD263" s="14" t="s">
        <v>6</v>
      </c>
      <c r="BE263" s="50" t="s">
        <v>3</v>
      </c>
      <c r="BF263" s="3">
        <v>15.990600000000001</v>
      </c>
      <c r="BG263" s="51">
        <v>16.44482</v>
      </c>
      <c r="BH263" s="3">
        <v>16.899039999999999</v>
      </c>
      <c r="BJ263" s="14" t="s">
        <v>6</v>
      </c>
      <c r="BK263" s="50" t="s">
        <v>3</v>
      </c>
      <c r="BL263" s="3">
        <v>15.435460000000001</v>
      </c>
      <c r="BM263" s="51">
        <v>15.75225</v>
      </c>
      <c r="BN263" s="3">
        <v>16.069030000000001</v>
      </c>
      <c r="BP263" s="14" t="s">
        <v>6</v>
      </c>
      <c r="BQ263" s="50" t="s">
        <v>3</v>
      </c>
      <c r="BR263" s="3">
        <v>14.71851</v>
      </c>
      <c r="BS263" s="51">
        <v>14.973509999999999</v>
      </c>
      <c r="BT263" s="3">
        <v>15.22851</v>
      </c>
      <c r="BV263" s="14" t="s">
        <v>6</v>
      </c>
      <c r="BW263" s="50" t="s">
        <v>3</v>
      </c>
      <c r="BX263" s="3">
        <v>13.908200000000001</v>
      </c>
      <c r="BY263" s="51">
        <v>14.14127</v>
      </c>
      <c r="BZ263" s="3">
        <v>14.37433</v>
      </c>
      <c r="CB263" s="14" t="s">
        <v>6</v>
      </c>
      <c r="CC263" s="50" t="s">
        <v>3</v>
      </c>
      <c r="CD263" s="3">
        <v>13.054510000000001</v>
      </c>
      <c r="CE263" s="51">
        <v>13.21156</v>
      </c>
      <c r="CF263" s="3">
        <v>13.36861</v>
      </c>
      <c r="CH263" s="14" t="s">
        <v>6</v>
      </c>
      <c r="CI263" s="50" t="s">
        <v>3</v>
      </c>
      <c r="CJ263" s="3">
        <v>12.192819999999999</v>
      </c>
      <c r="CK263" s="51">
        <v>12.30533</v>
      </c>
      <c r="CL263" s="3">
        <v>12.41784</v>
      </c>
      <c r="CN263" s="14" t="s">
        <v>6</v>
      </c>
      <c r="CO263" s="50" t="s">
        <v>3</v>
      </c>
      <c r="CP263" s="3">
        <v>11.203430000000001</v>
      </c>
      <c r="CQ263" s="51">
        <v>11.300509999999999</v>
      </c>
      <c r="CR263" s="3">
        <v>11.397600000000001</v>
      </c>
      <c r="CT263" s="14" t="s">
        <v>6</v>
      </c>
      <c r="CU263" s="50" t="s">
        <v>3</v>
      </c>
      <c r="CV263" s="3">
        <v>10.19244</v>
      </c>
      <c r="CW263" s="51">
        <v>10.26953</v>
      </c>
      <c r="CX263" s="3">
        <v>10.34662</v>
      </c>
    </row>
    <row r="264" spans="2:102" x14ac:dyDescent="0.3">
      <c r="B264" s="47"/>
      <c r="C264" s="52" t="s">
        <v>4</v>
      </c>
      <c r="D264" s="47">
        <v>14.508800000000001</v>
      </c>
      <c r="E264" s="53">
        <v>15.24821</v>
      </c>
      <c r="F264" s="47">
        <v>15.98762</v>
      </c>
      <c r="H264" s="47"/>
      <c r="I264" s="52" t="s">
        <v>4</v>
      </c>
      <c r="J264" s="47">
        <v>14.120329999999999</v>
      </c>
      <c r="K264" s="53">
        <v>14.79725</v>
      </c>
      <c r="L264" s="47">
        <v>15.47418</v>
      </c>
      <c r="N264" s="47"/>
      <c r="O264" s="52" t="s">
        <v>4</v>
      </c>
      <c r="P264" s="47">
        <v>13.72672</v>
      </c>
      <c r="Q264" s="53">
        <v>14.257199999999999</v>
      </c>
      <c r="R264" s="47">
        <v>14.78767</v>
      </c>
      <c r="T264" s="47"/>
      <c r="U264" s="52" t="s">
        <v>4</v>
      </c>
      <c r="V264" s="47">
        <v>13.18909</v>
      </c>
      <c r="W264" s="53">
        <v>13.629949999999999</v>
      </c>
      <c r="X264" s="47">
        <v>14.07081</v>
      </c>
      <c r="Z264" s="47"/>
      <c r="AA264" s="52" t="s">
        <v>4</v>
      </c>
      <c r="AB264" s="47">
        <v>12.56709</v>
      </c>
      <c r="AC264" s="53">
        <v>12.92794</v>
      </c>
      <c r="AD264" s="47">
        <v>13.288790000000001</v>
      </c>
      <c r="AF264" s="47"/>
      <c r="AG264" s="52" t="s">
        <v>4</v>
      </c>
      <c r="AH264" s="47">
        <v>11.888629999999999</v>
      </c>
      <c r="AI264" s="53">
        <v>12.198180000000001</v>
      </c>
      <c r="AJ264" s="47">
        <v>12.50773</v>
      </c>
      <c r="AL264" s="47"/>
      <c r="AM264" s="52" t="s">
        <v>4</v>
      </c>
      <c r="AN264" s="47">
        <v>11.1907</v>
      </c>
      <c r="AO264" s="53">
        <v>11.41756</v>
      </c>
      <c r="AP264" s="47">
        <v>11.644410000000001</v>
      </c>
      <c r="AR264" s="47"/>
      <c r="AS264" s="52" t="s">
        <v>4</v>
      </c>
      <c r="AT264" s="47">
        <v>10.358040000000001</v>
      </c>
      <c r="AU264" s="53">
        <v>10.54406</v>
      </c>
      <c r="AV264" s="47">
        <v>10.730079999999999</v>
      </c>
      <c r="AX264" s="47"/>
      <c r="AY264" s="52" t="s">
        <v>4</v>
      </c>
      <c r="AZ264" s="47">
        <v>9.5010899999999996</v>
      </c>
      <c r="BA264" s="53">
        <v>9.6440000000000001</v>
      </c>
      <c r="BB264" s="47">
        <v>9.7869100000000007</v>
      </c>
      <c r="BD264" s="47"/>
      <c r="BE264" s="52" t="s">
        <v>4</v>
      </c>
      <c r="BF264" s="47">
        <v>9.0168700000000008</v>
      </c>
      <c r="BG264" s="53">
        <v>9.1472300000000004</v>
      </c>
      <c r="BH264" s="47">
        <v>9.2775999999999996</v>
      </c>
      <c r="BJ264" s="47"/>
      <c r="BK264" s="52" t="s">
        <v>4</v>
      </c>
      <c r="BL264" s="47">
        <v>8.5904500000000006</v>
      </c>
      <c r="BM264" s="53">
        <v>8.6886600000000005</v>
      </c>
      <c r="BN264" s="47">
        <v>8.7868700000000004</v>
      </c>
      <c r="BP264" s="47"/>
      <c r="BQ264" s="52" t="s">
        <v>4</v>
      </c>
      <c r="BR264" s="47">
        <v>8.0828799999999994</v>
      </c>
      <c r="BS264" s="53">
        <v>8.1707800000000006</v>
      </c>
      <c r="BT264" s="47">
        <v>8.2586899999999996</v>
      </c>
      <c r="BV264" s="47"/>
      <c r="BW264" s="52" t="s">
        <v>4</v>
      </c>
      <c r="BX264" s="47">
        <v>7.5646399999999998</v>
      </c>
      <c r="BY264" s="53">
        <v>7.64133</v>
      </c>
      <c r="BZ264" s="47">
        <v>7.7180200000000001</v>
      </c>
      <c r="CB264" s="47"/>
      <c r="CC264" s="52" t="s">
        <v>4</v>
      </c>
      <c r="CD264" s="47">
        <v>7.0696899999999996</v>
      </c>
      <c r="CE264" s="53">
        <v>7.1322400000000004</v>
      </c>
      <c r="CF264" s="47">
        <v>7.1947999999999999</v>
      </c>
      <c r="CH264" s="47"/>
      <c r="CI264" s="52" t="s">
        <v>4</v>
      </c>
      <c r="CJ264" s="47">
        <v>6.5956000000000001</v>
      </c>
      <c r="CK264" s="53">
        <v>6.63957</v>
      </c>
      <c r="CL264" s="47">
        <v>6.6835500000000003</v>
      </c>
      <c r="CN264" s="47"/>
      <c r="CO264" s="52" t="s">
        <v>4</v>
      </c>
      <c r="CP264" s="47">
        <v>6.0709799999999996</v>
      </c>
      <c r="CQ264" s="53">
        <v>6.1086</v>
      </c>
      <c r="CR264" s="47">
        <v>6.14621</v>
      </c>
      <c r="CT264" s="47"/>
      <c r="CU264" s="52" t="s">
        <v>4</v>
      </c>
      <c r="CV264" s="47">
        <v>5.5474300000000003</v>
      </c>
      <c r="CW264" s="53">
        <v>5.5820699999999999</v>
      </c>
      <c r="CX264" s="47">
        <v>5.6167100000000003</v>
      </c>
    </row>
    <row r="265" spans="2:102" x14ac:dyDescent="0.3">
      <c r="B265" s="14" t="s">
        <v>7</v>
      </c>
      <c r="C265" s="50" t="s">
        <v>3</v>
      </c>
      <c r="D265" s="3">
        <v>3.6542500000000002</v>
      </c>
      <c r="E265" s="55">
        <v>3.6713800000000001</v>
      </c>
      <c r="F265" s="3">
        <v>3.68851</v>
      </c>
      <c r="H265" s="14" t="s">
        <v>7</v>
      </c>
      <c r="I265" s="50" t="s">
        <v>3</v>
      </c>
      <c r="J265" s="3">
        <v>3.6539100000000002</v>
      </c>
      <c r="K265" s="55">
        <v>3.6712799999999999</v>
      </c>
      <c r="L265" s="3">
        <v>3.68866</v>
      </c>
      <c r="N265" s="14" t="s">
        <v>7</v>
      </c>
      <c r="O265" s="50" t="s">
        <v>3</v>
      </c>
      <c r="P265" s="3">
        <v>3.6537500000000001</v>
      </c>
      <c r="Q265" s="55">
        <v>3.6711200000000002</v>
      </c>
      <c r="R265" s="3">
        <v>3.6884899999999998</v>
      </c>
      <c r="T265" s="14" t="s">
        <v>7</v>
      </c>
      <c r="U265" s="50" t="s">
        <v>3</v>
      </c>
      <c r="V265" s="3">
        <v>3.6545899999999998</v>
      </c>
      <c r="W265" s="55">
        <v>3.6711999999999998</v>
      </c>
      <c r="X265" s="3">
        <v>3.6878199999999999</v>
      </c>
      <c r="Z265" s="14" t="s">
        <v>7</v>
      </c>
      <c r="AA265" s="50" t="s">
        <v>3</v>
      </c>
      <c r="AB265" s="3">
        <v>3.65435</v>
      </c>
      <c r="AC265" s="55">
        <v>3.6704699999999999</v>
      </c>
      <c r="AD265" s="3">
        <v>3.6865899999999998</v>
      </c>
      <c r="AF265" s="14" t="s">
        <v>7</v>
      </c>
      <c r="AG265" s="50" t="s">
        <v>3</v>
      </c>
      <c r="AH265" s="3">
        <v>3.6537000000000002</v>
      </c>
      <c r="AI265" s="55">
        <v>3.6703199999999998</v>
      </c>
      <c r="AJ265" s="3">
        <v>3.6869399999999999</v>
      </c>
      <c r="AL265" s="14" t="s">
        <v>7</v>
      </c>
      <c r="AM265" s="50" t="s">
        <v>3</v>
      </c>
      <c r="AN265" s="3">
        <v>3.6534300000000002</v>
      </c>
      <c r="AO265" s="55">
        <v>3.6695799999999998</v>
      </c>
      <c r="AP265" s="3">
        <v>3.6857199999999999</v>
      </c>
      <c r="AR265" s="14" t="s">
        <v>7</v>
      </c>
      <c r="AS265" s="50" t="s">
        <v>3</v>
      </c>
      <c r="AT265" s="3">
        <v>3.6531699999999998</v>
      </c>
      <c r="AU265" s="55">
        <v>3.6693500000000001</v>
      </c>
      <c r="AV265" s="3">
        <v>3.6855199999999999</v>
      </c>
      <c r="AX265" s="14" t="s">
        <v>7</v>
      </c>
      <c r="AY265" s="50" t="s">
        <v>3</v>
      </c>
      <c r="AZ265" s="3">
        <v>3.65313</v>
      </c>
      <c r="BA265" s="55">
        <v>3.6683300000000001</v>
      </c>
      <c r="BB265" s="3">
        <v>3.6835300000000002</v>
      </c>
      <c r="BD265" s="14" t="s">
        <v>7</v>
      </c>
      <c r="BE265" s="50" t="s">
        <v>3</v>
      </c>
      <c r="BF265" s="3">
        <v>3.6511</v>
      </c>
      <c r="BG265" s="55">
        <v>3.6662499999999998</v>
      </c>
      <c r="BH265" s="3">
        <v>3.6814100000000001</v>
      </c>
      <c r="BJ265" s="14" t="s">
        <v>7</v>
      </c>
      <c r="BK265" s="50" t="s">
        <v>3</v>
      </c>
      <c r="BL265" s="3">
        <v>3.6499100000000002</v>
      </c>
      <c r="BM265" s="55">
        <v>3.66452</v>
      </c>
      <c r="BN265" s="3">
        <v>3.6791399999999999</v>
      </c>
      <c r="BP265" s="14" t="s">
        <v>7</v>
      </c>
      <c r="BQ265" s="50" t="s">
        <v>3</v>
      </c>
      <c r="BR265" s="3">
        <v>3.6463899999999998</v>
      </c>
      <c r="BS265" s="55">
        <v>3.6616599999999999</v>
      </c>
      <c r="BT265" s="3">
        <v>3.6769400000000001</v>
      </c>
      <c r="BV265" s="14" t="s">
        <v>7</v>
      </c>
      <c r="BW265" s="50" t="s">
        <v>3</v>
      </c>
      <c r="BX265" s="3">
        <v>3.6435399999999998</v>
      </c>
      <c r="BY265" s="55">
        <v>3.6587999999999998</v>
      </c>
      <c r="BZ265" s="3">
        <v>3.6740699999999999</v>
      </c>
      <c r="CB265" s="14" t="s">
        <v>7</v>
      </c>
      <c r="CC265" s="50" t="s">
        <v>3</v>
      </c>
      <c r="CD265" s="3">
        <v>3.63714</v>
      </c>
      <c r="CE265" s="55">
        <v>3.6522399999999999</v>
      </c>
      <c r="CF265" s="3">
        <v>3.6673399999999998</v>
      </c>
      <c r="CH265" s="14" t="s">
        <v>7</v>
      </c>
      <c r="CI265" s="50" t="s">
        <v>3</v>
      </c>
      <c r="CJ265" s="3">
        <v>3.62398</v>
      </c>
      <c r="CK265" s="55">
        <v>3.6384699999999999</v>
      </c>
      <c r="CL265" s="3">
        <v>3.6529500000000001</v>
      </c>
      <c r="CN265" s="14" t="s">
        <v>7</v>
      </c>
      <c r="CO265" s="50" t="s">
        <v>3</v>
      </c>
      <c r="CP265" s="3">
        <v>3.6069200000000001</v>
      </c>
      <c r="CQ265" s="55">
        <v>3.6227499999999999</v>
      </c>
      <c r="CR265" s="3">
        <v>3.6385800000000001</v>
      </c>
      <c r="CT265" s="14" t="s">
        <v>7</v>
      </c>
      <c r="CU265" s="50" t="s">
        <v>3</v>
      </c>
      <c r="CV265" s="3">
        <v>3.5797699999999999</v>
      </c>
      <c r="CW265" s="55">
        <v>3.597</v>
      </c>
      <c r="CX265" s="3">
        <v>3.6142300000000001</v>
      </c>
    </row>
    <row r="266" spans="2:102" x14ac:dyDescent="0.3">
      <c r="B266" s="47"/>
      <c r="C266" s="52" t="s">
        <v>4</v>
      </c>
      <c r="D266" s="47">
        <v>2.26397</v>
      </c>
      <c r="E266" s="53">
        <v>2.2784200000000001</v>
      </c>
      <c r="F266" s="47">
        <v>2.2928700000000002</v>
      </c>
      <c r="H266" s="47"/>
      <c r="I266" s="52" t="s">
        <v>4</v>
      </c>
      <c r="J266" s="47">
        <v>2.2634699999999999</v>
      </c>
      <c r="K266" s="53">
        <v>2.27799</v>
      </c>
      <c r="L266" s="47">
        <v>2.2925200000000001</v>
      </c>
      <c r="N266" s="47"/>
      <c r="O266" s="52" t="s">
        <v>4</v>
      </c>
      <c r="P266" s="47">
        <v>2.2631299999999999</v>
      </c>
      <c r="Q266" s="53">
        <v>2.2778299999999998</v>
      </c>
      <c r="R266" s="47">
        <v>2.2925300000000002</v>
      </c>
      <c r="T266" s="47"/>
      <c r="U266" s="52" t="s">
        <v>4</v>
      </c>
      <c r="V266" s="47">
        <v>2.2630699999999999</v>
      </c>
      <c r="W266" s="53">
        <v>2.27793</v>
      </c>
      <c r="X266" s="47">
        <v>2.2927900000000001</v>
      </c>
      <c r="Z266" s="47"/>
      <c r="AA266" s="52" t="s">
        <v>4</v>
      </c>
      <c r="AB266" s="47">
        <v>2.2621600000000002</v>
      </c>
      <c r="AC266" s="53">
        <v>2.2772100000000002</v>
      </c>
      <c r="AD266" s="47">
        <v>2.2922500000000001</v>
      </c>
      <c r="AF266" s="47"/>
      <c r="AG266" s="52" t="s">
        <v>4</v>
      </c>
      <c r="AH266" s="47">
        <v>2.2616900000000002</v>
      </c>
      <c r="AI266" s="53">
        <v>2.2768600000000001</v>
      </c>
      <c r="AJ266" s="47">
        <v>2.2920400000000001</v>
      </c>
      <c r="AL266" s="47"/>
      <c r="AM266" s="52" t="s">
        <v>4</v>
      </c>
      <c r="AN266" s="47">
        <v>2.2613099999999999</v>
      </c>
      <c r="AO266" s="53">
        <v>2.27651</v>
      </c>
      <c r="AP266" s="47">
        <v>2.2917200000000002</v>
      </c>
      <c r="AR266" s="47"/>
      <c r="AS266" s="52" t="s">
        <v>4</v>
      </c>
      <c r="AT266" s="47">
        <v>2.26118</v>
      </c>
      <c r="AU266" s="53">
        <v>2.2764700000000002</v>
      </c>
      <c r="AV266" s="47">
        <v>2.29176</v>
      </c>
      <c r="AX266" s="47"/>
      <c r="AY266" s="52" t="s">
        <v>4</v>
      </c>
      <c r="AZ266" s="47">
        <v>2.2591899999999998</v>
      </c>
      <c r="BA266" s="53">
        <v>2.2751600000000001</v>
      </c>
      <c r="BB266" s="47">
        <v>2.29114</v>
      </c>
      <c r="BD266" s="47"/>
      <c r="BE266" s="52" t="s">
        <v>4</v>
      </c>
      <c r="BF266" s="47">
        <v>2.2572899999999998</v>
      </c>
      <c r="BG266" s="53">
        <v>2.2734000000000001</v>
      </c>
      <c r="BH266" s="47">
        <v>2.2895099999999999</v>
      </c>
      <c r="BJ266" s="47"/>
      <c r="BK266" s="52" t="s">
        <v>4</v>
      </c>
      <c r="BL266" s="47">
        <v>2.2535799999999999</v>
      </c>
      <c r="BM266" s="53">
        <v>2.2709600000000001</v>
      </c>
      <c r="BN266" s="47">
        <v>2.2883399999999998</v>
      </c>
      <c r="BP266" s="47"/>
      <c r="BQ266" s="52" t="s">
        <v>4</v>
      </c>
      <c r="BR266" s="47">
        <v>2.2518600000000002</v>
      </c>
      <c r="BS266" s="53">
        <v>2.26885</v>
      </c>
      <c r="BT266" s="47">
        <v>2.2858299999999998</v>
      </c>
      <c r="BV266" s="47"/>
      <c r="BW266" s="52" t="s">
        <v>4</v>
      </c>
      <c r="BX266" s="47">
        <v>2.2481499999999999</v>
      </c>
      <c r="BY266" s="53">
        <v>2.2658700000000001</v>
      </c>
      <c r="BZ266" s="47">
        <v>2.2835899999999998</v>
      </c>
      <c r="CB266" s="47"/>
      <c r="CC266" s="52" t="s">
        <v>4</v>
      </c>
      <c r="CD266" s="47">
        <v>2.2444600000000001</v>
      </c>
      <c r="CE266" s="53">
        <v>2.2606199999999999</v>
      </c>
      <c r="CF266" s="47">
        <v>2.2767900000000001</v>
      </c>
      <c r="CH266" s="47"/>
      <c r="CI266" s="52" t="s">
        <v>4</v>
      </c>
      <c r="CJ266" s="47">
        <v>2.23089</v>
      </c>
      <c r="CK266" s="53">
        <v>2.24824</v>
      </c>
      <c r="CL266" s="47">
        <v>2.26559</v>
      </c>
      <c r="CN266" s="47"/>
      <c r="CO266" s="52" t="s">
        <v>4</v>
      </c>
      <c r="CP266" s="47">
        <v>2.2195299999999998</v>
      </c>
      <c r="CQ266" s="53">
        <v>2.2353900000000002</v>
      </c>
      <c r="CR266" s="47">
        <v>2.2512500000000002</v>
      </c>
      <c r="CT266" s="47"/>
      <c r="CU266" s="52" t="s">
        <v>4</v>
      </c>
      <c r="CV266" s="47">
        <v>2.19611</v>
      </c>
      <c r="CW266" s="53">
        <v>2.2122799999999998</v>
      </c>
      <c r="CX266" s="47">
        <v>2.22845</v>
      </c>
    </row>
    <row r="267" spans="2:102" x14ac:dyDescent="0.3">
      <c r="B267" s="14" t="s">
        <v>8</v>
      </c>
      <c r="C267" s="50" t="s">
        <v>3</v>
      </c>
      <c r="D267" s="3">
        <v>18.26559</v>
      </c>
      <c r="E267" s="51">
        <v>19.840489999999999</v>
      </c>
      <c r="F267" s="3">
        <v>21.415389999999999</v>
      </c>
      <c r="H267" s="14" t="s">
        <v>8</v>
      </c>
      <c r="I267" s="50" t="s">
        <v>3</v>
      </c>
      <c r="J267" s="3">
        <v>17.955480000000001</v>
      </c>
      <c r="K267" s="51">
        <v>19.434170000000002</v>
      </c>
      <c r="L267" s="3">
        <v>20.912859999999998</v>
      </c>
      <c r="N267" s="14" t="s">
        <v>8</v>
      </c>
      <c r="O267" s="50" t="s">
        <v>3</v>
      </c>
      <c r="P267" s="3">
        <v>17.673359999999999</v>
      </c>
      <c r="Q267" s="51">
        <v>18.918700000000001</v>
      </c>
      <c r="R267" s="3">
        <v>20.16404</v>
      </c>
      <c r="T267" s="14" t="s">
        <v>8</v>
      </c>
      <c r="U267" s="50" t="s">
        <v>3</v>
      </c>
      <c r="V267" s="3">
        <v>17.139240000000001</v>
      </c>
      <c r="W267" s="51">
        <v>18.321639999999999</v>
      </c>
      <c r="X267" s="3">
        <v>19.50404</v>
      </c>
      <c r="Z267" s="14" t="s">
        <v>8</v>
      </c>
      <c r="AA267" s="50" t="s">
        <v>3</v>
      </c>
      <c r="AB267" s="3">
        <v>16.551290000000002</v>
      </c>
      <c r="AC267" s="51">
        <v>17.550850000000001</v>
      </c>
      <c r="AD267" s="3">
        <v>18.550419999999999</v>
      </c>
      <c r="AF267" s="14" t="s">
        <v>8</v>
      </c>
      <c r="AG267" s="50" t="s">
        <v>3</v>
      </c>
      <c r="AH267" s="3">
        <v>15.80841</v>
      </c>
      <c r="AI267" s="51">
        <v>16.753419999999998</v>
      </c>
      <c r="AJ267" s="3">
        <v>17.698429999999998</v>
      </c>
      <c r="AL267" s="14" t="s">
        <v>8</v>
      </c>
      <c r="AM267" s="50" t="s">
        <v>3</v>
      </c>
      <c r="AN267" s="3">
        <v>15.049720000000001</v>
      </c>
      <c r="AO267" s="51">
        <v>15.82854</v>
      </c>
      <c r="AP267" s="3">
        <v>16.60735</v>
      </c>
      <c r="AR267" s="14" t="s">
        <v>8</v>
      </c>
      <c r="AS267" s="50" t="s">
        <v>3</v>
      </c>
      <c r="AT267" s="3">
        <v>14.063789999999999</v>
      </c>
      <c r="AU267" s="51">
        <v>14.705069999999999</v>
      </c>
      <c r="AV267" s="3">
        <v>15.346360000000001</v>
      </c>
      <c r="AX267" s="14" t="s">
        <v>8</v>
      </c>
      <c r="AY267" s="50" t="s">
        <v>3</v>
      </c>
      <c r="AZ267" s="3">
        <v>13.03252</v>
      </c>
      <c r="BA267" s="51">
        <v>13.498329999999999</v>
      </c>
      <c r="BB267" s="3">
        <v>13.96414</v>
      </c>
      <c r="BD267" s="14" t="s">
        <v>8</v>
      </c>
      <c r="BE267" s="50" t="s">
        <v>3</v>
      </c>
      <c r="BF267" s="3">
        <v>12.32696</v>
      </c>
      <c r="BG267" s="51">
        <v>12.77857</v>
      </c>
      <c r="BH267" s="3">
        <v>13.230180000000001</v>
      </c>
      <c r="BJ267" s="14" t="s">
        <v>8</v>
      </c>
      <c r="BK267" s="50" t="s">
        <v>3</v>
      </c>
      <c r="BL267" s="3">
        <v>11.773070000000001</v>
      </c>
      <c r="BM267" s="51">
        <v>12.087719999999999</v>
      </c>
      <c r="BN267" s="3">
        <v>12.402380000000001</v>
      </c>
      <c r="BP267" s="14" t="s">
        <v>8</v>
      </c>
      <c r="BQ267" s="50" t="s">
        <v>3</v>
      </c>
      <c r="BR267" s="3">
        <v>11.056800000000001</v>
      </c>
      <c r="BS267" s="51">
        <v>11.31185</v>
      </c>
      <c r="BT267" s="3">
        <v>11.566890000000001</v>
      </c>
      <c r="BV267" s="14" t="s">
        <v>8</v>
      </c>
      <c r="BW267" s="50" t="s">
        <v>3</v>
      </c>
      <c r="BX267" s="3">
        <v>10.248189999999999</v>
      </c>
      <c r="BY267" s="51">
        <v>10.482469999999999</v>
      </c>
      <c r="BZ267" s="3">
        <v>10.716749999999999</v>
      </c>
      <c r="CB267" s="14" t="s">
        <v>8</v>
      </c>
      <c r="CC267" s="50" t="s">
        <v>3</v>
      </c>
      <c r="CD267" s="3">
        <v>9.4020399999999995</v>
      </c>
      <c r="CE267" s="51">
        <v>9.5593199999999996</v>
      </c>
      <c r="CF267" s="3">
        <v>9.7166099999999993</v>
      </c>
      <c r="CH267" s="14" t="s">
        <v>8</v>
      </c>
      <c r="CI267" s="50" t="s">
        <v>3</v>
      </c>
      <c r="CJ267" s="3">
        <v>8.5571199999999994</v>
      </c>
      <c r="CK267" s="51">
        <v>8.6668699999999994</v>
      </c>
      <c r="CL267" s="3">
        <v>8.7766199999999994</v>
      </c>
      <c r="CN267" s="14" t="s">
        <v>8</v>
      </c>
      <c r="CO267" s="50" t="s">
        <v>3</v>
      </c>
      <c r="CP267" s="3">
        <v>7.5834000000000001</v>
      </c>
      <c r="CQ267" s="51">
        <v>7.6777600000000001</v>
      </c>
      <c r="CR267" s="3">
        <v>7.7721299999999998</v>
      </c>
      <c r="CT267" s="14" t="s">
        <v>8</v>
      </c>
      <c r="CU267" s="50" t="s">
        <v>3</v>
      </c>
      <c r="CV267" s="3">
        <v>6.5992699999999997</v>
      </c>
      <c r="CW267" s="51">
        <v>6.6725300000000001</v>
      </c>
      <c r="CX267" s="3">
        <v>6.7457900000000004</v>
      </c>
    </row>
    <row r="268" spans="2:102" x14ac:dyDescent="0.3">
      <c r="B268" s="47"/>
      <c r="C268" s="52" t="s">
        <v>4</v>
      </c>
      <c r="D268" s="47">
        <v>13.21266</v>
      </c>
      <c r="E268" s="53">
        <v>13.93601</v>
      </c>
      <c r="F268" s="47">
        <v>14.65935</v>
      </c>
      <c r="H268" s="47"/>
      <c r="I268" s="52" t="s">
        <v>4</v>
      </c>
      <c r="J268" s="47">
        <v>12.809609999999999</v>
      </c>
      <c r="K268" s="53">
        <v>13.47038</v>
      </c>
      <c r="L268" s="47">
        <v>14.13115</v>
      </c>
      <c r="N268" s="47"/>
      <c r="O268" s="52" t="s">
        <v>4</v>
      </c>
      <c r="P268" s="47">
        <v>12.39541</v>
      </c>
      <c r="Q268" s="53">
        <v>12.912409999999999</v>
      </c>
      <c r="R268" s="47">
        <v>13.429410000000001</v>
      </c>
      <c r="T268" s="47"/>
      <c r="U268" s="52" t="s">
        <v>4</v>
      </c>
      <c r="V268" s="47">
        <v>11.84057</v>
      </c>
      <c r="W268" s="53">
        <v>12.26515</v>
      </c>
      <c r="X268" s="47">
        <v>12.689730000000001</v>
      </c>
      <c r="Z268" s="47"/>
      <c r="AA268" s="52" t="s">
        <v>4</v>
      </c>
      <c r="AB268" s="47">
        <v>11.20196</v>
      </c>
      <c r="AC268" s="53">
        <v>11.544280000000001</v>
      </c>
      <c r="AD268" s="47">
        <v>11.8866</v>
      </c>
      <c r="AF268" s="47"/>
      <c r="AG268" s="52" t="s">
        <v>4</v>
      </c>
      <c r="AH268" s="47">
        <v>10.49994</v>
      </c>
      <c r="AI268" s="53">
        <v>10.791090000000001</v>
      </c>
      <c r="AJ268" s="47">
        <v>11.08225</v>
      </c>
      <c r="AL268" s="47"/>
      <c r="AM268" s="52" t="s">
        <v>4</v>
      </c>
      <c r="AN268" s="47">
        <v>9.7800999999999991</v>
      </c>
      <c r="AO268" s="53">
        <v>9.9890699999999999</v>
      </c>
      <c r="AP268" s="47">
        <v>10.19805</v>
      </c>
      <c r="AR268" s="47"/>
      <c r="AS268" s="52" t="s">
        <v>4</v>
      </c>
      <c r="AT268" s="47">
        <v>8.91343</v>
      </c>
      <c r="AU268" s="53">
        <v>9.0886200000000006</v>
      </c>
      <c r="AV268" s="47">
        <v>9.2638099999999994</v>
      </c>
      <c r="AX268" s="47"/>
      <c r="AY268" s="52" t="s">
        <v>4</v>
      </c>
      <c r="AZ268" s="47">
        <v>8.0322899999999997</v>
      </c>
      <c r="BA268" s="53">
        <v>8.1686300000000003</v>
      </c>
      <c r="BB268" s="47">
        <v>8.3049700000000009</v>
      </c>
      <c r="BD268" s="47"/>
      <c r="BE268" s="52" t="s">
        <v>4</v>
      </c>
      <c r="BF268" s="47">
        <v>7.5480999999999998</v>
      </c>
      <c r="BG268" s="53">
        <v>7.6673299999999998</v>
      </c>
      <c r="BH268" s="47">
        <v>7.7865500000000001</v>
      </c>
      <c r="BJ268" s="47"/>
      <c r="BK268" s="52" t="s">
        <v>4</v>
      </c>
      <c r="BL268" s="47">
        <v>7.1030100000000003</v>
      </c>
      <c r="BM268" s="53">
        <v>7.2016499999999999</v>
      </c>
      <c r="BN268" s="47">
        <v>7.3002799999999999</v>
      </c>
      <c r="BP268" s="47"/>
      <c r="BQ268" s="52" t="s">
        <v>4</v>
      </c>
      <c r="BR268" s="47">
        <v>6.5892900000000001</v>
      </c>
      <c r="BS268" s="53">
        <v>6.6754499999999997</v>
      </c>
      <c r="BT268" s="47">
        <v>6.7616199999999997</v>
      </c>
      <c r="BV268" s="47"/>
      <c r="BW268" s="52" t="s">
        <v>4</v>
      </c>
      <c r="BX268" s="47">
        <v>6.0695300000000003</v>
      </c>
      <c r="BY268" s="53">
        <v>6.1498699999999999</v>
      </c>
      <c r="BZ268" s="47">
        <v>6.2302099999999996</v>
      </c>
      <c r="CB268" s="47"/>
      <c r="CC268" s="52" t="s">
        <v>4</v>
      </c>
      <c r="CD268" s="47">
        <v>5.5748499999999996</v>
      </c>
      <c r="CE268" s="53">
        <v>5.63544</v>
      </c>
      <c r="CF268" s="47">
        <v>5.6960300000000004</v>
      </c>
      <c r="CH268" s="47"/>
      <c r="CI268" s="52" t="s">
        <v>4</v>
      </c>
      <c r="CJ268" s="47">
        <v>5.1116299999999999</v>
      </c>
      <c r="CK268" s="53">
        <v>5.1534000000000004</v>
      </c>
      <c r="CL268" s="47">
        <v>5.1951700000000001</v>
      </c>
      <c r="CN268" s="47"/>
      <c r="CO268" s="52" t="s">
        <v>4</v>
      </c>
      <c r="CP268" s="47">
        <v>4.6026499999999997</v>
      </c>
      <c r="CQ268" s="53">
        <v>4.6357600000000003</v>
      </c>
      <c r="CR268" s="47">
        <v>4.6688700000000001</v>
      </c>
      <c r="CT268" s="47"/>
      <c r="CU268" s="52" t="s">
        <v>4</v>
      </c>
      <c r="CV268" s="47">
        <v>4.0902399999999997</v>
      </c>
      <c r="CW268" s="53">
        <v>4.1287700000000003</v>
      </c>
      <c r="CX268" s="47">
        <v>4.1673099999999996</v>
      </c>
    </row>
    <row r="269" spans="2:102" x14ac:dyDescent="0.3">
      <c r="B269" s="46" t="s">
        <v>9</v>
      </c>
      <c r="C269" s="52"/>
      <c r="D269" s="47">
        <v>0.74817999999999996</v>
      </c>
      <c r="E269" s="56">
        <v>0.78215999999999997</v>
      </c>
      <c r="F269" s="47">
        <v>0.81613999999999998</v>
      </c>
      <c r="H269" s="46" t="s">
        <v>9</v>
      </c>
      <c r="I269" s="52"/>
      <c r="J269" s="47">
        <v>0.75631000000000004</v>
      </c>
      <c r="K269" s="56">
        <v>0.78876999999999997</v>
      </c>
      <c r="L269" s="47">
        <v>0.82123000000000002</v>
      </c>
      <c r="N269" s="46" t="s">
        <v>9</v>
      </c>
      <c r="O269" s="52"/>
      <c r="P269" s="47">
        <v>0.76666999999999996</v>
      </c>
      <c r="Q269" s="56">
        <v>0.79540999999999995</v>
      </c>
      <c r="R269" s="47">
        <v>0.82416</v>
      </c>
      <c r="T269" s="46" t="s">
        <v>9</v>
      </c>
      <c r="U269" s="52"/>
      <c r="V269" s="47">
        <v>0.77790000000000004</v>
      </c>
      <c r="W269" s="56">
        <v>0.80671999999999999</v>
      </c>
      <c r="X269" s="47">
        <v>0.83553999999999995</v>
      </c>
      <c r="Z269" s="46" t="s">
        <v>9</v>
      </c>
      <c r="AA269" s="52"/>
      <c r="AB269" s="47">
        <v>0.79388000000000003</v>
      </c>
      <c r="AC269" s="56">
        <v>0.81818999999999997</v>
      </c>
      <c r="AD269" s="47">
        <v>0.84250000000000003</v>
      </c>
      <c r="AF269" s="46" t="s">
        <v>9</v>
      </c>
      <c r="AG269" s="52"/>
      <c r="AH269" s="47">
        <v>0.80495000000000005</v>
      </c>
      <c r="AI269" s="56">
        <v>0.82901000000000002</v>
      </c>
      <c r="AJ269" s="47">
        <v>0.85306999999999999</v>
      </c>
      <c r="AL269" s="46" t="s">
        <v>9</v>
      </c>
      <c r="AM269" s="52"/>
      <c r="AN269" s="47">
        <v>0.81889000000000001</v>
      </c>
      <c r="AO269" s="56">
        <v>0.84172999999999998</v>
      </c>
      <c r="AP269" s="47">
        <v>0.86456999999999995</v>
      </c>
      <c r="AR269" s="46" t="s">
        <v>9</v>
      </c>
      <c r="AS269" s="52"/>
      <c r="AT269" s="47">
        <v>0.83008000000000004</v>
      </c>
      <c r="AU269" s="56">
        <v>0.85068999999999995</v>
      </c>
      <c r="AV269" s="47">
        <v>0.87129999999999996</v>
      </c>
      <c r="AX269" s="46" t="s">
        <v>9</v>
      </c>
      <c r="AY269" s="52"/>
      <c r="AZ269" s="47">
        <v>0.83621000000000001</v>
      </c>
      <c r="BA269" s="56">
        <v>0.85711999999999999</v>
      </c>
      <c r="BB269" s="47">
        <v>0.87802999999999998</v>
      </c>
      <c r="BD269" s="46" t="s">
        <v>9</v>
      </c>
      <c r="BE269" s="52"/>
      <c r="BF269" s="47">
        <v>0.83535999999999999</v>
      </c>
      <c r="BG269" s="56">
        <v>0.85950000000000004</v>
      </c>
      <c r="BH269" s="47">
        <v>0.88363000000000003</v>
      </c>
      <c r="BJ269" s="46" t="s">
        <v>9</v>
      </c>
      <c r="BK269" s="52"/>
      <c r="BL269" s="47">
        <v>0.83633000000000002</v>
      </c>
      <c r="BM269" s="56">
        <v>0.85719999999999996</v>
      </c>
      <c r="BN269" s="47">
        <v>0.87805999999999995</v>
      </c>
      <c r="BP269" s="46" t="s">
        <v>9</v>
      </c>
      <c r="BQ269" s="52"/>
      <c r="BR269" s="47">
        <v>0.82867999999999997</v>
      </c>
      <c r="BS269" s="56">
        <v>0.85411999999999999</v>
      </c>
      <c r="BT269" s="47">
        <v>0.87955000000000005</v>
      </c>
      <c r="BV269" s="46" t="s">
        <v>9</v>
      </c>
      <c r="BW269" s="52"/>
      <c r="BX269" s="47">
        <v>0.81894</v>
      </c>
      <c r="BY269" s="56">
        <v>0.84279999999999999</v>
      </c>
      <c r="BZ269" s="47">
        <v>0.86665999999999999</v>
      </c>
      <c r="CB269" s="46" t="s">
        <v>9</v>
      </c>
      <c r="CC269" s="52"/>
      <c r="CD269" s="47">
        <v>0.80540999999999996</v>
      </c>
      <c r="CE269" s="56">
        <v>0.83057000000000003</v>
      </c>
      <c r="CF269" s="47">
        <v>0.85572000000000004</v>
      </c>
      <c r="CH269" s="46" t="s">
        <v>9</v>
      </c>
      <c r="CI269" s="52"/>
      <c r="CJ269" s="47">
        <v>0.77431000000000005</v>
      </c>
      <c r="CK269" s="56">
        <v>0.79835999999999996</v>
      </c>
      <c r="CL269" s="47">
        <v>0.82240000000000002</v>
      </c>
      <c r="CN269" s="46" t="s">
        <v>9</v>
      </c>
      <c r="CO269" s="52"/>
      <c r="CP269" s="47">
        <v>0.74004999999999999</v>
      </c>
      <c r="CQ269" s="56">
        <v>0.76215999999999995</v>
      </c>
      <c r="CR269" s="47">
        <v>0.78427000000000002</v>
      </c>
      <c r="CT269" s="46" t="s">
        <v>9</v>
      </c>
      <c r="CU269" s="52"/>
      <c r="CV269" s="47">
        <v>0.68857000000000002</v>
      </c>
      <c r="CW269" s="56">
        <v>0.71223999999999998</v>
      </c>
      <c r="CX269" s="47">
        <v>0.7359</v>
      </c>
    </row>
    <row r="270" spans="2:102" x14ac:dyDescent="0.3">
      <c r="B270" s="14" t="s">
        <v>10</v>
      </c>
      <c r="C270" s="50" t="s">
        <v>3</v>
      </c>
      <c r="D270" s="3">
        <v>13.694509999999999</v>
      </c>
      <c r="E270" s="51">
        <v>15.363530000000001</v>
      </c>
      <c r="F270" s="3">
        <v>17.032550000000001</v>
      </c>
      <c r="H270" s="14" t="s">
        <v>10</v>
      </c>
      <c r="I270" s="50" t="s">
        <v>3</v>
      </c>
      <c r="J270" s="3">
        <v>13.67482</v>
      </c>
      <c r="K270" s="51">
        <v>15.38317</v>
      </c>
      <c r="L270" s="3">
        <v>17.091519999999999</v>
      </c>
      <c r="N270" s="14" t="s">
        <v>10</v>
      </c>
      <c r="O270" s="50" t="s">
        <v>3</v>
      </c>
      <c r="P270" s="3">
        <v>13.849399999999999</v>
      </c>
      <c r="Q270" s="51">
        <v>15.325570000000001</v>
      </c>
      <c r="R270" s="3">
        <v>16.801729999999999</v>
      </c>
      <c r="T270" s="14" t="s">
        <v>10</v>
      </c>
      <c r="U270" s="50" t="s">
        <v>3</v>
      </c>
      <c r="V270" s="3">
        <v>13.94163</v>
      </c>
      <c r="W270" s="51">
        <v>15.62219</v>
      </c>
      <c r="X270" s="3">
        <v>17.30275</v>
      </c>
      <c r="Z270" s="14" t="s">
        <v>10</v>
      </c>
      <c r="AA270" s="50" t="s">
        <v>3</v>
      </c>
      <c r="AB270" s="3">
        <v>14.15361</v>
      </c>
      <c r="AC270" s="51">
        <v>15.904820000000001</v>
      </c>
      <c r="AD270" s="3">
        <v>17.656030000000001</v>
      </c>
      <c r="AF270" s="14" t="s">
        <v>10</v>
      </c>
      <c r="AG270" s="50" t="s">
        <v>3</v>
      </c>
      <c r="AH270" s="3">
        <v>14.859030000000001</v>
      </c>
      <c r="AI270" s="51">
        <v>16.768550000000001</v>
      </c>
      <c r="AJ270" s="3">
        <v>18.678059999999999</v>
      </c>
      <c r="AL270" s="14" t="s">
        <v>10</v>
      </c>
      <c r="AM270" s="50" t="s">
        <v>3</v>
      </c>
      <c r="AN270" s="3">
        <v>16.840050000000002</v>
      </c>
      <c r="AO270" s="51">
        <v>19.058730000000001</v>
      </c>
      <c r="AP270" s="3">
        <v>21.27741</v>
      </c>
      <c r="AR270" s="14" t="s">
        <v>10</v>
      </c>
      <c r="AS270" s="50" t="s">
        <v>3</v>
      </c>
      <c r="AT270" s="3">
        <v>18.664339999999999</v>
      </c>
      <c r="AU270" s="51">
        <v>21.542619999999999</v>
      </c>
      <c r="AV270" s="3">
        <v>24.42089</v>
      </c>
      <c r="AX270" s="14" t="s">
        <v>10</v>
      </c>
      <c r="AY270" s="50" t="s">
        <v>3</v>
      </c>
      <c r="AZ270" s="3">
        <v>23.180040000000002</v>
      </c>
      <c r="BA270" s="51">
        <v>27.097460000000002</v>
      </c>
      <c r="BB270" s="3">
        <v>31.014890000000001</v>
      </c>
      <c r="BD270" s="14" t="s">
        <v>10</v>
      </c>
      <c r="BE270" s="50" t="s">
        <v>3</v>
      </c>
      <c r="BF270" s="3">
        <v>25.974989999999998</v>
      </c>
      <c r="BG270" s="51">
        <v>30.474679999999999</v>
      </c>
      <c r="BH270" s="3">
        <v>34.974379999999996</v>
      </c>
      <c r="BJ270" s="14" t="s">
        <v>10</v>
      </c>
      <c r="BK270" s="50" t="s">
        <v>3</v>
      </c>
      <c r="BL270" s="3">
        <v>30.504439999999999</v>
      </c>
      <c r="BM270" s="51">
        <v>34.861649999999997</v>
      </c>
      <c r="BN270" s="3">
        <v>39.218850000000003</v>
      </c>
      <c r="BP270" s="14" t="s">
        <v>10</v>
      </c>
      <c r="BQ270" s="50" t="s">
        <v>3</v>
      </c>
      <c r="BR270" s="3">
        <v>35.797040000000003</v>
      </c>
      <c r="BS270" s="51">
        <v>41.06485</v>
      </c>
      <c r="BT270" s="3">
        <v>46.332659999999997</v>
      </c>
      <c r="BV270" s="14" t="s">
        <v>10</v>
      </c>
      <c r="BW270" s="50" t="s">
        <v>3</v>
      </c>
      <c r="BX270" s="3">
        <v>44.507660000000001</v>
      </c>
      <c r="BY270" s="51">
        <v>48.985030000000002</v>
      </c>
      <c r="BZ270" s="3">
        <v>53.462400000000002</v>
      </c>
      <c r="CB270" s="14" t="s">
        <v>10</v>
      </c>
      <c r="CC270" s="50" t="s">
        <v>3</v>
      </c>
      <c r="CD270" s="3">
        <v>52.902099999999997</v>
      </c>
      <c r="CE270" s="51">
        <v>58.708770000000001</v>
      </c>
      <c r="CF270" s="3">
        <v>64.515439999999998</v>
      </c>
      <c r="CH270" s="14" t="s">
        <v>10</v>
      </c>
      <c r="CI270" s="50" t="s">
        <v>3</v>
      </c>
      <c r="CJ270" s="3">
        <v>64.550560000000004</v>
      </c>
      <c r="CK270" s="51">
        <v>68.566540000000003</v>
      </c>
      <c r="CL270" s="3">
        <v>72.582520000000002</v>
      </c>
      <c r="CN270" s="14" t="s">
        <v>10</v>
      </c>
      <c r="CO270" s="50" t="s">
        <v>3</v>
      </c>
      <c r="CP270" s="3">
        <v>78.693280000000001</v>
      </c>
      <c r="CQ270" s="51">
        <v>82.980249999999998</v>
      </c>
      <c r="CR270" s="3">
        <v>87.267219999999995</v>
      </c>
      <c r="CT270" s="14" t="s">
        <v>10</v>
      </c>
      <c r="CU270" s="50" t="s">
        <v>3</v>
      </c>
      <c r="CV270" s="3">
        <v>94.003460000000004</v>
      </c>
      <c r="CW270" s="51">
        <v>100.92618</v>
      </c>
      <c r="CX270" s="3">
        <v>107.84891</v>
      </c>
    </row>
    <row r="271" spans="2:102" x14ac:dyDescent="0.3">
      <c r="B271" s="47"/>
      <c r="C271" s="52" t="s">
        <v>4</v>
      </c>
      <c r="D271" s="47">
        <v>10.2828</v>
      </c>
      <c r="E271" s="53">
        <v>13.374739999999999</v>
      </c>
      <c r="F271" s="47">
        <v>16.466670000000001</v>
      </c>
      <c r="H271" s="47"/>
      <c r="I271" s="52" t="s">
        <v>4</v>
      </c>
      <c r="J271" s="47">
        <v>10.647489999999999</v>
      </c>
      <c r="K271" s="53">
        <v>14.34151</v>
      </c>
      <c r="L271" s="47">
        <v>18.035530000000001</v>
      </c>
      <c r="N271" s="47"/>
      <c r="O271" s="52" t="s">
        <v>4</v>
      </c>
      <c r="P271" s="47">
        <v>11.963570000000001</v>
      </c>
      <c r="Q271" s="53">
        <v>15.710559999999999</v>
      </c>
      <c r="R271" s="47">
        <v>19.457550000000001</v>
      </c>
      <c r="T271" s="47"/>
      <c r="U271" s="52" t="s">
        <v>4</v>
      </c>
      <c r="V271" s="47">
        <v>14.28759</v>
      </c>
      <c r="W271" s="53">
        <v>18.19979</v>
      </c>
      <c r="X271" s="47">
        <v>22.111979999999999</v>
      </c>
      <c r="Z271" s="47"/>
      <c r="AA271" s="52" t="s">
        <v>4</v>
      </c>
      <c r="AB271" s="47">
        <v>15.240159999999999</v>
      </c>
      <c r="AC271" s="53">
        <v>20.189499999999999</v>
      </c>
      <c r="AD271" s="47">
        <v>25.138839999999998</v>
      </c>
      <c r="AF271" s="47"/>
      <c r="AG271" s="52" t="s">
        <v>4</v>
      </c>
      <c r="AH271" s="47">
        <v>17.77242</v>
      </c>
      <c r="AI271" s="53">
        <v>22.990670000000001</v>
      </c>
      <c r="AJ271" s="47">
        <v>28.208919999999999</v>
      </c>
      <c r="AL271" s="47"/>
      <c r="AM271" s="52" t="s">
        <v>4</v>
      </c>
      <c r="AN271" s="47">
        <v>23.61523</v>
      </c>
      <c r="AO271" s="53">
        <v>29.929459999999999</v>
      </c>
      <c r="AP271" s="47">
        <v>36.243690000000001</v>
      </c>
      <c r="AR271" s="47"/>
      <c r="AS271" s="52" t="s">
        <v>4</v>
      </c>
      <c r="AT271" s="47">
        <v>27.42165</v>
      </c>
      <c r="AU271" s="53">
        <v>34.931719999999999</v>
      </c>
      <c r="AV271" s="47">
        <v>42.441780000000001</v>
      </c>
      <c r="AX271" s="47"/>
      <c r="AY271" s="52" t="s">
        <v>4</v>
      </c>
      <c r="AZ271" s="47">
        <v>38.432780000000001</v>
      </c>
      <c r="BA271" s="53">
        <v>49.060400000000001</v>
      </c>
      <c r="BB271" s="47">
        <v>59.688020000000002</v>
      </c>
      <c r="BD271" s="47"/>
      <c r="BE271" s="52" t="s">
        <v>4</v>
      </c>
      <c r="BF271" s="47">
        <v>43.741759999999999</v>
      </c>
      <c r="BG271" s="53">
        <v>54.804969999999997</v>
      </c>
      <c r="BH271" s="47">
        <v>65.868189999999998</v>
      </c>
      <c r="BJ271" s="47"/>
      <c r="BK271" s="52" t="s">
        <v>4</v>
      </c>
      <c r="BL271" s="47">
        <v>53.031219999999998</v>
      </c>
      <c r="BM271" s="53">
        <v>65.493279999999999</v>
      </c>
      <c r="BN271" s="47">
        <v>77.955330000000004</v>
      </c>
      <c r="BP271" s="47"/>
      <c r="BQ271" s="52" t="s">
        <v>4</v>
      </c>
      <c r="BR271" s="47">
        <v>68.488789999999995</v>
      </c>
      <c r="BS271" s="53">
        <v>80.621399999999994</v>
      </c>
      <c r="BT271" s="47">
        <v>92.754009999999994</v>
      </c>
      <c r="BV271" s="47"/>
      <c r="BW271" s="52" t="s">
        <v>4</v>
      </c>
      <c r="BX271" s="47">
        <v>85.324979999999996</v>
      </c>
      <c r="BY271" s="53">
        <v>100.20522</v>
      </c>
      <c r="BZ271" s="47">
        <v>115.08546</v>
      </c>
      <c r="CB271" s="47"/>
      <c r="CC271" s="52" t="s">
        <v>4</v>
      </c>
      <c r="CD271" s="47">
        <v>105.21189</v>
      </c>
      <c r="CE271" s="53">
        <v>119.21073</v>
      </c>
      <c r="CF271" s="47">
        <v>133.20957000000001</v>
      </c>
      <c r="CH271" s="47"/>
      <c r="CI271" s="52" t="s">
        <v>4</v>
      </c>
      <c r="CJ271" s="47">
        <v>127.78216999999999</v>
      </c>
      <c r="CK271" s="53">
        <v>139.66471000000001</v>
      </c>
      <c r="CL271" s="47">
        <v>151.54724999999999</v>
      </c>
      <c r="CN271" s="47"/>
      <c r="CO271" s="52" t="s">
        <v>4</v>
      </c>
      <c r="CP271" s="47">
        <v>152.24279000000001</v>
      </c>
      <c r="CQ271" s="53">
        <v>161.28206</v>
      </c>
      <c r="CR271" s="47">
        <v>170.32132999999999</v>
      </c>
      <c r="CT271" s="47"/>
      <c r="CU271" s="52" t="s">
        <v>4</v>
      </c>
      <c r="CV271" s="47">
        <v>173.31739999999999</v>
      </c>
      <c r="CW271" s="53">
        <v>186.45405</v>
      </c>
      <c r="CX271" s="47">
        <v>199.5907</v>
      </c>
    </row>
    <row r="272" spans="2:102" x14ac:dyDescent="0.3">
      <c r="B272" s="14" t="s">
        <v>11</v>
      </c>
      <c r="C272" s="50" t="s">
        <v>3</v>
      </c>
      <c r="D272" s="3">
        <v>2.5983299999999998</v>
      </c>
      <c r="E272" s="51">
        <v>3.4167299999999998</v>
      </c>
      <c r="F272" s="3">
        <v>4.2351299999999998</v>
      </c>
      <c r="H272" s="14" t="s">
        <v>11</v>
      </c>
      <c r="I272" s="50" t="s">
        <v>3</v>
      </c>
      <c r="J272" s="3">
        <v>2.5207000000000002</v>
      </c>
      <c r="K272" s="51">
        <v>3.3200599999999998</v>
      </c>
      <c r="L272" s="3">
        <v>4.1194100000000002</v>
      </c>
      <c r="N272" s="14" t="s">
        <v>11</v>
      </c>
      <c r="O272" s="50" t="s">
        <v>3</v>
      </c>
      <c r="P272" s="3">
        <v>2.5163600000000002</v>
      </c>
      <c r="Q272" s="51">
        <v>3.1857000000000002</v>
      </c>
      <c r="R272" s="3">
        <v>3.8550499999999999</v>
      </c>
      <c r="T272" s="14" t="s">
        <v>11</v>
      </c>
      <c r="U272" s="50" t="s">
        <v>3</v>
      </c>
      <c r="V272" s="3">
        <v>2.3641800000000002</v>
      </c>
      <c r="W272" s="51">
        <v>3.07978</v>
      </c>
      <c r="X272" s="3">
        <v>3.7953899999999998</v>
      </c>
      <c r="Z272" s="14" t="s">
        <v>11</v>
      </c>
      <c r="AA272" s="50" t="s">
        <v>3</v>
      </c>
      <c r="AB272" s="3">
        <v>2.3067899999999999</v>
      </c>
      <c r="AC272" s="51">
        <v>2.9469699999999999</v>
      </c>
      <c r="AD272" s="3">
        <v>3.5871400000000002</v>
      </c>
      <c r="AF272" s="14" t="s">
        <v>11</v>
      </c>
      <c r="AG272" s="50" t="s">
        <v>3</v>
      </c>
      <c r="AH272" s="3">
        <v>2.2353000000000001</v>
      </c>
      <c r="AI272" s="51">
        <v>2.9339900000000001</v>
      </c>
      <c r="AJ272" s="3">
        <v>3.6326900000000002</v>
      </c>
      <c r="AL272" s="14" t="s">
        <v>11</v>
      </c>
      <c r="AM272" s="50" t="s">
        <v>3</v>
      </c>
      <c r="AN272" s="3">
        <v>2.3670599999999999</v>
      </c>
      <c r="AO272" s="51">
        <v>3.0737899999999998</v>
      </c>
      <c r="AP272" s="3">
        <v>3.7805200000000001</v>
      </c>
      <c r="AR272" s="14" t="s">
        <v>11</v>
      </c>
      <c r="AS272" s="50" t="s">
        <v>3</v>
      </c>
      <c r="AT272" s="3">
        <v>2.4535900000000002</v>
      </c>
      <c r="AU272" s="51">
        <v>3.3043499999999999</v>
      </c>
      <c r="AV272" s="3">
        <v>4.1551</v>
      </c>
      <c r="AX272" s="14" t="s">
        <v>11</v>
      </c>
      <c r="AY272" s="50" t="s">
        <v>3</v>
      </c>
      <c r="AZ272" s="3">
        <v>2.9052500000000001</v>
      </c>
      <c r="BA272" s="51">
        <v>3.9891700000000001</v>
      </c>
      <c r="BB272" s="3">
        <v>5.0731000000000002</v>
      </c>
      <c r="BD272" s="14" t="s">
        <v>11</v>
      </c>
      <c r="BE272" s="50" t="s">
        <v>3</v>
      </c>
      <c r="BF272" s="3">
        <v>3.0634899999999998</v>
      </c>
      <c r="BG272" s="51">
        <v>4.4435099999999998</v>
      </c>
      <c r="BH272" s="3">
        <v>5.8235299999999999</v>
      </c>
      <c r="BJ272" s="14" t="s">
        <v>11</v>
      </c>
      <c r="BK272" s="50" t="s">
        <v>3</v>
      </c>
      <c r="BL272" s="3">
        <v>3.7138300000000002</v>
      </c>
      <c r="BM272" s="51">
        <v>5.1150599999999997</v>
      </c>
      <c r="BN272" s="3">
        <v>6.5162899999999997</v>
      </c>
      <c r="BP272" s="14" t="s">
        <v>11</v>
      </c>
      <c r="BQ272" s="50" t="s">
        <v>3</v>
      </c>
      <c r="BR272" s="3">
        <v>4.3338200000000002</v>
      </c>
      <c r="BS272" s="51">
        <v>6.1868299999999996</v>
      </c>
      <c r="BT272" s="3">
        <v>8.0398399999999999</v>
      </c>
      <c r="BV272" s="14" t="s">
        <v>11</v>
      </c>
      <c r="BW272" s="50" t="s">
        <v>3</v>
      </c>
      <c r="BX272" s="3">
        <v>5.9929500000000004</v>
      </c>
      <c r="BY272" s="51">
        <v>7.82836</v>
      </c>
      <c r="BZ272" s="3">
        <v>9.6637599999999999</v>
      </c>
      <c r="CB272" s="14" t="s">
        <v>11</v>
      </c>
      <c r="CC272" s="50" t="s">
        <v>3</v>
      </c>
      <c r="CD272" s="3">
        <v>7.6555</v>
      </c>
      <c r="CE272" s="51">
        <v>10.11744</v>
      </c>
      <c r="CF272" s="3">
        <v>12.579370000000001</v>
      </c>
      <c r="CH272" s="14" t="s">
        <v>11</v>
      </c>
      <c r="CI272" s="50" t="s">
        <v>3</v>
      </c>
      <c r="CJ272" s="3">
        <v>11.55517</v>
      </c>
      <c r="CK272" s="51">
        <v>13.93947</v>
      </c>
      <c r="CL272" s="3">
        <v>16.323779999999999</v>
      </c>
      <c r="CN272" s="14" t="s">
        <v>11</v>
      </c>
      <c r="CO272" s="50" t="s">
        <v>3</v>
      </c>
      <c r="CP272" s="3">
        <v>17.056719999999999</v>
      </c>
      <c r="CQ272" s="51">
        <v>19.867640000000002</v>
      </c>
      <c r="CR272" s="3">
        <v>22.678560000000001</v>
      </c>
      <c r="CT272" s="14" t="s">
        <v>11</v>
      </c>
      <c r="CU272" s="50" t="s">
        <v>3</v>
      </c>
      <c r="CV272" s="3">
        <v>25.140149999999998</v>
      </c>
      <c r="CW272" s="51">
        <v>29.2437</v>
      </c>
      <c r="CX272" s="3">
        <v>33.347250000000003</v>
      </c>
    </row>
    <row r="273" spans="2:102" x14ac:dyDescent="0.3">
      <c r="B273" s="47"/>
      <c r="C273" s="52" t="s">
        <v>4</v>
      </c>
      <c r="D273" s="47">
        <v>7.1144499999999997</v>
      </c>
      <c r="E273" s="53">
        <v>8.9775100000000005</v>
      </c>
      <c r="F273" s="47">
        <v>10.84057</v>
      </c>
      <c r="H273" s="47"/>
      <c r="I273" s="52" t="s">
        <v>4</v>
      </c>
      <c r="J273" s="47">
        <v>7.1329599999999997</v>
      </c>
      <c r="K273" s="53">
        <v>9.2185799999999993</v>
      </c>
      <c r="L273" s="47">
        <v>11.30419</v>
      </c>
      <c r="N273" s="47"/>
      <c r="O273" s="52" t="s">
        <v>4</v>
      </c>
      <c r="P273" s="47">
        <v>7.5406199999999997</v>
      </c>
      <c r="Q273" s="53">
        <v>9.5256600000000002</v>
      </c>
      <c r="R273" s="47">
        <v>11.51071</v>
      </c>
      <c r="T273" s="47"/>
      <c r="U273" s="52" t="s">
        <v>4</v>
      </c>
      <c r="V273" s="47">
        <v>8.0599000000000007</v>
      </c>
      <c r="W273" s="53">
        <v>10.214169999999999</v>
      </c>
      <c r="X273" s="47">
        <v>12.36844</v>
      </c>
      <c r="Z273" s="47"/>
      <c r="AA273" s="52" t="s">
        <v>4</v>
      </c>
      <c r="AB273" s="47">
        <v>8.2021700000000006</v>
      </c>
      <c r="AC273" s="53">
        <v>10.714969999999999</v>
      </c>
      <c r="AD273" s="47">
        <v>13.22777</v>
      </c>
      <c r="AF273" s="47"/>
      <c r="AG273" s="52" t="s">
        <v>4</v>
      </c>
      <c r="AH273" s="47">
        <v>8.8696400000000004</v>
      </c>
      <c r="AI273" s="53">
        <v>11.59144</v>
      </c>
      <c r="AJ273" s="47">
        <v>14.313230000000001</v>
      </c>
      <c r="AL273" s="47"/>
      <c r="AM273" s="52" t="s">
        <v>4</v>
      </c>
      <c r="AN273" s="47">
        <v>10.832269999999999</v>
      </c>
      <c r="AO273" s="53">
        <v>13.918570000000001</v>
      </c>
      <c r="AP273" s="47">
        <v>17.00487</v>
      </c>
      <c r="AR273" s="47"/>
      <c r="AS273" s="52" t="s">
        <v>4</v>
      </c>
      <c r="AT273" s="47">
        <v>11.83713</v>
      </c>
      <c r="AU273" s="53">
        <v>15.78302</v>
      </c>
      <c r="AV273" s="47">
        <v>19.728919999999999</v>
      </c>
      <c r="AX273" s="47"/>
      <c r="AY273" s="52" t="s">
        <v>4</v>
      </c>
      <c r="AZ273" s="47">
        <v>15.788460000000001</v>
      </c>
      <c r="BA273" s="53">
        <v>21.13767</v>
      </c>
      <c r="BB273" s="47">
        <v>26.486879999999999</v>
      </c>
      <c r="BD273" s="47"/>
      <c r="BE273" s="52" t="s">
        <v>4</v>
      </c>
      <c r="BF273" s="47">
        <v>17.293790000000001</v>
      </c>
      <c r="BG273" s="53">
        <v>23.491430000000001</v>
      </c>
      <c r="BH273" s="47">
        <v>29.689070000000001</v>
      </c>
      <c r="BJ273" s="47"/>
      <c r="BK273" s="52" t="s">
        <v>4</v>
      </c>
      <c r="BL273" s="47">
        <v>21.632370000000002</v>
      </c>
      <c r="BM273" s="53">
        <v>27.846219999999999</v>
      </c>
      <c r="BN273" s="47">
        <v>34.060070000000003</v>
      </c>
      <c r="BP273" s="47"/>
      <c r="BQ273" s="52" t="s">
        <v>4</v>
      </c>
      <c r="BR273" s="47">
        <v>26.899170000000002</v>
      </c>
      <c r="BS273" s="53">
        <v>34.382109999999997</v>
      </c>
      <c r="BT273" s="47">
        <v>41.865049999999997</v>
      </c>
      <c r="BV273" s="47"/>
      <c r="BW273" s="52" t="s">
        <v>4</v>
      </c>
      <c r="BX273" s="47">
        <v>36.039470000000001</v>
      </c>
      <c r="BY273" s="53">
        <v>43.54815</v>
      </c>
      <c r="BZ273" s="47">
        <v>51.056820000000002</v>
      </c>
      <c r="CB273" s="47"/>
      <c r="CC273" s="52" t="s">
        <v>4</v>
      </c>
      <c r="CD273" s="47">
        <v>45.774340000000002</v>
      </c>
      <c r="CE273" s="53">
        <v>53.762590000000003</v>
      </c>
      <c r="CF273" s="47">
        <v>61.750830000000001</v>
      </c>
      <c r="CH273" s="47"/>
      <c r="CI273" s="52" t="s">
        <v>4</v>
      </c>
      <c r="CJ273" s="47">
        <v>61.967089999999999</v>
      </c>
      <c r="CK273" s="53">
        <v>68.256100000000004</v>
      </c>
      <c r="CL273" s="47">
        <v>74.545100000000005</v>
      </c>
      <c r="CN273" s="47"/>
      <c r="CO273" s="52" t="s">
        <v>4</v>
      </c>
      <c r="CP273" s="47">
        <v>78.551450000000003</v>
      </c>
      <c r="CQ273" s="53">
        <v>86.28049</v>
      </c>
      <c r="CR273" s="47">
        <v>94.009540000000001</v>
      </c>
      <c r="CT273" s="47"/>
      <c r="CU273" s="52" t="s">
        <v>4</v>
      </c>
      <c r="CV273" s="47">
        <v>99.538730000000001</v>
      </c>
      <c r="CW273" s="53">
        <v>110.07973</v>
      </c>
      <c r="CX273" s="47">
        <v>120.62072999999999</v>
      </c>
    </row>
    <row r="274" spans="2:102" x14ac:dyDescent="0.3">
      <c r="B274" s="46" t="s">
        <v>12</v>
      </c>
      <c r="C274" s="52"/>
      <c r="D274" s="47">
        <v>108.77264</v>
      </c>
      <c r="E274" s="53">
        <v>182.5</v>
      </c>
      <c r="F274" s="47">
        <v>256.22735999999998</v>
      </c>
      <c r="H274" s="46" t="s">
        <v>12</v>
      </c>
      <c r="I274" s="52"/>
      <c r="J274" s="47">
        <v>119.81529999999999</v>
      </c>
      <c r="K274" s="53">
        <v>198.5</v>
      </c>
      <c r="L274" s="47">
        <v>277.18470000000002</v>
      </c>
      <c r="N274" s="46" t="s">
        <v>12</v>
      </c>
      <c r="O274" s="52"/>
      <c r="P274" s="47">
        <v>135.16305</v>
      </c>
      <c r="Q274" s="53">
        <v>223</v>
      </c>
      <c r="R274" s="47">
        <v>310.83695</v>
      </c>
      <c r="T274" s="46" t="s">
        <v>12</v>
      </c>
      <c r="U274" s="52"/>
      <c r="V274" s="47">
        <v>176.75816</v>
      </c>
      <c r="W274" s="53">
        <v>259.5</v>
      </c>
      <c r="X274" s="47">
        <v>342.24184000000002</v>
      </c>
      <c r="Z274" s="46" t="s">
        <v>12</v>
      </c>
      <c r="AA274" s="52"/>
      <c r="AB274" s="47">
        <v>196.98815999999999</v>
      </c>
      <c r="AC274" s="53">
        <v>268.5</v>
      </c>
      <c r="AD274" s="47">
        <v>340.01184000000001</v>
      </c>
      <c r="AF274" s="46" t="s">
        <v>12</v>
      </c>
      <c r="AG274" s="52"/>
      <c r="AH274" s="47">
        <v>218.31412</v>
      </c>
      <c r="AI274" s="53">
        <v>302.5</v>
      </c>
      <c r="AJ274" s="47">
        <v>386.68588</v>
      </c>
      <c r="AL274" s="46" t="s">
        <v>12</v>
      </c>
      <c r="AM274" s="52"/>
      <c r="AN274" s="47">
        <v>287.31250999999997</v>
      </c>
      <c r="AO274" s="53">
        <v>422.5</v>
      </c>
      <c r="AP274" s="47">
        <v>557.68749000000003</v>
      </c>
      <c r="AR274" s="46" t="s">
        <v>12</v>
      </c>
      <c r="AS274" s="52"/>
      <c r="AT274" s="47">
        <v>295.33530999999999</v>
      </c>
      <c r="AU274" s="53">
        <v>413.5</v>
      </c>
      <c r="AV274" s="47">
        <v>531.66468999999995</v>
      </c>
      <c r="AX274" s="46" t="s">
        <v>12</v>
      </c>
      <c r="AY274" s="52"/>
      <c r="AZ274" s="47">
        <v>451.97131000000002</v>
      </c>
      <c r="BA274" s="53">
        <v>591</v>
      </c>
      <c r="BB274" s="47">
        <v>730.02868999999998</v>
      </c>
      <c r="BD274" s="46" t="s">
        <v>12</v>
      </c>
      <c r="BE274" s="52"/>
      <c r="BF274" s="47">
        <v>457.28138999999999</v>
      </c>
      <c r="BG274" s="53">
        <v>676.5</v>
      </c>
      <c r="BH274" s="47">
        <v>895.71861000000001</v>
      </c>
      <c r="BJ274" s="46" t="s">
        <v>12</v>
      </c>
      <c r="BK274" s="52"/>
      <c r="BL274" s="47">
        <v>582.88913000000002</v>
      </c>
      <c r="BM274" s="53">
        <v>809.5</v>
      </c>
      <c r="BN274" s="47">
        <v>1036.11087</v>
      </c>
      <c r="BP274" s="46" t="s">
        <v>12</v>
      </c>
      <c r="BQ274" s="52"/>
      <c r="BR274" s="47">
        <v>730.23644000000002</v>
      </c>
      <c r="BS274" s="53">
        <v>1021</v>
      </c>
      <c r="BT274" s="47">
        <v>1311.7635600000001</v>
      </c>
      <c r="BV274" s="46" t="s">
        <v>12</v>
      </c>
      <c r="BW274" s="52"/>
      <c r="BX274" s="47">
        <v>892.11264000000006</v>
      </c>
      <c r="BY274" s="53">
        <v>1371</v>
      </c>
      <c r="BZ274" s="47">
        <v>1849.8873599999999</v>
      </c>
      <c r="CB274" s="46" t="s">
        <v>12</v>
      </c>
      <c r="CC274" s="52"/>
      <c r="CD274" s="47">
        <v>1300.23307</v>
      </c>
      <c r="CE274" s="53">
        <v>1611</v>
      </c>
      <c r="CF274" s="47">
        <v>1921.76693</v>
      </c>
      <c r="CH274" s="46" t="s">
        <v>12</v>
      </c>
      <c r="CI274" s="52"/>
      <c r="CJ274" s="47">
        <v>1611.90734</v>
      </c>
      <c r="CK274" s="53">
        <v>1930.5</v>
      </c>
      <c r="CL274" s="47">
        <v>2249.0926599999998</v>
      </c>
      <c r="CN274" s="46" t="s">
        <v>12</v>
      </c>
      <c r="CO274" s="52"/>
      <c r="CP274" s="47">
        <v>1662.7765999999999</v>
      </c>
      <c r="CQ274" s="53">
        <v>1978</v>
      </c>
      <c r="CR274" s="47">
        <v>2293.2233999999999</v>
      </c>
      <c r="CT274" s="46" t="s">
        <v>12</v>
      </c>
      <c r="CU274" s="52"/>
      <c r="CV274" s="47">
        <v>2014.5201199999999</v>
      </c>
      <c r="CW274" s="53">
        <v>2257</v>
      </c>
      <c r="CX274" s="47">
        <v>2499.4798799999999</v>
      </c>
    </row>
    <row r="275" spans="2:102" x14ac:dyDescent="0.3">
      <c r="B275" s="14" t="s">
        <v>13</v>
      </c>
      <c r="C275" s="50" t="s">
        <v>3</v>
      </c>
      <c r="D275" s="3">
        <v>21.407129999999999</v>
      </c>
      <c r="E275" s="51">
        <v>21.864319999999999</v>
      </c>
      <c r="F275" s="3">
        <v>22.32151</v>
      </c>
      <c r="H275" s="14" t="s">
        <v>13</v>
      </c>
      <c r="I275" s="50" t="s">
        <v>3</v>
      </c>
      <c r="J275" s="3">
        <v>21.355519999999999</v>
      </c>
      <c r="K275" s="51">
        <v>21.816079999999999</v>
      </c>
      <c r="L275" s="3">
        <v>22.27664</v>
      </c>
      <c r="N275" s="14" t="s">
        <v>13</v>
      </c>
      <c r="O275" s="50" t="s">
        <v>3</v>
      </c>
      <c r="P275" s="3">
        <v>21.423249999999999</v>
      </c>
      <c r="Q275" s="51">
        <v>21.83896</v>
      </c>
      <c r="R275" s="3">
        <v>22.254670000000001</v>
      </c>
      <c r="T275" s="14" t="s">
        <v>13</v>
      </c>
      <c r="U275" s="50" t="s">
        <v>3</v>
      </c>
      <c r="V275" s="3">
        <v>21.30799</v>
      </c>
      <c r="W275" s="51">
        <v>21.759419999999999</v>
      </c>
      <c r="X275" s="3">
        <v>22.210850000000001</v>
      </c>
      <c r="Z275" s="14" t="s">
        <v>13</v>
      </c>
      <c r="AA275" s="50" t="s">
        <v>3</v>
      </c>
      <c r="AB275" s="3">
        <v>21.39188</v>
      </c>
      <c r="AC275" s="51">
        <v>21.8276</v>
      </c>
      <c r="AD275" s="3">
        <v>22.26332</v>
      </c>
      <c r="AF275" s="14" t="s">
        <v>13</v>
      </c>
      <c r="AG275" s="50" t="s">
        <v>3</v>
      </c>
      <c r="AH275" s="3">
        <v>21.390180000000001</v>
      </c>
      <c r="AI275" s="51">
        <v>21.882709999999999</v>
      </c>
      <c r="AJ275" s="3">
        <v>22.375229999999998</v>
      </c>
      <c r="AL275" s="14" t="s">
        <v>13</v>
      </c>
      <c r="AM275" s="50" t="s">
        <v>3</v>
      </c>
      <c r="AN275" s="3">
        <v>21.547940000000001</v>
      </c>
      <c r="AO275" s="51">
        <v>21.957789999999999</v>
      </c>
      <c r="AP275" s="3">
        <v>22.367629999999998</v>
      </c>
      <c r="AR275" s="14" t="s">
        <v>13</v>
      </c>
      <c r="AS275" s="50" t="s">
        <v>3</v>
      </c>
      <c r="AT275" s="3">
        <v>21.806190000000001</v>
      </c>
      <c r="AU275" s="51">
        <v>22.22824</v>
      </c>
      <c r="AV275" s="3">
        <v>22.650289999999998</v>
      </c>
      <c r="AX275" s="14" t="s">
        <v>13</v>
      </c>
      <c r="AY275" s="50" t="s">
        <v>3</v>
      </c>
      <c r="AZ275" s="3">
        <v>22.173030000000001</v>
      </c>
      <c r="BA275" s="51">
        <v>22.49701</v>
      </c>
      <c r="BB275" s="3">
        <v>22.820989999999998</v>
      </c>
      <c r="BD275" s="14" t="s">
        <v>13</v>
      </c>
      <c r="BE275" s="50" t="s">
        <v>3</v>
      </c>
      <c r="BF275" s="3">
        <v>22.410129999999999</v>
      </c>
      <c r="BG275" s="51">
        <v>22.723990000000001</v>
      </c>
      <c r="BH275" s="3">
        <v>23.037839999999999</v>
      </c>
      <c r="BJ275" s="14" t="s">
        <v>13</v>
      </c>
      <c r="BK275" s="50" t="s">
        <v>3</v>
      </c>
      <c r="BL275" s="3">
        <v>22.626809999999999</v>
      </c>
      <c r="BM275" s="51">
        <v>22.919499999999999</v>
      </c>
      <c r="BN275" s="3">
        <v>23.21218</v>
      </c>
      <c r="BP275" s="14" t="s">
        <v>13</v>
      </c>
      <c r="BQ275" s="50" t="s">
        <v>3</v>
      </c>
      <c r="BR275" s="3">
        <v>22.93094</v>
      </c>
      <c r="BS275" s="51">
        <v>23.174600000000002</v>
      </c>
      <c r="BT275" s="3">
        <v>23.41826</v>
      </c>
      <c r="BV275" s="14" t="s">
        <v>13</v>
      </c>
      <c r="BW275" s="50" t="s">
        <v>3</v>
      </c>
      <c r="BX275" s="3">
        <v>23.261610000000001</v>
      </c>
      <c r="BY275" s="51">
        <v>23.50168</v>
      </c>
      <c r="BZ275" s="3">
        <v>23.74175</v>
      </c>
      <c r="CB275" s="14" t="s">
        <v>13</v>
      </c>
      <c r="CC275" s="50" t="s">
        <v>3</v>
      </c>
      <c r="CD275" s="3">
        <v>23.573160000000001</v>
      </c>
      <c r="CE275" s="51">
        <v>23.81401</v>
      </c>
      <c r="CF275" s="3">
        <v>24.054849999999998</v>
      </c>
      <c r="CH275" s="14" t="s">
        <v>13</v>
      </c>
      <c r="CI275" s="50" t="s">
        <v>3</v>
      </c>
      <c r="CJ275" s="3">
        <v>23.979939999999999</v>
      </c>
      <c r="CK275" s="51">
        <v>24.198260000000001</v>
      </c>
      <c r="CL275" s="3">
        <v>24.416589999999999</v>
      </c>
      <c r="CN275" s="14" t="s">
        <v>13</v>
      </c>
      <c r="CO275" s="50" t="s">
        <v>3</v>
      </c>
      <c r="CP275" s="3">
        <v>24.43777</v>
      </c>
      <c r="CQ275" s="51">
        <v>24.607340000000001</v>
      </c>
      <c r="CR275" s="3">
        <v>24.776900000000001</v>
      </c>
      <c r="CT275" s="14" t="s">
        <v>13</v>
      </c>
      <c r="CU275" s="50" t="s">
        <v>3</v>
      </c>
      <c r="CV275" s="3">
        <v>24.873169999999998</v>
      </c>
      <c r="CW275" s="51">
        <v>25.101040000000001</v>
      </c>
      <c r="CX275" s="3">
        <v>25.328900000000001</v>
      </c>
    </row>
    <row r="276" spans="2:102" x14ac:dyDescent="0.3">
      <c r="B276" s="47"/>
      <c r="C276" s="52" t="s">
        <v>4</v>
      </c>
      <c r="D276" s="47">
        <v>12.29904</v>
      </c>
      <c r="E276" s="53">
        <v>12.39148</v>
      </c>
      <c r="F276" s="47">
        <v>12.483919999999999</v>
      </c>
      <c r="H276" s="47"/>
      <c r="I276" s="52" t="s">
        <v>4</v>
      </c>
      <c r="J276" s="47">
        <v>12.27896</v>
      </c>
      <c r="K276" s="53">
        <v>12.387259999999999</v>
      </c>
      <c r="L276" s="47">
        <v>12.495570000000001</v>
      </c>
      <c r="N276" s="47"/>
      <c r="O276" s="52" t="s">
        <v>4</v>
      </c>
      <c r="P276" s="47">
        <v>12.25797</v>
      </c>
      <c r="Q276" s="53">
        <v>12.35413</v>
      </c>
      <c r="R276" s="47">
        <v>12.4503</v>
      </c>
      <c r="T276" s="47"/>
      <c r="U276" s="52" t="s">
        <v>4</v>
      </c>
      <c r="V276" s="47">
        <v>12.28298</v>
      </c>
      <c r="W276" s="53">
        <v>12.34995</v>
      </c>
      <c r="X276" s="47">
        <v>12.416930000000001</v>
      </c>
      <c r="Z276" s="47"/>
      <c r="AA276" s="52" t="s">
        <v>4</v>
      </c>
      <c r="AB276" s="47">
        <v>12.23893</v>
      </c>
      <c r="AC276" s="53">
        <v>12.32615</v>
      </c>
      <c r="AD276" s="47">
        <v>12.41338</v>
      </c>
      <c r="AF276" s="47"/>
      <c r="AG276" s="52" t="s">
        <v>4</v>
      </c>
      <c r="AH276" s="47">
        <v>12.16677</v>
      </c>
      <c r="AI276" s="53">
        <v>12.2372</v>
      </c>
      <c r="AJ276" s="47">
        <v>12.30763</v>
      </c>
      <c r="AL276" s="47"/>
      <c r="AM276" s="52" t="s">
        <v>4</v>
      </c>
      <c r="AN276" s="47">
        <v>12.157299999999999</v>
      </c>
      <c r="AO276" s="53">
        <v>12.224869999999999</v>
      </c>
      <c r="AP276" s="47">
        <v>12.29243</v>
      </c>
      <c r="AR276" s="47"/>
      <c r="AS276" s="52" t="s">
        <v>4</v>
      </c>
      <c r="AT276" s="47">
        <v>12.04143</v>
      </c>
      <c r="AU276" s="53">
        <v>12.107900000000001</v>
      </c>
      <c r="AV276" s="47">
        <v>12.174379999999999</v>
      </c>
      <c r="AX276" s="47"/>
      <c r="AY276" s="52" t="s">
        <v>4</v>
      </c>
      <c r="AZ276" s="47">
        <v>11.943210000000001</v>
      </c>
      <c r="BA276" s="53">
        <v>12.0238</v>
      </c>
      <c r="BB276" s="47">
        <v>12.104380000000001</v>
      </c>
      <c r="BD276" s="47"/>
      <c r="BE276" s="52" t="s">
        <v>4</v>
      </c>
      <c r="BF276" s="47">
        <v>11.893969999999999</v>
      </c>
      <c r="BG276" s="53">
        <v>11.969720000000001</v>
      </c>
      <c r="BH276" s="47">
        <v>12.04548</v>
      </c>
      <c r="BJ276" s="47"/>
      <c r="BK276" s="52" t="s">
        <v>4</v>
      </c>
      <c r="BL276" s="47">
        <v>11.88977</v>
      </c>
      <c r="BM276" s="53">
        <v>11.95905</v>
      </c>
      <c r="BN276" s="47">
        <v>12.028320000000001</v>
      </c>
      <c r="BP276" s="47"/>
      <c r="BQ276" s="52" t="s">
        <v>4</v>
      </c>
      <c r="BR276" s="47">
        <v>11.84695</v>
      </c>
      <c r="BS276" s="53">
        <v>11.926679999999999</v>
      </c>
      <c r="BT276" s="47">
        <v>12.00642</v>
      </c>
      <c r="BV276" s="47"/>
      <c r="BW276" s="52" t="s">
        <v>4</v>
      </c>
      <c r="BX276" s="47">
        <v>11.84024</v>
      </c>
      <c r="BY276" s="53">
        <v>11.89359</v>
      </c>
      <c r="BZ276" s="47">
        <v>11.94693</v>
      </c>
      <c r="CB276" s="47"/>
      <c r="CC276" s="52" t="s">
        <v>4</v>
      </c>
      <c r="CD276" s="47">
        <v>11.87424</v>
      </c>
      <c r="CE276" s="53">
        <v>11.934369999999999</v>
      </c>
      <c r="CF276" s="47">
        <v>11.99451</v>
      </c>
      <c r="CH276" s="47"/>
      <c r="CI276" s="52" t="s">
        <v>4</v>
      </c>
      <c r="CJ276" s="47">
        <v>11.865869999999999</v>
      </c>
      <c r="CK276" s="53">
        <v>11.969519999999999</v>
      </c>
      <c r="CL276" s="47">
        <v>12.073169999999999</v>
      </c>
      <c r="CN276" s="47"/>
      <c r="CO276" s="52" t="s">
        <v>4</v>
      </c>
      <c r="CP276" s="47">
        <v>11.994160000000001</v>
      </c>
      <c r="CQ276" s="53">
        <v>12.064970000000001</v>
      </c>
      <c r="CR276" s="47">
        <v>12.13579</v>
      </c>
      <c r="CT276" s="47"/>
      <c r="CU276" s="52" t="s">
        <v>4</v>
      </c>
      <c r="CV276" s="47">
        <v>12.090619999999999</v>
      </c>
      <c r="CW276" s="53">
        <v>12.23354</v>
      </c>
      <c r="CX276" s="47">
        <v>12.37645</v>
      </c>
    </row>
    <row r="277" spans="2:102" x14ac:dyDescent="0.3">
      <c r="B277" s="14" t="s">
        <v>14</v>
      </c>
      <c r="C277" s="50" t="s">
        <v>3</v>
      </c>
      <c r="D277" s="3">
        <v>16.721959999999999</v>
      </c>
      <c r="E277" s="51">
        <v>17.69042</v>
      </c>
      <c r="F277" s="3">
        <v>18.65888</v>
      </c>
      <c r="H277" s="14" t="s">
        <v>14</v>
      </c>
      <c r="I277" s="50" t="s">
        <v>3</v>
      </c>
      <c r="J277" s="3">
        <v>16.835000000000001</v>
      </c>
      <c r="K277" s="51">
        <v>17.787050000000001</v>
      </c>
      <c r="L277" s="3">
        <v>18.739090000000001</v>
      </c>
      <c r="N277" s="14" t="s">
        <v>14</v>
      </c>
      <c r="O277" s="50" t="s">
        <v>3</v>
      </c>
      <c r="P277" s="3">
        <v>17.080110000000001</v>
      </c>
      <c r="Q277" s="51">
        <v>17.927129999999998</v>
      </c>
      <c r="R277" s="3">
        <v>18.774159999999998</v>
      </c>
      <c r="T277" s="14" t="s">
        <v>14</v>
      </c>
      <c r="U277" s="50" t="s">
        <v>3</v>
      </c>
      <c r="V277" s="3">
        <v>17.215599999999998</v>
      </c>
      <c r="W277" s="51">
        <v>18.085979999999999</v>
      </c>
      <c r="X277" s="3">
        <v>18.95636</v>
      </c>
      <c r="Z277" s="14" t="s">
        <v>14</v>
      </c>
      <c r="AA277" s="50" t="s">
        <v>3</v>
      </c>
      <c r="AB277" s="3">
        <v>17.562740000000002</v>
      </c>
      <c r="AC277" s="51">
        <v>18.358650000000001</v>
      </c>
      <c r="AD277" s="3">
        <v>19.15456</v>
      </c>
      <c r="AF277" s="14" t="s">
        <v>14</v>
      </c>
      <c r="AG277" s="50" t="s">
        <v>3</v>
      </c>
      <c r="AH277" s="3">
        <v>17.785920000000001</v>
      </c>
      <c r="AI277" s="51">
        <v>18.615369999999999</v>
      </c>
      <c r="AJ277" s="3">
        <v>19.44483</v>
      </c>
      <c r="AL277" s="14" t="s">
        <v>14</v>
      </c>
      <c r="AM277" s="50" t="s">
        <v>3</v>
      </c>
      <c r="AN277" s="3">
        <v>18.156389999999998</v>
      </c>
      <c r="AO277" s="51">
        <v>18.919550000000001</v>
      </c>
      <c r="AP277" s="3">
        <v>19.68271</v>
      </c>
      <c r="AR277" s="14" t="s">
        <v>14</v>
      </c>
      <c r="AS277" s="50" t="s">
        <v>3</v>
      </c>
      <c r="AT277" s="3">
        <v>18.59084</v>
      </c>
      <c r="AU277" s="51">
        <v>19.314340000000001</v>
      </c>
      <c r="AV277" s="3">
        <v>20.03783</v>
      </c>
      <c r="AX277" s="14" t="s">
        <v>14</v>
      </c>
      <c r="AY277" s="50" t="s">
        <v>3</v>
      </c>
      <c r="AZ277" s="3">
        <v>19.039169999999999</v>
      </c>
      <c r="BA277" s="51">
        <v>19.673159999999999</v>
      </c>
      <c r="BB277" s="3">
        <v>20.30716</v>
      </c>
      <c r="BD277" s="14" t="s">
        <v>14</v>
      </c>
      <c r="BE277" s="50" t="s">
        <v>3</v>
      </c>
      <c r="BF277" s="3">
        <v>19.19096</v>
      </c>
      <c r="BG277" s="51">
        <v>19.91685</v>
      </c>
      <c r="BH277" s="3">
        <v>20.64274</v>
      </c>
      <c r="BJ277" s="14" t="s">
        <v>14</v>
      </c>
      <c r="BK277" s="50" t="s">
        <v>3</v>
      </c>
      <c r="BL277" s="3">
        <v>19.414149999999999</v>
      </c>
      <c r="BM277" s="51">
        <v>20.034189999999999</v>
      </c>
      <c r="BN277" s="3">
        <v>20.654229999999998</v>
      </c>
      <c r="BP277" s="14" t="s">
        <v>14</v>
      </c>
      <c r="BQ277" s="50" t="s">
        <v>3</v>
      </c>
      <c r="BR277" s="3">
        <v>19.52441</v>
      </c>
      <c r="BS277" s="51">
        <v>20.184380000000001</v>
      </c>
      <c r="BT277" s="3">
        <v>20.844349999999999</v>
      </c>
      <c r="BV277" s="14" t="s">
        <v>14</v>
      </c>
      <c r="BW277" s="50" t="s">
        <v>3</v>
      </c>
      <c r="BX277" s="3">
        <v>19.588170000000002</v>
      </c>
      <c r="BY277" s="51">
        <v>20.222770000000001</v>
      </c>
      <c r="BZ277" s="3">
        <v>20.85737</v>
      </c>
      <c r="CB277" s="14" t="s">
        <v>14</v>
      </c>
      <c r="CC277" s="50" t="s">
        <v>3</v>
      </c>
      <c r="CD277" s="3">
        <v>19.59666</v>
      </c>
      <c r="CE277" s="51">
        <v>20.21782</v>
      </c>
      <c r="CF277" s="3">
        <v>20.838989999999999</v>
      </c>
      <c r="CH277" s="14" t="s">
        <v>14</v>
      </c>
      <c r="CI277" s="50" t="s">
        <v>3</v>
      </c>
      <c r="CJ277" s="3">
        <v>19.252490000000002</v>
      </c>
      <c r="CK277" s="51">
        <v>19.841940000000001</v>
      </c>
      <c r="CL277" s="3">
        <v>20.431380000000001</v>
      </c>
      <c r="CN277" s="14" t="s">
        <v>14</v>
      </c>
      <c r="CO277" s="50" t="s">
        <v>3</v>
      </c>
      <c r="CP277" s="3">
        <v>18.837479999999999</v>
      </c>
      <c r="CQ277" s="51">
        <v>19.366330000000001</v>
      </c>
      <c r="CR277" s="3">
        <v>19.89517</v>
      </c>
      <c r="CT277" s="14" t="s">
        <v>14</v>
      </c>
      <c r="CU277" s="50" t="s">
        <v>3</v>
      </c>
      <c r="CV277" s="3">
        <v>18.05639</v>
      </c>
      <c r="CW277" s="51">
        <v>18.609159999999999</v>
      </c>
      <c r="CX277" s="3">
        <v>19.161919999999999</v>
      </c>
    </row>
    <row r="278" spans="2:102" x14ac:dyDescent="0.3">
      <c r="B278" s="47"/>
      <c r="C278" s="52" t="s">
        <v>4</v>
      </c>
      <c r="D278" s="47">
        <v>13.439080000000001</v>
      </c>
      <c r="E278" s="53">
        <v>13.512</v>
      </c>
      <c r="F278" s="47">
        <v>13.58493</v>
      </c>
      <c r="H278" s="47"/>
      <c r="I278" s="52" t="s">
        <v>4</v>
      </c>
      <c r="J278" s="47">
        <v>13.40044</v>
      </c>
      <c r="K278" s="53">
        <v>13.47668</v>
      </c>
      <c r="L278" s="47">
        <v>13.55292</v>
      </c>
      <c r="N278" s="47"/>
      <c r="O278" s="52" t="s">
        <v>4</v>
      </c>
      <c r="P278" s="47">
        <v>13.381130000000001</v>
      </c>
      <c r="Q278" s="53">
        <v>13.451180000000001</v>
      </c>
      <c r="R278" s="47">
        <v>13.521229999999999</v>
      </c>
      <c r="T278" s="47"/>
      <c r="U278" s="52" t="s">
        <v>4</v>
      </c>
      <c r="V278" s="47">
        <v>13.32361</v>
      </c>
      <c r="W278" s="53">
        <v>13.395009999999999</v>
      </c>
      <c r="X278" s="47">
        <v>13.4664</v>
      </c>
      <c r="Z278" s="47"/>
      <c r="AA278" s="52" t="s">
        <v>4</v>
      </c>
      <c r="AB278" s="47">
        <v>13.292579999999999</v>
      </c>
      <c r="AC278" s="53">
        <v>13.36347</v>
      </c>
      <c r="AD278" s="47">
        <v>13.43436</v>
      </c>
      <c r="AF278" s="47"/>
      <c r="AG278" s="52" t="s">
        <v>4</v>
      </c>
      <c r="AH278" s="47">
        <v>13.19439</v>
      </c>
      <c r="AI278" s="53">
        <v>13.26824</v>
      </c>
      <c r="AJ278" s="47">
        <v>13.3421</v>
      </c>
      <c r="AL278" s="47"/>
      <c r="AM278" s="52" t="s">
        <v>4</v>
      </c>
      <c r="AN278" s="47">
        <v>13.14696</v>
      </c>
      <c r="AO278" s="53">
        <v>13.228440000000001</v>
      </c>
      <c r="AP278" s="47">
        <v>13.30992</v>
      </c>
      <c r="AR278" s="47"/>
      <c r="AS278" s="52" t="s">
        <v>4</v>
      </c>
      <c r="AT278" s="47">
        <v>13.08494</v>
      </c>
      <c r="AU278" s="53">
        <v>13.16084</v>
      </c>
      <c r="AV278" s="47">
        <v>13.236750000000001</v>
      </c>
      <c r="AX278" s="47"/>
      <c r="AY278" s="52" t="s">
        <v>4</v>
      </c>
      <c r="AZ278" s="47">
        <v>13.006119999999999</v>
      </c>
      <c r="BA278" s="53">
        <v>13.10699</v>
      </c>
      <c r="BB278" s="47">
        <v>13.20787</v>
      </c>
      <c r="BD278" s="47"/>
      <c r="BE278" s="52" t="s">
        <v>4</v>
      </c>
      <c r="BF278" s="47">
        <v>12.95734</v>
      </c>
      <c r="BG278" s="53">
        <v>13.08623</v>
      </c>
      <c r="BH278" s="47">
        <v>13.215120000000001</v>
      </c>
      <c r="BJ278" s="47"/>
      <c r="BK278" s="52" t="s">
        <v>4</v>
      </c>
      <c r="BL278" s="47">
        <v>13.022320000000001</v>
      </c>
      <c r="BM278" s="53">
        <v>13.136509999999999</v>
      </c>
      <c r="BN278" s="47">
        <v>13.2507</v>
      </c>
      <c r="BP278" s="47"/>
      <c r="BQ278" s="52" t="s">
        <v>4</v>
      </c>
      <c r="BR278" s="47">
        <v>13.026540000000001</v>
      </c>
      <c r="BS278" s="53">
        <v>13.17754</v>
      </c>
      <c r="BT278" s="47">
        <v>13.32854</v>
      </c>
      <c r="BV278" s="47"/>
      <c r="BW278" s="52" t="s">
        <v>4</v>
      </c>
      <c r="BX278" s="47">
        <v>13.174289999999999</v>
      </c>
      <c r="BY278" s="53">
        <v>13.29529</v>
      </c>
      <c r="BZ278" s="47">
        <v>13.41629</v>
      </c>
      <c r="CB278" s="47"/>
      <c r="CC278" s="52" t="s">
        <v>4</v>
      </c>
      <c r="CD278" s="47">
        <v>13.31504</v>
      </c>
      <c r="CE278" s="53">
        <v>13.472</v>
      </c>
      <c r="CF278" s="47">
        <v>13.628959999999999</v>
      </c>
      <c r="CH278" s="47"/>
      <c r="CI278" s="52" t="s">
        <v>4</v>
      </c>
      <c r="CJ278" s="47">
        <v>13.59751</v>
      </c>
      <c r="CK278" s="53">
        <v>13.76136</v>
      </c>
      <c r="CL278" s="47">
        <v>13.9252</v>
      </c>
      <c r="CN278" s="47"/>
      <c r="CO278" s="52" t="s">
        <v>4</v>
      </c>
      <c r="CP278" s="47">
        <v>13.98944</v>
      </c>
      <c r="CQ278" s="53">
        <v>14.106730000000001</v>
      </c>
      <c r="CR278" s="47">
        <v>14.224019999999999</v>
      </c>
      <c r="CT278" s="47"/>
      <c r="CU278" s="52" t="s">
        <v>4</v>
      </c>
      <c r="CV278" s="47">
        <v>14.38144</v>
      </c>
      <c r="CW278" s="53">
        <v>14.52183</v>
      </c>
      <c r="CX278" s="47">
        <v>14.662229999999999</v>
      </c>
    </row>
    <row r="279" spans="2:102" x14ac:dyDescent="0.3">
      <c r="B279" s="14" t="s">
        <v>15</v>
      </c>
      <c r="C279" s="50" t="s">
        <v>3</v>
      </c>
      <c r="D279" s="3">
        <v>21.407129999999999</v>
      </c>
      <c r="E279" s="55">
        <v>21.864319999999999</v>
      </c>
      <c r="F279" s="3">
        <v>22.32151</v>
      </c>
      <c r="H279" s="14" t="s">
        <v>15</v>
      </c>
      <c r="I279" s="50" t="s">
        <v>3</v>
      </c>
      <c r="J279" s="3">
        <v>21.355519999999999</v>
      </c>
      <c r="K279" s="55">
        <v>21.816079999999999</v>
      </c>
      <c r="L279" s="3">
        <v>22.27664</v>
      </c>
      <c r="N279" s="14" t="s">
        <v>15</v>
      </c>
      <c r="O279" s="50" t="s">
        <v>3</v>
      </c>
      <c r="P279" s="3">
        <v>21.423249999999999</v>
      </c>
      <c r="Q279" s="55">
        <v>21.83896</v>
      </c>
      <c r="R279" s="3">
        <v>22.254670000000001</v>
      </c>
      <c r="T279" s="14" t="s">
        <v>15</v>
      </c>
      <c r="U279" s="50" t="s">
        <v>3</v>
      </c>
      <c r="V279" s="3">
        <v>21.30799</v>
      </c>
      <c r="W279" s="55">
        <v>21.759419999999999</v>
      </c>
      <c r="X279" s="3">
        <v>22.210850000000001</v>
      </c>
      <c r="Z279" s="14" t="s">
        <v>15</v>
      </c>
      <c r="AA279" s="50" t="s">
        <v>3</v>
      </c>
      <c r="AB279" s="3">
        <v>21.39188</v>
      </c>
      <c r="AC279" s="55">
        <v>21.8276</v>
      </c>
      <c r="AD279" s="3">
        <v>22.26332</v>
      </c>
      <c r="AF279" s="14" t="s">
        <v>15</v>
      </c>
      <c r="AG279" s="50" t="s">
        <v>3</v>
      </c>
      <c r="AH279" s="3">
        <v>21.390180000000001</v>
      </c>
      <c r="AI279" s="55">
        <v>21.882709999999999</v>
      </c>
      <c r="AJ279" s="3">
        <v>22.375229999999998</v>
      </c>
      <c r="AL279" s="14" t="s">
        <v>15</v>
      </c>
      <c r="AM279" s="50" t="s">
        <v>3</v>
      </c>
      <c r="AN279" s="3">
        <v>21.547940000000001</v>
      </c>
      <c r="AO279" s="55">
        <v>21.957789999999999</v>
      </c>
      <c r="AP279" s="3">
        <v>22.367629999999998</v>
      </c>
      <c r="AR279" s="14" t="s">
        <v>15</v>
      </c>
      <c r="AS279" s="50" t="s">
        <v>3</v>
      </c>
      <c r="AT279" s="3">
        <v>21.806190000000001</v>
      </c>
      <c r="AU279" s="55">
        <v>22.22824</v>
      </c>
      <c r="AV279" s="3">
        <v>22.650289999999998</v>
      </c>
      <c r="AX279" s="14" t="s">
        <v>15</v>
      </c>
      <c r="AY279" s="50" t="s">
        <v>3</v>
      </c>
      <c r="AZ279" s="3">
        <v>22.173030000000001</v>
      </c>
      <c r="BA279" s="55">
        <v>22.49701</v>
      </c>
      <c r="BB279" s="3">
        <v>22.820989999999998</v>
      </c>
      <c r="BD279" s="14" t="s">
        <v>15</v>
      </c>
      <c r="BE279" s="50" t="s">
        <v>3</v>
      </c>
      <c r="BF279" s="3">
        <v>22.410129999999999</v>
      </c>
      <c r="BG279" s="55">
        <v>22.723990000000001</v>
      </c>
      <c r="BH279" s="3">
        <v>23.037839999999999</v>
      </c>
      <c r="BJ279" s="14" t="s">
        <v>15</v>
      </c>
      <c r="BK279" s="50" t="s">
        <v>3</v>
      </c>
      <c r="BL279" s="3">
        <v>22.626809999999999</v>
      </c>
      <c r="BM279" s="55">
        <v>22.919499999999999</v>
      </c>
      <c r="BN279" s="3">
        <v>23.21218</v>
      </c>
      <c r="BP279" s="14" t="s">
        <v>15</v>
      </c>
      <c r="BQ279" s="50" t="s">
        <v>3</v>
      </c>
      <c r="BR279" s="3">
        <v>22.93094</v>
      </c>
      <c r="BS279" s="55">
        <v>23.174600000000002</v>
      </c>
      <c r="BT279" s="3">
        <v>23.41826</v>
      </c>
      <c r="BV279" s="14" t="s">
        <v>15</v>
      </c>
      <c r="BW279" s="50" t="s">
        <v>3</v>
      </c>
      <c r="BX279" s="3">
        <v>23.261610000000001</v>
      </c>
      <c r="BY279" s="55">
        <v>23.50168</v>
      </c>
      <c r="BZ279" s="3">
        <v>23.74175</v>
      </c>
      <c r="CB279" s="14" t="s">
        <v>15</v>
      </c>
      <c r="CC279" s="50" t="s">
        <v>3</v>
      </c>
      <c r="CD279" s="3">
        <v>23.573160000000001</v>
      </c>
      <c r="CE279" s="55">
        <v>23.81401</v>
      </c>
      <c r="CF279" s="3">
        <v>24.054849999999998</v>
      </c>
      <c r="CH279" s="14" t="s">
        <v>15</v>
      </c>
      <c r="CI279" s="50" t="s">
        <v>3</v>
      </c>
      <c r="CJ279" s="3">
        <v>23.979939999999999</v>
      </c>
      <c r="CK279" s="55">
        <v>24.198260000000001</v>
      </c>
      <c r="CL279" s="3">
        <v>24.416589999999999</v>
      </c>
      <c r="CN279" s="14" t="s">
        <v>15</v>
      </c>
      <c r="CO279" s="50" t="s">
        <v>3</v>
      </c>
      <c r="CP279" s="3">
        <v>24.43777</v>
      </c>
      <c r="CQ279" s="55">
        <v>24.607340000000001</v>
      </c>
      <c r="CR279" s="3">
        <v>24.776900000000001</v>
      </c>
      <c r="CT279" s="14" t="s">
        <v>15</v>
      </c>
      <c r="CU279" s="50" t="s">
        <v>3</v>
      </c>
      <c r="CV279" s="3">
        <v>24.873169999999998</v>
      </c>
      <c r="CW279" s="55">
        <v>25.101040000000001</v>
      </c>
      <c r="CX279" s="3">
        <v>25.328900000000001</v>
      </c>
    </row>
    <row r="280" spans="2:102" x14ac:dyDescent="0.3">
      <c r="B280" s="47"/>
      <c r="C280" s="52" t="s">
        <v>4</v>
      </c>
      <c r="D280" s="47">
        <v>12.29904</v>
      </c>
      <c r="E280" s="53">
        <v>12.39148</v>
      </c>
      <c r="F280" s="47">
        <v>12.483919999999999</v>
      </c>
      <c r="H280" s="47"/>
      <c r="I280" s="52" t="s">
        <v>4</v>
      </c>
      <c r="J280" s="47">
        <v>12.27896</v>
      </c>
      <c r="K280" s="53">
        <v>12.387259999999999</v>
      </c>
      <c r="L280" s="47">
        <v>12.495570000000001</v>
      </c>
      <c r="N280" s="47"/>
      <c r="O280" s="52" t="s">
        <v>4</v>
      </c>
      <c r="P280" s="47">
        <v>12.25797</v>
      </c>
      <c r="Q280" s="53">
        <v>12.35413</v>
      </c>
      <c r="R280" s="47">
        <v>12.4503</v>
      </c>
      <c r="T280" s="47"/>
      <c r="U280" s="52" t="s">
        <v>4</v>
      </c>
      <c r="V280" s="47">
        <v>12.28298</v>
      </c>
      <c r="W280" s="53">
        <v>12.34995</v>
      </c>
      <c r="X280" s="47">
        <v>12.416930000000001</v>
      </c>
      <c r="Z280" s="47"/>
      <c r="AA280" s="52" t="s">
        <v>4</v>
      </c>
      <c r="AB280" s="47">
        <v>12.23893</v>
      </c>
      <c r="AC280" s="53">
        <v>12.32615</v>
      </c>
      <c r="AD280" s="47">
        <v>12.41338</v>
      </c>
      <c r="AF280" s="47"/>
      <c r="AG280" s="52" t="s">
        <v>4</v>
      </c>
      <c r="AH280" s="47">
        <v>12.16677</v>
      </c>
      <c r="AI280" s="53">
        <v>12.2372</v>
      </c>
      <c r="AJ280" s="47">
        <v>12.30763</v>
      </c>
      <c r="AL280" s="47"/>
      <c r="AM280" s="52" t="s">
        <v>4</v>
      </c>
      <c r="AN280" s="47">
        <v>12.157299999999999</v>
      </c>
      <c r="AO280" s="53">
        <v>12.224869999999999</v>
      </c>
      <c r="AP280" s="47">
        <v>12.29243</v>
      </c>
      <c r="AR280" s="47"/>
      <c r="AS280" s="52" t="s">
        <v>4</v>
      </c>
      <c r="AT280" s="47">
        <v>12.04143</v>
      </c>
      <c r="AU280" s="53">
        <v>12.107900000000001</v>
      </c>
      <c r="AV280" s="47">
        <v>12.174379999999999</v>
      </c>
      <c r="AX280" s="47"/>
      <c r="AY280" s="52" t="s">
        <v>4</v>
      </c>
      <c r="AZ280" s="47">
        <v>11.943210000000001</v>
      </c>
      <c r="BA280" s="53">
        <v>12.0238</v>
      </c>
      <c r="BB280" s="47">
        <v>12.104380000000001</v>
      </c>
      <c r="BD280" s="47"/>
      <c r="BE280" s="52" t="s">
        <v>4</v>
      </c>
      <c r="BF280" s="47">
        <v>11.893969999999999</v>
      </c>
      <c r="BG280" s="53">
        <v>11.969720000000001</v>
      </c>
      <c r="BH280" s="47">
        <v>12.04548</v>
      </c>
      <c r="BJ280" s="47"/>
      <c r="BK280" s="52" t="s">
        <v>4</v>
      </c>
      <c r="BL280" s="47">
        <v>11.88977</v>
      </c>
      <c r="BM280" s="53">
        <v>11.95905</v>
      </c>
      <c r="BN280" s="47">
        <v>12.028320000000001</v>
      </c>
      <c r="BP280" s="47"/>
      <c r="BQ280" s="52" t="s">
        <v>4</v>
      </c>
      <c r="BR280" s="47">
        <v>11.84695</v>
      </c>
      <c r="BS280" s="53">
        <v>11.926679999999999</v>
      </c>
      <c r="BT280" s="47">
        <v>12.00642</v>
      </c>
      <c r="BV280" s="47"/>
      <c r="BW280" s="52" t="s">
        <v>4</v>
      </c>
      <c r="BX280" s="47">
        <v>11.84024</v>
      </c>
      <c r="BY280" s="53">
        <v>11.89359</v>
      </c>
      <c r="BZ280" s="47">
        <v>11.94693</v>
      </c>
      <c r="CB280" s="47"/>
      <c r="CC280" s="52" t="s">
        <v>4</v>
      </c>
      <c r="CD280" s="47">
        <v>11.87424</v>
      </c>
      <c r="CE280" s="53">
        <v>11.934369999999999</v>
      </c>
      <c r="CF280" s="47">
        <v>11.99451</v>
      </c>
      <c r="CH280" s="47"/>
      <c r="CI280" s="52" t="s">
        <v>4</v>
      </c>
      <c r="CJ280" s="47">
        <v>11.865869999999999</v>
      </c>
      <c r="CK280" s="53">
        <v>11.969519999999999</v>
      </c>
      <c r="CL280" s="47">
        <v>12.073169999999999</v>
      </c>
      <c r="CN280" s="47"/>
      <c r="CO280" s="52" t="s">
        <v>4</v>
      </c>
      <c r="CP280" s="47">
        <v>11.994160000000001</v>
      </c>
      <c r="CQ280" s="53">
        <v>12.064970000000001</v>
      </c>
      <c r="CR280" s="47">
        <v>12.13579</v>
      </c>
      <c r="CT280" s="47"/>
      <c r="CU280" s="52" t="s">
        <v>4</v>
      </c>
      <c r="CV280" s="47">
        <v>12.090619999999999</v>
      </c>
      <c r="CW280" s="53">
        <v>12.23354</v>
      </c>
      <c r="CX280" s="47">
        <v>12.37645</v>
      </c>
    </row>
    <row r="281" spans="2:102" x14ac:dyDescent="0.3">
      <c r="B281" s="14" t="s">
        <v>16</v>
      </c>
      <c r="C281" s="50" t="s">
        <v>3</v>
      </c>
      <c r="D281" s="3">
        <v>2.5717300000000001</v>
      </c>
      <c r="E281" s="55">
        <v>2.5932400000000002</v>
      </c>
      <c r="F281" s="3">
        <v>2.61476</v>
      </c>
      <c r="H281" s="14" t="s">
        <v>16</v>
      </c>
      <c r="I281" s="50" t="s">
        <v>3</v>
      </c>
      <c r="J281" s="3">
        <v>2.6014300000000001</v>
      </c>
      <c r="K281" s="55">
        <v>2.6358600000000001</v>
      </c>
      <c r="L281" s="3">
        <v>2.6702900000000001</v>
      </c>
      <c r="N281" s="14" t="s">
        <v>16</v>
      </c>
      <c r="O281" s="50" t="s">
        <v>3</v>
      </c>
      <c r="P281" s="3">
        <v>2.5999400000000001</v>
      </c>
      <c r="Q281" s="55">
        <v>2.63653</v>
      </c>
      <c r="R281" s="3">
        <v>2.6731199999999999</v>
      </c>
      <c r="T281" s="14" t="s">
        <v>16</v>
      </c>
      <c r="U281" s="50" t="s">
        <v>3</v>
      </c>
      <c r="V281" s="3">
        <v>2.6167099999999999</v>
      </c>
      <c r="W281" s="55">
        <v>2.6529500000000001</v>
      </c>
      <c r="X281" s="3">
        <v>2.6892</v>
      </c>
      <c r="Z281" s="14" t="s">
        <v>16</v>
      </c>
      <c r="AA281" s="50" t="s">
        <v>3</v>
      </c>
      <c r="AB281" s="3">
        <v>2.6337199999999998</v>
      </c>
      <c r="AC281" s="55">
        <v>2.6628099999999999</v>
      </c>
      <c r="AD281" s="3">
        <v>2.6918899999999999</v>
      </c>
      <c r="AF281" s="14" t="s">
        <v>16</v>
      </c>
      <c r="AG281" s="50" t="s">
        <v>3</v>
      </c>
      <c r="AH281" s="3">
        <v>2.6531099999999999</v>
      </c>
      <c r="AI281" s="55">
        <v>2.6745199999999998</v>
      </c>
      <c r="AJ281" s="3">
        <v>2.6959300000000002</v>
      </c>
      <c r="AL281" s="14" t="s">
        <v>16</v>
      </c>
      <c r="AM281" s="50" t="s">
        <v>3</v>
      </c>
      <c r="AN281" s="3">
        <v>2.6333099999999998</v>
      </c>
      <c r="AO281" s="55">
        <v>2.6731099999999999</v>
      </c>
      <c r="AP281" s="3">
        <v>2.7129099999999999</v>
      </c>
      <c r="AR281" s="14" t="s">
        <v>16</v>
      </c>
      <c r="AS281" s="50" t="s">
        <v>3</v>
      </c>
      <c r="AT281" s="3">
        <v>2.57707</v>
      </c>
      <c r="AU281" s="55">
        <v>2.6335899999999999</v>
      </c>
      <c r="AV281" s="3">
        <v>2.6901099999999998</v>
      </c>
      <c r="AX281" s="14" t="s">
        <v>16</v>
      </c>
      <c r="AY281" s="50" t="s">
        <v>3</v>
      </c>
      <c r="AZ281" s="3">
        <v>2.6372200000000001</v>
      </c>
      <c r="BA281" s="55">
        <v>2.6729400000000001</v>
      </c>
      <c r="BB281" s="3">
        <v>2.7086700000000001</v>
      </c>
      <c r="BD281" s="14" t="s">
        <v>16</v>
      </c>
      <c r="BE281" s="50" t="s">
        <v>3</v>
      </c>
      <c r="BF281" s="3">
        <v>2.62602</v>
      </c>
      <c r="BG281" s="55">
        <v>2.6718299999999999</v>
      </c>
      <c r="BH281" s="3">
        <v>2.7176300000000002</v>
      </c>
      <c r="BJ281" s="14" t="s">
        <v>16</v>
      </c>
      <c r="BK281" s="50" t="s">
        <v>3</v>
      </c>
      <c r="BL281" s="3">
        <v>2.6229200000000001</v>
      </c>
      <c r="BM281" s="55">
        <v>2.66744</v>
      </c>
      <c r="BN281" s="3">
        <v>2.7119599999999999</v>
      </c>
      <c r="BP281" s="14" t="s">
        <v>16</v>
      </c>
      <c r="BQ281" s="50" t="s">
        <v>3</v>
      </c>
      <c r="BR281" s="3">
        <v>2.6051299999999999</v>
      </c>
      <c r="BS281" s="55">
        <v>2.63584</v>
      </c>
      <c r="BT281" s="3">
        <v>2.6665399999999999</v>
      </c>
      <c r="BV281" s="14" t="s">
        <v>16</v>
      </c>
      <c r="BW281" s="50" t="s">
        <v>3</v>
      </c>
      <c r="BX281" s="3">
        <v>2.5819800000000002</v>
      </c>
      <c r="BY281" s="55">
        <v>2.6143399999999999</v>
      </c>
      <c r="BZ281" s="3">
        <v>2.6467000000000001</v>
      </c>
      <c r="CB281" s="14" t="s">
        <v>16</v>
      </c>
      <c r="CC281" s="50" t="s">
        <v>3</v>
      </c>
      <c r="CD281" s="3">
        <v>2.5228100000000002</v>
      </c>
      <c r="CE281" s="55">
        <v>2.57606</v>
      </c>
      <c r="CF281" s="3">
        <v>2.6293199999999999</v>
      </c>
      <c r="CH281" s="14" t="s">
        <v>16</v>
      </c>
      <c r="CI281" s="50" t="s">
        <v>3</v>
      </c>
      <c r="CJ281" s="3">
        <v>2.5620500000000002</v>
      </c>
      <c r="CK281" s="55">
        <v>2.58392</v>
      </c>
      <c r="CL281" s="3">
        <v>2.6057999999999999</v>
      </c>
      <c r="CN281" s="14" t="s">
        <v>16</v>
      </c>
      <c r="CO281" s="50" t="s">
        <v>3</v>
      </c>
      <c r="CP281" s="3">
        <v>2.5383300000000002</v>
      </c>
      <c r="CQ281" s="55">
        <v>2.57036</v>
      </c>
      <c r="CR281" s="3">
        <v>2.6023999999999998</v>
      </c>
      <c r="CT281" s="14" t="s">
        <v>16</v>
      </c>
      <c r="CU281" s="50" t="s">
        <v>3</v>
      </c>
      <c r="CV281" s="3">
        <v>2.51891</v>
      </c>
      <c r="CW281" s="55">
        <v>2.54358</v>
      </c>
      <c r="CX281" s="3">
        <v>2.5682499999999999</v>
      </c>
    </row>
    <row r="282" spans="2:102" x14ac:dyDescent="0.3">
      <c r="B282" s="47"/>
      <c r="C282" s="52" t="s">
        <v>4</v>
      </c>
      <c r="D282" s="47">
        <v>1.4214899999999999</v>
      </c>
      <c r="E282" s="53">
        <v>1.4323300000000001</v>
      </c>
      <c r="F282" s="47">
        <v>1.44316</v>
      </c>
      <c r="H282" s="47"/>
      <c r="I282" s="52" t="s">
        <v>4</v>
      </c>
      <c r="J282" s="47">
        <v>1.42709</v>
      </c>
      <c r="K282" s="53">
        <v>1.4410499999999999</v>
      </c>
      <c r="L282" s="47">
        <v>1.4550099999999999</v>
      </c>
      <c r="N282" s="47"/>
      <c r="O282" s="52" t="s">
        <v>4</v>
      </c>
      <c r="P282" s="47">
        <v>1.4270499999999999</v>
      </c>
      <c r="Q282" s="53">
        <v>1.43909</v>
      </c>
      <c r="R282" s="47">
        <v>1.45113</v>
      </c>
      <c r="T282" s="47"/>
      <c r="U282" s="52" t="s">
        <v>4</v>
      </c>
      <c r="V282" s="47">
        <v>1.4255500000000001</v>
      </c>
      <c r="W282" s="53">
        <v>1.4403300000000001</v>
      </c>
      <c r="X282" s="47">
        <v>1.4551099999999999</v>
      </c>
      <c r="Z282" s="47"/>
      <c r="AA282" s="52" t="s">
        <v>4</v>
      </c>
      <c r="AB282" s="47">
        <v>1.42784</v>
      </c>
      <c r="AC282" s="53">
        <v>1.4341699999999999</v>
      </c>
      <c r="AD282" s="47">
        <v>1.44049</v>
      </c>
      <c r="AF282" s="47"/>
      <c r="AG282" s="52" t="s">
        <v>4</v>
      </c>
      <c r="AH282" s="47">
        <v>1.39924</v>
      </c>
      <c r="AI282" s="53">
        <v>1.4281900000000001</v>
      </c>
      <c r="AJ282" s="47">
        <v>1.4571400000000001</v>
      </c>
      <c r="AL282" s="47"/>
      <c r="AM282" s="52" t="s">
        <v>4</v>
      </c>
      <c r="AN282" s="47">
        <v>1.42439</v>
      </c>
      <c r="AO282" s="53">
        <v>1.4364399999999999</v>
      </c>
      <c r="AP282" s="47">
        <v>1.44848</v>
      </c>
      <c r="AR282" s="47"/>
      <c r="AS282" s="52" t="s">
        <v>4</v>
      </c>
      <c r="AT282" s="47">
        <v>1.4181699999999999</v>
      </c>
      <c r="AU282" s="53">
        <v>1.43872</v>
      </c>
      <c r="AV282" s="47">
        <v>1.4592700000000001</v>
      </c>
      <c r="AX282" s="47"/>
      <c r="AY282" s="52" t="s">
        <v>4</v>
      </c>
      <c r="AZ282" s="47">
        <v>1.41205</v>
      </c>
      <c r="BA282" s="53">
        <v>1.4256200000000001</v>
      </c>
      <c r="BB282" s="47">
        <v>1.43919</v>
      </c>
      <c r="BD282" s="47"/>
      <c r="BE282" s="52" t="s">
        <v>4</v>
      </c>
      <c r="BF282" s="47">
        <v>1.41699</v>
      </c>
      <c r="BG282" s="53">
        <v>1.43346</v>
      </c>
      <c r="BH282" s="47">
        <v>1.44994</v>
      </c>
      <c r="BJ282" s="47"/>
      <c r="BK282" s="52" t="s">
        <v>4</v>
      </c>
      <c r="BL282" s="47">
        <v>1.41998</v>
      </c>
      <c r="BM282" s="53">
        <v>1.4463200000000001</v>
      </c>
      <c r="BN282" s="47">
        <v>1.47265</v>
      </c>
      <c r="BP282" s="47"/>
      <c r="BQ282" s="52" t="s">
        <v>4</v>
      </c>
      <c r="BR282" s="47">
        <v>1.42344</v>
      </c>
      <c r="BS282" s="53">
        <v>1.4355800000000001</v>
      </c>
      <c r="BT282" s="47">
        <v>1.4477199999999999</v>
      </c>
      <c r="BV282" s="47"/>
      <c r="BW282" s="52" t="s">
        <v>4</v>
      </c>
      <c r="BX282" s="47">
        <v>1.43493</v>
      </c>
      <c r="BY282" s="53">
        <v>1.4492100000000001</v>
      </c>
      <c r="BZ282" s="47">
        <v>1.46349</v>
      </c>
      <c r="CB282" s="47"/>
      <c r="CC282" s="52" t="s">
        <v>4</v>
      </c>
      <c r="CD282" s="47">
        <v>1.4260699999999999</v>
      </c>
      <c r="CE282" s="53">
        <v>1.43998</v>
      </c>
      <c r="CF282" s="47">
        <v>1.4538899999999999</v>
      </c>
      <c r="CH282" s="47"/>
      <c r="CI282" s="52" t="s">
        <v>4</v>
      </c>
      <c r="CJ282" s="47">
        <v>1.42947</v>
      </c>
      <c r="CK282" s="53">
        <v>1.4372799999999999</v>
      </c>
      <c r="CL282" s="47">
        <v>1.4450799999999999</v>
      </c>
      <c r="CN282" s="47"/>
      <c r="CO282" s="52" t="s">
        <v>4</v>
      </c>
      <c r="CP282" s="47">
        <v>1.4342299999999999</v>
      </c>
      <c r="CQ282" s="53">
        <v>1.44685</v>
      </c>
      <c r="CR282" s="47">
        <v>1.45947</v>
      </c>
      <c r="CT282" s="47"/>
      <c r="CU282" s="52" t="s">
        <v>4</v>
      </c>
      <c r="CV282" s="47">
        <v>1.4312400000000001</v>
      </c>
      <c r="CW282" s="53">
        <v>1.44533</v>
      </c>
      <c r="CX282" s="47">
        <v>1.45943</v>
      </c>
    </row>
    <row r="283" spans="2:102" x14ac:dyDescent="0.3">
      <c r="B283" s="14" t="s">
        <v>17</v>
      </c>
      <c r="C283" s="50" t="s">
        <v>3</v>
      </c>
      <c r="D283" s="3">
        <v>89.488740000000007</v>
      </c>
      <c r="E283" s="51">
        <v>90.111159999999998</v>
      </c>
      <c r="F283" s="3">
        <v>90.733580000000003</v>
      </c>
      <c r="H283" s="14" t="s">
        <v>17</v>
      </c>
      <c r="I283" s="50" t="s">
        <v>3</v>
      </c>
      <c r="J283" s="3">
        <v>89.433139999999995</v>
      </c>
      <c r="K283" s="51">
        <v>90.058099999999996</v>
      </c>
      <c r="L283" s="3">
        <v>90.683059999999998</v>
      </c>
      <c r="N283" s="14" t="s">
        <v>17</v>
      </c>
      <c r="O283" s="50" t="s">
        <v>3</v>
      </c>
      <c r="P283" s="3">
        <v>89.414659999999998</v>
      </c>
      <c r="Q283" s="51">
        <v>89.985290000000006</v>
      </c>
      <c r="R283" s="3">
        <v>90.555909999999997</v>
      </c>
      <c r="T283" s="14" t="s">
        <v>17</v>
      </c>
      <c r="U283" s="50" t="s">
        <v>3</v>
      </c>
      <c r="V283" s="3">
        <v>89.356359999999995</v>
      </c>
      <c r="W283" s="51">
        <v>89.940269999999998</v>
      </c>
      <c r="X283" s="3">
        <v>90.524180000000001</v>
      </c>
      <c r="Z283" s="14" t="s">
        <v>17</v>
      </c>
      <c r="AA283" s="50" t="s">
        <v>3</v>
      </c>
      <c r="AB283" s="3">
        <v>89.295280000000005</v>
      </c>
      <c r="AC283" s="51">
        <v>89.854830000000007</v>
      </c>
      <c r="AD283" s="3">
        <v>90.414370000000005</v>
      </c>
      <c r="AF283" s="14" t="s">
        <v>17</v>
      </c>
      <c r="AG283" s="50" t="s">
        <v>3</v>
      </c>
      <c r="AH283" s="3">
        <v>89.285889999999995</v>
      </c>
      <c r="AI283" s="51">
        <v>89.849289999999996</v>
      </c>
      <c r="AJ283" s="3">
        <v>90.412700000000001</v>
      </c>
      <c r="AL283" s="14" t="s">
        <v>17</v>
      </c>
      <c r="AM283" s="50" t="s">
        <v>3</v>
      </c>
      <c r="AN283" s="3">
        <v>89.352739999999997</v>
      </c>
      <c r="AO283" s="51">
        <v>89.931650000000005</v>
      </c>
      <c r="AP283" s="3">
        <v>90.510559999999998</v>
      </c>
      <c r="AR283" s="14" t="s">
        <v>17</v>
      </c>
      <c r="AS283" s="50" t="s">
        <v>3</v>
      </c>
      <c r="AT283" s="3">
        <v>89.411349999999999</v>
      </c>
      <c r="AU283" s="51">
        <v>90.071129999999997</v>
      </c>
      <c r="AV283" s="3">
        <v>90.730919999999998</v>
      </c>
      <c r="AX283" s="14" t="s">
        <v>17</v>
      </c>
      <c r="AY283" s="50" t="s">
        <v>3</v>
      </c>
      <c r="AZ283" s="3">
        <v>89.729079999999996</v>
      </c>
      <c r="BA283" s="51">
        <v>90.488780000000006</v>
      </c>
      <c r="BB283" s="3">
        <v>91.248469999999998</v>
      </c>
      <c r="BD283" s="14" t="s">
        <v>17</v>
      </c>
      <c r="BE283" s="50" t="s">
        <v>3</v>
      </c>
      <c r="BF283" s="3">
        <v>89.83614</v>
      </c>
      <c r="BG283" s="51">
        <v>90.733580000000003</v>
      </c>
      <c r="BH283" s="3">
        <v>91.631010000000003</v>
      </c>
      <c r="BJ283" s="14" t="s">
        <v>17</v>
      </c>
      <c r="BK283" s="50" t="s">
        <v>3</v>
      </c>
      <c r="BL283" s="3">
        <v>90.228710000000007</v>
      </c>
      <c r="BM283" s="51">
        <v>91.114130000000003</v>
      </c>
      <c r="BN283" s="3">
        <v>91.999560000000002</v>
      </c>
      <c r="BP283" s="14" t="s">
        <v>17</v>
      </c>
      <c r="BQ283" s="50" t="s">
        <v>3</v>
      </c>
      <c r="BR283" s="3">
        <v>90.636669999999995</v>
      </c>
      <c r="BS283" s="51">
        <v>91.734250000000003</v>
      </c>
      <c r="BT283" s="3">
        <v>92.831819999999993</v>
      </c>
      <c r="BV283" s="14" t="s">
        <v>17</v>
      </c>
      <c r="BW283" s="50" t="s">
        <v>3</v>
      </c>
      <c r="BX283" s="3">
        <v>91.565359999999998</v>
      </c>
      <c r="BY283" s="51">
        <v>92.674080000000004</v>
      </c>
      <c r="BZ283" s="3">
        <v>93.782799999999995</v>
      </c>
      <c r="CB283" s="14" t="s">
        <v>17</v>
      </c>
      <c r="CC283" s="50" t="s">
        <v>3</v>
      </c>
      <c r="CD283" s="3">
        <v>92.523129999999995</v>
      </c>
      <c r="CE283" s="51">
        <v>93.902540000000002</v>
      </c>
      <c r="CF283" s="3">
        <v>95.281949999999995</v>
      </c>
      <c r="CH283" s="14" t="s">
        <v>17</v>
      </c>
      <c r="CI283" s="50" t="s">
        <v>3</v>
      </c>
      <c r="CJ283" s="3">
        <v>94.590599999999995</v>
      </c>
      <c r="CK283" s="51">
        <v>95.828389999999999</v>
      </c>
      <c r="CL283" s="3">
        <v>97.066190000000006</v>
      </c>
      <c r="CN283" s="14" t="s">
        <v>17</v>
      </c>
      <c r="CO283" s="50" t="s">
        <v>3</v>
      </c>
      <c r="CP283" s="3">
        <v>97.495429999999999</v>
      </c>
      <c r="CQ283" s="51">
        <v>98.934749999999994</v>
      </c>
      <c r="CR283" s="3">
        <v>100.37406</v>
      </c>
      <c r="CT283" s="14" t="s">
        <v>17</v>
      </c>
      <c r="CU283" s="50" t="s">
        <v>3</v>
      </c>
      <c r="CV283" s="3">
        <v>101.36098</v>
      </c>
      <c r="CW283" s="51">
        <v>103.3814</v>
      </c>
      <c r="CX283" s="3">
        <v>105.40182</v>
      </c>
    </row>
    <row r="284" spans="2:102" x14ac:dyDescent="0.3">
      <c r="B284" s="47"/>
      <c r="C284" s="52" t="s">
        <v>4</v>
      </c>
      <c r="D284" s="47">
        <v>43.991100000000003</v>
      </c>
      <c r="E284" s="53">
        <v>44.708069999999999</v>
      </c>
      <c r="F284" s="47">
        <v>45.42503</v>
      </c>
      <c r="H284" s="47"/>
      <c r="I284" s="52" t="s">
        <v>4</v>
      </c>
      <c r="J284" s="47">
        <v>43.986330000000002</v>
      </c>
      <c r="K284" s="53">
        <v>44.731839999999998</v>
      </c>
      <c r="L284" s="47">
        <v>45.477350000000001</v>
      </c>
      <c r="N284" s="47"/>
      <c r="O284" s="52" t="s">
        <v>4</v>
      </c>
      <c r="P284" s="47">
        <v>44.044649999999997</v>
      </c>
      <c r="Q284" s="53">
        <v>44.80209</v>
      </c>
      <c r="R284" s="47">
        <v>45.559519999999999</v>
      </c>
      <c r="T284" s="47"/>
      <c r="U284" s="52" t="s">
        <v>4</v>
      </c>
      <c r="V284" s="47">
        <v>44.12961</v>
      </c>
      <c r="W284" s="53">
        <v>44.978119999999997</v>
      </c>
      <c r="X284" s="47">
        <v>45.826619999999998</v>
      </c>
      <c r="Z284" s="47"/>
      <c r="AA284" s="52" t="s">
        <v>4</v>
      </c>
      <c r="AB284" s="47">
        <v>44.171680000000002</v>
      </c>
      <c r="AC284" s="53">
        <v>45.031129999999997</v>
      </c>
      <c r="AD284" s="47">
        <v>45.89058</v>
      </c>
      <c r="AF284" s="47"/>
      <c r="AG284" s="52" t="s">
        <v>4</v>
      </c>
      <c r="AH284" s="47">
        <v>44.259030000000003</v>
      </c>
      <c r="AI284" s="53">
        <v>45.265059999999998</v>
      </c>
      <c r="AJ284" s="47">
        <v>46.271079999999998</v>
      </c>
      <c r="AL284" s="47"/>
      <c r="AM284" s="52" t="s">
        <v>4</v>
      </c>
      <c r="AN284" s="47">
        <v>44.688989999999997</v>
      </c>
      <c r="AO284" s="53">
        <v>45.929560000000002</v>
      </c>
      <c r="AP284" s="47">
        <v>47.17013</v>
      </c>
      <c r="AR284" s="47"/>
      <c r="AS284" s="52" t="s">
        <v>4</v>
      </c>
      <c r="AT284" s="47">
        <v>44.970280000000002</v>
      </c>
      <c r="AU284" s="53">
        <v>46.645470000000003</v>
      </c>
      <c r="AV284" s="47">
        <v>48.32067</v>
      </c>
      <c r="AX284" s="47"/>
      <c r="AY284" s="52" t="s">
        <v>4</v>
      </c>
      <c r="AZ284" s="47">
        <v>46.406700000000001</v>
      </c>
      <c r="BA284" s="53">
        <v>48.77393</v>
      </c>
      <c r="BB284" s="47">
        <v>51.141159999999999</v>
      </c>
      <c r="BD284" s="47"/>
      <c r="BE284" s="52" t="s">
        <v>4</v>
      </c>
      <c r="BF284" s="47">
        <v>46.902369999999998</v>
      </c>
      <c r="BG284" s="53">
        <v>49.894359999999999</v>
      </c>
      <c r="BH284" s="47">
        <v>52.886360000000003</v>
      </c>
      <c r="BJ284" s="47"/>
      <c r="BK284" s="52" t="s">
        <v>4</v>
      </c>
      <c r="BL284" s="47">
        <v>48.929049999999997</v>
      </c>
      <c r="BM284" s="53">
        <v>52.042090000000002</v>
      </c>
      <c r="BN284" s="47">
        <v>55.15513</v>
      </c>
      <c r="BP284" s="47"/>
      <c r="BQ284" s="52" t="s">
        <v>4</v>
      </c>
      <c r="BR284" s="47">
        <v>51.211799999999997</v>
      </c>
      <c r="BS284" s="53">
        <v>55.502830000000003</v>
      </c>
      <c r="BT284" s="47">
        <v>59.793860000000002</v>
      </c>
      <c r="BV284" s="47"/>
      <c r="BW284" s="52" t="s">
        <v>4</v>
      </c>
      <c r="BX284" s="47">
        <v>54.945509999999999</v>
      </c>
      <c r="BY284" s="53">
        <v>60.366669999999999</v>
      </c>
      <c r="BZ284" s="47">
        <v>65.78783</v>
      </c>
      <c r="CB284" s="47"/>
      <c r="CC284" s="52" t="s">
        <v>4</v>
      </c>
      <c r="CD284" s="47">
        <v>60.462580000000003</v>
      </c>
      <c r="CE284" s="53">
        <v>65.840689999999995</v>
      </c>
      <c r="CF284" s="47">
        <v>71.218810000000005</v>
      </c>
      <c r="CH284" s="47"/>
      <c r="CI284" s="52" t="s">
        <v>4</v>
      </c>
      <c r="CJ284" s="47">
        <v>69.296859999999995</v>
      </c>
      <c r="CK284" s="53">
        <v>75.06653</v>
      </c>
      <c r="CL284" s="47">
        <v>80.836200000000005</v>
      </c>
      <c r="CN284" s="47"/>
      <c r="CO284" s="52" t="s">
        <v>4</v>
      </c>
      <c r="CP284" s="47">
        <v>79.991889999999998</v>
      </c>
      <c r="CQ284" s="53">
        <v>86.157129999999995</v>
      </c>
      <c r="CR284" s="47">
        <v>92.322370000000006</v>
      </c>
      <c r="CT284" s="47"/>
      <c r="CU284" s="52" t="s">
        <v>4</v>
      </c>
      <c r="CV284" s="47">
        <v>92.533010000000004</v>
      </c>
      <c r="CW284" s="53">
        <v>98.642399999999995</v>
      </c>
      <c r="CX284" s="47">
        <v>104.7518</v>
      </c>
    </row>
    <row r="285" spans="2:102" x14ac:dyDescent="0.3">
      <c r="B285" s="14" t="s">
        <v>18</v>
      </c>
      <c r="C285" s="50" t="s">
        <v>3</v>
      </c>
      <c r="D285" s="3">
        <v>84.861980000000003</v>
      </c>
      <c r="E285" s="55">
        <v>85.159570000000002</v>
      </c>
      <c r="F285" s="3">
        <v>85.457160000000002</v>
      </c>
      <c r="H285" s="14" t="s">
        <v>18</v>
      </c>
      <c r="I285" s="50" t="s">
        <v>3</v>
      </c>
      <c r="J285" s="3">
        <v>84.855620000000002</v>
      </c>
      <c r="K285" s="55">
        <v>85.157669999999996</v>
      </c>
      <c r="L285" s="3">
        <v>85.459729999999993</v>
      </c>
      <c r="N285" s="14" t="s">
        <v>18</v>
      </c>
      <c r="O285" s="50" t="s">
        <v>3</v>
      </c>
      <c r="P285" s="3">
        <v>84.854060000000004</v>
      </c>
      <c r="Q285" s="55">
        <v>85.154700000000005</v>
      </c>
      <c r="R285" s="3">
        <v>85.455340000000007</v>
      </c>
      <c r="T285" s="14" t="s">
        <v>18</v>
      </c>
      <c r="U285" s="50" t="s">
        <v>3</v>
      </c>
      <c r="V285" s="3">
        <v>84.870310000000003</v>
      </c>
      <c r="W285" s="55">
        <v>85.156030000000001</v>
      </c>
      <c r="X285" s="3">
        <v>85.441739999999996</v>
      </c>
      <c r="Z285" s="14" t="s">
        <v>18</v>
      </c>
      <c r="AA285" s="50" t="s">
        <v>3</v>
      </c>
      <c r="AB285" s="3">
        <v>84.866259999999997</v>
      </c>
      <c r="AC285" s="55">
        <v>85.143190000000004</v>
      </c>
      <c r="AD285" s="3">
        <v>85.420119999999997</v>
      </c>
      <c r="AF285" s="14" t="s">
        <v>18</v>
      </c>
      <c r="AG285" s="50" t="s">
        <v>3</v>
      </c>
      <c r="AH285" s="3">
        <v>84.853179999999995</v>
      </c>
      <c r="AI285" s="55">
        <v>85.140299999999996</v>
      </c>
      <c r="AJ285" s="3">
        <v>85.427409999999995</v>
      </c>
      <c r="AL285" s="14" t="s">
        <v>18</v>
      </c>
      <c r="AM285" s="50" t="s">
        <v>3</v>
      </c>
      <c r="AN285" s="3">
        <v>84.849890000000002</v>
      </c>
      <c r="AO285" s="55">
        <v>85.128309999999999</v>
      </c>
      <c r="AP285" s="3">
        <v>85.406720000000007</v>
      </c>
      <c r="AR285" s="14" t="s">
        <v>18</v>
      </c>
      <c r="AS285" s="50" t="s">
        <v>3</v>
      </c>
      <c r="AT285" s="3">
        <v>84.844160000000002</v>
      </c>
      <c r="AU285" s="55">
        <v>85.123990000000006</v>
      </c>
      <c r="AV285" s="3">
        <v>85.403819999999996</v>
      </c>
      <c r="AX285" s="14" t="s">
        <v>18</v>
      </c>
      <c r="AY285" s="50" t="s">
        <v>3</v>
      </c>
      <c r="AZ285" s="3">
        <v>84.845290000000006</v>
      </c>
      <c r="BA285" s="55">
        <v>85.10633</v>
      </c>
      <c r="BB285" s="3">
        <v>85.367379999999997</v>
      </c>
      <c r="BD285" s="14" t="s">
        <v>18</v>
      </c>
      <c r="BE285" s="50" t="s">
        <v>3</v>
      </c>
      <c r="BF285" s="3">
        <v>84.810149999999993</v>
      </c>
      <c r="BG285" s="55">
        <v>85.069720000000004</v>
      </c>
      <c r="BH285" s="3">
        <v>85.329279999999997</v>
      </c>
      <c r="BJ285" s="14" t="s">
        <v>18</v>
      </c>
      <c r="BK285" s="50" t="s">
        <v>3</v>
      </c>
      <c r="BL285" s="3">
        <v>84.787890000000004</v>
      </c>
      <c r="BM285" s="55">
        <v>85.037930000000003</v>
      </c>
      <c r="BN285" s="3">
        <v>85.287980000000005</v>
      </c>
      <c r="BP285" s="14" t="s">
        <v>18</v>
      </c>
      <c r="BQ285" s="50" t="s">
        <v>3</v>
      </c>
      <c r="BR285" s="3">
        <v>84.727850000000004</v>
      </c>
      <c r="BS285" s="55">
        <v>84.986959999999996</v>
      </c>
      <c r="BT285" s="3">
        <v>85.246080000000006</v>
      </c>
      <c r="BV285" s="14" t="s">
        <v>18</v>
      </c>
      <c r="BW285" s="50" t="s">
        <v>3</v>
      </c>
      <c r="BX285" s="3">
        <v>84.679410000000004</v>
      </c>
      <c r="BY285" s="55">
        <v>84.937330000000003</v>
      </c>
      <c r="BZ285" s="3">
        <v>85.195250000000001</v>
      </c>
      <c r="CB285" s="14" t="s">
        <v>18</v>
      </c>
      <c r="CC285" s="50" t="s">
        <v>3</v>
      </c>
      <c r="CD285" s="3">
        <v>84.561880000000002</v>
      </c>
      <c r="CE285" s="55">
        <v>84.819869999999995</v>
      </c>
      <c r="CF285" s="3">
        <v>85.077860000000001</v>
      </c>
      <c r="CH285" s="14" t="s">
        <v>18</v>
      </c>
      <c r="CI285" s="50" t="s">
        <v>3</v>
      </c>
      <c r="CJ285" s="3">
        <v>84.325479999999999</v>
      </c>
      <c r="CK285" s="55">
        <v>84.571389999999994</v>
      </c>
      <c r="CL285" s="3">
        <v>84.81729</v>
      </c>
      <c r="CN285" s="14" t="s">
        <v>18</v>
      </c>
      <c r="CO285" s="50" t="s">
        <v>3</v>
      </c>
      <c r="CP285" s="3">
        <v>84.018339999999995</v>
      </c>
      <c r="CQ285" s="55">
        <v>84.295299999999997</v>
      </c>
      <c r="CR285" s="3">
        <v>84.57226</v>
      </c>
      <c r="CT285" s="14" t="s">
        <v>18</v>
      </c>
      <c r="CU285" s="50" t="s">
        <v>3</v>
      </c>
      <c r="CV285" s="3">
        <v>83.541790000000006</v>
      </c>
      <c r="CW285" s="55">
        <v>83.838880000000003</v>
      </c>
      <c r="CX285" s="3">
        <v>84.135980000000004</v>
      </c>
    </row>
    <row r="286" spans="2:102" x14ac:dyDescent="0.3">
      <c r="B286" s="47"/>
      <c r="C286" s="52" t="s">
        <v>4</v>
      </c>
      <c r="D286" s="47">
        <v>40.598050000000001</v>
      </c>
      <c r="E286" s="53">
        <v>40.866819999999997</v>
      </c>
      <c r="F286" s="47">
        <v>41.135599999999997</v>
      </c>
      <c r="H286" s="47"/>
      <c r="I286" s="52" t="s">
        <v>4</v>
      </c>
      <c r="J286" s="47">
        <v>40.588929999999998</v>
      </c>
      <c r="K286" s="53">
        <v>40.858060000000002</v>
      </c>
      <c r="L286" s="47">
        <v>41.127189999999999</v>
      </c>
      <c r="N286" s="47"/>
      <c r="O286" s="52" t="s">
        <v>4</v>
      </c>
      <c r="P286" s="47">
        <v>40.581560000000003</v>
      </c>
      <c r="Q286" s="53">
        <v>40.854480000000002</v>
      </c>
      <c r="R286" s="47">
        <v>41.127389999999998</v>
      </c>
      <c r="T286" s="47"/>
      <c r="U286" s="52" t="s">
        <v>4</v>
      </c>
      <c r="V286" s="47">
        <v>40.58108</v>
      </c>
      <c r="W286" s="53">
        <v>40.85774</v>
      </c>
      <c r="X286" s="47">
        <v>41.134399999999999</v>
      </c>
      <c r="Z286" s="47"/>
      <c r="AA286" s="52" t="s">
        <v>4</v>
      </c>
      <c r="AB286" s="47">
        <v>40.563639999999999</v>
      </c>
      <c r="AC286" s="53">
        <v>40.843530000000001</v>
      </c>
      <c r="AD286" s="47">
        <v>41.123420000000003</v>
      </c>
      <c r="AF286" s="47"/>
      <c r="AG286" s="52" t="s">
        <v>4</v>
      </c>
      <c r="AH286" s="47">
        <v>40.557319999999997</v>
      </c>
      <c r="AI286" s="53">
        <v>40.838180000000001</v>
      </c>
      <c r="AJ286" s="47">
        <v>41.119039999999998</v>
      </c>
      <c r="AL286" s="47"/>
      <c r="AM286" s="52" t="s">
        <v>4</v>
      </c>
      <c r="AN286" s="47">
        <v>40.55068</v>
      </c>
      <c r="AO286" s="53">
        <v>40.832720000000002</v>
      </c>
      <c r="AP286" s="47">
        <v>41.114759999999997</v>
      </c>
      <c r="AR286" s="47"/>
      <c r="AS286" s="52" t="s">
        <v>4</v>
      </c>
      <c r="AT286" s="47">
        <v>40.547499999999999</v>
      </c>
      <c r="AU286" s="53">
        <v>40.831510000000002</v>
      </c>
      <c r="AV286" s="47">
        <v>41.115519999999997</v>
      </c>
      <c r="AX286" s="47"/>
      <c r="AY286" s="52" t="s">
        <v>4</v>
      </c>
      <c r="AZ286" s="47">
        <v>40.510680000000001</v>
      </c>
      <c r="BA286" s="53">
        <v>40.807650000000002</v>
      </c>
      <c r="BB286" s="47">
        <v>41.104619999999997</v>
      </c>
      <c r="BD286" s="47"/>
      <c r="BE286" s="52" t="s">
        <v>4</v>
      </c>
      <c r="BF286" s="47">
        <v>40.478050000000003</v>
      </c>
      <c r="BG286" s="53">
        <v>40.776229999999998</v>
      </c>
      <c r="BH286" s="47">
        <v>41.07441</v>
      </c>
      <c r="BJ286" s="47"/>
      <c r="BK286" s="52" t="s">
        <v>4</v>
      </c>
      <c r="BL286" s="47">
        <v>40.411549999999998</v>
      </c>
      <c r="BM286" s="53">
        <v>40.73301</v>
      </c>
      <c r="BN286" s="47">
        <v>41.054470000000002</v>
      </c>
      <c r="BP286" s="47"/>
      <c r="BQ286" s="52" t="s">
        <v>4</v>
      </c>
      <c r="BR286" s="47">
        <v>40.386679999999998</v>
      </c>
      <c r="BS286" s="53">
        <v>40.696950000000001</v>
      </c>
      <c r="BT286" s="47">
        <v>41.00723</v>
      </c>
      <c r="BV286" s="47"/>
      <c r="BW286" s="52" t="s">
        <v>4</v>
      </c>
      <c r="BX286" s="47">
        <v>40.325069999999997</v>
      </c>
      <c r="BY286" s="53">
        <v>40.642530000000001</v>
      </c>
      <c r="BZ286" s="47">
        <v>40.959980000000002</v>
      </c>
      <c r="CB286" s="47"/>
      <c r="CC286" s="52" t="s">
        <v>4</v>
      </c>
      <c r="CD286" s="47">
        <v>40.257399999999997</v>
      </c>
      <c r="CE286" s="53">
        <v>40.550159999999998</v>
      </c>
      <c r="CF286" s="47">
        <v>40.842919999999999</v>
      </c>
      <c r="CH286" s="47"/>
      <c r="CI286" s="52" t="s">
        <v>4</v>
      </c>
      <c r="CJ286" s="47">
        <v>40.005540000000003</v>
      </c>
      <c r="CK286" s="53">
        <v>40.324440000000003</v>
      </c>
      <c r="CL286" s="47">
        <v>40.643329999999999</v>
      </c>
      <c r="CN286" s="47"/>
      <c r="CO286" s="52" t="s">
        <v>4</v>
      </c>
      <c r="CP286" s="47">
        <v>39.811149999999998</v>
      </c>
      <c r="CQ286" s="53">
        <v>40.099229999999999</v>
      </c>
      <c r="CR286" s="47">
        <v>40.387300000000003</v>
      </c>
      <c r="CT286" s="47"/>
      <c r="CU286" s="52" t="s">
        <v>4</v>
      </c>
      <c r="CV286" s="47">
        <v>39.415579999999999</v>
      </c>
      <c r="CW286" s="53">
        <v>39.699039999999997</v>
      </c>
      <c r="CX286" s="47">
        <v>39.982500000000002</v>
      </c>
    </row>
    <row r="287" spans="2:102" x14ac:dyDescent="0.3">
      <c r="B287" s="14" t="s">
        <v>19</v>
      </c>
      <c r="C287" s="50" t="s">
        <v>3</v>
      </c>
      <c r="D287" s="3">
        <v>1.6008</v>
      </c>
      <c r="E287" s="51">
        <v>1.7154799999999999</v>
      </c>
      <c r="F287" s="3">
        <v>1.8301499999999999</v>
      </c>
      <c r="H287" s="14" t="s">
        <v>19</v>
      </c>
      <c r="I287" s="50" t="s">
        <v>3</v>
      </c>
      <c r="J287" s="3">
        <v>1.57785</v>
      </c>
      <c r="K287" s="51">
        <v>1.6856199999999999</v>
      </c>
      <c r="L287" s="3">
        <v>1.79339</v>
      </c>
      <c r="N287" s="14" t="s">
        <v>19</v>
      </c>
      <c r="O287" s="50" t="s">
        <v>3</v>
      </c>
      <c r="P287" s="3">
        <v>1.5575000000000001</v>
      </c>
      <c r="Q287" s="51">
        <v>1.64795</v>
      </c>
      <c r="R287" s="3">
        <v>1.73841</v>
      </c>
      <c r="T287" s="14" t="s">
        <v>19</v>
      </c>
      <c r="U287" s="50" t="s">
        <v>3</v>
      </c>
      <c r="V287" s="3">
        <v>1.51816</v>
      </c>
      <c r="W287" s="51">
        <v>1.6036699999999999</v>
      </c>
      <c r="X287" s="3">
        <v>1.6891799999999999</v>
      </c>
      <c r="Z287" s="14" t="s">
        <v>19</v>
      </c>
      <c r="AA287" s="50" t="s">
        <v>3</v>
      </c>
      <c r="AB287" s="3">
        <v>1.4739500000000001</v>
      </c>
      <c r="AC287" s="51">
        <v>1.54694</v>
      </c>
      <c r="AD287" s="3">
        <v>1.6199300000000001</v>
      </c>
      <c r="AF287" s="14" t="s">
        <v>19</v>
      </c>
      <c r="AG287" s="50" t="s">
        <v>3</v>
      </c>
      <c r="AH287" s="3">
        <v>1.42014</v>
      </c>
      <c r="AI287" s="51">
        <v>1.4884599999999999</v>
      </c>
      <c r="AJ287" s="3">
        <v>1.5567899999999999</v>
      </c>
      <c r="AL287" s="14" t="s">
        <v>19</v>
      </c>
      <c r="AM287" s="50" t="s">
        <v>3</v>
      </c>
      <c r="AN287" s="3">
        <v>1.3640399999999999</v>
      </c>
      <c r="AO287" s="51">
        <v>1.4205000000000001</v>
      </c>
      <c r="AP287" s="3">
        <v>1.4769699999999999</v>
      </c>
      <c r="AR287" s="14" t="s">
        <v>19</v>
      </c>
      <c r="AS287" s="50" t="s">
        <v>3</v>
      </c>
      <c r="AT287" s="3">
        <v>1.2928500000000001</v>
      </c>
      <c r="AU287" s="51">
        <v>1.33907</v>
      </c>
      <c r="AV287" s="3">
        <v>1.3852899999999999</v>
      </c>
      <c r="AX287" s="14" t="s">
        <v>19</v>
      </c>
      <c r="AY287" s="50" t="s">
        <v>3</v>
      </c>
      <c r="AZ287" s="3">
        <v>1.21699</v>
      </c>
      <c r="BA287" s="51">
        <v>1.2503899999999999</v>
      </c>
      <c r="BB287" s="3">
        <v>1.2838000000000001</v>
      </c>
      <c r="BD287" s="14" t="s">
        <v>19</v>
      </c>
      <c r="BE287" s="50" t="s">
        <v>3</v>
      </c>
      <c r="BF287" s="3">
        <v>1.1649700000000001</v>
      </c>
      <c r="BG287" s="51">
        <v>1.1969799999999999</v>
      </c>
      <c r="BH287" s="3">
        <v>1.22899</v>
      </c>
      <c r="BJ287" s="14" t="s">
        <v>19</v>
      </c>
      <c r="BK287" s="50" t="s">
        <v>3</v>
      </c>
      <c r="BL287" s="3">
        <v>1.1244000000000001</v>
      </c>
      <c r="BM287" s="51">
        <v>1.1460999999999999</v>
      </c>
      <c r="BN287" s="3">
        <v>1.1677999999999999</v>
      </c>
      <c r="BP287" s="14" t="s">
        <v>19</v>
      </c>
      <c r="BQ287" s="50" t="s">
        <v>3</v>
      </c>
      <c r="BR287" s="3">
        <v>1.0715600000000001</v>
      </c>
      <c r="BS287" s="51">
        <v>1.0889</v>
      </c>
      <c r="BT287" s="3">
        <v>1.10625</v>
      </c>
      <c r="BV287" s="14" t="s">
        <v>19</v>
      </c>
      <c r="BW287" s="50" t="s">
        <v>3</v>
      </c>
      <c r="BX287" s="3">
        <v>1.01224</v>
      </c>
      <c r="BY287" s="51">
        <v>1.0273600000000001</v>
      </c>
      <c r="BZ287" s="3">
        <v>1.0424899999999999</v>
      </c>
      <c r="CB287" s="14" t="s">
        <v>19</v>
      </c>
      <c r="CC287" s="50" t="s">
        <v>3</v>
      </c>
      <c r="CD287" s="3">
        <v>0.94947999999999999</v>
      </c>
      <c r="CE287" s="51">
        <v>0.96004999999999996</v>
      </c>
      <c r="CF287" s="3">
        <v>0.97062000000000004</v>
      </c>
      <c r="CH287" s="14" t="s">
        <v>19</v>
      </c>
      <c r="CI287" s="50" t="s">
        <v>3</v>
      </c>
      <c r="CJ287" s="3">
        <v>0.88483999999999996</v>
      </c>
      <c r="CK287" s="51">
        <v>0.89227000000000001</v>
      </c>
      <c r="CL287" s="3">
        <v>0.89970000000000006</v>
      </c>
      <c r="CN287" s="14" t="s">
        <v>19</v>
      </c>
      <c r="CO287" s="50" t="s">
        <v>3</v>
      </c>
      <c r="CP287" s="3">
        <v>0.81161000000000005</v>
      </c>
      <c r="CQ287" s="51">
        <v>0.81791999999999998</v>
      </c>
      <c r="CR287" s="3">
        <v>0.82423999999999997</v>
      </c>
      <c r="CT287" s="14" t="s">
        <v>19</v>
      </c>
      <c r="CU287" s="50" t="s">
        <v>3</v>
      </c>
      <c r="CV287" s="3">
        <v>0.73568999999999996</v>
      </c>
      <c r="CW287" s="51">
        <v>0.74117</v>
      </c>
      <c r="CX287" s="3">
        <v>0.74665999999999999</v>
      </c>
    </row>
    <row r="288" spans="2:102" x14ac:dyDescent="0.3">
      <c r="B288" s="47"/>
      <c r="C288" s="52" t="s">
        <v>4</v>
      </c>
      <c r="D288" s="47">
        <v>1.4399900000000001</v>
      </c>
      <c r="E288" s="53">
        <v>1.51891</v>
      </c>
      <c r="F288" s="47">
        <v>1.5978399999999999</v>
      </c>
      <c r="H288" s="47"/>
      <c r="I288" s="52" t="s">
        <v>4</v>
      </c>
      <c r="J288" s="47">
        <v>1.40846</v>
      </c>
      <c r="K288" s="53">
        <v>1.48122</v>
      </c>
      <c r="L288" s="47">
        <v>1.55399</v>
      </c>
      <c r="N288" s="47"/>
      <c r="O288" s="52" t="s">
        <v>4</v>
      </c>
      <c r="P288" s="47">
        <v>1.3778900000000001</v>
      </c>
      <c r="Q288" s="53">
        <v>1.43506</v>
      </c>
      <c r="R288" s="47">
        <v>1.49224</v>
      </c>
      <c r="T288" s="47"/>
      <c r="U288" s="52" t="s">
        <v>4</v>
      </c>
      <c r="V288" s="47">
        <v>1.3299700000000001</v>
      </c>
      <c r="W288" s="53">
        <v>1.3809199999999999</v>
      </c>
      <c r="X288" s="47">
        <v>1.43187</v>
      </c>
      <c r="Z288" s="47"/>
      <c r="AA288" s="52" t="s">
        <v>4</v>
      </c>
      <c r="AB288" s="47">
        <v>1.2734399999999999</v>
      </c>
      <c r="AC288" s="53">
        <v>1.31748</v>
      </c>
      <c r="AD288" s="47">
        <v>1.3615200000000001</v>
      </c>
      <c r="AF288" s="47"/>
      <c r="AG288" s="52" t="s">
        <v>4</v>
      </c>
      <c r="AH288" s="47">
        <v>1.2137899999999999</v>
      </c>
      <c r="AI288" s="53">
        <v>1.25248</v>
      </c>
      <c r="AJ288" s="47">
        <v>1.2911699999999999</v>
      </c>
      <c r="AL288" s="47"/>
      <c r="AM288" s="52" t="s">
        <v>4</v>
      </c>
      <c r="AN288" s="47">
        <v>1.1498200000000001</v>
      </c>
      <c r="AO288" s="53">
        <v>1.1818</v>
      </c>
      <c r="AP288" s="47">
        <v>1.21377</v>
      </c>
      <c r="AR288" s="47"/>
      <c r="AS288" s="52" t="s">
        <v>4</v>
      </c>
      <c r="AT288" s="47">
        <v>1.07806</v>
      </c>
      <c r="AU288" s="53">
        <v>1.10416</v>
      </c>
      <c r="AV288" s="47">
        <v>1.13026</v>
      </c>
      <c r="AX288" s="47"/>
      <c r="AY288" s="52" t="s">
        <v>4</v>
      </c>
      <c r="AZ288" s="47">
        <v>0.99982000000000004</v>
      </c>
      <c r="BA288" s="53">
        <v>1.0192699999999999</v>
      </c>
      <c r="BB288" s="47">
        <v>1.0387200000000001</v>
      </c>
      <c r="BD288" s="47"/>
      <c r="BE288" s="52" t="s">
        <v>4</v>
      </c>
      <c r="BF288" s="47">
        <v>0.95196999999999998</v>
      </c>
      <c r="BG288" s="53">
        <v>0.97055999999999998</v>
      </c>
      <c r="BH288" s="47">
        <v>0.98914999999999997</v>
      </c>
      <c r="BJ288" s="47"/>
      <c r="BK288" s="52" t="s">
        <v>4</v>
      </c>
      <c r="BL288" s="47">
        <v>0.91241000000000005</v>
      </c>
      <c r="BM288" s="53">
        <v>0.92530999999999997</v>
      </c>
      <c r="BN288" s="47">
        <v>0.93820999999999999</v>
      </c>
      <c r="BP288" s="47"/>
      <c r="BQ288" s="52" t="s">
        <v>4</v>
      </c>
      <c r="BR288" s="47">
        <v>0.86284000000000005</v>
      </c>
      <c r="BS288" s="53">
        <v>0.87495999999999996</v>
      </c>
      <c r="BT288" s="47">
        <v>0.88707999999999998</v>
      </c>
      <c r="BV288" s="47"/>
      <c r="BW288" s="52" t="s">
        <v>4</v>
      </c>
      <c r="BX288" s="47">
        <v>0.81352999999999998</v>
      </c>
      <c r="BY288" s="53">
        <v>0.82179000000000002</v>
      </c>
      <c r="BZ288" s="47">
        <v>0.83004</v>
      </c>
      <c r="CB288" s="47"/>
      <c r="CC288" s="52" t="s">
        <v>4</v>
      </c>
      <c r="CD288" s="47">
        <v>0.76173999999999997</v>
      </c>
      <c r="CE288" s="53">
        <v>0.77015</v>
      </c>
      <c r="CF288" s="47">
        <v>0.77854999999999996</v>
      </c>
      <c r="CH288" s="47"/>
      <c r="CI288" s="52" t="s">
        <v>4</v>
      </c>
      <c r="CJ288" s="47">
        <v>0.70921000000000001</v>
      </c>
      <c r="CK288" s="53">
        <v>0.71643999999999997</v>
      </c>
      <c r="CL288" s="47">
        <v>0.72367000000000004</v>
      </c>
      <c r="CN288" s="47"/>
      <c r="CO288" s="52" t="s">
        <v>4</v>
      </c>
      <c r="CP288" s="47">
        <v>0.65185000000000004</v>
      </c>
      <c r="CQ288" s="53">
        <v>0.65764</v>
      </c>
      <c r="CR288" s="47">
        <v>0.66342000000000001</v>
      </c>
      <c r="CT288" s="47"/>
      <c r="CU288" s="52" t="s">
        <v>4</v>
      </c>
      <c r="CV288" s="47">
        <v>0.59230000000000005</v>
      </c>
      <c r="CW288" s="53">
        <v>0.59824999999999995</v>
      </c>
      <c r="CX288" s="47">
        <v>0.60419999999999996</v>
      </c>
    </row>
    <row r="289" spans="2:102" x14ac:dyDescent="0.3">
      <c r="B289" s="14" t="s">
        <v>20</v>
      </c>
      <c r="C289" s="50" t="s">
        <v>3</v>
      </c>
      <c r="D289" s="3">
        <v>1.3571299999999999</v>
      </c>
      <c r="E289" s="51">
        <v>1.4606699999999999</v>
      </c>
      <c r="F289" s="3">
        <v>1.5642100000000001</v>
      </c>
      <c r="H289" s="14" t="s">
        <v>20</v>
      </c>
      <c r="I289" s="50" t="s">
        <v>3</v>
      </c>
      <c r="J289" s="3">
        <v>1.3682799999999999</v>
      </c>
      <c r="K289" s="51">
        <v>1.46984</v>
      </c>
      <c r="L289" s="3">
        <v>1.5713900000000001</v>
      </c>
      <c r="N289" s="14" t="s">
        <v>20</v>
      </c>
      <c r="O289" s="50" t="s">
        <v>3</v>
      </c>
      <c r="P289" s="3">
        <v>1.3895299999999999</v>
      </c>
      <c r="Q289" s="51">
        <v>1.4815499999999999</v>
      </c>
      <c r="R289" s="3">
        <v>1.5735699999999999</v>
      </c>
      <c r="T289" s="14" t="s">
        <v>20</v>
      </c>
      <c r="U289" s="50" t="s">
        <v>3</v>
      </c>
      <c r="V289" s="3">
        <v>1.40195</v>
      </c>
      <c r="W289" s="51">
        <v>1.4963500000000001</v>
      </c>
      <c r="X289" s="3">
        <v>1.59076</v>
      </c>
      <c r="Z289" s="14" t="s">
        <v>20</v>
      </c>
      <c r="AA289" s="50" t="s">
        <v>3</v>
      </c>
      <c r="AB289" s="3">
        <v>1.4335800000000001</v>
      </c>
      <c r="AC289" s="51">
        <v>1.52189</v>
      </c>
      <c r="AD289" s="3">
        <v>1.6102000000000001</v>
      </c>
      <c r="AF289" s="14" t="s">
        <v>20</v>
      </c>
      <c r="AG289" s="50" t="s">
        <v>3</v>
      </c>
      <c r="AH289" s="3">
        <v>1.45197</v>
      </c>
      <c r="AI289" s="51">
        <v>1.54494</v>
      </c>
      <c r="AJ289" s="3">
        <v>1.63791</v>
      </c>
      <c r="AL289" s="14" t="s">
        <v>20</v>
      </c>
      <c r="AM289" s="50" t="s">
        <v>3</v>
      </c>
      <c r="AN289" s="3">
        <v>1.4864999999999999</v>
      </c>
      <c r="AO289" s="51">
        <v>1.57307</v>
      </c>
      <c r="AP289" s="3">
        <v>1.6596500000000001</v>
      </c>
      <c r="AR289" s="14" t="s">
        <v>20</v>
      </c>
      <c r="AS289" s="50" t="s">
        <v>3</v>
      </c>
      <c r="AT289" s="3">
        <v>1.52589</v>
      </c>
      <c r="AU289" s="51">
        <v>1.60825</v>
      </c>
      <c r="AV289" s="3">
        <v>1.6906099999999999</v>
      </c>
      <c r="AX289" s="14" t="s">
        <v>20</v>
      </c>
      <c r="AY289" s="50" t="s">
        <v>3</v>
      </c>
      <c r="AZ289" s="3">
        <v>1.56487</v>
      </c>
      <c r="BA289" s="51">
        <v>1.6392800000000001</v>
      </c>
      <c r="BB289" s="3">
        <v>1.7136899999999999</v>
      </c>
      <c r="BD289" s="14" t="s">
        <v>20</v>
      </c>
      <c r="BE289" s="50" t="s">
        <v>3</v>
      </c>
      <c r="BF289" s="3">
        <v>1.5764400000000001</v>
      </c>
      <c r="BG289" s="51">
        <v>1.66052</v>
      </c>
      <c r="BH289" s="3">
        <v>1.7445999999999999</v>
      </c>
      <c r="BJ289" s="14" t="s">
        <v>20</v>
      </c>
      <c r="BK289" s="50" t="s">
        <v>3</v>
      </c>
      <c r="BL289" s="3">
        <v>1.5961000000000001</v>
      </c>
      <c r="BM289" s="51">
        <v>1.66622</v>
      </c>
      <c r="BN289" s="3">
        <v>1.73634</v>
      </c>
      <c r="BP289" s="14" t="s">
        <v>20</v>
      </c>
      <c r="BQ289" s="50" t="s">
        <v>3</v>
      </c>
      <c r="BR289" s="3">
        <v>1.59829</v>
      </c>
      <c r="BS289" s="51">
        <v>1.67482</v>
      </c>
      <c r="BT289" s="3">
        <v>1.75135</v>
      </c>
      <c r="BV289" s="14" t="s">
        <v>20</v>
      </c>
      <c r="BW289" s="50" t="s">
        <v>3</v>
      </c>
      <c r="BX289" s="3">
        <v>1.5991</v>
      </c>
      <c r="BY289" s="51">
        <v>1.67154</v>
      </c>
      <c r="BZ289" s="3">
        <v>1.74397</v>
      </c>
      <c r="CB289" s="14" t="s">
        <v>20</v>
      </c>
      <c r="CC289" s="50" t="s">
        <v>3</v>
      </c>
      <c r="CD289" s="3">
        <v>1.5908599999999999</v>
      </c>
      <c r="CE289" s="51">
        <v>1.6587400000000001</v>
      </c>
      <c r="CF289" s="3">
        <v>1.7266300000000001</v>
      </c>
      <c r="CH289" s="14" t="s">
        <v>20</v>
      </c>
      <c r="CI289" s="50" t="s">
        <v>3</v>
      </c>
      <c r="CJ289" s="3">
        <v>1.5432600000000001</v>
      </c>
      <c r="CK289" s="51">
        <v>1.6081399999999999</v>
      </c>
      <c r="CL289" s="3">
        <v>1.67303</v>
      </c>
      <c r="CN289" s="14" t="s">
        <v>20</v>
      </c>
      <c r="CO289" s="50" t="s">
        <v>3</v>
      </c>
      <c r="CP289" s="3">
        <v>1.4900800000000001</v>
      </c>
      <c r="CQ289" s="51">
        <v>1.5449299999999999</v>
      </c>
      <c r="CR289" s="3">
        <v>1.59978</v>
      </c>
      <c r="CT289" s="14" t="s">
        <v>20</v>
      </c>
      <c r="CU289" s="50" t="s">
        <v>3</v>
      </c>
      <c r="CV289" s="3">
        <v>1.4014599999999999</v>
      </c>
      <c r="CW289" s="51">
        <v>1.4548700000000001</v>
      </c>
      <c r="CX289" s="3">
        <v>1.5082800000000001</v>
      </c>
    </row>
    <row r="290" spans="2:102" x14ac:dyDescent="0.3">
      <c r="B290" s="47"/>
      <c r="C290" s="52" t="s">
        <v>4</v>
      </c>
      <c r="D290" s="47">
        <v>1.1129800000000001</v>
      </c>
      <c r="E290" s="53">
        <v>1.1615200000000001</v>
      </c>
      <c r="F290" s="47">
        <v>1.2100599999999999</v>
      </c>
      <c r="H290" s="47"/>
      <c r="I290" s="52" t="s">
        <v>4</v>
      </c>
      <c r="J290" s="47">
        <v>1.1124499999999999</v>
      </c>
      <c r="K290" s="53">
        <v>1.1594599999999999</v>
      </c>
      <c r="L290" s="47">
        <v>1.2064699999999999</v>
      </c>
      <c r="N290" s="47"/>
      <c r="O290" s="52" t="s">
        <v>4</v>
      </c>
      <c r="P290" s="47">
        <v>1.1130100000000001</v>
      </c>
      <c r="Q290" s="53">
        <v>1.1563000000000001</v>
      </c>
      <c r="R290" s="47">
        <v>1.1995800000000001</v>
      </c>
      <c r="T290" s="47"/>
      <c r="U290" s="52" t="s">
        <v>4</v>
      </c>
      <c r="V290" s="47">
        <v>1.1041099999999999</v>
      </c>
      <c r="W290" s="53">
        <v>1.15201</v>
      </c>
      <c r="X290" s="47">
        <v>1.19991</v>
      </c>
      <c r="Z290" s="47"/>
      <c r="AA290" s="52" t="s">
        <v>4</v>
      </c>
      <c r="AB290" s="47">
        <v>1.1129199999999999</v>
      </c>
      <c r="AC290" s="53">
        <v>1.1546099999999999</v>
      </c>
      <c r="AD290" s="47">
        <v>1.1962900000000001</v>
      </c>
      <c r="AF290" s="47"/>
      <c r="AG290" s="52" t="s">
        <v>4</v>
      </c>
      <c r="AH290" s="47">
        <v>1.09666</v>
      </c>
      <c r="AI290" s="53">
        <v>1.14438</v>
      </c>
      <c r="AJ290" s="47">
        <v>1.1920900000000001</v>
      </c>
      <c r="AL290" s="47"/>
      <c r="AM290" s="52" t="s">
        <v>4</v>
      </c>
      <c r="AN290" s="47">
        <v>1.10073</v>
      </c>
      <c r="AO290" s="53">
        <v>1.14419</v>
      </c>
      <c r="AP290" s="47">
        <v>1.1876500000000001</v>
      </c>
      <c r="AR290" s="47"/>
      <c r="AS290" s="52" t="s">
        <v>4</v>
      </c>
      <c r="AT290" s="47">
        <v>1.1001099999999999</v>
      </c>
      <c r="AU290" s="53">
        <v>1.13964</v>
      </c>
      <c r="AV290" s="47">
        <v>1.17916</v>
      </c>
      <c r="AX290" s="47"/>
      <c r="AY290" s="52" t="s">
        <v>4</v>
      </c>
      <c r="AZ290" s="47">
        <v>1.0974600000000001</v>
      </c>
      <c r="BA290" s="53">
        <v>1.1335</v>
      </c>
      <c r="BB290" s="47">
        <v>1.1695500000000001</v>
      </c>
      <c r="BD290" s="47"/>
      <c r="BE290" s="52" t="s">
        <v>4</v>
      </c>
      <c r="BF290" s="47">
        <v>1.1029800000000001</v>
      </c>
      <c r="BG290" s="53">
        <v>1.13493</v>
      </c>
      <c r="BH290" s="47">
        <v>1.16689</v>
      </c>
      <c r="BJ290" s="47"/>
      <c r="BK290" s="52" t="s">
        <v>4</v>
      </c>
      <c r="BL290" s="47">
        <v>1.10789</v>
      </c>
      <c r="BM290" s="53">
        <v>1.1337299999999999</v>
      </c>
      <c r="BN290" s="47">
        <v>1.1595599999999999</v>
      </c>
      <c r="BP290" s="47"/>
      <c r="BQ290" s="52" t="s">
        <v>4</v>
      </c>
      <c r="BR290" s="47">
        <v>1.11314</v>
      </c>
      <c r="BS290" s="53">
        <v>1.13679</v>
      </c>
      <c r="BT290" s="47">
        <v>1.1604399999999999</v>
      </c>
      <c r="BV290" s="47"/>
      <c r="BW290" s="52" t="s">
        <v>4</v>
      </c>
      <c r="BX290" s="47">
        <v>1.1190500000000001</v>
      </c>
      <c r="BY290" s="53">
        <v>1.1432199999999999</v>
      </c>
      <c r="BZ290" s="47">
        <v>1.1673800000000001</v>
      </c>
      <c r="CB290" s="47"/>
      <c r="CC290" s="52" t="s">
        <v>4</v>
      </c>
      <c r="CD290" s="47">
        <v>1.1231500000000001</v>
      </c>
      <c r="CE290" s="53">
        <v>1.1455500000000001</v>
      </c>
      <c r="CF290" s="47">
        <v>1.16795</v>
      </c>
      <c r="CH290" s="47"/>
      <c r="CI290" s="52" t="s">
        <v>4</v>
      </c>
      <c r="CJ290" s="47">
        <v>1.13723</v>
      </c>
      <c r="CK290" s="53">
        <v>1.1542600000000001</v>
      </c>
      <c r="CL290" s="47">
        <v>1.1712899999999999</v>
      </c>
      <c r="CN290" s="47"/>
      <c r="CO290" s="52" t="s">
        <v>4</v>
      </c>
      <c r="CP290" s="47">
        <v>1.14659</v>
      </c>
      <c r="CQ290" s="53">
        <v>1.15886</v>
      </c>
      <c r="CR290" s="47">
        <v>1.1711400000000001</v>
      </c>
      <c r="CT290" s="47"/>
      <c r="CU290" s="52" t="s">
        <v>4</v>
      </c>
      <c r="CV290" s="47">
        <v>1.1499999999999999</v>
      </c>
      <c r="CW290" s="53">
        <v>1.1612800000000001</v>
      </c>
      <c r="CX290" s="47">
        <v>1.1725699999999999</v>
      </c>
    </row>
    <row r="291" spans="2:102" x14ac:dyDescent="0.3">
      <c r="B291" s="14" t="s">
        <v>21</v>
      </c>
      <c r="C291" s="50" t="s">
        <v>3</v>
      </c>
      <c r="D291" s="3">
        <v>1.6861999999999999</v>
      </c>
      <c r="E291" s="55">
        <v>1.76231</v>
      </c>
      <c r="F291" s="3">
        <v>1.8384199999999999</v>
      </c>
      <c r="H291" s="14" t="s">
        <v>21</v>
      </c>
      <c r="I291" s="50" t="s">
        <v>3</v>
      </c>
      <c r="J291" s="3">
        <v>1.6854499999999999</v>
      </c>
      <c r="K291" s="55">
        <v>1.7603800000000001</v>
      </c>
      <c r="L291" s="3">
        <v>1.8353200000000001</v>
      </c>
      <c r="N291" s="14" t="s">
        <v>21</v>
      </c>
      <c r="O291" s="50" t="s">
        <v>3</v>
      </c>
      <c r="P291" s="3">
        <v>1.6958800000000001</v>
      </c>
      <c r="Q291" s="55">
        <v>1.76413</v>
      </c>
      <c r="R291" s="3">
        <v>1.83239</v>
      </c>
      <c r="T291" s="14" t="s">
        <v>21</v>
      </c>
      <c r="U291" s="50" t="s">
        <v>3</v>
      </c>
      <c r="V291" s="3">
        <v>1.6887399999999999</v>
      </c>
      <c r="W291" s="55">
        <v>1.76075</v>
      </c>
      <c r="X291" s="3">
        <v>1.8327599999999999</v>
      </c>
      <c r="Z291" s="14" t="s">
        <v>21</v>
      </c>
      <c r="AA291" s="50" t="s">
        <v>3</v>
      </c>
      <c r="AB291" s="3">
        <v>1.70383</v>
      </c>
      <c r="AC291" s="55">
        <v>1.77237</v>
      </c>
      <c r="AD291" s="3">
        <v>1.8409</v>
      </c>
      <c r="AF291" s="14" t="s">
        <v>21</v>
      </c>
      <c r="AG291" s="50" t="s">
        <v>3</v>
      </c>
      <c r="AH291" s="3">
        <v>1.7049300000000001</v>
      </c>
      <c r="AI291" s="55">
        <v>1.7805299999999999</v>
      </c>
      <c r="AJ291" s="3">
        <v>1.8561300000000001</v>
      </c>
      <c r="AL291" s="14" t="s">
        <v>21</v>
      </c>
      <c r="AM291" s="50" t="s">
        <v>3</v>
      </c>
      <c r="AN291" s="3">
        <v>1.72523</v>
      </c>
      <c r="AO291" s="55">
        <v>1.7923199999999999</v>
      </c>
      <c r="AP291" s="3">
        <v>1.85941</v>
      </c>
      <c r="AR291" s="14" t="s">
        <v>21</v>
      </c>
      <c r="AS291" s="50" t="s">
        <v>3</v>
      </c>
      <c r="AT291" s="3">
        <v>1.75482</v>
      </c>
      <c r="AU291" s="55">
        <v>1.81948</v>
      </c>
      <c r="AV291" s="3">
        <v>1.88415</v>
      </c>
      <c r="AX291" s="14" t="s">
        <v>21</v>
      </c>
      <c r="AY291" s="50" t="s">
        <v>3</v>
      </c>
      <c r="AZ291" s="3">
        <v>1.7873300000000001</v>
      </c>
      <c r="BA291" s="55">
        <v>1.8431</v>
      </c>
      <c r="BB291" s="3">
        <v>1.8988700000000001</v>
      </c>
      <c r="BD291" s="14" t="s">
        <v>21</v>
      </c>
      <c r="BE291" s="50" t="s">
        <v>3</v>
      </c>
      <c r="BF291" s="3">
        <v>1.8046199999999999</v>
      </c>
      <c r="BG291" s="55">
        <v>1.86259</v>
      </c>
      <c r="BH291" s="3">
        <v>1.9205700000000001</v>
      </c>
      <c r="BJ291" s="14" t="s">
        <v>21</v>
      </c>
      <c r="BK291" s="50" t="s">
        <v>3</v>
      </c>
      <c r="BL291" s="3">
        <v>1.8256699999999999</v>
      </c>
      <c r="BM291" s="55">
        <v>1.87418</v>
      </c>
      <c r="BN291" s="3">
        <v>1.92269</v>
      </c>
      <c r="BP291" s="14" t="s">
        <v>21</v>
      </c>
      <c r="BQ291" s="50" t="s">
        <v>3</v>
      </c>
      <c r="BR291" s="3">
        <v>1.8411</v>
      </c>
      <c r="BS291" s="55">
        <v>1.8892599999999999</v>
      </c>
      <c r="BT291" s="3">
        <v>1.9374100000000001</v>
      </c>
      <c r="BV291" s="14" t="s">
        <v>21</v>
      </c>
      <c r="BW291" s="50" t="s">
        <v>3</v>
      </c>
      <c r="BX291" s="3">
        <v>1.86178</v>
      </c>
      <c r="BY291" s="55">
        <v>1.9064700000000001</v>
      </c>
      <c r="BZ291" s="3">
        <v>1.95116</v>
      </c>
      <c r="CB291" s="14" t="s">
        <v>21</v>
      </c>
      <c r="CC291" s="50" t="s">
        <v>3</v>
      </c>
      <c r="CD291" s="3">
        <v>1.87645</v>
      </c>
      <c r="CE291" s="55">
        <v>1.9150199999999999</v>
      </c>
      <c r="CF291" s="3">
        <v>1.9535899999999999</v>
      </c>
      <c r="CH291" s="14" t="s">
        <v>21</v>
      </c>
      <c r="CI291" s="50" t="s">
        <v>3</v>
      </c>
      <c r="CJ291" s="3">
        <v>1.8781000000000001</v>
      </c>
      <c r="CK291" s="55">
        <v>1.9154</v>
      </c>
      <c r="CL291" s="3">
        <v>1.9527000000000001</v>
      </c>
      <c r="CN291" s="14" t="s">
        <v>21</v>
      </c>
      <c r="CO291" s="50" t="s">
        <v>3</v>
      </c>
      <c r="CP291" s="3">
        <v>1.8813599999999999</v>
      </c>
      <c r="CQ291" s="55">
        <v>1.90909</v>
      </c>
      <c r="CR291" s="3">
        <v>1.9368099999999999</v>
      </c>
      <c r="CT291" s="14" t="s">
        <v>21</v>
      </c>
      <c r="CU291" s="50" t="s">
        <v>3</v>
      </c>
      <c r="CV291" s="3">
        <v>1.873</v>
      </c>
      <c r="CW291" s="55">
        <v>1.8975299999999999</v>
      </c>
      <c r="CX291" s="3">
        <v>1.92205</v>
      </c>
    </row>
    <row r="292" spans="2:102" x14ac:dyDescent="0.3">
      <c r="B292" s="47"/>
      <c r="C292" s="52" t="s">
        <v>4</v>
      </c>
      <c r="D292" s="47">
        <v>1.09396</v>
      </c>
      <c r="E292" s="53">
        <v>1.13452</v>
      </c>
      <c r="F292" s="47">
        <v>1.17509</v>
      </c>
      <c r="H292" s="47"/>
      <c r="I292" s="52" t="s">
        <v>4</v>
      </c>
      <c r="J292" s="47">
        <v>1.09327</v>
      </c>
      <c r="K292" s="53">
        <v>1.13358</v>
      </c>
      <c r="L292" s="47">
        <v>1.1738900000000001</v>
      </c>
      <c r="N292" s="47"/>
      <c r="O292" s="52" t="s">
        <v>4</v>
      </c>
      <c r="P292" s="47">
        <v>1.0899700000000001</v>
      </c>
      <c r="Q292" s="53">
        <v>1.1279399999999999</v>
      </c>
      <c r="R292" s="47">
        <v>1.1659200000000001</v>
      </c>
      <c r="T292" s="47"/>
      <c r="U292" s="52" t="s">
        <v>4</v>
      </c>
      <c r="V292" s="47">
        <v>1.0816300000000001</v>
      </c>
      <c r="W292" s="53">
        <v>1.1246100000000001</v>
      </c>
      <c r="X292" s="47">
        <v>1.1676</v>
      </c>
      <c r="Z292" s="47"/>
      <c r="AA292" s="52" t="s">
        <v>4</v>
      </c>
      <c r="AB292" s="47">
        <v>1.0880700000000001</v>
      </c>
      <c r="AC292" s="53">
        <v>1.12602</v>
      </c>
      <c r="AD292" s="47">
        <v>1.1639699999999999</v>
      </c>
      <c r="AF292" s="47"/>
      <c r="AG292" s="52" t="s">
        <v>4</v>
      </c>
      <c r="AH292" s="47">
        <v>1.0690200000000001</v>
      </c>
      <c r="AI292" s="53">
        <v>1.1129899999999999</v>
      </c>
      <c r="AJ292" s="47">
        <v>1.15696</v>
      </c>
      <c r="AL292" s="47"/>
      <c r="AM292" s="52" t="s">
        <v>4</v>
      </c>
      <c r="AN292" s="47">
        <v>1.0703199999999999</v>
      </c>
      <c r="AO292" s="53">
        <v>1.1120699999999999</v>
      </c>
      <c r="AP292" s="47">
        <v>1.15381</v>
      </c>
      <c r="AR292" s="47"/>
      <c r="AS292" s="52" t="s">
        <v>4</v>
      </c>
      <c r="AT292" s="47">
        <v>1.0631299999999999</v>
      </c>
      <c r="AU292" s="53">
        <v>1.10182</v>
      </c>
      <c r="AV292" s="47">
        <v>1.14052</v>
      </c>
      <c r="AX292" s="47"/>
      <c r="AY292" s="52" t="s">
        <v>4</v>
      </c>
      <c r="AZ292" s="47">
        <v>1.0577399999999999</v>
      </c>
      <c r="BA292" s="53">
        <v>1.0934200000000001</v>
      </c>
      <c r="BB292" s="47">
        <v>1.1290899999999999</v>
      </c>
      <c r="BD292" s="47"/>
      <c r="BE292" s="52" t="s">
        <v>4</v>
      </c>
      <c r="BF292" s="47">
        <v>1.0604899999999999</v>
      </c>
      <c r="BG292" s="53">
        <v>1.09331</v>
      </c>
      <c r="BH292" s="47">
        <v>1.1261300000000001</v>
      </c>
      <c r="BJ292" s="47"/>
      <c r="BK292" s="52" t="s">
        <v>4</v>
      </c>
      <c r="BL292" s="47">
        <v>1.06227</v>
      </c>
      <c r="BM292" s="53">
        <v>1.0885100000000001</v>
      </c>
      <c r="BN292" s="47">
        <v>1.11476</v>
      </c>
      <c r="BP292" s="47"/>
      <c r="BQ292" s="52" t="s">
        <v>4</v>
      </c>
      <c r="BR292" s="47">
        <v>1.0643400000000001</v>
      </c>
      <c r="BS292" s="53">
        <v>1.08894</v>
      </c>
      <c r="BT292" s="47">
        <v>1.11354</v>
      </c>
      <c r="BV292" s="47"/>
      <c r="BW292" s="52" t="s">
        <v>4</v>
      </c>
      <c r="BX292" s="47">
        <v>1.0628500000000001</v>
      </c>
      <c r="BY292" s="53">
        <v>1.08934</v>
      </c>
      <c r="BZ292" s="47">
        <v>1.1158399999999999</v>
      </c>
      <c r="CB292" s="47"/>
      <c r="CC292" s="52" t="s">
        <v>4</v>
      </c>
      <c r="CD292" s="47">
        <v>1.0621400000000001</v>
      </c>
      <c r="CE292" s="53">
        <v>1.0860000000000001</v>
      </c>
      <c r="CF292" s="47">
        <v>1.1098699999999999</v>
      </c>
      <c r="CH292" s="47"/>
      <c r="CI292" s="52" t="s">
        <v>4</v>
      </c>
      <c r="CJ292" s="47">
        <v>1.0730599999999999</v>
      </c>
      <c r="CK292" s="53">
        <v>1.0889800000000001</v>
      </c>
      <c r="CL292" s="47">
        <v>1.1049100000000001</v>
      </c>
      <c r="CN292" s="47"/>
      <c r="CO292" s="52" t="s">
        <v>4</v>
      </c>
      <c r="CP292" s="47">
        <v>1.0788599999999999</v>
      </c>
      <c r="CQ292" s="53">
        <v>1.0895999999999999</v>
      </c>
      <c r="CR292" s="47">
        <v>1.1003400000000001</v>
      </c>
      <c r="CT292" s="47"/>
      <c r="CU292" s="52" t="s">
        <v>4</v>
      </c>
      <c r="CV292" s="47">
        <v>1.0787100000000001</v>
      </c>
      <c r="CW292" s="53">
        <v>1.0920399999999999</v>
      </c>
      <c r="CX292" s="47">
        <v>1.1053599999999999</v>
      </c>
    </row>
    <row r="293" spans="2:102" x14ac:dyDescent="0.3">
      <c r="B293" s="14" t="s">
        <v>22</v>
      </c>
      <c r="C293" s="50" t="s">
        <v>3</v>
      </c>
      <c r="D293" s="3">
        <v>0.35482999999999998</v>
      </c>
      <c r="E293" s="55">
        <v>0.35836000000000001</v>
      </c>
      <c r="F293" s="3">
        <v>0.3619</v>
      </c>
      <c r="H293" s="14" t="s">
        <v>22</v>
      </c>
      <c r="I293" s="50" t="s">
        <v>3</v>
      </c>
      <c r="J293" s="3">
        <v>0.35936000000000001</v>
      </c>
      <c r="K293" s="55">
        <v>0.36653000000000002</v>
      </c>
      <c r="L293" s="3">
        <v>0.37369999999999998</v>
      </c>
      <c r="N293" s="14" t="s">
        <v>22</v>
      </c>
      <c r="O293" s="50" t="s">
        <v>3</v>
      </c>
      <c r="P293" s="3">
        <v>0.36109999999999998</v>
      </c>
      <c r="Q293" s="55">
        <v>0.36831999999999998</v>
      </c>
      <c r="R293" s="3">
        <v>0.37552999999999997</v>
      </c>
      <c r="T293" s="14" t="s">
        <v>22</v>
      </c>
      <c r="U293" s="50" t="s">
        <v>3</v>
      </c>
      <c r="V293" s="3">
        <v>0.37056</v>
      </c>
      <c r="W293" s="55">
        <v>0.37565999999999999</v>
      </c>
      <c r="X293" s="3">
        <v>0.38074999999999998</v>
      </c>
      <c r="Z293" s="14" t="s">
        <v>22</v>
      </c>
      <c r="AA293" s="50" t="s">
        <v>3</v>
      </c>
      <c r="AB293" s="3">
        <v>0.37519000000000002</v>
      </c>
      <c r="AC293" s="55">
        <v>0.38061</v>
      </c>
      <c r="AD293" s="3">
        <v>0.38602999999999998</v>
      </c>
      <c r="AF293" s="14" t="s">
        <v>22</v>
      </c>
      <c r="AG293" s="50" t="s">
        <v>3</v>
      </c>
      <c r="AH293" s="3">
        <v>0.38073000000000001</v>
      </c>
      <c r="AI293" s="55">
        <v>0.38621</v>
      </c>
      <c r="AJ293" s="3">
        <v>0.39168999999999998</v>
      </c>
      <c r="AL293" s="14" t="s">
        <v>22</v>
      </c>
      <c r="AM293" s="50" t="s">
        <v>3</v>
      </c>
      <c r="AN293" s="3">
        <v>0.38438</v>
      </c>
      <c r="AO293" s="55">
        <v>0.39207999999999998</v>
      </c>
      <c r="AP293" s="3">
        <v>0.39978000000000002</v>
      </c>
      <c r="AR293" s="14" t="s">
        <v>22</v>
      </c>
      <c r="AS293" s="50" t="s">
        <v>3</v>
      </c>
      <c r="AT293" s="3">
        <v>0.38329999999999997</v>
      </c>
      <c r="AU293" s="55">
        <v>0.39132</v>
      </c>
      <c r="AV293" s="3">
        <v>0.39933999999999997</v>
      </c>
      <c r="AX293" s="14" t="s">
        <v>22</v>
      </c>
      <c r="AY293" s="50" t="s">
        <v>3</v>
      </c>
      <c r="AZ293" s="3">
        <v>0.39549000000000001</v>
      </c>
      <c r="BA293" s="55">
        <v>0.40342</v>
      </c>
      <c r="BB293" s="3">
        <v>0.41136</v>
      </c>
      <c r="BD293" s="14" t="s">
        <v>22</v>
      </c>
      <c r="BE293" s="50" t="s">
        <v>3</v>
      </c>
      <c r="BF293" s="3">
        <v>0.40137</v>
      </c>
      <c r="BG293" s="55">
        <v>0.40928999999999999</v>
      </c>
      <c r="BH293" s="3">
        <v>0.41720000000000002</v>
      </c>
      <c r="BJ293" s="14" t="s">
        <v>22</v>
      </c>
      <c r="BK293" s="50" t="s">
        <v>3</v>
      </c>
      <c r="BL293" s="3">
        <v>0.39957999999999999</v>
      </c>
      <c r="BM293" s="55">
        <v>0.40862999999999999</v>
      </c>
      <c r="BN293" s="3">
        <v>0.41769000000000001</v>
      </c>
      <c r="BP293" s="14" t="s">
        <v>22</v>
      </c>
      <c r="BQ293" s="50" t="s">
        <v>3</v>
      </c>
      <c r="BR293" s="3">
        <v>0.40048</v>
      </c>
      <c r="BS293" s="55">
        <v>0.40751999999999999</v>
      </c>
      <c r="BT293" s="3">
        <v>0.41455999999999998</v>
      </c>
      <c r="BV293" s="14" t="s">
        <v>22</v>
      </c>
      <c r="BW293" s="50" t="s">
        <v>3</v>
      </c>
      <c r="BX293" s="3">
        <v>0.39413999999999999</v>
      </c>
      <c r="BY293" s="55">
        <v>0.40359</v>
      </c>
      <c r="BZ293" s="3">
        <v>0.41303000000000001</v>
      </c>
      <c r="CB293" s="14" t="s">
        <v>22</v>
      </c>
      <c r="CC293" s="50" t="s">
        <v>3</v>
      </c>
      <c r="CD293" s="3">
        <v>0.38400000000000001</v>
      </c>
      <c r="CE293" s="55">
        <v>0.39632000000000001</v>
      </c>
      <c r="CF293" s="3">
        <v>0.40862999999999999</v>
      </c>
      <c r="CH293" s="14" t="s">
        <v>22</v>
      </c>
      <c r="CI293" s="50" t="s">
        <v>3</v>
      </c>
      <c r="CJ293" s="3">
        <v>0.37741999999999998</v>
      </c>
      <c r="CK293" s="55">
        <v>0.38680999999999999</v>
      </c>
      <c r="CL293" s="3">
        <v>0.3962</v>
      </c>
      <c r="CN293" s="14" t="s">
        <v>22</v>
      </c>
      <c r="CO293" s="50" t="s">
        <v>3</v>
      </c>
      <c r="CP293" s="3">
        <v>0.36531000000000002</v>
      </c>
      <c r="CQ293" s="55">
        <v>0.37552999999999997</v>
      </c>
      <c r="CR293" s="3">
        <v>0.38574000000000003</v>
      </c>
      <c r="CT293" s="14" t="s">
        <v>22</v>
      </c>
      <c r="CU293" s="50" t="s">
        <v>3</v>
      </c>
      <c r="CV293" s="3">
        <v>0.34909000000000001</v>
      </c>
      <c r="CW293" s="55">
        <v>0.35755999999999999</v>
      </c>
      <c r="CX293" s="3">
        <v>0.36603000000000002</v>
      </c>
    </row>
    <row r="294" spans="2:102" x14ac:dyDescent="0.3">
      <c r="B294" s="47"/>
      <c r="C294" s="52" t="s">
        <v>4</v>
      </c>
      <c r="D294" s="47">
        <v>0.23163</v>
      </c>
      <c r="E294" s="53">
        <v>0.23679</v>
      </c>
      <c r="F294" s="47">
        <v>0.24195</v>
      </c>
      <c r="H294" s="47"/>
      <c r="I294" s="52" t="s">
        <v>4</v>
      </c>
      <c r="J294" s="47">
        <v>0.23441000000000001</v>
      </c>
      <c r="K294" s="53">
        <v>0.23963999999999999</v>
      </c>
      <c r="L294" s="47">
        <v>0.24487999999999999</v>
      </c>
      <c r="N294" s="47"/>
      <c r="O294" s="52" t="s">
        <v>4</v>
      </c>
      <c r="P294" s="47">
        <v>0.23585999999999999</v>
      </c>
      <c r="Q294" s="53">
        <v>0.23957999999999999</v>
      </c>
      <c r="R294" s="47">
        <v>0.24329000000000001</v>
      </c>
      <c r="T294" s="47"/>
      <c r="U294" s="52" t="s">
        <v>4</v>
      </c>
      <c r="V294" s="47">
        <v>0.2407</v>
      </c>
      <c r="W294" s="53">
        <v>0.24349999999999999</v>
      </c>
      <c r="X294" s="47">
        <v>0.24631</v>
      </c>
      <c r="Z294" s="47"/>
      <c r="AA294" s="52" t="s">
        <v>4</v>
      </c>
      <c r="AB294" s="47">
        <v>0.23877000000000001</v>
      </c>
      <c r="AC294" s="53">
        <v>0.24268999999999999</v>
      </c>
      <c r="AD294" s="47">
        <v>0.24661</v>
      </c>
      <c r="AF294" s="47"/>
      <c r="AG294" s="52" t="s">
        <v>4</v>
      </c>
      <c r="AH294" s="47">
        <v>0.23668</v>
      </c>
      <c r="AI294" s="53">
        <v>0.24340000000000001</v>
      </c>
      <c r="AJ294" s="47">
        <v>0.25012000000000001</v>
      </c>
      <c r="AL294" s="47"/>
      <c r="AM294" s="52" t="s">
        <v>4</v>
      </c>
      <c r="AN294" s="47">
        <v>0.24196000000000001</v>
      </c>
      <c r="AO294" s="53">
        <v>0.24601000000000001</v>
      </c>
      <c r="AP294" s="47">
        <v>0.25004999999999999</v>
      </c>
      <c r="AR294" s="47"/>
      <c r="AS294" s="52" t="s">
        <v>4</v>
      </c>
      <c r="AT294" s="47">
        <v>0.24315000000000001</v>
      </c>
      <c r="AU294" s="53">
        <v>0.24767</v>
      </c>
      <c r="AV294" s="47">
        <v>0.25219000000000003</v>
      </c>
      <c r="AX294" s="47"/>
      <c r="AY294" s="52" t="s">
        <v>4</v>
      </c>
      <c r="AZ294" s="47">
        <v>0.24209</v>
      </c>
      <c r="BA294" s="53">
        <v>0.24623</v>
      </c>
      <c r="BB294" s="47">
        <v>0.25036999999999998</v>
      </c>
      <c r="BD294" s="47"/>
      <c r="BE294" s="52" t="s">
        <v>4</v>
      </c>
      <c r="BF294" s="47">
        <v>0.24912000000000001</v>
      </c>
      <c r="BG294" s="53">
        <v>0.25202000000000002</v>
      </c>
      <c r="BH294" s="47">
        <v>0.25491000000000003</v>
      </c>
      <c r="BJ294" s="47"/>
      <c r="BK294" s="52" t="s">
        <v>4</v>
      </c>
      <c r="BL294" s="47">
        <v>0.24617</v>
      </c>
      <c r="BM294" s="53">
        <v>0.25318000000000002</v>
      </c>
      <c r="BN294" s="47">
        <v>0.26019999999999999</v>
      </c>
      <c r="BP294" s="47"/>
      <c r="BQ294" s="52" t="s">
        <v>4</v>
      </c>
      <c r="BR294" s="47">
        <v>0.24965000000000001</v>
      </c>
      <c r="BS294" s="53">
        <v>0.25312000000000001</v>
      </c>
      <c r="BT294" s="47">
        <v>0.25657999999999997</v>
      </c>
      <c r="BV294" s="47"/>
      <c r="BW294" s="52" t="s">
        <v>4</v>
      </c>
      <c r="BX294" s="47">
        <v>0.25144</v>
      </c>
      <c r="BY294" s="53">
        <v>0.25470999999999999</v>
      </c>
      <c r="BZ294" s="47">
        <v>0.25797999999999999</v>
      </c>
      <c r="CB294" s="47"/>
      <c r="CC294" s="52" t="s">
        <v>4</v>
      </c>
      <c r="CD294" s="47">
        <v>0.24792</v>
      </c>
      <c r="CE294" s="53">
        <v>0.25269999999999998</v>
      </c>
      <c r="CF294" s="47">
        <v>0.25746999999999998</v>
      </c>
      <c r="CH294" s="47"/>
      <c r="CI294" s="52" t="s">
        <v>4</v>
      </c>
      <c r="CJ294" s="47">
        <v>0.24088000000000001</v>
      </c>
      <c r="CK294" s="53">
        <v>0.24768000000000001</v>
      </c>
      <c r="CL294" s="47">
        <v>0.25448999999999999</v>
      </c>
      <c r="CN294" s="47"/>
      <c r="CO294" s="52" t="s">
        <v>4</v>
      </c>
      <c r="CP294" s="47">
        <v>0.23802000000000001</v>
      </c>
      <c r="CQ294" s="53">
        <v>0.24254000000000001</v>
      </c>
      <c r="CR294" s="47">
        <v>0.24707000000000001</v>
      </c>
      <c r="CT294" s="47"/>
      <c r="CU294" s="52" t="s">
        <v>4</v>
      </c>
      <c r="CV294" s="47">
        <v>0.23149</v>
      </c>
      <c r="CW294" s="53">
        <v>0.23755000000000001</v>
      </c>
      <c r="CX294" s="47">
        <v>0.24362</v>
      </c>
    </row>
    <row r="295" spans="2:102" x14ac:dyDescent="0.3">
      <c r="B295" s="14" t="s">
        <v>23</v>
      </c>
      <c r="C295" s="50" t="s">
        <v>3</v>
      </c>
      <c r="D295" s="3">
        <v>1.34457</v>
      </c>
      <c r="E295" s="51">
        <v>1.7754399999999999</v>
      </c>
      <c r="F295" s="3">
        <v>2.2063199999999998</v>
      </c>
      <c r="H295" s="14" t="s">
        <v>23</v>
      </c>
      <c r="I295" s="50" t="s">
        <v>3</v>
      </c>
      <c r="J295" s="3">
        <v>1.3193900000000001</v>
      </c>
      <c r="K295" s="51">
        <v>1.7449699999999999</v>
      </c>
      <c r="L295" s="3">
        <v>2.17056</v>
      </c>
      <c r="N295" s="14" t="s">
        <v>23</v>
      </c>
      <c r="O295" s="50" t="s">
        <v>3</v>
      </c>
      <c r="P295" s="3">
        <v>1.32968</v>
      </c>
      <c r="Q295" s="51">
        <v>1.70109</v>
      </c>
      <c r="R295" s="3">
        <v>2.0724900000000002</v>
      </c>
      <c r="T295" s="14" t="s">
        <v>23</v>
      </c>
      <c r="U295" s="50" t="s">
        <v>3</v>
      </c>
      <c r="V295" s="3">
        <v>1.2783199999999999</v>
      </c>
      <c r="W295" s="51">
        <v>1.6842200000000001</v>
      </c>
      <c r="X295" s="3">
        <v>2.0901200000000002</v>
      </c>
      <c r="Z295" s="14" t="s">
        <v>23</v>
      </c>
      <c r="AA295" s="50" t="s">
        <v>3</v>
      </c>
      <c r="AB295" s="3">
        <v>1.26963</v>
      </c>
      <c r="AC295" s="51">
        <v>1.6428100000000001</v>
      </c>
      <c r="AD295" s="3">
        <v>2.0159799999999999</v>
      </c>
      <c r="AF295" s="14" t="s">
        <v>23</v>
      </c>
      <c r="AG295" s="50" t="s">
        <v>3</v>
      </c>
      <c r="AH295" s="3">
        <v>1.26169</v>
      </c>
      <c r="AI295" s="51">
        <v>1.6755899999999999</v>
      </c>
      <c r="AJ295" s="3">
        <v>2.0894900000000001</v>
      </c>
      <c r="AL295" s="14" t="s">
        <v>23</v>
      </c>
      <c r="AM295" s="50" t="s">
        <v>3</v>
      </c>
      <c r="AN295" s="3">
        <v>1.37582</v>
      </c>
      <c r="AO295" s="51">
        <v>1.8097700000000001</v>
      </c>
      <c r="AP295" s="3">
        <v>2.2437100000000001</v>
      </c>
      <c r="AR295" s="14" t="s">
        <v>23</v>
      </c>
      <c r="AS295" s="50" t="s">
        <v>3</v>
      </c>
      <c r="AT295" s="3">
        <v>1.4643600000000001</v>
      </c>
      <c r="AU295" s="51">
        <v>1.9998199999999999</v>
      </c>
      <c r="AV295" s="3">
        <v>2.5352700000000001</v>
      </c>
      <c r="AX295" s="14" t="s">
        <v>23</v>
      </c>
      <c r="AY295" s="50" t="s">
        <v>3</v>
      </c>
      <c r="AZ295" s="3">
        <v>1.80427</v>
      </c>
      <c r="BA295" s="51">
        <v>2.4927700000000002</v>
      </c>
      <c r="BB295" s="3">
        <v>3.18126</v>
      </c>
      <c r="BD295" s="14" t="s">
        <v>23</v>
      </c>
      <c r="BE295" s="50" t="s">
        <v>3</v>
      </c>
      <c r="BF295" s="3">
        <v>1.93266</v>
      </c>
      <c r="BG295" s="51">
        <v>2.8063600000000002</v>
      </c>
      <c r="BH295" s="3">
        <v>3.6800700000000002</v>
      </c>
      <c r="BJ295" s="14" t="s">
        <v>23</v>
      </c>
      <c r="BK295" s="50" t="s">
        <v>3</v>
      </c>
      <c r="BL295" s="3">
        <v>2.40876</v>
      </c>
      <c r="BM295" s="51">
        <v>3.2638799999999999</v>
      </c>
      <c r="BN295" s="3">
        <v>4.1189999999999998</v>
      </c>
      <c r="BP295" s="14" t="s">
        <v>23</v>
      </c>
      <c r="BQ295" s="50" t="s">
        <v>3</v>
      </c>
      <c r="BR295" s="3">
        <v>2.8357700000000001</v>
      </c>
      <c r="BS295" s="51">
        <v>3.9835600000000002</v>
      </c>
      <c r="BT295" s="3">
        <v>5.1313500000000003</v>
      </c>
      <c r="BV295" s="14" t="s">
        <v>23</v>
      </c>
      <c r="BW295" s="50" t="s">
        <v>3</v>
      </c>
      <c r="BX295" s="3">
        <v>3.8928500000000001</v>
      </c>
      <c r="BY295" s="51">
        <v>5.0378400000000001</v>
      </c>
      <c r="BZ295" s="3">
        <v>6.18283</v>
      </c>
      <c r="CB295" s="14" t="s">
        <v>23</v>
      </c>
      <c r="CC295" s="50" t="s">
        <v>3</v>
      </c>
      <c r="CD295" s="3">
        <v>5.0223399999999998</v>
      </c>
      <c r="CE295" s="51">
        <v>6.46387</v>
      </c>
      <c r="CF295" s="3">
        <v>7.9054099999999998</v>
      </c>
      <c r="CH295" s="14" t="s">
        <v>23</v>
      </c>
      <c r="CI295" s="50" t="s">
        <v>3</v>
      </c>
      <c r="CJ295" s="3">
        <v>7.4049399999999999</v>
      </c>
      <c r="CK295" s="51">
        <v>8.7565899999999992</v>
      </c>
      <c r="CL295" s="3">
        <v>10.10824</v>
      </c>
      <c r="CN295" s="14" t="s">
        <v>23</v>
      </c>
      <c r="CO295" s="50" t="s">
        <v>3</v>
      </c>
      <c r="CP295" s="3">
        <v>10.72226</v>
      </c>
      <c r="CQ295" s="51">
        <v>12.276590000000001</v>
      </c>
      <c r="CR295" s="3">
        <v>13.830920000000001</v>
      </c>
      <c r="CT295" s="14" t="s">
        <v>23</v>
      </c>
      <c r="CU295" s="50" t="s">
        <v>3</v>
      </c>
      <c r="CV295" s="3">
        <v>15.198</v>
      </c>
      <c r="CW295" s="51">
        <v>17.34647</v>
      </c>
      <c r="CX295" s="3">
        <v>19.49494</v>
      </c>
    </row>
    <row r="296" spans="2:102" x14ac:dyDescent="0.3">
      <c r="B296" s="47"/>
      <c r="C296" s="52" t="s">
        <v>4</v>
      </c>
      <c r="D296" s="47">
        <v>4.1547700000000001</v>
      </c>
      <c r="E296" s="53">
        <v>5.5525700000000002</v>
      </c>
      <c r="F296" s="47">
        <v>6.95038</v>
      </c>
      <c r="H296" s="47"/>
      <c r="I296" s="52" t="s">
        <v>4</v>
      </c>
      <c r="J296" s="47">
        <v>4.2904</v>
      </c>
      <c r="K296" s="53">
        <v>5.8114100000000004</v>
      </c>
      <c r="L296" s="47">
        <v>7.3324199999999999</v>
      </c>
      <c r="N296" s="47"/>
      <c r="O296" s="52" t="s">
        <v>4</v>
      </c>
      <c r="P296" s="47">
        <v>4.60534</v>
      </c>
      <c r="Q296" s="53">
        <v>6.2795800000000002</v>
      </c>
      <c r="R296" s="47">
        <v>7.95383</v>
      </c>
      <c r="T296" s="47"/>
      <c r="U296" s="52" t="s">
        <v>4</v>
      </c>
      <c r="V296" s="47">
        <v>5.19442</v>
      </c>
      <c r="W296" s="53">
        <v>6.9622200000000003</v>
      </c>
      <c r="X296" s="47">
        <v>8.73001</v>
      </c>
      <c r="Z296" s="47"/>
      <c r="AA296" s="52" t="s">
        <v>4</v>
      </c>
      <c r="AB296" s="47">
        <v>5.3658599999999996</v>
      </c>
      <c r="AC296" s="53">
        <v>7.3651099999999996</v>
      </c>
      <c r="AD296" s="47">
        <v>9.3643599999999996</v>
      </c>
      <c r="AF296" s="47"/>
      <c r="AG296" s="52" t="s">
        <v>4</v>
      </c>
      <c r="AH296" s="47">
        <v>5.95425</v>
      </c>
      <c r="AI296" s="53">
        <v>8.0756399999999999</v>
      </c>
      <c r="AJ296" s="47">
        <v>10.19702</v>
      </c>
      <c r="AL296" s="47"/>
      <c r="AM296" s="52" t="s">
        <v>4</v>
      </c>
      <c r="AN296" s="47">
        <v>7.4953500000000002</v>
      </c>
      <c r="AO296" s="53">
        <v>9.9321800000000007</v>
      </c>
      <c r="AP296" s="47">
        <v>12.369009999999999</v>
      </c>
      <c r="AR296" s="47"/>
      <c r="AS296" s="52" t="s">
        <v>4</v>
      </c>
      <c r="AT296" s="47">
        <v>8.2346299999999992</v>
      </c>
      <c r="AU296" s="53">
        <v>11.27755</v>
      </c>
      <c r="AV296" s="47">
        <v>14.320460000000001</v>
      </c>
      <c r="AX296" s="47"/>
      <c r="AY296" s="52" t="s">
        <v>4</v>
      </c>
      <c r="AZ296" s="47">
        <v>11.71332</v>
      </c>
      <c r="BA296" s="53">
        <v>15.599080000000001</v>
      </c>
      <c r="BB296" s="47">
        <v>19.484850000000002</v>
      </c>
      <c r="BD296" s="47"/>
      <c r="BE296" s="52" t="s">
        <v>4</v>
      </c>
      <c r="BF296" s="47">
        <v>12.80076</v>
      </c>
      <c r="BG296" s="53">
        <v>17.384209999999999</v>
      </c>
      <c r="BH296" s="47">
        <v>21.967649999999999</v>
      </c>
      <c r="BJ296" s="47"/>
      <c r="BK296" s="52" t="s">
        <v>4</v>
      </c>
      <c r="BL296" s="47">
        <v>16.289259999999999</v>
      </c>
      <c r="BM296" s="53">
        <v>21.087440000000001</v>
      </c>
      <c r="BN296" s="47">
        <v>25.885629999999999</v>
      </c>
      <c r="BP296" s="47"/>
      <c r="BQ296" s="52" t="s">
        <v>4</v>
      </c>
      <c r="BR296" s="47">
        <v>20.622890000000002</v>
      </c>
      <c r="BS296" s="53">
        <v>26.458950000000002</v>
      </c>
      <c r="BT296" s="47">
        <v>32.295009999999998</v>
      </c>
      <c r="BV296" s="47"/>
      <c r="BW296" s="52" t="s">
        <v>4</v>
      </c>
      <c r="BX296" s="47">
        <v>25.92925</v>
      </c>
      <c r="BY296" s="53">
        <v>33.127830000000003</v>
      </c>
      <c r="BZ296" s="47">
        <v>40.326419999999999</v>
      </c>
      <c r="CB296" s="47"/>
      <c r="CC296" s="52" t="s">
        <v>4</v>
      </c>
      <c r="CD296" s="47">
        <v>33.526609999999998</v>
      </c>
      <c r="CE296" s="53">
        <v>40.078279999999999</v>
      </c>
      <c r="CF296" s="47">
        <v>46.629950000000001</v>
      </c>
      <c r="CH296" s="47"/>
      <c r="CI296" s="52" t="s">
        <v>4</v>
      </c>
      <c r="CJ296" s="47">
        <v>44.384819999999998</v>
      </c>
      <c r="CK296" s="53">
        <v>51.132440000000003</v>
      </c>
      <c r="CL296" s="47">
        <v>57.88006</v>
      </c>
      <c r="CN296" s="47"/>
      <c r="CO296" s="52" t="s">
        <v>4</v>
      </c>
      <c r="CP296" s="47">
        <v>56.266820000000003</v>
      </c>
      <c r="CQ296" s="53">
        <v>63.072220000000002</v>
      </c>
      <c r="CR296" s="47">
        <v>69.877629999999996</v>
      </c>
      <c r="CT296" s="47"/>
      <c r="CU296" s="52" t="s">
        <v>4</v>
      </c>
      <c r="CV296" s="47">
        <v>69.554990000000004</v>
      </c>
      <c r="CW296" s="53">
        <v>76.178629999999998</v>
      </c>
      <c r="CX296" s="47">
        <v>82.802269999999993</v>
      </c>
    </row>
    <row r="297" spans="2:102" x14ac:dyDescent="0.3">
      <c r="B297" s="14" t="s">
        <v>24</v>
      </c>
      <c r="C297" s="50" t="s">
        <v>3</v>
      </c>
      <c r="D297" s="3">
        <v>7.0643900000000004</v>
      </c>
      <c r="E297" s="55">
        <v>7.9795100000000003</v>
      </c>
      <c r="F297" s="3">
        <v>8.8946299999999994</v>
      </c>
      <c r="H297" s="14" t="s">
        <v>24</v>
      </c>
      <c r="I297" s="50" t="s">
        <v>3</v>
      </c>
      <c r="J297" s="3">
        <v>7.1302599999999998</v>
      </c>
      <c r="K297" s="55">
        <v>8.0805600000000002</v>
      </c>
      <c r="L297" s="3">
        <v>9.0308600000000006</v>
      </c>
      <c r="N297" s="14" t="s">
        <v>24</v>
      </c>
      <c r="O297" s="50" t="s">
        <v>3</v>
      </c>
      <c r="P297" s="3">
        <v>7.3034400000000002</v>
      </c>
      <c r="Q297" s="55">
        <v>8.1720500000000005</v>
      </c>
      <c r="R297" s="3">
        <v>9.0406600000000008</v>
      </c>
      <c r="T297" s="14" t="s">
        <v>24</v>
      </c>
      <c r="U297" s="50" t="s">
        <v>3</v>
      </c>
      <c r="V297" s="3">
        <v>7.5358099999999997</v>
      </c>
      <c r="W297" s="55">
        <v>8.52745</v>
      </c>
      <c r="X297" s="3">
        <v>9.5190999999999999</v>
      </c>
      <c r="Z297" s="14" t="s">
        <v>24</v>
      </c>
      <c r="AA297" s="50" t="s">
        <v>3</v>
      </c>
      <c r="AB297" s="3">
        <v>7.7723000000000004</v>
      </c>
      <c r="AC297" s="55">
        <v>8.8505500000000001</v>
      </c>
      <c r="AD297" s="3">
        <v>9.9288000000000007</v>
      </c>
      <c r="AF297" s="14" t="s">
        <v>24</v>
      </c>
      <c r="AG297" s="50" t="s">
        <v>3</v>
      </c>
      <c r="AH297" s="3">
        <v>8.3795099999999998</v>
      </c>
      <c r="AI297" s="55">
        <v>9.5585299999999993</v>
      </c>
      <c r="AJ297" s="3">
        <v>10.73756</v>
      </c>
      <c r="AL297" s="14" t="s">
        <v>24</v>
      </c>
      <c r="AM297" s="50" t="s">
        <v>3</v>
      </c>
      <c r="AN297" s="3">
        <v>9.7575500000000002</v>
      </c>
      <c r="AO297" s="55">
        <v>11.20158</v>
      </c>
      <c r="AP297" s="3">
        <v>12.64561</v>
      </c>
      <c r="AR297" s="14" t="s">
        <v>24</v>
      </c>
      <c r="AS297" s="50" t="s">
        <v>3</v>
      </c>
      <c r="AT297" s="3">
        <v>11.14662</v>
      </c>
      <c r="AU297" s="55">
        <v>13.009880000000001</v>
      </c>
      <c r="AV297" s="3">
        <v>14.873150000000001</v>
      </c>
      <c r="AX297" s="14" t="s">
        <v>24</v>
      </c>
      <c r="AY297" s="50" t="s">
        <v>3</v>
      </c>
      <c r="AZ297" s="3">
        <v>14.338240000000001</v>
      </c>
      <c r="BA297" s="55">
        <v>16.919139999999999</v>
      </c>
      <c r="BB297" s="3">
        <v>19.500039999999998</v>
      </c>
      <c r="BD297" s="14" t="s">
        <v>24</v>
      </c>
      <c r="BE297" s="50" t="s">
        <v>3</v>
      </c>
      <c r="BF297" s="3">
        <v>16.359500000000001</v>
      </c>
      <c r="BG297" s="55">
        <v>19.262820000000001</v>
      </c>
      <c r="BH297" s="3">
        <v>22.166139999999999</v>
      </c>
      <c r="BJ297" s="14" t="s">
        <v>24</v>
      </c>
      <c r="BK297" s="50" t="s">
        <v>3</v>
      </c>
      <c r="BL297" s="3">
        <v>19.59722</v>
      </c>
      <c r="BM297" s="55">
        <v>22.320640000000001</v>
      </c>
      <c r="BN297" s="3">
        <v>25.044049999999999</v>
      </c>
      <c r="BP297" s="14" t="s">
        <v>24</v>
      </c>
      <c r="BQ297" s="50" t="s">
        <v>3</v>
      </c>
      <c r="BR297" s="3">
        <v>23.20682</v>
      </c>
      <c r="BS297" s="55">
        <v>26.536059999999999</v>
      </c>
      <c r="BT297" s="3">
        <v>29.865310000000001</v>
      </c>
      <c r="BV297" s="14" t="s">
        <v>24</v>
      </c>
      <c r="BW297" s="50" t="s">
        <v>3</v>
      </c>
      <c r="BX297" s="3">
        <v>28.463090000000001</v>
      </c>
      <c r="BY297" s="55">
        <v>31.603280000000002</v>
      </c>
      <c r="BZ297" s="3">
        <v>34.743479999999998</v>
      </c>
      <c r="CB297" s="14" t="s">
        <v>24</v>
      </c>
      <c r="CC297" s="50" t="s">
        <v>3</v>
      </c>
      <c r="CD297" s="3">
        <v>34.150840000000002</v>
      </c>
      <c r="CE297" s="55">
        <v>37.68871</v>
      </c>
      <c r="CF297" s="3">
        <v>41.226579999999998</v>
      </c>
      <c r="CH297" s="14" t="s">
        <v>24</v>
      </c>
      <c r="CI297" s="50" t="s">
        <v>3</v>
      </c>
      <c r="CJ297" s="3">
        <v>40.569850000000002</v>
      </c>
      <c r="CK297" s="55">
        <v>43.247190000000003</v>
      </c>
      <c r="CL297" s="3">
        <v>45.924520000000001</v>
      </c>
      <c r="CN297" s="14" t="s">
        <v>24</v>
      </c>
      <c r="CO297" s="50" t="s">
        <v>3</v>
      </c>
      <c r="CP297" s="3">
        <v>49.11139</v>
      </c>
      <c r="CQ297" s="55">
        <v>51.399529999999999</v>
      </c>
      <c r="CR297" s="3">
        <v>53.687669999999997</v>
      </c>
      <c r="CT297" s="14" t="s">
        <v>24</v>
      </c>
      <c r="CU297" s="50" t="s">
        <v>3</v>
      </c>
      <c r="CV297" s="3">
        <v>56.673540000000003</v>
      </c>
      <c r="CW297" s="55">
        <v>60.002079999999999</v>
      </c>
      <c r="CX297" s="3">
        <v>63.330620000000003</v>
      </c>
    </row>
    <row r="298" spans="2:102" x14ac:dyDescent="0.3">
      <c r="B298" s="47"/>
      <c r="C298" s="52" t="s">
        <v>4</v>
      </c>
      <c r="D298" s="47">
        <v>6.7995900000000002</v>
      </c>
      <c r="E298" s="53">
        <v>9.3831699999999998</v>
      </c>
      <c r="F298" s="47">
        <v>11.96674</v>
      </c>
      <c r="H298" s="47"/>
      <c r="I298" s="52" t="s">
        <v>4</v>
      </c>
      <c r="J298" s="47">
        <v>7.29291</v>
      </c>
      <c r="K298" s="53">
        <v>10.1721</v>
      </c>
      <c r="L298" s="47">
        <v>13.05128</v>
      </c>
      <c r="N298" s="47"/>
      <c r="O298" s="52" t="s">
        <v>4</v>
      </c>
      <c r="P298" s="47">
        <v>8.2651800000000009</v>
      </c>
      <c r="Q298" s="53">
        <v>11.52928</v>
      </c>
      <c r="R298" s="47">
        <v>14.793380000000001</v>
      </c>
      <c r="T298" s="47"/>
      <c r="U298" s="52" t="s">
        <v>4</v>
      </c>
      <c r="V298" s="47">
        <v>10.179309999999999</v>
      </c>
      <c r="W298" s="53">
        <v>13.569140000000001</v>
      </c>
      <c r="X298" s="47">
        <v>16.95898</v>
      </c>
      <c r="Z298" s="47"/>
      <c r="AA298" s="52" t="s">
        <v>4</v>
      </c>
      <c r="AB298" s="47">
        <v>10.96298</v>
      </c>
      <c r="AC298" s="53">
        <v>14.97977</v>
      </c>
      <c r="AD298" s="47">
        <v>18.996549999999999</v>
      </c>
      <c r="AF298" s="47"/>
      <c r="AG298" s="52" t="s">
        <v>4</v>
      </c>
      <c r="AH298" s="47">
        <v>12.922929999999999</v>
      </c>
      <c r="AI298" s="53">
        <v>17.085249999999998</v>
      </c>
      <c r="AJ298" s="47">
        <v>21.247579999999999</v>
      </c>
      <c r="AL298" s="47"/>
      <c r="AM298" s="52" t="s">
        <v>4</v>
      </c>
      <c r="AN298" s="47">
        <v>17.379940000000001</v>
      </c>
      <c r="AO298" s="53">
        <v>22.430330000000001</v>
      </c>
      <c r="AP298" s="47">
        <v>27.480720000000002</v>
      </c>
      <c r="AR298" s="47"/>
      <c r="AS298" s="52" t="s">
        <v>4</v>
      </c>
      <c r="AT298" s="47">
        <v>20.141539999999999</v>
      </c>
      <c r="AU298" s="53">
        <v>26.038499999999999</v>
      </c>
      <c r="AV298" s="47">
        <v>31.935459999999999</v>
      </c>
      <c r="AX298" s="47"/>
      <c r="AY298" s="52" t="s">
        <v>4</v>
      </c>
      <c r="AZ298" s="47">
        <v>29.560759999999998</v>
      </c>
      <c r="BA298" s="53">
        <v>37.599879999999999</v>
      </c>
      <c r="BB298" s="47">
        <v>45.639000000000003</v>
      </c>
      <c r="BD298" s="47"/>
      <c r="BE298" s="52" t="s">
        <v>4</v>
      </c>
      <c r="BF298" s="47">
        <v>33.597450000000002</v>
      </c>
      <c r="BG298" s="53">
        <v>42.014130000000002</v>
      </c>
      <c r="BH298" s="47">
        <v>50.430810000000001</v>
      </c>
      <c r="BJ298" s="47"/>
      <c r="BK298" s="52" t="s">
        <v>4</v>
      </c>
      <c r="BL298" s="47">
        <v>40.881509999999999</v>
      </c>
      <c r="BM298" s="53">
        <v>51.419280000000001</v>
      </c>
      <c r="BN298" s="47">
        <v>61.957039999999999</v>
      </c>
      <c r="BP298" s="47"/>
      <c r="BQ298" s="52" t="s">
        <v>4</v>
      </c>
      <c r="BR298" s="47">
        <v>53.266509999999997</v>
      </c>
      <c r="BS298" s="53">
        <v>64.123949999999994</v>
      </c>
      <c r="BT298" s="47">
        <v>74.981380000000001</v>
      </c>
      <c r="BV298" s="47"/>
      <c r="BW298" s="52" t="s">
        <v>4</v>
      </c>
      <c r="BX298" s="47">
        <v>62.035469999999997</v>
      </c>
      <c r="BY298" s="53">
        <v>78.317009999999996</v>
      </c>
      <c r="BZ298" s="47">
        <v>94.598550000000003</v>
      </c>
      <c r="CB298" s="47"/>
      <c r="CC298" s="52" t="s">
        <v>4</v>
      </c>
      <c r="CD298" s="47">
        <v>77.385329999999996</v>
      </c>
      <c r="CE298" s="53">
        <v>91.239639999999994</v>
      </c>
      <c r="CF298" s="47">
        <v>105.09395000000001</v>
      </c>
      <c r="CH298" s="47"/>
      <c r="CI298" s="52" t="s">
        <v>4</v>
      </c>
      <c r="CJ298" s="47">
        <v>91.977739999999997</v>
      </c>
      <c r="CK298" s="53">
        <v>107.65541</v>
      </c>
      <c r="CL298" s="47">
        <v>123.33309</v>
      </c>
      <c r="CN298" s="47"/>
      <c r="CO298" s="52" t="s">
        <v>4</v>
      </c>
      <c r="CP298" s="47">
        <v>110.08317</v>
      </c>
      <c r="CQ298" s="53">
        <v>121.20428</v>
      </c>
      <c r="CR298" s="47">
        <v>132.32538</v>
      </c>
      <c r="CT298" s="47"/>
      <c r="CU298" s="52" t="s">
        <v>4</v>
      </c>
      <c r="CV298" s="47">
        <v>124.09587000000001</v>
      </c>
      <c r="CW298" s="53">
        <v>132.57436999999999</v>
      </c>
      <c r="CX298" s="47">
        <v>141.05287999999999</v>
      </c>
    </row>
    <row r="299" spans="2:102" x14ac:dyDescent="0.3">
      <c r="B299" s="14" t="s">
        <v>25</v>
      </c>
      <c r="C299" s="50" t="s">
        <v>3</v>
      </c>
      <c r="D299" s="3">
        <v>99.712819999999994</v>
      </c>
      <c r="E299" s="51">
        <v>100.06249</v>
      </c>
      <c r="F299" s="3">
        <v>100.41216</v>
      </c>
      <c r="H299" s="14" t="s">
        <v>25</v>
      </c>
      <c r="I299" s="50" t="s">
        <v>3</v>
      </c>
      <c r="J299" s="3">
        <v>99.705349999999996</v>
      </c>
      <c r="K299" s="51">
        <v>100.06026</v>
      </c>
      <c r="L299" s="3">
        <v>100.41518000000001</v>
      </c>
      <c r="N299" s="14" t="s">
        <v>25</v>
      </c>
      <c r="O299" s="50" t="s">
        <v>3</v>
      </c>
      <c r="P299" s="3">
        <v>99.703519999999997</v>
      </c>
      <c r="Q299" s="51">
        <v>100.05677</v>
      </c>
      <c r="R299" s="3">
        <v>100.41002</v>
      </c>
      <c r="T299" s="14" t="s">
        <v>25</v>
      </c>
      <c r="U299" s="50" t="s">
        <v>3</v>
      </c>
      <c r="V299" s="3">
        <v>99.722610000000003</v>
      </c>
      <c r="W299" s="51">
        <v>100.05833</v>
      </c>
      <c r="X299" s="3">
        <v>100.39404999999999</v>
      </c>
      <c r="Z299" s="14" t="s">
        <v>25</v>
      </c>
      <c r="AA299" s="50" t="s">
        <v>3</v>
      </c>
      <c r="AB299" s="3">
        <v>99.717849999999999</v>
      </c>
      <c r="AC299" s="51">
        <v>100.04325</v>
      </c>
      <c r="AD299" s="3">
        <v>100.36864</v>
      </c>
      <c r="AF299" s="14" t="s">
        <v>25</v>
      </c>
      <c r="AG299" s="50" t="s">
        <v>3</v>
      </c>
      <c r="AH299" s="3">
        <v>99.702489999999997</v>
      </c>
      <c r="AI299" s="51">
        <v>100.03985</v>
      </c>
      <c r="AJ299" s="3">
        <v>100.37721000000001</v>
      </c>
      <c r="AL299" s="14" t="s">
        <v>25</v>
      </c>
      <c r="AM299" s="50" t="s">
        <v>3</v>
      </c>
      <c r="AN299" s="3">
        <v>99.698629999999994</v>
      </c>
      <c r="AO299" s="51">
        <v>100.02576000000001</v>
      </c>
      <c r="AP299" s="3">
        <v>100.35289</v>
      </c>
      <c r="AR299" s="14" t="s">
        <v>25</v>
      </c>
      <c r="AS299" s="50" t="s">
        <v>3</v>
      </c>
      <c r="AT299" s="3">
        <v>99.691890000000001</v>
      </c>
      <c r="AU299" s="51">
        <v>100.02069</v>
      </c>
      <c r="AV299" s="3">
        <v>100.34949</v>
      </c>
      <c r="AX299" s="14" t="s">
        <v>25</v>
      </c>
      <c r="AY299" s="50" t="s">
        <v>3</v>
      </c>
      <c r="AZ299" s="3">
        <v>99.693219999999997</v>
      </c>
      <c r="BA299" s="51">
        <v>99.999939999999995</v>
      </c>
      <c r="BB299" s="3">
        <v>100.30667</v>
      </c>
      <c r="BD299" s="14" t="s">
        <v>25</v>
      </c>
      <c r="BE299" s="50" t="s">
        <v>3</v>
      </c>
      <c r="BF299" s="3">
        <v>99.651929999999993</v>
      </c>
      <c r="BG299" s="51">
        <v>99.956919999999997</v>
      </c>
      <c r="BH299" s="3">
        <v>100.26191</v>
      </c>
      <c r="BJ299" s="14" t="s">
        <v>25</v>
      </c>
      <c r="BK299" s="50" t="s">
        <v>3</v>
      </c>
      <c r="BL299" s="3">
        <v>99.625770000000003</v>
      </c>
      <c r="BM299" s="51">
        <v>99.919569999999993</v>
      </c>
      <c r="BN299" s="3">
        <v>100.21338</v>
      </c>
      <c r="BP299" s="14" t="s">
        <v>25</v>
      </c>
      <c r="BQ299" s="50" t="s">
        <v>3</v>
      </c>
      <c r="BR299" s="3">
        <v>99.555220000000006</v>
      </c>
      <c r="BS299" s="51">
        <v>99.859679999999997</v>
      </c>
      <c r="BT299" s="3">
        <v>100.16414</v>
      </c>
      <c r="BV299" s="14" t="s">
        <v>25</v>
      </c>
      <c r="BW299" s="50" t="s">
        <v>3</v>
      </c>
      <c r="BX299" s="3">
        <v>99.498310000000004</v>
      </c>
      <c r="BY299" s="51">
        <v>99.801370000000006</v>
      </c>
      <c r="BZ299" s="3">
        <v>100.10442</v>
      </c>
      <c r="CB299" s="14" t="s">
        <v>25</v>
      </c>
      <c r="CC299" s="50" t="s">
        <v>3</v>
      </c>
      <c r="CD299" s="3">
        <v>99.360209999999995</v>
      </c>
      <c r="CE299" s="51">
        <v>99.663349999999994</v>
      </c>
      <c r="CF299" s="3">
        <v>99.966489999999993</v>
      </c>
      <c r="CH299" s="14" t="s">
        <v>25</v>
      </c>
      <c r="CI299" s="50" t="s">
        <v>3</v>
      </c>
      <c r="CJ299" s="3">
        <v>99.082440000000005</v>
      </c>
      <c r="CK299" s="51">
        <v>99.371380000000002</v>
      </c>
      <c r="CL299" s="3">
        <v>99.660309999999996</v>
      </c>
      <c r="CN299" s="14" t="s">
        <v>25</v>
      </c>
      <c r="CO299" s="50" t="s">
        <v>3</v>
      </c>
      <c r="CP299" s="3">
        <v>98.721549999999993</v>
      </c>
      <c r="CQ299" s="51">
        <v>99.046980000000005</v>
      </c>
      <c r="CR299" s="3">
        <v>99.372410000000002</v>
      </c>
      <c r="CT299" s="14" t="s">
        <v>25</v>
      </c>
      <c r="CU299" s="50" t="s">
        <v>3</v>
      </c>
      <c r="CV299" s="3">
        <v>98.161609999999996</v>
      </c>
      <c r="CW299" s="51">
        <v>98.510689999999997</v>
      </c>
      <c r="CX299" s="3">
        <v>98.859769999999997</v>
      </c>
    </row>
    <row r="300" spans="2:102" x14ac:dyDescent="0.3">
      <c r="B300" s="47"/>
      <c r="C300" s="52" t="s">
        <v>4</v>
      </c>
      <c r="D300" s="47">
        <v>47.702710000000003</v>
      </c>
      <c r="E300" s="53">
        <v>48.018520000000002</v>
      </c>
      <c r="F300" s="47">
        <v>48.334330000000001</v>
      </c>
      <c r="H300" s="47"/>
      <c r="I300" s="52" t="s">
        <v>4</v>
      </c>
      <c r="J300" s="47">
        <v>47.692</v>
      </c>
      <c r="K300" s="53">
        <v>48.008220000000001</v>
      </c>
      <c r="L300" s="47">
        <v>48.324449999999999</v>
      </c>
      <c r="N300" s="47"/>
      <c r="O300" s="52" t="s">
        <v>4</v>
      </c>
      <c r="P300" s="47">
        <v>47.683340000000001</v>
      </c>
      <c r="Q300" s="53">
        <v>48.004010000000001</v>
      </c>
      <c r="R300" s="47">
        <v>48.324689999999997</v>
      </c>
      <c r="T300" s="47"/>
      <c r="U300" s="52" t="s">
        <v>4</v>
      </c>
      <c r="V300" s="47">
        <v>47.682769999999998</v>
      </c>
      <c r="W300" s="53">
        <v>48.007849999999998</v>
      </c>
      <c r="X300" s="47">
        <v>48.332929999999998</v>
      </c>
      <c r="Z300" s="47"/>
      <c r="AA300" s="52" t="s">
        <v>4</v>
      </c>
      <c r="AB300" s="47">
        <v>47.662280000000003</v>
      </c>
      <c r="AC300" s="53">
        <v>47.991149999999998</v>
      </c>
      <c r="AD300" s="47">
        <v>48.32002</v>
      </c>
      <c r="AF300" s="47"/>
      <c r="AG300" s="52" t="s">
        <v>4</v>
      </c>
      <c r="AH300" s="47">
        <v>47.654850000000003</v>
      </c>
      <c r="AI300" s="53">
        <v>47.984859999999998</v>
      </c>
      <c r="AJ300" s="47">
        <v>48.314869999999999</v>
      </c>
      <c r="AL300" s="47"/>
      <c r="AM300" s="52" t="s">
        <v>4</v>
      </c>
      <c r="AN300" s="47">
        <v>47.64705</v>
      </c>
      <c r="AO300" s="53">
        <v>47.978439999999999</v>
      </c>
      <c r="AP300" s="47">
        <v>48.309840000000001</v>
      </c>
      <c r="AR300" s="47"/>
      <c r="AS300" s="52" t="s">
        <v>4</v>
      </c>
      <c r="AT300" s="47">
        <v>47.64331</v>
      </c>
      <c r="AU300" s="53">
        <v>47.977020000000003</v>
      </c>
      <c r="AV300" s="47">
        <v>48.310740000000003</v>
      </c>
      <c r="AX300" s="47"/>
      <c r="AY300" s="52" t="s">
        <v>4</v>
      </c>
      <c r="AZ300" s="47">
        <v>47.600050000000003</v>
      </c>
      <c r="BA300" s="53">
        <v>47.948990000000002</v>
      </c>
      <c r="BB300" s="47">
        <v>48.297930000000001</v>
      </c>
      <c r="BD300" s="47"/>
      <c r="BE300" s="52" t="s">
        <v>4</v>
      </c>
      <c r="BF300" s="47">
        <v>47.561700000000002</v>
      </c>
      <c r="BG300" s="53">
        <v>47.91207</v>
      </c>
      <c r="BH300" s="47">
        <v>48.262430000000002</v>
      </c>
      <c r="BJ300" s="47"/>
      <c r="BK300" s="52" t="s">
        <v>4</v>
      </c>
      <c r="BL300" s="47">
        <v>47.483580000000003</v>
      </c>
      <c r="BM300" s="53">
        <v>47.861289999999997</v>
      </c>
      <c r="BN300" s="47">
        <v>48.238999999999997</v>
      </c>
      <c r="BP300" s="47"/>
      <c r="BQ300" s="52" t="s">
        <v>4</v>
      </c>
      <c r="BR300" s="47">
        <v>47.454340000000002</v>
      </c>
      <c r="BS300" s="53">
        <v>47.818919999999999</v>
      </c>
      <c r="BT300" s="47">
        <v>48.183489999999999</v>
      </c>
      <c r="BV300" s="47"/>
      <c r="BW300" s="52" t="s">
        <v>4</v>
      </c>
      <c r="BX300" s="47">
        <v>47.381959999999999</v>
      </c>
      <c r="BY300" s="53">
        <v>47.75497</v>
      </c>
      <c r="BZ300" s="47">
        <v>48.127980000000001</v>
      </c>
      <c r="CB300" s="47"/>
      <c r="CC300" s="52" t="s">
        <v>4</v>
      </c>
      <c r="CD300" s="47">
        <v>47.30245</v>
      </c>
      <c r="CE300" s="53">
        <v>47.646439999999998</v>
      </c>
      <c r="CF300" s="47">
        <v>47.990430000000003</v>
      </c>
      <c r="CH300" s="47"/>
      <c r="CI300" s="52" t="s">
        <v>4</v>
      </c>
      <c r="CJ300" s="47">
        <v>47.006509999999999</v>
      </c>
      <c r="CK300" s="53">
        <v>47.381210000000003</v>
      </c>
      <c r="CL300" s="47">
        <v>47.75591</v>
      </c>
      <c r="CN300" s="47"/>
      <c r="CO300" s="52" t="s">
        <v>4</v>
      </c>
      <c r="CP300" s="47">
        <v>46.778100000000002</v>
      </c>
      <c r="CQ300" s="53">
        <v>47.116590000000002</v>
      </c>
      <c r="CR300" s="47">
        <v>47.455080000000002</v>
      </c>
      <c r="CT300" s="47"/>
      <c r="CU300" s="52" t="s">
        <v>4</v>
      </c>
      <c r="CV300" s="47">
        <v>46.313299999999998</v>
      </c>
      <c r="CW300" s="53">
        <v>46.646369999999997</v>
      </c>
      <c r="CX300" s="47">
        <v>46.979439999999997</v>
      </c>
    </row>
    <row r="301" spans="2:102" x14ac:dyDescent="0.3">
      <c r="B301" s="14" t="s">
        <v>26</v>
      </c>
      <c r="C301" s="50" t="s">
        <v>3</v>
      </c>
      <c r="D301" s="3">
        <v>9.5206400000000002</v>
      </c>
      <c r="E301" s="51">
        <v>9.9513300000000005</v>
      </c>
      <c r="F301" s="3">
        <v>10.38203</v>
      </c>
      <c r="H301" s="14" t="s">
        <v>26</v>
      </c>
      <c r="I301" s="50" t="s">
        <v>3</v>
      </c>
      <c r="J301" s="3">
        <v>9.5851000000000006</v>
      </c>
      <c r="K301" s="51">
        <v>10.00216</v>
      </c>
      <c r="L301" s="3">
        <v>10.419230000000001</v>
      </c>
      <c r="N301" s="14" t="s">
        <v>26</v>
      </c>
      <c r="O301" s="50" t="s">
        <v>3</v>
      </c>
      <c r="P301" s="3">
        <v>9.7154299999999996</v>
      </c>
      <c r="Q301" s="51">
        <v>10.071479999999999</v>
      </c>
      <c r="R301" s="3">
        <v>10.42754</v>
      </c>
      <c r="T301" s="14" t="s">
        <v>26</v>
      </c>
      <c r="U301" s="50" t="s">
        <v>3</v>
      </c>
      <c r="V301" s="3">
        <v>9.7342700000000004</v>
      </c>
      <c r="W301" s="51">
        <v>10.11806</v>
      </c>
      <c r="X301" s="3">
        <v>10.50184</v>
      </c>
      <c r="Z301" s="14" t="s">
        <v>26</v>
      </c>
      <c r="AA301" s="50" t="s">
        <v>3</v>
      </c>
      <c r="AB301" s="3">
        <v>9.8472899999999992</v>
      </c>
      <c r="AC301" s="51">
        <v>10.188420000000001</v>
      </c>
      <c r="AD301" s="3">
        <v>10.52955</v>
      </c>
      <c r="AF301" s="14" t="s">
        <v>26</v>
      </c>
      <c r="AG301" s="50" t="s">
        <v>3</v>
      </c>
      <c r="AH301" s="3">
        <v>9.8106100000000005</v>
      </c>
      <c r="AI301" s="51">
        <v>10.19056</v>
      </c>
      <c r="AJ301" s="3">
        <v>10.570510000000001</v>
      </c>
      <c r="AL301" s="14" t="s">
        <v>26</v>
      </c>
      <c r="AM301" s="50" t="s">
        <v>3</v>
      </c>
      <c r="AN301" s="3">
        <v>9.7015200000000004</v>
      </c>
      <c r="AO301" s="51">
        <v>10.094110000000001</v>
      </c>
      <c r="AP301" s="3">
        <v>10.486700000000001</v>
      </c>
      <c r="AR301" s="14" t="s">
        <v>26</v>
      </c>
      <c r="AS301" s="50" t="s">
        <v>3</v>
      </c>
      <c r="AT301" s="3">
        <v>9.4615200000000002</v>
      </c>
      <c r="AU301" s="51">
        <v>9.94956</v>
      </c>
      <c r="AV301" s="3">
        <v>10.4376</v>
      </c>
      <c r="AX301" s="14" t="s">
        <v>26</v>
      </c>
      <c r="AY301" s="50" t="s">
        <v>3</v>
      </c>
      <c r="AZ301" s="3">
        <v>8.8695000000000004</v>
      </c>
      <c r="BA301" s="51">
        <v>9.5111699999999999</v>
      </c>
      <c r="BB301" s="3">
        <v>10.152839999999999</v>
      </c>
      <c r="BD301" s="14" t="s">
        <v>26</v>
      </c>
      <c r="BE301" s="50" t="s">
        <v>3</v>
      </c>
      <c r="BF301" s="3">
        <v>8.4045199999999998</v>
      </c>
      <c r="BG301" s="51">
        <v>9.2233400000000003</v>
      </c>
      <c r="BH301" s="3">
        <v>10.04217</v>
      </c>
      <c r="BJ301" s="14" t="s">
        <v>26</v>
      </c>
      <c r="BK301" s="50" t="s">
        <v>3</v>
      </c>
      <c r="BL301" s="3">
        <v>8.0002700000000004</v>
      </c>
      <c r="BM301" s="51">
        <v>8.8054400000000008</v>
      </c>
      <c r="BN301" s="3">
        <v>9.6106099999999994</v>
      </c>
      <c r="BP301" s="14" t="s">
        <v>26</v>
      </c>
      <c r="BQ301" s="50" t="s">
        <v>3</v>
      </c>
      <c r="BR301" s="3">
        <v>7.0312900000000003</v>
      </c>
      <c r="BS301" s="51">
        <v>8.1254299999999997</v>
      </c>
      <c r="BT301" s="3">
        <v>9.2195699999999992</v>
      </c>
      <c r="BV301" s="14" t="s">
        <v>26</v>
      </c>
      <c r="BW301" s="50" t="s">
        <v>3</v>
      </c>
      <c r="BX301" s="3">
        <v>6.0301900000000002</v>
      </c>
      <c r="BY301" s="51">
        <v>7.1272900000000003</v>
      </c>
      <c r="BZ301" s="3">
        <v>8.22438</v>
      </c>
      <c r="CB301" s="14" t="s">
        <v>26</v>
      </c>
      <c r="CC301" s="50" t="s">
        <v>3</v>
      </c>
      <c r="CD301" s="3">
        <v>4.3643999999999998</v>
      </c>
      <c r="CE301" s="51">
        <v>5.7608100000000002</v>
      </c>
      <c r="CF301" s="3">
        <v>7.1572100000000001</v>
      </c>
      <c r="CH301" s="14" t="s">
        <v>26</v>
      </c>
      <c r="CI301" s="50" t="s">
        <v>3</v>
      </c>
      <c r="CJ301" s="3">
        <v>2.2319300000000002</v>
      </c>
      <c r="CK301" s="51">
        <v>3.54298</v>
      </c>
      <c r="CL301" s="3">
        <v>4.8540400000000004</v>
      </c>
      <c r="CN301" s="14" t="s">
        <v>26</v>
      </c>
      <c r="CO301" s="50" t="s">
        <v>3</v>
      </c>
      <c r="CP301" s="3">
        <v>-1.41001</v>
      </c>
      <c r="CQ301" s="51">
        <v>0.11223</v>
      </c>
      <c r="CR301" s="3">
        <v>1.6344799999999999</v>
      </c>
      <c r="CT301" s="14" t="s">
        <v>26</v>
      </c>
      <c r="CU301" s="50" t="s">
        <v>3</v>
      </c>
      <c r="CV301" s="3">
        <v>-6.9913299999999996</v>
      </c>
      <c r="CW301" s="51">
        <v>-4.8707099999999999</v>
      </c>
      <c r="CX301" s="3">
        <v>-2.7500900000000001</v>
      </c>
    </row>
    <row r="302" spans="2:102" x14ac:dyDescent="0.3">
      <c r="B302" s="47"/>
      <c r="C302" s="52" t="s">
        <v>4</v>
      </c>
      <c r="D302" s="47">
        <v>5.7276499999999997</v>
      </c>
      <c r="E302" s="53">
        <v>6.5786300000000004</v>
      </c>
      <c r="F302" s="47">
        <v>7.4296100000000003</v>
      </c>
      <c r="H302" s="47"/>
      <c r="I302" s="52" t="s">
        <v>4</v>
      </c>
      <c r="J302" s="47">
        <v>5.8332899999999999</v>
      </c>
      <c r="K302" s="53">
        <v>6.7860399999999998</v>
      </c>
      <c r="L302" s="47">
        <v>7.7387899999999998</v>
      </c>
      <c r="N302" s="47"/>
      <c r="O302" s="52" t="s">
        <v>4</v>
      </c>
      <c r="P302" s="47">
        <v>6.0318100000000001</v>
      </c>
      <c r="Q302" s="53">
        <v>7.1548400000000001</v>
      </c>
      <c r="R302" s="47">
        <v>8.2778700000000001</v>
      </c>
      <c r="T302" s="47"/>
      <c r="U302" s="52" t="s">
        <v>4</v>
      </c>
      <c r="V302" s="47">
        <v>6.5070499999999996</v>
      </c>
      <c r="W302" s="53">
        <v>7.6848900000000002</v>
      </c>
      <c r="X302" s="47">
        <v>8.8627199999999995</v>
      </c>
      <c r="Z302" s="47"/>
      <c r="AA302" s="52" t="s">
        <v>4</v>
      </c>
      <c r="AB302" s="47">
        <v>6.5616500000000002</v>
      </c>
      <c r="AC302" s="53">
        <v>8.0197199999999995</v>
      </c>
      <c r="AD302" s="47">
        <v>9.4777900000000006</v>
      </c>
      <c r="AF302" s="47"/>
      <c r="AG302" s="52" t="s">
        <v>4</v>
      </c>
      <c r="AH302" s="47">
        <v>7.0442200000000001</v>
      </c>
      <c r="AI302" s="53">
        <v>8.57179</v>
      </c>
      <c r="AJ302" s="47">
        <v>10.099349999999999</v>
      </c>
      <c r="AL302" s="47"/>
      <c r="AM302" s="52" t="s">
        <v>4</v>
      </c>
      <c r="AN302" s="47">
        <v>8.16737</v>
      </c>
      <c r="AO302" s="53">
        <v>10.096719999999999</v>
      </c>
      <c r="AP302" s="47">
        <v>12.026070000000001</v>
      </c>
      <c r="AR302" s="47"/>
      <c r="AS302" s="52" t="s">
        <v>4</v>
      </c>
      <c r="AT302" s="47">
        <v>8.6296700000000008</v>
      </c>
      <c r="AU302" s="53">
        <v>11.18309</v>
      </c>
      <c r="AV302" s="47">
        <v>13.736510000000001</v>
      </c>
      <c r="AX302" s="47"/>
      <c r="AY302" s="52" t="s">
        <v>4</v>
      </c>
      <c r="AZ302" s="47">
        <v>11.57358</v>
      </c>
      <c r="BA302" s="53">
        <v>15.06076</v>
      </c>
      <c r="BB302" s="47">
        <v>18.54795</v>
      </c>
      <c r="BD302" s="47"/>
      <c r="BE302" s="52" t="s">
        <v>4</v>
      </c>
      <c r="BF302" s="47">
        <v>12.43486</v>
      </c>
      <c r="BG302" s="53">
        <v>16.651399999999999</v>
      </c>
      <c r="BH302" s="47">
        <v>20.867940000000001</v>
      </c>
      <c r="BJ302" s="47"/>
      <c r="BK302" s="52" t="s">
        <v>4</v>
      </c>
      <c r="BL302" s="47">
        <v>15.483689999999999</v>
      </c>
      <c r="BM302" s="53">
        <v>20.086210000000001</v>
      </c>
      <c r="BN302" s="47">
        <v>24.688739999999999</v>
      </c>
      <c r="BP302" s="47"/>
      <c r="BQ302" s="52" t="s">
        <v>4</v>
      </c>
      <c r="BR302" s="47">
        <v>19.701969999999999</v>
      </c>
      <c r="BS302" s="53">
        <v>25.296949999999999</v>
      </c>
      <c r="BT302" s="47">
        <v>30.891929999999999</v>
      </c>
      <c r="BV302" s="47"/>
      <c r="BW302" s="52" t="s">
        <v>4</v>
      </c>
      <c r="BX302" s="47">
        <v>24.581430000000001</v>
      </c>
      <c r="BY302" s="53">
        <v>31.713010000000001</v>
      </c>
      <c r="BZ302" s="47">
        <v>38.844580000000001</v>
      </c>
      <c r="CB302" s="47"/>
      <c r="CC302" s="52" t="s">
        <v>4</v>
      </c>
      <c r="CD302" s="47">
        <v>32.02937</v>
      </c>
      <c r="CE302" s="53">
        <v>38.459029999999998</v>
      </c>
      <c r="CF302" s="47">
        <v>44.888689999999997</v>
      </c>
      <c r="CH302" s="47"/>
      <c r="CI302" s="52" t="s">
        <v>4</v>
      </c>
      <c r="CJ302" s="47">
        <v>42.582279999999997</v>
      </c>
      <c r="CK302" s="53">
        <v>49.293289999999999</v>
      </c>
      <c r="CL302" s="47">
        <v>56.004289999999997</v>
      </c>
      <c r="CN302" s="47"/>
      <c r="CO302" s="52" t="s">
        <v>4</v>
      </c>
      <c r="CP302" s="47">
        <v>54.162550000000003</v>
      </c>
      <c r="CQ302" s="53">
        <v>60.93336</v>
      </c>
      <c r="CR302" s="47">
        <v>67.704170000000005</v>
      </c>
      <c r="CT302" s="47"/>
      <c r="CU302" s="52" t="s">
        <v>4</v>
      </c>
      <c r="CV302" s="47">
        <v>67.170439999999999</v>
      </c>
      <c r="CW302" s="53">
        <v>73.768299999999996</v>
      </c>
      <c r="CX302" s="47">
        <v>80.366159999999994</v>
      </c>
    </row>
    <row r="303" spans="2:102" x14ac:dyDescent="0.3">
      <c r="B303" s="57" t="s">
        <v>27</v>
      </c>
      <c r="C303" s="43"/>
      <c r="D303" s="43">
        <v>33.25273</v>
      </c>
      <c r="E303" s="58">
        <v>35.089950000000002</v>
      </c>
      <c r="F303" s="43">
        <v>36.92718</v>
      </c>
      <c r="H303" s="57" t="s">
        <v>27</v>
      </c>
      <c r="I303" s="43"/>
      <c r="J303" s="43">
        <v>33.647239999999996</v>
      </c>
      <c r="K303" s="58">
        <v>35.413209999999999</v>
      </c>
      <c r="L303" s="43">
        <v>37.179169999999999</v>
      </c>
      <c r="N303" s="57" t="s">
        <v>27</v>
      </c>
      <c r="O303" s="43"/>
      <c r="P303" s="43">
        <v>33.273940000000003</v>
      </c>
      <c r="Q303" s="58">
        <v>35.636679999999998</v>
      </c>
      <c r="R303" s="43">
        <v>37.999420000000001</v>
      </c>
      <c r="T303" s="57" t="s">
        <v>27</v>
      </c>
      <c r="U303" s="43"/>
      <c r="V303" s="43">
        <v>33.548940000000002</v>
      </c>
      <c r="W303" s="58">
        <v>35.665140000000001</v>
      </c>
      <c r="X303" s="43">
        <v>37.781350000000003</v>
      </c>
      <c r="Z303" s="57" t="s">
        <v>27</v>
      </c>
      <c r="AA303" s="43"/>
      <c r="AB303" s="43">
        <v>33.654200000000003</v>
      </c>
      <c r="AC303" s="58">
        <v>35.410380000000004</v>
      </c>
      <c r="AD303" s="43">
        <v>37.166550000000001</v>
      </c>
      <c r="AF303" s="57" t="s">
        <v>27</v>
      </c>
      <c r="AG303" s="43"/>
      <c r="AH303" s="43">
        <v>34.274079999999998</v>
      </c>
      <c r="AI303" s="58">
        <v>35.872019999999999</v>
      </c>
      <c r="AJ303" s="43">
        <v>37.469970000000004</v>
      </c>
      <c r="AL303" s="57" t="s">
        <v>27</v>
      </c>
      <c r="AM303" s="43"/>
      <c r="AN303" s="43">
        <v>34.91816</v>
      </c>
      <c r="AO303" s="58">
        <v>37.51652</v>
      </c>
      <c r="AP303" s="43">
        <v>40.114879999999999</v>
      </c>
      <c r="AR303" s="57" t="s">
        <v>27</v>
      </c>
      <c r="AS303" s="43"/>
      <c r="AT303" s="43">
        <v>34.520449999999997</v>
      </c>
      <c r="AU303" s="58">
        <v>37.145560000000003</v>
      </c>
      <c r="AV303" s="43">
        <v>39.770670000000003</v>
      </c>
      <c r="AX303" s="57" t="s">
        <v>27</v>
      </c>
      <c r="AY303" s="43"/>
      <c r="AZ303" s="43">
        <v>33.837629999999997</v>
      </c>
      <c r="BA303" s="58">
        <v>35.416890000000002</v>
      </c>
      <c r="BB303" s="43">
        <v>36.996160000000003</v>
      </c>
      <c r="BD303" s="57" t="s">
        <v>27</v>
      </c>
      <c r="BE303" s="43"/>
      <c r="BF303" s="43">
        <v>33.327979999999997</v>
      </c>
      <c r="BG303" s="58">
        <v>35.788060000000002</v>
      </c>
      <c r="BH303" s="43">
        <v>38.248139999999999</v>
      </c>
      <c r="BJ303" s="57" t="s">
        <v>27</v>
      </c>
      <c r="BK303" s="43"/>
      <c r="BL303" s="43">
        <v>33.834870000000002</v>
      </c>
      <c r="BM303" s="58">
        <v>35.627209999999998</v>
      </c>
      <c r="BN303" s="43">
        <v>37.419539999999998</v>
      </c>
      <c r="BP303" s="57" t="s">
        <v>27</v>
      </c>
      <c r="BQ303" s="43"/>
      <c r="BR303" s="43">
        <v>33.24485</v>
      </c>
      <c r="BS303" s="58">
        <v>36.487299999999998</v>
      </c>
      <c r="BT303" s="43">
        <v>39.729759999999999</v>
      </c>
      <c r="BV303" s="57" t="s">
        <v>27</v>
      </c>
      <c r="BW303" s="43"/>
      <c r="BX303" s="43">
        <v>32.862220000000001</v>
      </c>
      <c r="BY303" s="58">
        <v>34.568339999999999</v>
      </c>
      <c r="BZ303" s="43">
        <v>36.274459999999998</v>
      </c>
      <c r="CB303" s="57" t="s">
        <v>27</v>
      </c>
      <c r="CC303" s="43"/>
      <c r="CD303" s="43">
        <v>32.226280000000003</v>
      </c>
      <c r="CE303" s="58">
        <v>35.010289999999998</v>
      </c>
      <c r="CF303" s="43">
        <v>37.794289999999997</v>
      </c>
      <c r="CH303" s="57" t="s">
        <v>27</v>
      </c>
      <c r="CI303" s="43"/>
      <c r="CJ303" s="43">
        <v>31.35445</v>
      </c>
      <c r="CK303" s="58">
        <v>33.019480000000001</v>
      </c>
      <c r="CL303" s="43">
        <v>34.684519999999999</v>
      </c>
      <c r="CN303" s="57" t="s">
        <v>27</v>
      </c>
      <c r="CO303" s="43"/>
      <c r="CP303" s="43">
        <v>31.216930000000001</v>
      </c>
      <c r="CQ303" s="58">
        <v>33.665039999999998</v>
      </c>
      <c r="CR303" s="43">
        <v>36.113140000000001</v>
      </c>
      <c r="CT303" s="57" t="s">
        <v>27</v>
      </c>
      <c r="CU303" s="43"/>
      <c r="CV303" s="43">
        <v>31.160250000000001</v>
      </c>
      <c r="CW303" s="58">
        <v>33.075049999999997</v>
      </c>
      <c r="CX303" s="43">
        <v>34.989840000000001</v>
      </c>
    </row>
    <row r="304" spans="2:102" x14ac:dyDescent="0.3">
      <c r="B304" s="57" t="s">
        <v>28</v>
      </c>
      <c r="C304" s="43"/>
      <c r="D304" s="43">
        <v>-186.55287999999999</v>
      </c>
      <c r="E304" s="58">
        <v>-120.18556</v>
      </c>
      <c r="F304" s="43">
        <v>-53.818240000000003</v>
      </c>
      <c r="H304" s="57" t="s">
        <v>28</v>
      </c>
      <c r="I304" s="43"/>
      <c r="J304" s="43">
        <v>-200.46535</v>
      </c>
      <c r="K304" s="58">
        <v>-134.53175999999999</v>
      </c>
      <c r="L304" s="43">
        <v>-68.598169999999996</v>
      </c>
      <c r="N304" s="57" t="s">
        <v>28</v>
      </c>
      <c r="O304" s="43"/>
      <c r="P304" s="43">
        <v>-268.26918999999998</v>
      </c>
      <c r="Q304" s="58">
        <v>-172.90329</v>
      </c>
      <c r="R304" s="43">
        <v>-77.537390000000002</v>
      </c>
      <c r="T304" s="57" t="s">
        <v>28</v>
      </c>
      <c r="U304" s="43"/>
      <c r="V304" s="43">
        <v>-288.94733000000002</v>
      </c>
      <c r="W304" s="58">
        <v>-203.77289999999999</v>
      </c>
      <c r="X304" s="43">
        <v>-118.59847000000001</v>
      </c>
      <c r="Z304" s="57" t="s">
        <v>28</v>
      </c>
      <c r="AA304" s="43"/>
      <c r="AB304" s="43">
        <v>-299.02611999999999</v>
      </c>
      <c r="AC304" s="58">
        <v>-210.54962</v>
      </c>
      <c r="AD304" s="43">
        <v>-122.07312</v>
      </c>
      <c r="AF304" s="57" t="s">
        <v>28</v>
      </c>
      <c r="AG304" s="43"/>
      <c r="AH304" s="43">
        <v>-303.05820999999997</v>
      </c>
      <c r="AI304" s="58">
        <v>-217.18997999999999</v>
      </c>
      <c r="AJ304" s="43">
        <v>-131.32175000000001</v>
      </c>
      <c r="AL304" s="57" t="s">
        <v>28</v>
      </c>
      <c r="AM304" s="43"/>
      <c r="AN304" s="43">
        <v>-427.94098000000002</v>
      </c>
      <c r="AO304" s="58">
        <v>-319.70555000000002</v>
      </c>
      <c r="AP304" s="43">
        <v>-211.47012000000001</v>
      </c>
      <c r="AR304" s="57" t="s">
        <v>28</v>
      </c>
      <c r="AS304" s="43"/>
      <c r="AT304" s="43">
        <v>-390.29646000000002</v>
      </c>
      <c r="AU304" s="58">
        <v>-300.20155</v>
      </c>
      <c r="AV304" s="43">
        <v>-210.10664</v>
      </c>
      <c r="AX304" s="57" t="s">
        <v>28</v>
      </c>
      <c r="AY304" s="43"/>
      <c r="AZ304" s="43">
        <v>-566.11018000000001</v>
      </c>
      <c r="BA304" s="58">
        <v>-456.77404000000001</v>
      </c>
      <c r="BB304" s="43">
        <v>-347.43790000000001</v>
      </c>
      <c r="BD304" s="57" t="s">
        <v>28</v>
      </c>
      <c r="BE304" s="43"/>
      <c r="BF304" s="43">
        <v>-712.41301999999996</v>
      </c>
      <c r="BG304" s="58">
        <v>-531.18997999999999</v>
      </c>
      <c r="BH304" s="43">
        <v>-349.96694000000002</v>
      </c>
      <c r="BJ304" s="57" t="s">
        <v>28</v>
      </c>
      <c r="BK304" s="43"/>
      <c r="BL304" s="43">
        <v>-850.17535999999996</v>
      </c>
      <c r="BM304" s="58">
        <v>-667.67156999999997</v>
      </c>
      <c r="BN304" s="43">
        <v>-485.16777999999999</v>
      </c>
      <c r="BP304" s="57" t="s">
        <v>28</v>
      </c>
      <c r="BQ304" s="43"/>
      <c r="BR304" s="43">
        <v>-1176.4617699999999</v>
      </c>
      <c r="BS304" s="58">
        <v>-903.54794000000004</v>
      </c>
      <c r="BT304" s="43">
        <v>-630.63409999999999</v>
      </c>
      <c r="BV304" s="57" t="s">
        <v>28</v>
      </c>
      <c r="BW304" s="43"/>
      <c r="BX304" s="43">
        <v>-1547.5168100000001</v>
      </c>
      <c r="BY304" s="58">
        <v>-1104.72299</v>
      </c>
      <c r="BZ304" s="43">
        <v>-661.92916000000002</v>
      </c>
      <c r="CB304" s="57" t="s">
        <v>28</v>
      </c>
      <c r="CC304" s="43"/>
      <c r="CD304" s="43">
        <v>-1613.43497</v>
      </c>
      <c r="CE304" s="58">
        <v>-1277.0670399999999</v>
      </c>
      <c r="CF304" s="43">
        <v>-940.69911999999999</v>
      </c>
      <c r="CH304" s="57" t="s">
        <v>28</v>
      </c>
      <c r="CI304" s="43"/>
      <c r="CJ304" s="43">
        <v>-2084.5465399999998</v>
      </c>
      <c r="CK304" s="58">
        <v>-1638.9909399999999</v>
      </c>
      <c r="CL304" s="43">
        <v>-1193.43534</v>
      </c>
      <c r="CN304" s="57" t="s">
        <v>28</v>
      </c>
      <c r="CO304" s="43"/>
      <c r="CP304" s="43">
        <v>-2119.9950399999998</v>
      </c>
      <c r="CQ304" s="58">
        <v>-1744.9603300000001</v>
      </c>
      <c r="CR304" s="43">
        <v>-1369.92562</v>
      </c>
      <c r="CT304" s="57" t="s">
        <v>28</v>
      </c>
      <c r="CU304" s="43"/>
      <c r="CV304" s="43">
        <v>-1994.37231</v>
      </c>
      <c r="CW304" s="58">
        <v>-1756.2944600000001</v>
      </c>
      <c r="CX304" s="43">
        <v>-1518.2166199999999</v>
      </c>
    </row>
    <row r="305" spans="2:102" x14ac:dyDescent="0.3">
      <c r="B305" s="46" t="s">
        <v>29</v>
      </c>
      <c r="C305" s="47"/>
      <c r="D305" s="47">
        <v>50584.800580000003</v>
      </c>
      <c r="E305" s="48">
        <v>52568.353190000002</v>
      </c>
      <c r="F305" s="47">
        <v>54551.905789999997</v>
      </c>
      <c r="H305" s="46" t="s">
        <v>29</v>
      </c>
      <c r="I305" s="47"/>
      <c r="J305" s="47">
        <v>50931.622580000003</v>
      </c>
      <c r="K305" s="48">
        <v>52838.618269999999</v>
      </c>
      <c r="L305" s="47">
        <v>54745.613949999999</v>
      </c>
      <c r="N305" s="46" t="s">
        <v>29</v>
      </c>
      <c r="O305" s="47"/>
      <c r="P305" s="47">
        <v>51633.99295</v>
      </c>
      <c r="Q305" s="48">
        <v>53219.54621</v>
      </c>
      <c r="R305" s="47">
        <v>54805.099479999997</v>
      </c>
      <c r="T305" s="46" t="s">
        <v>29</v>
      </c>
      <c r="U305" s="47"/>
      <c r="V305" s="47">
        <v>51740.496339999998</v>
      </c>
      <c r="W305" s="48">
        <v>53454.995600000002</v>
      </c>
      <c r="X305" s="47">
        <v>55169.494850000003</v>
      </c>
      <c r="Z305" s="46" t="s">
        <v>29</v>
      </c>
      <c r="AA305" s="47"/>
      <c r="AB305" s="47">
        <v>52317.950649999999</v>
      </c>
      <c r="AC305" s="48">
        <v>53850.32905</v>
      </c>
      <c r="AD305" s="47">
        <v>55382.707450000002</v>
      </c>
      <c r="AF305" s="46" t="s">
        <v>29</v>
      </c>
      <c r="AG305" s="47"/>
      <c r="AH305" s="47">
        <v>52144.340830000001</v>
      </c>
      <c r="AI305" s="48">
        <v>53856.94889</v>
      </c>
      <c r="AJ305" s="47">
        <v>55569.556960000002</v>
      </c>
      <c r="AL305" s="46" t="s">
        <v>29</v>
      </c>
      <c r="AM305" s="47"/>
      <c r="AN305" s="47">
        <v>51586.081630000001</v>
      </c>
      <c r="AO305" s="48">
        <v>53363.986129999998</v>
      </c>
      <c r="AP305" s="47">
        <v>55141.890619999998</v>
      </c>
      <c r="AR305" s="46" t="s">
        <v>29</v>
      </c>
      <c r="AS305" s="47"/>
      <c r="AT305" s="47">
        <v>50313.519740000003</v>
      </c>
      <c r="AU305" s="48">
        <v>52595.504789999999</v>
      </c>
      <c r="AV305" s="47">
        <v>54877.489840000002</v>
      </c>
      <c r="AX305" s="46" t="s">
        <v>29</v>
      </c>
      <c r="AY305" s="47"/>
      <c r="AZ305" s="47">
        <v>47139.254350000003</v>
      </c>
      <c r="BA305" s="48">
        <v>50252.790439999997</v>
      </c>
      <c r="BB305" s="47">
        <v>53366.326540000002</v>
      </c>
      <c r="BD305" s="46" t="s">
        <v>29</v>
      </c>
      <c r="BE305" s="47"/>
      <c r="BF305" s="47">
        <v>44664.178849999997</v>
      </c>
      <c r="BG305" s="48">
        <v>48703.42355</v>
      </c>
      <c r="BH305" s="47">
        <v>52742.668250000002</v>
      </c>
      <c r="BJ305" s="46" t="s">
        <v>29</v>
      </c>
      <c r="BK305" s="47"/>
      <c r="BL305" s="47">
        <v>42435.325440000001</v>
      </c>
      <c r="BM305" s="48">
        <v>46483.799610000002</v>
      </c>
      <c r="BN305" s="47">
        <v>50532.273780000003</v>
      </c>
      <c r="BP305" s="46" t="s">
        <v>29</v>
      </c>
      <c r="BQ305" s="47"/>
      <c r="BR305" s="47">
        <v>37258.17841</v>
      </c>
      <c r="BS305" s="48">
        <v>42849.218800000002</v>
      </c>
      <c r="BT305" s="47">
        <v>48440.259180000001</v>
      </c>
      <c r="BV305" s="46" t="s">
        <v>29</v>
      </c>
      <c r="BW305" s="47"/>
      <c r="BX305" s="47">
        <v>31893.714220000002</v>
      </c>
      <c r="BY305" s="48">
        <v>37551.761079999997</v>
      </c>
      <c r="BZ305" s="47">
        <v>43209.807939999999</v>
      </c>
      <c r="CB305" s="46" t="s">
        <v>29</v>
      </c>
      <c r="CC305" s="47"/>
      <c r="CD305" s="47">
        <v>22999.655790000001</v>
      </c>
      <c r="CE305" s="48">
        <v>30285.969300000001</v>
      </c>
      <c r="CF305" s="47">
        <v>37572.282800000001</v>
      </c>
      <c r="CH305" s="46" t="s">
        <v>29</v>
      </c>
      <c r="CI305" s="47"/>
      <c r="CJ305" s="47">
        <v>11683.63481</v>
      </c>
      <c r="CK305" s="48">
        <v>18525.267339999999</v>
      </c>
      <c r="CL305" s="47">
        <v>25366.899860000001</v>
      </c>
      <c r="CN305" s="46" t="s">
        <v>29</v>
      </c>
      <c r="CO305" s="47"/>
      <c r="CP305" s="47">
        <v>-7476.3186500000002</v>
      </c>
      <c r="CQ305" s="48">
        <v>515.22185999999999</v>
      </c>
      <c r="CR305" s="47">
        <v>8506.7623800000001</v>
      </c>
      <c r="CT305" s="46" t="s">
        <v>29</v>
      </c>
      <c r="CU305" s="47"/>
      <c r="CV305" s="47">
        <v>-36397.955580000002</v>
      </c>
      <c r="CW305" s="48">
        <v>-25289.10888</v>
      </c>
      <c r="CX305" s="47">
        <v>-14180.26218</v>
      </c>
    </row>
    <row r="306" spans="2:102" x14ac:dyDescent="0.3">
      <c r="B306" s="14" t="s">
        <v>30</v>
      </c>
      <c r="C306" s="50" t="s">
        <v>3</v>
      </c>
      <c r="D306" s="3">
        <v>31.793800000000001</v>
      </c>
      <c r="E306" s="51">
        <v>34.388550000000002</v>
      </c>
      <c r="F306" s="3">
        <v>36.9833</v>
      </c>
      <c r="H306" s="14" t="s">
        <v>30</v>
      </c>
      <c r="I306" s="50" t="s">
        <v>3</v>
      </c>
      <c r="J306" s="3">
        <v>31.348520000000001</v>
      </c>
      <c r="K306" s="51">
        <v>33.794049999999999</v>
      </c>
      <c r="L306" s="3">
        <v>36.23959</v>
      </c>
      <c r="N306" s="14" t="s">
        <v>30</v>
      </c>
      <c r="O306" s="50" t="s">
        <v>3</v>
      </c>
      <c r="P306" s="3">
        <v>30.932449999999999</v>
      </c>
      <c r="Q306" s="51">
        <v>33.024769999999997</v>
      </c>
      <c r="R306" s="3">
        <v>35.117080000000001</v>
      </c>
      <c r="T306" s="14" t="s">
        <v>30</v>
      </c>
      <c r="U306" s="50" t="s">
        <v>3</v>
      </c>
      <c r="V306" s="3">
        <v>30.14237</v>
      </c>
      <c r="W306" s="51">
        <v>32.143529999999998</v>
      </c>
      <c r="X306" s="3">
        <v>34.1447</v>
      </c>
      <c r="Z306" s="14" t="s">
        <v>30</v>
      </c>
      <c r="AA306" s="50" t="s">
        <v>3</v>
      </c>
      <c r="AB306" s="3">
        <v>29.295929999999998</v>
      </c>
      <c r="AC306" s="51">
        <v>31.015699999999999</v>
      </c>
      <c r="AD306" s="3">
        <v>32.735460000000003</v>
      </c>
      <c r="AF306" s="14" t="s">
        <v>30</v>
      </c>
      <c r="AG306" s="50" t="s">
        <v>3</v>
      </c>
      <c r="AH306" s="3">
        <v>28.214379999999998</v>
      </c>
      <c r="AI306" s="51">
        <v>29.84808</v>
      </c>
      <c r="AJ306" s="3">
        <v>31.481780000000001</v>
      </c>
      <c r="AL306" s="14" t="s">
        <v>30</v>
      </c>
      <c r="AM306" s="50" t="s">
        <v>3</v>
      </c>
      <c r="AN306" s="3">
        <v>27.110610000000001</v>
      </c>
      <c r="AO306" s="51">
        <v>28.484220000000001</v>
      </c>
      <c r="AP306" s="3">
        <v>29.85783</v>
      </c>
      <c r="AR306" s="14" t="s">
        <v>30</v>
      </c>
      <c r="AS306" s="50" t="s">
        <v>3</v>
      </c>
      <c r="AT306" s="3">
        <v>25.678909999999998</v>
      </c>
      <c r="AU306" s="51">
        <v>26.841339999999999</v>
      </c>
      <c r="AV306" s="3">
        <v>28.003769999999999</v>
      </c>
      <c r="AX306" s="14" t="s">
        <v>30</v>
      </c>
      <c r="AY306" s="50" t="s">
        <v>3</v>
      </c>
      <c r="AZ306" s="3">
        <v>24.192900000000002</v>
      </c>
      <c r="BA306" s="51">
        <v>25.075859999999999</v>
      </c>
      <c r="BB306" s="3">
        <v>25.958819999999999</v>
      </c>
      <c r="BD306" s="14" t="s">
        <v>30</v>
      </c>
      <c r="BE306" s="50" t="s">
        <v>3</v>
      </c>
      <c r="BF306" s="3">
        <v>23.18018</v>
      </c>
      <c r="BG306" s="51">
        <v>24.017859999999999</v>
      </c>
      <c r="BH306" s="3">
        <v>24.855540000000001</v>
      </c>
      <c r="BJ306" s="14" t="s">
        <v>30</v>
      </c>
      <c r="BK306" s="50" t="s">
        <v>3</v>
      </c>
      <c r="BL306" s="3">
        <v>22.37602</v>
      </c>
      <c r="BM306" s="51">
        <v>22.98696</v>
      </c>
      <c r="BN306" s="3">
        <v>23.597899999999999</v>
      </c>
      <c r="BP306" s="14" t="s">
        <v>30</v>
      </c>
      <c r="BQ306" s="50" t="s">
        <v>3</v>
      </c>
      <c r="BR306" s="3">
        <v>21.330850000000002</v>
      </c>
      <c r="BS306" s="51">
        <v>21.847290000000001</v>
      </c>
      <c r="BT306" s="3">
        <v>22.36373</v>
      </c>
      <c r="BV306" s="14" t="s">
        <v>30</v>
      </c>
      <c r="BW306" s="50" t="s">
        <v>3</v>
      </c>
      <c r="BX306" s="3">
        <v>20.163869999999999</v>
      </c>
      <c r="BY306" s="51">
        <v>20.618600000000001</v>
      </c>
      <c r="BZ306" s="3">
        <v>21.073329999999999</v>
      </c>
      <c r="CB306" s="14" t="s">
        <v>30</v>
      </c>
      <c r="CC306" s="50" t="s">
        <v>3</v>
      </c>
      <c r="CD306" s="3">
        <v>18.92306</v>
      </c>
      <c r="CE306" s="51">
        <v>19.249420000000001</v>
      </c>
      <c r="CF306" s="3">
        <v>19.575790000000001</v>
      </c>
      <c r="CH306" s="14" t="s">
        <v>30</v>
      </c>
      <c r="CI306" s="50" t="s">
        <v>3</v>
      </c>
      <c r="CJ306" s="3">
        <v>17.629989999999999</v>
      </c>
      <c r="CK306" s="51">
        <v>17.862850000000002</v>
      </c>
      <c r="CL306" s="3">
        <v>18.09571</v>
      </c>
      <c r="CN306" s="14" t="s">
        <v>30</v>
      </c>
      <c r="CO306" s="50" t="s">
        <v>3</v>
      </c>
      <c r="CP306" s="3">
        <v>16.140540000000001</v>
      </c>
      <c r="CQ306" s="51">
        <v>16.323119999999999</v>
      </c>
      <c r="CR306" s="3">
        <v>16.505700000000001</v>
      </c>
      <c r="CT306" s="14" t="s">
        <v>30</v>
      </c>
      <c r="CU306" s="50" t="s">
        <v>3</v>
      </c>
      <c r="CV306" s="3">
        <v>14.60754</v>
      </c>
      <c r="CW306" s="51">
        <v>14.759320000000001</v>
      </c>
      <c r="CX306" s="3">
        <v>14.91109</v>
      </c>
    </row>
    <row r="307" spans="2:102" x14ac:dyDescent="0.3">
      <c r="B307" s="47"/>
      <c r="C307" s="52" t="s">
        <v>4</v>
      </c>
      <c r="D307" s="47">
        <v>10.93943</v>
      </c>
      <c r="E307" s="53">
        <v>11.79874</v>
      </c>
      <c r="F307" s="47">
        <v>12.65804</v>
      </c>
      <c r="H307" s="47"/>
      <c r="I307" s="52" t="s">
        <v>4</v>
      </c>
      <c r="J307" s="47">
        <v>10.483919999999999</v>
      </c>
      <c r="K307" s="53">
        <v>11.27937</v>
      </c>
      <c r="L307" s="47">
        <v>12.074809999999999</v>
      </c>
      <c r="N307" s="47"/>
      <c r="O307" s="52" t="s">
        <v>4</v>
      </c>
      <c r="P307" s="47">
        <v>9.7878600000000002</v>
      </c>
      <c r="Q307" s="53">
        <v>10.56457</v>
      </c>
      <c r="R307" s="47">
        <v>11.341279999999999</v>
      </c>
      <c r="T307" s="47"/>
      <c r="U307" s="52" t="s">
        <v>4</v>
      </c>
      <c r="V307" s="47">
        <v>9.07179</v>
      </c>
      <c r="W307" s="53">
        <v>9.7883700000000005</v>
      </c>
      <c r="X307" s="47">
        <v>10.504949999999999</v>
      </c>
      <c r="Z307" s="47"/>
      <c r="AA307" s="52" t="s">
        <v>4</v>
      </c>
      <c r="AB307" s="47">
        <v>8.3078199999999995</v>
      </c>
      <c r="AC307" s="53">
        <v>8.9872999999999994</v>
      </c>
      <c r="AD307" s="47">
        <v>9.6667799999999993</v>
      </c>
      <c r="AF307" s="47"/>
      <c r="AG307" s="52" t="s">
        <v>4</v>
      </c>
      <c r="AH307" s="47">
        <v>7.3129200000000001</v>
      </c>
      <c r="AI307" s="53">
        <v>8.0104199999999999</v>
      </c>
      <c r="AJ307" s="47">
        <v>8.7079299999999993</v>
      </c>
      <c r="AL307" s="47"/>
      <c r="AM307" s="52" t="s">
        <v>4</v>
      </c>
      <c r="AN307" s="47">
        <v>6.3914499999999999</v>
      </c>
      <c r="AO307" s="53">
        <v>7.0758200000000002</v>
      </c>
      <c r="AP307" s="47">
        <v>7.7601899999999997</v>
      </c>
      <c r="AR307" s="47"/>
      <c r="AS307" s="52" t="s">
        <v>4</v>
      </c>
      <c r="AT307" s="47">
        <v>5.5654599999999999</v>
      </c>
      <c r="AU307" s="53">
        <v>6.13863</v>
      </c>
      <c r="AV307" s="47">
        <v>6.7118000000000002</v>
      </c>
      <c r="AX307" s="47"/>
      <c r="AY307" s="52" t="s">
        <v>4</v>
      </c>
      <c r="AZ307" s="47">
        <v>4.6375099999999998</v>
      </c>
      <c r="BA307" s="53">
        <v>5.1376999999999997</v>
      </c>
      <c r="BB307" s="47">
        <v>5.63788</v>
      </c>
      <c r="BD307" s="47"/>
      <c r="BE307" s="52" t="s">
        <v>4</v>
      </c>
      <c r="BF307" s="47">
        <v>4.2310800000000004</v>
      </c>
      <c r="BG307" s="53">
        <v>4.6822900000000001</v>
      </c>
      <c r="BH307" s="47">
        <v>5.1334999999999997</v>
      </c>
      <c r="BJ307" s="47"/>
      <c r="BK307" s="52" t="s">
        <v>4</v>
      </c>
      <c r="BL307" s="47">
        <v>3.8155800000000002</v>
      </c>
      <c r="BM307" s="53">
        <v>4.2111200000000002</v>
      </c>
      <c r="BN307" s="47">
        <v>4.6066599999999998</v>
      </c>
      <c r="BP307" s="47"/>
      <c r="BQ307" s="52" t="s">
        <v>4</v>
      </c>
      <c r="BR307" s="47">
        <v>3.4170500000000001</v>
      </c>
      <c r="BS307" s="53">
        <v>3.7353499999999999</v>
      </c>
      <c r="BT307" s="47">
        <v>4.0536500000000002</v>
      </c>
      <c r="BV307" s="47"/>
      <c r="BW307" s="52" t="s">
        <v>4</v>
      </c>
      <c r="BX307" s="47">
        <v>3.0683500000000001</v>
      </c>
      <c r="BY307" s="53">
        <v>3.3172799999999998</v>
      </c>
      <c r="BZ307" s="47">
        <v>3.5662199999999999</v>
      </c>
      <c r="CB307" s="47"/>
      <c r="CC307" s="52" t="s">
        <v>4</v>
      </c>
      <c r="CD307" s="47">
        <v>2.8532199999999999</v>
      </c>
      <c r="CE307" s="53">
        <v>3.0226999999999999</v>
      </c>
      <c r="CF307" s="47">
        <v>3.1921900000000001</v>
      </c>
      <c r="CH307" s="47"/>
      <c r="CI307" s="52" t="s">
        <v>4</v>
      </c>
      <c r="CJ307" s="47">
        <v>2.6423899999999998</v>
      </c>
      <c r="CK307" s="53">
        <v>2.75848</v>
      </c>
      <c r="CL307" s="47">
        <v>2.8745799999999999</v>
      </c>
      <c r="CN307" s="47"/>
      <c r="CO307" s="52" t="s">
        <v>4</v>
      </c>
      <c r="CP307" s="47">
        <v>2.4681099999999998</v>
      </c>
      <c r="CQ307" s="53">
        <v>2.5187300000000001</v>
      </c>
      <c r="CR307" s="47">
        <v>2.56935</v>
      </c>
      <c r="CT307" s="47"/>
      <c r="CU307" s="52" t="s">
        <v>4</v>
      </c>
      <c r="CV307" s="47">
        <v>2.2884500000000001</v>
      </c>
      <c r="CW307" s="53">
        <v>2.3440400000000001</v>
      </c>
      <c r="CX307" s="47">
        <v>2.3996200000000001</v>
      </c>
    </row>
    <row r="308" spans="2:102" x14ac:dyDescent="0.3">
      <c r="B308" s="46" t="s">
        <v>31</v>
      </c>
      <c r="C308" s="47"/>
      <c r="D308" s="47">
        <v>60.225760000000001</v>
      </c>
      <c r="E308" s="53">
        <v>63.2</v>
      </c>
      <c r="F308" s="47">
        <v>66.174239999999998</v>
      </c>
      <c r="H308" s="46" t="s">
        <v>31</v>
      </c>
      <c r="I308" s="47"/>
      <c r="J308" s="47">
        <v>59.220959999999998</v>
      </c>
      <c r="K308" s="53">
        <v>61.7</v>
      </c>
      <c r="L308" s="47">
        <v>64.179040000000001</v>
      </c>
      <c r="N308" s="46" t="s">
        <v>31</v>
      </c>
      <c r="O308" s="47"/>
      <c r="P308" s="47">
        <v>56.01088</v>
      </c>
      <c r="Q308" s="53">
        <v>58.4</v>
      </c>
      <c r="R308" s="47">
        <v>60.789119999999997</v>
      </c>
      <c r="T308" s="46" t="s">
        <v>31</v>
      </c>
      <c r="U308" s="47"/>
      <c r="V308" s="47">
        <v>53.928620000000002</v>
      </c>
      <c r="W308" s="53">
        <v>55.8</v>
      </c>
      <c r="X308" s="47">
        <v>57.671379999999999</v>
      </c>
      <c r="Z308" s="46" t="s">
        <v>31</v>
      </c>
      <c r="AA308" s="47"/>
      <c r="AB308" s="47">
        <v>50.530180000000001</v>
      </c>
      <c r="AC308" s="53">
        <v>52</v>
      </c>
      <c r="AD308" s="47">
        <v>53.469819999999999</v>
      </c>
      <c r="AF308" s="46" t="s">
        <v>31</v>
      </c>
      <c r="AG308" s="47"/>
      <c r="AH308" s="47">
        <v>46.707270000000001</v>
      </c>
      <c r="AI308" s="53">
        <v>48.4</v>
      </c>
      <c r="AJ308" s="47">
        <v>50.092730000000003</v>
      </c>
      <c r="AL308" s="46" t="s">
        <v>31</v>
      </c>
      <c r="AM308" s="47"/>
      <c r="AN308" s="47">
        <v>44.593600000000002</v>
      </c>
      <c r="AO308" s="53">
        <v>45.8</v>
      </c>
      <c r="AP308" s="47">
        <v>47.006399999999999</v>
      </c>
      <c r="AR308" s="46" t="s">
        <v>31</v>
      </c>
      <c r="AS308" s="47"/>
      <c r="AT308" s="47">
        <v>41.43441</v>
      </c>
      <c r="AU308" s="53">
        <v>42.4</v>
      </c>
      <c r="AV308" s="47">
        <v>43.365589999999997</v>
      </c>
      <c r="AX308" s="46" t="s">
        <v>31</v>
      </c>
      <c r="AY308" s="47"/>
      <c r="AZ308" s="47">
        <v>37.774590000000003</v>
      </c>
      <c r="BA308" s="53">
        <v>39.1</v>
      </c>
      <c r="BB308" s="47">
        <v>40.425409999999999</v>
      </c>
      <c r="BD308" s="46" t="s">
        <v>31</v>
      </c>
      <c r="BE308" s="47"/>
      <c r="BF308" s="47">
        <v>36.691850000000002</v>
      </c>
      <c r="BG308" s="53">
        <v>37.799999999999997</v>
      </c>
      <c r="BH308" s="47">
        <v>38.908149999999999</v>
      </c>
      <c r="BJ308" s="46" t="s">
        <v>31</v>
      </c>
      <c r="BK308" s="47"/>
      <c r="BL308" s="47">
        <v>34.470599999999997</v>
      </c>
      <c r="BM308" s="53">
        <v>35.299999999999997</v>
      </c>
      <c r="BN308" s="47">
        <v>36.129399999999997</v>
      </c>
      <c r="BP308" s="46" t="s">
        <v>31</v>
      </c>
      <c r="BQ308" s="47"/>
      <c r="BR308" s="47">
        <v>32.691850000000002</v>
      </c>
      <c r="BS308" s="53">
        <v>33.799999999999997</v>
      </c>
      <c r="BT308" s="47">
        <v>34.908149999999999</v>
      </c>
      <c r="BV308" s="46" t="s">
        <v>31</v>
      </c>
      <c r="BW308" s="47"/>
      <c r="BX308" s="47">
        <v>30.863350000000001</v>
      </c>
      <c r="BY308" s="53">
        <v>32.1</v>
      </c>
      <c r="BZ308" s="47">
        <v>33.336649999999999</v>
      </c>
      <c r="CB308" s="46" t="s">
        <v>31</v>
      </c>
      <c r="CC308" s="47"/>
      <c r="CD308" s="47">
        <v>29.46123</v>
      </c>
      <c r="CE308" s="53">
        <v>30.2</v>
      </c>
      <c r="CF308" s="47">
        <v>30.938770000000002</v>
      </c>
      <c r="CH308" s="46" t="s">
        <v>31</v>
      </c>
      <c r="CI308" s="47"/>
      <c r="CJ308" s="47">
        <v>26.831910000000001</v>
      </c>
      <c r="CK308" s="53">
        <v>28</v>
      </c>
      <c r="CL308" s="47">
        <v>29.168089999999999</v>
      </c>
      <c r="CN308" s="46" t="s">
        <v>31</v>
      </c>
      <c r="CO308" s="47"/>
      <c r="CP308" s="47">
        <v>24.910209999999999</v>
      </c>
      <c r="CQ308" s="53">
        <v>26.1</v>
      </c>
      <c r="CR308" s="47">
        <v>27.28979</v>
      </c>
      <c r="CT308" s="46" t="s">
        <v>31</v>
      </c>
      <c r="CU308" s="47"/>
      <c r="CV308" s="47">
        <v>22.54224</v>
      </c>
      <c r="CW308" s="53">
        <v>23.3</v>
      </c>
      <c r="CX308" s="47">
        <v>24.057759999999998</v>
      </c>
    </row>
    <row r="309" spans="2:102" x14ac:dyDescent="0.3">
      <c r="B309" s="57" t="s">
        <v>32</v>
      </c>
      <c r="C309" s="43"/>
      <c r="D309" s="43">
        <v>2.0199099999999999</v>
      </c>
      <c r="E309" s="58">
        <v>4.2</v>
      </c>
      <c r="F309" s="43">
        <v>6.38009</v>
      </c>
      <c r="H309" s="57" t="s">
        <v>32</v>
      </c>
      <c r="I309" s="43"/>
      <c r="J309" s="43">
        <v>2.4547599999999998</v>
      </c>
      <c r="K309" s="58">
        <v>4</v>
      </c>
      <c r="L309" s="43">
        <v>5.5452399999999997</v>
      </c>
      <c r="N309" s="57" t="s">
        <v>32</v>
      </c>
      <c r="O309" s="43"/>
      <c r="P309" s="43">
        <v>2.0629400000000002</v>
      </c>
      <c r="Q309" s="58">
        <v>4</v>
      </c>
      <c r="R309" s="43">
        <v>5.9370599999999998</v>
      </c>
      <c r="T309" s="57" t="s">
        <v>32</v>
      </c>
      <c r="U309" s="43"/>
      <c r="V309" s="43">
        <v>1.7528900000000001</v>
      </c>
      <c r="W309" s="58">
        <v>4.0999999999999996</v>
      </c>
      <c r="X309" s="43">
        <v>6.4471100000000003</v>
      </c>
      <c r="Z309" s="57" t="s">
        <v>32</v>
      </c>
      <c r="AA309" s="43"/>
      <c r="AB309" s="43">
        <v>1.8721300000000001</v>
      </c>
      <c r="AC309" s="58">
        <v>4.4000000000000004</v>
      </c>
      <c r="AD309" s="43">
        <v>6.9278700000000004</v>
      </c>
      <c r="AF309" s="57" t="s">
        <v>32</v>
      </c>
      <c r="AG309" s="43"/>
      <c r="AH309" s="43">
        <v>1.5991200000000001</v>
      </c>
      <c r="AI309" s="58">
        <v>4.5999999999999996</v>
      </c>
      <c r="AJ309" s="43">
        <v>7.6008800000000001</v>
      </c>
      <c r="AL309" s="57" t="s">
        <v>32</v>
      </c>
      <c r="AM309" s="43"/>
      <c r="AN309" s="43">
        <v>1.7019599999999999</v>
      </c>
      <c r="AO309" s="58">
        <v>4.7</v>
      </c>
      <c r="AP309" s="43">
        <v>7.6980399999999998</v>
      </c>
      <c r="AR309" s="57" t="s">
        <v>32</v>
      </c>
      <c r="AS309" s="43"/>
      <c r="AT309" s="43">
        <v>1.7316</v>
      </c>
      <c r="AU309" s="58">
        <v>5.2</v>
      </c>
      <c r="AV309" s="43">
        <v>8.6684000000000001</v>
      </c>
      <c r="AX309" s="57" t="s">
        <v>32</v>
      </c>
      <c r="AY309" s="43"/>
      <c r="AZ309" s="43">
        <v>2.6772399999999998</v>
      </c>
      <c r="BA309" s="58">
        <v>5.4</v>
      </c>
      <c r="BB309" s="43">
        <v>8.1227599999999995</v>
      </c>
      <c r="BD309" s="57" t="s">
        <v>32</v>
      </c>
      <c r="BE309" s="43"/>
      <c r="BF309" s="43">
        <v>3.5890599999999999</v>
      </c>
      <c r="BG309" s="58">
        <v>6.1</v>
      </c>
      <c r="BH309" s="43">
        <v>8.6109399999999994</v>
      </c>
      <c r="BJ309" s="57" t="s">
        <v>32</v>
      </c>
      <c r="BK309" s="43"/>
      <c r="BL309" s="43">
        <v>3.7193200000000002</v>
      </c>
      <c r="BM309" s="58">
        <v>6.4</v>
      </c>
      <c r="BN309" s="43">
        <v>9.0806799999999992</v>
      </c>
      <c r="BP309" s="57" t="s">
        <v>32</v>
      </c>
      <c r="BQ309" s="43"/>
      <c r="BR309" s="43">
        <v>5.1175199999999998</v>
      </c>
      <c r="BS309" s="58">
        <v>7.6</v>
      </c>
      <c r="BT309" s="43">
        <v>10.08248</v>
      </c>
      <c r="BV309" s="57" t="s">
        <v>32</v>
      </c>
      <c r="BW309" s="43"/>
      <c r="BX309" s="43">
        <v>5.1755100000000001</v>
      </c>
      <c r="BY309" s="58">
        <v>7.7</v>
      </c>
      <c r="BZ309" s="43">
        <v>10.224489999999999</v>
      </c>
      <c r="CB309" s="57" t="s">
        <v>32</v>
      </c>
      <c r="CC309" s="43"/>
      <c r="CD309" s="43">
        <v>5.4619999999999997</v>
      </c>
      <c r="CE309" s="58">
        <v>7.7</v>
      </c>
      <c r="CF309" s="43">
        <v>9.9380000000000006</v>
      </c>
      <c r="CH309" s="57" t="s">
        <v>32</v>
      </c>
      <c r="CI309" s="43"/>
      <c r="CJ309" s="43">
        <v>6.8633499999999996</v>
      </c>
      <c r="CK309" s="58">
        <v>8.1</v>
      </c>
      <c r="CL309" s="43">
        <v>9.3366500000000006</v>
      </c>
      <c r="CN309" s="57" t="s">
        <v>32</v>
      </c>
      <c r="CO309" s="43"/>
      <c r="CP309" s="43">
        <v>7.3255999999999997</v>
      </c>
      <c r="CQ309" s="58">
        <v>8</v>
      </c>
      <c r="CR309" s="43">
        <v>8.6744000000000003</v>
      </c>
      <c r="CT309" s="57" t="s">
        <v>32</v>
      </c>
      <c r="CU309" s="43"/>
      <c r="CV309" s="43">
        <v>7.09985</v>
      </c>
      <c r="CW309" s="58">
        <v>7.6</v>
      </c>
      <c r="CX309" s="43">
        <v>8.1001499999999993</v>
      </c>
    </row>
    <row r="310" spans="2:102" x14ac:dyDescent="0.3">
      <c r="B310" s="14" t="s">
        <v>33</v>
      </c>
      <c r="C310" s="50" t="s">
        <v>3</v>
      </c>
      <c r="D310" s="3">
        <v>92.731650000000002</v>
      </c>
      <c r="E310" s="51">
        <v>101.19577</v>
      </c>
      <c r="F310" s="3">
        <v>109.65989999999999</v>
      </c>
      <c r="H310" s="14" t="s">
        <v>33</v>
      </c>
      <c r="I310" s="50" t="s">
        <v>3</v>
      </c>
      <c r="J310" s="3">
        <v>91.466170000000005</v>
      </c>
      <c r="K310" s="51">
        <v>99.415419999999997</v>
      </c>
      <c r="L310" s="3">
        <v>107.36466</v>
      </c>
      <c r="N310" s="14" t="s">
        <v>33</v>
      </c>
      <c r="O310" s="50" t="s">
        <v>3</v>
      </c>
      <c r="P310" s="3">
        <v>90.463030000000003</v>
      </c>
      <c r="Q310" s="51">
        <v>97.322929999999999</v>
      </c>
      <c r="R310" s="3">
        <v>104.18284</v>
      </c>
      <c r="T310" s="14" t="s">
        <v>33</v>
      </c>
      <c r="U310" s="50" t="s">
        <v>3</v>
      </c>
      <c r="V310" s="3">
        <v>88.365620000000007</v>
      </c>
      <c r="W310" s="51">
        <v>94.898529999999994</v>
      </c>
      <c r="X310" s="3">
        <v>101.43143999999999</v>
      </c>
      <c r="Z310" s="14" t="s">
        <v>33</v>
      </c>
      <c r="AA310" s="50" t="s">
        <v>3</v>
      </c>
      <c r="AB310" s="3">
        <v>85.939009999999996</v>
      </c>
      <c r="AC310" s="51">
        <v>91.639290000000003</v>
      </c>
      <c r="AD310" s="3">
        <v>97.339560000000006</v>
      </c>
      <c r="AF310" s="14" t="s">
        <v>33</v>
      </c>
      <c r="AG310" s="50" t="s">
        <v>3</v>
      </c>
      <c r="AH310" s="3">
        <v>82.891890000000004</v>
      </c>
      <c r="AI310" s="51">
        <v>88.240319999999997</v>
      </c>
      <c r="AJ310" s="3">
        <v>93.588750000000005</v>
      </c>
      <c r="AL310" s="14" t="s">
        <v>33</v>
      </c>
      <c r="AM310" s="50" t="s">
        <v>3</v>
      </c>
      <c r="AN310" s="3">
        <v>79.991259999999997</v>
      </c>
      <c r="AO310" s="51">
        <v>84.529169999999993</v>
      </c>
      <c r="AP310" s="3">
        <v>89.067089999999993</v>
      </c>
      <c r="AR310" s="14" t="s">
        <v>33</v>
      </c>
      <c r="AS310" s="50" t="s">
        <v>3</v>
      </c>
      <c r="AT310" s="3">
        <v>76.02073</v>
      </c>
      <c r="AU310" s="51">
        <v>79.889700000000005</v>
      </c>
      <c r="AV310" s="3">
        <v>83.758679999999998</v>
      </c>
      <c r="AX310" s="14" t="s">
        <v>33</v>
      </c>
      <c r="AY310" s="50" t="s">
        <v>3</v>
      </c>
      <c r="AZ310" s="3">
        <v>71.805890000000005</v>
      </c>
      <c r="BA310" s="51">
        <v>74.830820000000003</v>
      </c>
      <c r="BB310" s="3">
        <v>77.855760000000004</v>
      </c>
      <c r="BD310" s="14" t="s">
        <v>33</v>
      </c>
      <c r="BE310" s="50" t="s">
        <v>3</v>
      </c>
      <c r="BF310" s="3">
        <v>68.887069999999994</v>
      </c>
      <c r="BG310" s="51">
        <v>71.674329999999998</v>
      </c>
      <c r="BH310" s="3">
        <v>74.461590000000001</v>
      </c>
      <c r="BJ310" s="14" t="s">
        <v>33</v>
      </c>
      <c r="BK310" s="50" t="s">
        <v>3</v>
      </c>
      <c r="BL310" s="3">
        <v>66.611540000000005</v>
      </c>
      <c r="BM310" s="51">
        <v>68.644990000000007</v>
      </c>
      <c r="BN310" s="3">
        <v>70.678439999999995</v>
      </c>
      <c r="BP310" s="14" t="s">
        <v>33</v>
      </c>
      <c r="BQ310" s="50" t="s">
        <v>3</v>
      </c>
      <c r="BR310" s="3">
        <v>63.609340000000003</v>
      </c>
      <c r="BS310" s="51">
        <v>65.289500000000004</v>
      </c>
      <c r="BT310" s="3">
        <v>66.969669999999994</v>
      </c>
      <c r="BV310" s="14" t="s">
        <v>33</v>
      </c>
      <c r="BW310" s="50" t="s">
        <v>3</v>
      </c>
      <c r="BX310" s="3">
        <v>60.077930000000002</v>
      </c>
      <c r="BY310" s="51">
        <v>61.573790000000002</v>
      </c>
      <c r="BZ310" s="3">
        <v>63.069650000000003</v>
      </c>
      <c r="CB310" s="14" t="s">
        <v>33</v>
      </c>
      <c r="CC310" s="50" t="s">
        <v>3</v>
      </c>
      <c r="CD310" s="3">
        <v>56.52787</v>
      </c>
      <c r="CE310" s="51">
        <v>57.588569999999997</v>
      </c>
      <c r="CF310" s="3">
        <v>58.649270000000001</v>
      </c>
      <c r="CH310" s="14" t="s">
        <v>33</v>
      </c>
      <c r="CI310" s="50" t="s">
        <v>3</v>
      </c>
      <c r="CJ310" s="3">
        <v>52.566200000000002</v>
      </c>
      <c r="CK310" s="51">
        <v>53.342370000000003</v>
      </c>
      <c r="CL310" s="3">
        <v>54.118540000000003</v>
      </c>
      <c r="CN310" s="14" t="s">
        <v>33</v>
      </c>
      <c r="CO310" s="50" t="s">
        <v>3</v>
      </c>
      <c r="CP310" s="3">
        <v>48.068930000000002</v>
      </c>
      <c r="CQ310" s="51">
        <v>48.643210000000003</v>
      </c>
      <c r="CR310" s="3">
        <v>49.217489999999998</v>
      </c>
      <c r="CT310" s="14" t="s">
        <v>33</v>
      </c>
      <c r="CU310" s="50" t="s">
        <v>3</v>
      </c>
      <c r="CV310" s="3">
        <v>43.49644</v>
      </c>
      <c r="CW310" s="51">
        <v>43.950580000000002</v>
      </c>
      <c r="CX310" s="3">
        <v>44.404719999999998</v>
      </c>
    </row>
    <row r="311" spans="2:102" x14ac:dyDescent="0.3">
      <c r="B311" s="47"/>
      <c r="C311" s="52" t="s">
        <v>4</v>
      </c>
      <c r="D311" s="47">
        <v>33.288600000000002</v>
      </c>
      <c r="E311" s="53">
        <v>36.474589999999999</v>
      </c>
      <c r="F311" s="47">
        <v>39.66057</v>
      </c>
      <c r="H311" s="47"/>
      <c r="I311" s="52" t="s">
        <v>4</v>
      </c>
      <c r="J311" s="47">
        <v>31.760829999999999</v>
      </c>
      <c r="K311" s="53">
        <v>34.633339999999997</v>
      </c>
      <c r="L311" s="47">
        <v>37.505839999999999</v>
      </c>
      <c r="N311" s="47"/>
      <c r="O311" s="52" t="s">
        <v>4</v>
      </c>
      <c r="P311" s="47">
        <v>29.829920000000001</v>
      </c>
      <c r="Q311" s="53">
        <v>32.62753</v>
      </c>
      <c r="R311" s="47">
        <v>35.425139999999999</v>
      </c>
      <c r="T311" s="47"/>
      <c r="U311" s="52" t="s">
        <v>4</v>
      </c>
      <c r="V311" s="47">
        <v>27.679300000000001</v>
      </c>
      <c r="W311" s="53">
        <v>30.19089</v>
      </c>
      <c r="X311" s="47">
        <v>32.702480000000001</v>
      </c>
      <c r="Z311" s="47"/>
      <c r="AA311" s="52" t="s">
        <v>4</v>
      </c>
      <c r="AB311" s="47">
        <v>25.324909999999999</v>
      </c>
      <c r="AC311" s="53">
        <v>27.558160000000001</v>
      </c>
      <c r="AD311" s="47">
        <v>29.791409999999999</v>
      </c>
      <c r="AF311" s="47"/>
      <c r="AG311" s="52" t="s">
        <v>4</v>
      </c>
      <c r="AH311" s="47">
        <v>22.131640000000001</v>
      </c>
      <c r="AI311" s="53">
        <v>24.474689999999999</v>
      </c>
      <c r="AJ311" s="47">
        <v>26.81775</v>
      </c>
      <c r="AL311" s="47"/>
      <c r="AM311" s="52" t="s">
        <v>4</v>
      </c>
      <c r="AN311" s="47">
        <v>19.1129</v>
      </c>
      <c r="AO311" s="53">
        <v>21.524560000000001</v>
      </c>
      <c r="AP311" s="47">
        <v>23.936229999999998</v>
      </c>
      <c r="AR311" s="47"/>
      <c r="AS311" s="52" t="s">
        <v>4</v>
      </c>
      <c r="AT311" s="47">
        <v>16.41018</v>
      </c>
      <c r="AU311" s="53">
        <v>18.46735</v>
      </c>
      <c r="AV311" s="47">
        <v>20.524519999999999</v>
      </c>
      <c r="AX311" s="47"/>
      <c r="AY311" s="52" t="s">
        <v>4</v>
      </c>
      <c r="AZ311" s="47">
        <v>13.237880000000001</v>
      </c>
      <c r="BA311" s="53">
        <v>15.062480000000001</v>
      </c>
      <c r="BB311" s="47">
        <v>16.887070000000001</v>
      </c>
      <c r="BD311" s="47"/>
      <c r="BE311" s="52" t="s">
        <v>4</v>
      </c>
      <c r="BF311" s="47">
        <v>11.650180000000001</v>
      </c>
      <c r="BG311" s="53">
        <v>13.39836</v>
      </c>
      <c r="BH311" s="47">
        <v>15.14655</v>
      </c>
      <c r="BJ311" s="47"/>
      <c r="BK311" s="52" t="s">
        <v>4</v>
      </c>
      <c r="BL311" s="47">
        <v>10.19135</v>
      </c>
      <c r="BM311" s="53">
        <v>11.709160000000001</v>
      </c>
      <c r="BN311" s="47">
        <v>13.226979999999999</v>
      </c>
      <c r="BP311" s="47"/>
      <c r="BQ311" s="52" t="s">
        <v>4</v>
      </c>
      <c r="BR311" s="47">
        <v>8.7092399999999994</v>
      </c>
      <c r="BS311" s="53">
        <v>10.02286</v>
      </c>
      <c r="BT311" s="47">
        <v>11.33649</v>
      </c>
      <c r="BV311" s="47"/>
      <c r="BW311" s="52" t="s">
        <v>4</v>
      </c>
      <c r="BX311" s="47">
        <v>7.29406</v>
      </c>
      <c r="BY311" s="53">
        <v>8.3945500000000006</v>
      </c>
      <c r="BZ311" s="47">
        <v>9.4950299999999999</v>
      </c>
      <c r="CB311" s="47"/>
      <c r="CC311" s="52" t="s">
        <v>4</v>
      </c>
      <c r="CD311" s="47">
        <v>6.5180600000000002</v>
      </c>
      <c r="CE311" s="53">
        <v>7.2978699999999996</v>
      </c>
      <c r="CF311" s="47">
        <v>8.0776699999999995</v>
      </c>
      <c r="CH311" s="47"/>
      <c r="CI311" s="52" t="s">
        <v>4</v>
      </c>
      <c r="CJ311" s="47">
        <v>5.5958800000000002</v>
      </c>
      <c r="CK311" s="53">
        <v>6.1844799999999998</v>
      </c>
      <c r="CL311" s="47">
        <v>6.7730800000000002</v>
      </c>
      <c r="CN311" s="47"/>
      <c r="CO311" s="52" t="s">
        <v>4</v>
      </c>
      <c r="CP311" s="47">
        <v>5.2666899999999996</v>
      </c>
      <c r="CQ311" s="53">
        <v>5.4832900000000002</v>
      </c>
      <c r="CR311" s="47">
        <v>5.6998899999999999</v>
      </c>
      <c r="CT311" s="47"/>
      <c r="CU311" s="52" t="s">
        <v>4</v>
      </c>
      <c r="CV311" s="47">
        <v>4.7219699999999998</v>
      </c>
      <c r="CW311" s="53">
        <v>4.8646099999999999</v>
      </c>
      <c r="CX311" s="47">
        <v>5.0072599999999996</v>
      </c>
    </row>
    <row r="312" spans="2:102" x14ac:dyDescent="0.3">
      <c r="B312" s="57" t="s">
        <v>34</v>
      </c>
      <c r="C312" s="43"/>
      <c r="D312" s="43">
        <v>173.75701000000001</v>
      </c>
      <c r="E312" s="58">
        <v>183.90483</v>
      </c>
      <c r="F312" s="43">
        <v>194.05265</v>
      </c>
      <c r="H312" s="57" t="s">
        <v>34</v>
      </c>
      <c r="I312" s="43"/>
      <c r="J312" s="43">
        <v>167.73777999999999</v>
      </c>
      <c r="K312" s="58">
        <v>175.96708000000001</v>
      </c>
      <c r="L312" s="43">
        <v>184.19638</v>
      </c>
      <c r="N312" s="57" t="s">
        <v>34</v>
      </c>
      <c r="O312" s="43"/>
      <c r="P312" s="43">
        <v>161.70556999999999</v>
      </c>
      <c r="Q312" s="58">
        <v>168.15755999999999</v>
      </c>
      <c r="R312" s="43">
        <v>174.60954000000001</v>
      </c>
      <c r="T312" s="57" t="s">
        <v>34</v>
      </c>
      <c r="U312" s="43"/>
      <c r="V312" s="43">
        <v>152.47937999999999</v>
      </c>
      <c r="W312" s="58">
        <v>157.92195000000001</v>
      </c>
      <c r="X312" s="43">
        <v>163.36452</v>
      </c>
      <c r="Z312" s="57" t="s">
        <v>34</v>
      </c>
      <c r="AA312" s="43"/>
      <c r="AB312" s="43">
        <v>143.43199999999999</v>
      </c>
      <c r="AC312" s="58">
        <v>147.17577</v>
      </c>
      <c r="AD312" s="43">
        <v>150.91954999999999</v>
      </c>
      <c r="AF312" s="57" t="s">
        <v>34</v>
      </c>
      <c r="AG312" s="43"/>
      <c r="AH312" s="43">
        <v>134.67635999999999</v>
      </c>
      <c r="AI312" s="58">
        <v>137.42033000000001</v>
      </c>
      <c r="AJ312" s="43">
        <v>140.1643</v>
      </c>
      <c r="AL312" s="57" t="s">
        <v>34</v>
      </c>
      <c r="AM312" s="43"/>
      <c r="AN312" s="43">
        <v>123.28552999999999</v>
      </c>
      <c r="AO312" s="58">
        <v>125.5231</v>
      </c>
      <c r="AP312" s="43">
        <v>127.76067999999999</v>
      </c>
      <c r="AR312" s="57" t="s">
        <v>34</v>
      </c>
      <c r="AS312" s="43"/>
      <c r="AT312" s="43">
        <v>114.16822999999999</v>
      </c>
      <c r="AU312" s="58">
        <v>114.98233</v>
      </c>
      <c r="AV312" s="43">
        <v>115.79644</v>
      </c>
      <c r="AX312" s="57" t="s">
        <v>34</v>
      </c>
      <c r="AY312" s="43"/>
      <c r="AZ312" s="43">
        <v>102.06675</v>
      </c>
      <c r="BA312" s="58">
        <v>102.97619</v>
      </c>
      <c r="BB312" s="43">
        <v>103.88563000000001</v>
      </c>
      <c r="BD312" s="57" t="s">
        <v>34</v>
      </c>
      <c r="BE312" s="43"/>
      <c r="BF312" s="43">
        <v>97.017799999999994</v>
      </c>
      <c r="BG312" s="58">
        <v>97.728089999999995</v>
      </c>
      <c r="BH312" s="43">
        <v>98.438389999999998</v>
      </c>
      <c r="BJ312" s="57" t="s">
        <v>34</v>
      </c>
      <c r="BK312" s="43"/>
      <c r="BL312" s="43">
        <v>90.832260000000005</v>
      </c>
      <c r="BM312" s="58">
        <v>91.499660000000006</v>
      </c>
      <c r="BN312" s="43">
        <v>92.167069999999995</v>
      </c>
      <c r="BP312" s="57" t="s">
        <v>34</v>
      </c>
      <c r="BQ312" s="43"/>
      <c r="BR312" s="43">
        <v>85.397720000000007</v>
      </c>
      <c r="BS312" s="58">
        <v>86.047830000000005</v>
      </c>
      <c r="BT312" s="43">
        <v>86.697950000000006</v>
      </c>
      <c r="BV312" s="57" t="s">
        <v>34</v>
      </c>
      <c r="BW312" s="43"/>
      <c r="BX312" s="43">
        <v>79.543319999999994</v>
      </c>
      <c r="BY312" s="58">
        <v>80.10436</v>
      </c>
      <c r="BZ312" s="43">
        <v>80.665390000000002</v>
      </c>
      <c r="CB312" s="57" t="s">
        <v>34</v>
      </c>
      <c r="CC312" s="43"/>
      <c r="CD312" s="43">
        <v>73.983279999999993</v>
      </c>
      <c r="CE312" s="58">
        <v>74.722309999999993</v>
      </c>
      <c r="CF312" s="43">
        <v>75.461349999999996</v>
      </c>
      <c r="CH312" s="57" t="s">
        <v>34</v>
      </c>
      <c r="CI312" s="43"/>
      <c r="CJ312" s="43">
        <v>68.06568</v>
      </c>
      <c r="CK312" s="58">
        <v>68.552629999999994</v>
      </c>
      <c r="CL312" s="43">
        <v>69.039590000000004</v>
      </c>
      <c r="CN312" s="57" t="s">
        <v>34</v>
      </c>
      <c r="CO312" s="43"/>
      <c r="CP312" s="43">
        <v>62.181829999999998</v>
      </c>
      <c r="CQ312" s="58">
        <v>62.64235</v>
      </c>
      <c r="CR312" s="43">
        <v>63.102870000000003</v>
      </c>
      <c r="CT312" s="57" t="s">
        <v>34</v>
      </c>
      <c r="CU312" s="43"/>
      <c r="CV312" s="43">
        <v>56.455829999999999</v>
      </c>
      <c r="CW312" s="58">
        <v>56.901719999999997</v>
      </c>
      <c r="CX312" s="43">
        <v>57.3476</v>
      </c>
    </row>
    <row r="313" spans="2:102" x14ac:dyDescent="0.3">
      <c r="B313" s="57" t="s">
        <v>35</v>
      </c>
      <c r="C313" s="43"/>
      <c r="D313" s="43">
        <v>5.0544399999999996</v>
      </c>
      <c r="E313" s="58">
        <v>10.35468</v>
      </c>
      <c r="F313" s="43">
        <v>15.654909999999999</v>
      </c>
      <c r="H313" s="57" t="s">
        <v>35</v>
      </c>
      <c r="I313" s="43"/>
      <c r="J313" s="43">
        <v>5.5591299999999997</v>
      </c>
      <c r="K313" s="58">
        <v>10.400969999999999</v>
      </c>
      <c r="L313" s="43">
        <v>15.24281</v>
      </c>
      <c r="N313" s="57" t="s">
        <v>35</v>
      </c>
      <c r="O313" s="43"/>
      <c r="P313" s="43">
        <v>5.0223199999999997</v>
      </c>
      <c r="Q313" s="58">
        <v>11.025679999999999</v>
      </c>
      <c r="R313" s="43">
        <v>17.029039999999998</v>
      </c>
      <c r="T313" s="57" t="s">
        <v>35</v>
      </c>
      <c r="U313" s="43"/>
      <c r="V313" s="43">
        <v>3.5660799999999999</v>
      </c>
      <c r="W313" s="58">
        <v>11.769909999999999</v>
      </c>
      <c r="X313" s="43">
        <v>19.973739999999999</v>
      </c>
      <c r="Z313" s="57" t="s">
        <v>35</v>
      </c>
      <c r="AA313" s="43"/>
      <c r="AB313" s="43">
        <v>4.5306300000000004</v>
      </c>
      <c r="AC313" s="58">
        <v>12.159660000000001</v>
      </c>
      <c r="AD313" s="43">
        <v>19.788699999999999</v>
      </c>
      <c r="AF313" s="57" t="s">
        <v>35</v>
      </c>
      <c r="AG313" s="43"/>
      <c r="AH313" s="43">
        <v>4.2590300000000001</v>
      </c>
      <c r="AI313" s="58">
        <v>12.739039999999999</v>
      </c>
      <c r="AJ313" s="43">
        <v>21.219049999999999</v>
      </c>
      <c r="AL313" s="57" t="s">
        <v>35</v>
      </c>
      <c r="AM313" s="43"/>
      <c r="AN313" s="43">
        <v>3.9339300000000001</v>
      </c>
      <c r="AO313" s="58">
        <v>13.16649</v>
      </c>
      <c r="AP313" s="43">
        <v>22.399059999999999</v>
      </c>
      <c r="AR313" s="57" t="s">
        <v>35</v>
      </c>
      <c r="AS313" s="43"/>
      <c r="AT313" s="43">
        <v>3.8993199999999999</v>
      </c>
      <c r="AU313" s="58">
        <v>13.229380000000001</v>
      </c>
      <c r="AV313" s="43">
        <v>22.559439999999999</v>
      </c>
      <c r="AX313" s="57" t="s">
        <v>35</v>
      </c>
      <c r="AY313" s="43"/>
      <c r="AZ313" s="43">
        <v>5.0164499999999999</v>
      </c>
      <c r="BA313" s="58">
        <v>13.967829999999999</v>
      </c>
      <c r="BB313" s="43">
        <v>22.91921</v>
      </c>
      <c r="BD313" s="57" t="s">
        <v>35</v>
      </c>
      <c r="BE313" s="43"/>
      <c r="BF313" s="43">
        <v>8.44055</v>
      </c>
      <c r="BG313" s="58">
        <v>16.711500000000001</v>
      </c>
      <c r="BH313" s="43">
        <v>24.98245</v>
      </c>
      <c r="BJ313" s="57" t="s">
        <v>35</v>
      </c>
      <c r="BK313" s="43"/>
      <c r="BL313" s="43">
        <v>9.9773599999999991</v>
      </c>
      <c r="BM313" s="58">
        <v>17.909140000000001</v>
      </c>
      <c r="BN313" s="43">
        <v>25.840910000000001</v>
      </c>
      <c r="BP313" s="57" t="s">
        <v>35</v>
      </c>
      <c r="BQ313" s="43"/>
      <c r="BR313" s="43">
        <v>14.696160000000001</v>
      </c>
      <c r="BS313" s="58">
        <v>23.244060000000001</v>
      </c>
      <c r="BT313" s="43">
        <v>31.791969999999999</v>
      </c>
      <c r="BV313" s="57" t="s">
        <v>35</v>
      </c>
      <c r="BW313" s="43"/>
      <c r="BX313" s="43">
        <v>15.4572</v>
      </c>
      <c r="BY313" s="58">
        <v>24.028939999999999</v>
      </c>
      <c r="BZ313" s="43">
        <v>32.600670000000001</v>
      </c>
      <c r="CB313" s="57" t="s">
        <v>35</v>
      </c>
      <c r="CC313" s="43"/>
      <c r="CD313" s="43">
        <v>18.315529999999999</v>
      </c>
      <c r="CE313" s="58">
        <v>25.528379999999999</v>
      </c>
      <c r="CF313" s="43">
        <v>32.741219999999998</v>
      </c>
      <c r="CH313" s="57" t="s">
        <v>35</v>
      </c>
      <c r="CI313" s="43"/>
      <c r="CJ313" s="43">
        <v>20.929849999999998</v>
      </c>
      <c r="CK313" s="58">
        <v>26.23874</v>
      </c>
      <c r="CL313" s="43">
        <v>31.547630000000002</v>
      </c>
      <c r="CN313" s="57" t="s">
        <v>35</v>
      </c>
      <c r="CO313" s="43"/>
      <c r="CP313" s="43">
        <v>23.329470000000001</v>
      </c>
      <c r="CQ313" s="58">
        <v>25.441279999999999</v>
      </c>
      <c r="CR313" s="43">
        <v>27.553090000000001</v>
      </c>
      <c r="CT313" s="57" t="s">
        <v>35</v>
      </c>
      <c r="CU313" s="43"/>
      <c r="CV313" s="43">
        <v>20.995660000000001</v>
      </c>
      <c r="CW313" s="58">
        <v>22.795449999999999</v>
      </c>
      <c r="CX313" s="43">
        <v>24.59524</v>
      </c>
    </row>
    <row r="314" spans="2:102" x14ac:dyDescent="0.3">
      <c r="B314" s="14" t="s">
        <v>36</v>
      </c>
      <c r="C314" s="50" t="s">
        <v>3</v>
      </c>
      <c r="D314" s="3">
        <v>92.731650000000002</v>
      </c>
      <c r="E314" s="51">
        <v>101.19577</v>
      </c>
      <c r="F314" s="3">
        <v>109.65989999999999</v>
      </c>
      <c r="H314" s="14" t="s">
        <v>36</v>
      </c>
      <c r="I314" s="50" t="s">
        <v>3</v>
      </c>
      <c r="J314" s="3">
        <v>91.466170000000005</v>
      </c>
      <c r="K314" s="51">
        <v>99.415419999999997</v>
      </c>
      <c r="L314" s="3">
        <v>107.36466</v>
      </c>
      <c r="N314" s="14" t="s">
        <v>36</v>
      </c>
      <c r="O314" s="50" t="s">
        <v>3</v>
      </c>
      <c r="P314" s="3">
        <v>90.463030000000003</v>
      </c>
      <c r="Q314" s="51">
        <v>97.322929999999999</v>
      </c>
      <c r="R314" s="3">
        <v>104.18284</v>
      </c>
      <c r="T314" s="14" t="s">
        <v>36</v>
      </c>
      <c r="U314" s="50" t="s">
        <v>3</v>
      </c>
      <c r="V314" s="3">
        <v>88.365620000000007</v>
      </c>
      <c r="W314" s="51">
        <v>94.898529999999994</v>
      </c>
      <c r="X314" s="3">
        <v>101.43143999999999</v>
      </c>
      <c r="Z314" s="14" t="s">
        <v>36</v>
      </c>
      <c r="AA314" s="50" t="s">
        <v>3</v>
      </c>
      <c r="AB314" s="3">
        <v>85.939009999999996</v>
      </c>
      <c r="AC314" s="51">
        <v>91.639290000000003</v>
      </c>
      <c r="AD314" s="3">
        <v>97.339560000000006</v>
      </c>
      <c r="AF314" s="14" t="s">
        <v>36</v>
      </c>
      <c r="AG314" s="50" t="s">
        <v>3</v>
      </c>
      <c r="AH314" s="3">
        <v>82.891890000000004</v>
      </c>
      <c r="AI314" s="51">
        <v>88.240319999999997</v>
      </c>
      <c r="AJ314" s="3">
        <v>93.588750000000005</v>
      </c>
      <c r="AL314" s="14" t="s">
        <v>36</v>
      </c>
      <c r="AM314" s="50" t="s">
        <v>3</v>
      </c>
      <c r="AN314" s="3">
        <v>79.991259999999997</v>
      </c>
      <c r="AO314" s="51">
        <v>84.529169999999993</v>
      </c>
      <c r="AP314" s="3">
        <v>89.067089999999993</v>
      </c>
      <c r="AR314" s="14" t="s">
        <v>36</v>
      </c>
      <c r="AS314" s="50" t="s">
        <v>3</v>
      </c>
      <c r="AT314" s="3">
        <v>76.02073</v>
      </c>
      <c r="AU314" s="51">
        <v>79.889700000000005</v>
      </c>
      <c r="AV314" s="3">
        <v>83.758679999999998</v>
      </c>
      <c r="AX314" s="14" t="s">
        <v>36</v>
      </c>
      <c r="AY314" s="50" t="s">
        <v>3</v>
      </c>
      <c r="AZ314" s="3">
        <v>71.805890000000005</v>
      </c>
      <c r="BA314" s="51">
        <v>74.830820000000003</v>
      </c>
      <c r="BB314" s="3">
        <v>77.855760000000004</v>
      </c>
      <c r="BD314" s="14" t="s">
        <v>36</v>
      </c>
      <c r="BE314" s="50" t="s">
        <v>3</v>
      </c>
      <c r="BF314" s="3">
        <v>68.887069999999994</v>
      </c>
      <c r="BG314" s="51">
        <v>71.674329999999998</v>
      </c>
      <c r="BH314" s="3">
        <v>74.461590000000001</v>
      </c>
      <c r="BJ314" s="14" t="s">
        <v>36</v>
      </c>
      <c r="BK314" s="50" t="s">
        <v>3</v>
      </c>
      <c r="BL314" s="3">
        <v>66.611540000000005</v>
      </c>
      <c r="BM314" s="51">
        <v>68.644990000000007</v>
      </c>
      <c r="BN314" s="3">
        <v>70.678439999999995</v>
      </c>
      <c r="BP314" s="14" t="s">
        <v>36</v>
      </c>
      <c r="BQ314" s="50" t="s">
        <v>3</v>
      </c>
      <c r="BR314" s="3">
        <v>63.609340000000003</v>
      </c>
      <c r="BS314" s="51">
        <v>65.289500000000004</v>
      </c>
      <c r="BT314" s="3">
        <v>66.969669999999994</v>
      </c>
      <c r="BV314" s="14" t="s">
        <v>36</v>
      </c>
      <c r="BW314" s="50" t="s">
        <v>3</v>
      </c>
      <c r="BX314" s="3">
        <v>60.077930000000002</v>
      </c>
      <c r="BY314" s="51">
        <v>61.573790000000002</v>
      </c>
      <c r="BZ314" s="3">
        <v>63.069650000000003</v>
      </c>
      <c r="CB314" s="14" t="s">
        <v>36</v>
      </c>
      <c r="CC314" s="50" t="s">
        <v>3</v>
      </c>
      <c r="CD314" s="3">
        <v>56.52787</v>
      </c>
      <c r="CE314" s="51">
        <v>57.588569999999997</v>
      </c>
      <c r="CF314" s="3">
        <v>58.649270000000001</v>
      </c>
      <c r="CH314" s="14" t="s">
        <v>36</v>
      </c>
      <c r="CI314" s="50" t="s">
        <v>3</v>
      </c>
      <c r="CJ314" s="3">
        <v>52.566200000000002</v>
      </c>
      <c r="CK314" s="51">
        <v>53.342370000000003</v>
      </c>
      <c r="CL314" s="3">
        <v>54.118540000000003</v>
      </c>
      <c r="CN314" s="14" t="s">
        <v>36</v>
      </c>
      <c r="CO314" s="50" t="s">
        <v>3</v>
      </c>
      <c r="CP314" s="3">
        <v>48.068930000000002</v>
      </c>
      <c r="CQ314" s="51">
        <v>48.643210000000003</v>
      </c>
      <c r="CR314" s="3">
        <v>49.217489999999998</v>
      </c>
      <c r="CT314" s="14" t="s">
        <v>36</v>
      </c>
      <c r="CU314" s="50" t="s">
        <v>3</v>
      </c>
      <c r="CV314" s="3">
        <v>43.49644</v>
      </c>
      <c r="CW314" s="51">
        <v>43.950580000000002</v>
      </c>
      <c r="CX314" s="3">
        <v>44.404719999999998</v>
      </c>
    </row>
    <row r="315" spans="2:102" x14ac:dyDescent="0.3">
      <c r="B315" s="47"/>
      <c r="C315" s="52" t="s">
        <v>4</v>
      </c>
      <c r="D315" s="47">
        <v>33.288600000000002</v>
      </c>
      <c r="E315" s="53">
        <v>36.474589999999999</v>
      </c>
      <c r="F315" s="47">
        <v>39.66057</v>
      </c>
      <c r="H315" s="47"/>
      <c r="I315" s="52" t="s">
        <v>4</v>
      </c>
      <c r="J315" s="47">
        <v>31.760829999999999</v>
      </c>
      <c r="K315" s="53">
        <v>34.633339999999997</v>
      </c>
      <c r="L315" s="47">
        <v>37.505839999999999</v>
      </c>
      <c r="N315" s="47"/>
      <c r="O315" s="52" t="s">
        <v>4</v>
      </c>
      <c r="P315" s="47">
        <v>29.829920000000001</v>
      </c>
      <c r="Q315" s="53">
        <v>32.62753</v>
      </c>
      <c r="R315" s="47">
        <v>35.425139999999999</v>
      </c>
      <c r="T315" s="47"/>
      <c r="U315" s="52" t="s">
        <v>4</v>
      </c>
      <c r="V315" s="47">
        <v>27.679300000000001</v>
      </c>
      <c r="W315" s="53">
        <v>30.19089</v>
      </c>
      <c r="X315" s="47">
        <v>32.702480000000001</v>
      </c>
      <c r="Z315" s="47"/>
      <c r="AA315" s="52" t="s">
        <v>4</v>
      </c>
      <c r="AB315" s="47">
        <v>25.324909999999999</v>
      </c>
      <c r="AC315" s="53">
        <v>27.558160000000001</v>
      </c>
      <c r="AD315" s="47">
        <v>29.791409999999999</v>
      </c>
      <c r="AF315" s="47"/>
      <c r="AG315" s="52" t="s">
        <v>4</v>
      </c>
      <c r="AH315" s="47">
        <v>22.131640000000001</v>
      </c>
      <c r="AI315" s="53">
        <v>24.474689999999999</v>
      </c>
      <c r="AJ315" s="47">
        <v>26.81775</v>
      </c>
      <c r="AL315" s="47"/>
      <c r="AM315" s="52" t="s">
        <v>4</v>
      </c>
      <c r="AN315" s="47">
        <v>19.1129</v>
      </c>
      <c r="AO315" s="53">
        <v>21.524560000000001</v>
      </c>
      <c r="AP315" s="47">
        <v>23.936229999999998</v>
      </c>
      <c r="AR315" s="47"/>
      <c r="AS315" s="52" t="s">
        <v>4</v>
      </c>
      <c r="AT315" s="47">
        <v>16.41018</v>
      </c>
      <c r="AU315" s="53">
        <v>18.46735</v>
      </c>
      <c r="AV315" s="47">
        <v>20.524519999999999</v>
      </c>
      <c r="AX315" s="47"/>
      <c r="AY315" s="52" t="s">
        <v>4</v>
      </c>
      <c r="AZ315" s="47">
        <v>13.237880000000001</v>
      </c>
      <c r="BA315" s="53">
        <v>15.062480000000001</v>
      </c>
      <c r="BB315" s="47">
        <v>16.887070000000001</v>
      </c>
      <c r="BD315" s="47"/>
      <c r="BE315" s="52" t="s">
        <v>4</v>
      </c>
      <c r="BF315" s="47">
        <v>11.650180000000001</v>
      </c>
      <c r="BG315" s="53">
        <v>13.39836</v>
      </c>
      <c r="BH315" s="47">
        <v>15.14655</v>
      </c>
      <c r="BJ315" s="47"/>
      <c r="BK315" s="52" t="s">
        <v>4</v>
      </c>
      <c r="BL315" s="47">
        <v>10.19135</v>
      </c>
      <c r="BM315" s="53">
        <v>11.709160000000001</v>
      </c>
      <c r="BN315" s="47">
        <v>13.226979999999999</v>
      </c>
      <c r="BP315" s="47"/>
      <c r="BQ315" s="52" t="s">
        <v>4</v>
      </c>
      <c r="BR315" s="47">
        <v>8.7092399999999994</v>
      </c>
      <c r="BS315" s="53">
        <v>10.02286</v>
      </c>
      <c r="BT315" s="47">
        <v>11.33649</v>
      </c>
      <c r="BV315" s="47"/>
      <c r="BW315" s="52" t="s">
        <v>4</v>
      </c>
      <c r="BX315" s="47">
        <v>7.29406</v>
      </c>
      <c r="BY315" s="53">
        <v>8.3945500000000006</v>
      </c>
      <c r="BZ315" s="47">
        <v>9.4950299999999999</v>
      </c>
      <c r="CB315" s="47"/>
      <c r="CC315" s="52" t="s">
        <v>4</v>
      </c>
      <c r="CD315" s="47">
        <v>6.5180600000000002</v>
      </c>
      <c r="CE315" s="53">
        <v>7.2978699999999996</v>
      </c>
      <c r="CF315" s="47">
        <v>8.0776699999999995</v>
      </c>
      <c r="CH315" s="47"/>
      <c r="CI315" s="52" t="s">
        <v>4</v>
      </c>
      <c r="CJ315" s="47">
        <v>5.5958800000000002</v>
      </c>
      <c r="CK315" s="53">
        <v>6.1844799999999998</v>
      </c>
      <c r="CL315" s="47">
        <v>6.7730800000000002</v>
      </c>
      <c r="CN315" s="47"/>
      <c r="CO315" s="52" t="s">
        <v>4</v>
      </c>
      <c r="CP315" s="47">
        <v>5.2666899999999996</v>
      </c>
      <c r="CQ315" s="53">
        <v>5.4832900000000002</v>
      </c>
      <c r="CR315" s="47">
        <v>5.6998899999999999</v>
      </c>
      <c r="CT315" s="47"/>
      <c r="CU315" s="52" t="s">
        <v>4</v>
      </c>
      <c r="CV315" s="47">
        <v>4.7219699999999998</v>
      </c>
      <c r="CW315" s="53">
        <v>4.8646099999999999</v>
      </c>
      <c r="CX315" s="47">
        <v>5.0072599999999996</v>
      </c>
    </row>
    <row r="316" spans="2:102" x14ac:dyDescent="0.3">
      <c r="B316" s="14" t="s">
        <v>37</v>
      </c>
      <c r="C316" s="50" t="s">
        <v>3</v>
      </c>
      <c r="D316" s="3">
        <v>0.57708000000000004</v>
      </c>
      <c r="E316" s="51">
        <v>1.0728200000000001</v>
      </c>
      <c r="F316" s="3">
        <v>1.56856</v>
      </c>
      <c r="H316" s="14" t="s">
        <v>37</v>
      </c>
      <c r="I316" s="50" t="s">
        <v>3</v>
      </c>
      <c r="J316" s="3">
        <v>0.82794999999999996</v>
      </c>
      <c r="K316" s="51">
        <v>1.3958600000000001</v>
      </c>
      <c r="L316" s="3">
        <v>1.9637800000000001</v>
      </c>
      <c r="N316" s="14" t="s">
        <v>37</v>
      </c>
      <c r="O316" s="50" t="s">
        <v>3</v>
      </c>
      <c r="P316" s="3">
        <v>1.1700900000000001</v>
      </c>
      <c r="Q316" s="51">
        <v>1.7580800000000001</v>
      </c>
      <c r="R316" s="3">
        <v>2.3460700000000001</v>
      </c>
      <c r="T316" s="14" t="s">
        <v>37</v>
      </c>
      <c r="U316" s="50" t="s">
        <v>3</v>
      </c>
      <c r="V316" s="3">
        <v>1.49579</v>
      </c>
      <c r="W316" s="51">
        <v>2.2765499999999999</v>
      </c>
      <c r="X316" s="3">
        <v>3.0573000000000001</v>
      </c>
      <c r="Z316" s="14" t="s">
        <v>37</v>
      </c>
      <c r="AA316" s="50" t="s">
        <v>3</v>
      </c>
      <c r="AB316" s="3">
        <v>1.97139</v>
      </c>
      <c r="AC316" s="51">
        <v>2.8181400000000001</v>
      </c>
      <c r="AD316" s="3">
        <v>3.6648900000000002</v>
      </c>
      <c r="AF316" s="14" t="s">
        <v>37</v>
      </c>
      <c r="AG316" s="50" t="s">
        <v>3</v>
      </c>
      <c r="AH316" s="3">
        <v>2.6070899999999999</v>
      </c>
      <c r="AI316" s="51">
        <v>3.6266799999999999</v>
      </c>
      <c r="AJ316" s="3">
        <v>4.64628</v>
      </c>
      <c r="AL316" s="14" t="s">
        <v>37</v>
      </c>
      <c r="AM316" s="50" t="s">
        <v>3</v>
      </c>
      <c r="AN316" s="3">
        <v>3.5694300000000001</v>
      </c>
      <c r="AO316" s="51">
        <v>4.7671200000000002</v>
      </c>
      <c r="AP316" s="3">
        <v>5.9648199999999996</v>
      </c>
      <c r="AR316" s="14" t="s">
        <v>37</v>
      </c>
      <c r="AS316" s="50" t="s">
        <v>3</v>
      </c>
      <c r="AT316" s="3">
        <v>4.5919499999999998</v>
      </c>
      <c r="AU316" s="51">
        <v>6.1685999999999996</v>
      </c>
      <c r="AV316" s="3">
        <v>7.7452500000000004</v>
      </c>
      <c r="AX316" s="14" t="s">
        <v>37</v>
      </c>
      <c r="AY316" s="50" t="s">
        <v>3</v>
      </c>
      <c r="AZ316" s="3">
        <v>6.4207099999999997</v>
      </c>
      <c r="BA316" s="51">
        <v>8.5735600000000005</v>
      </c>
      <c r="BB316" s="3">
        <v>10.72641</v>
      </c>
      <c r="BD316" s="14" t="s">
        <v>37</v>
      </c>
      <c r="BE316" s="50" t="s">
        <v>3</v>
      </c>
      <c r="BF316" s="3">
        <v>7.2068899999999996</v>
      </c>
      <c r="BG316" s="51">
        <v>10.19586</v>
      </c>
      <c r="BH316" s="3">
        <v>13.18483</v>
      </c>
      <c r="BJ316" s="14" t="s">
        <v>37</v>
      </c>
      <c r="BK316" s="50" t="s">
        <v>3</v>
      </c>
      <c r="BL316" s="3">
        <v>8.7841400000000007</v>
      </c>
      <c r="BM316" s="51">
        <v>12.47808</v>
      </c>
      <c r="BN316" s="3">
        <v>16.17202</v>
      </c>
      <c r="BP316" s="14" t="s">
        <v>37</v>
      </c>
      <c r="BQ316" s="50" t="s">
        <v>3</v>
      </c>
      <c r="BR316" s="3">
        <v>10.49249</v>
      </c>
      <c r="BS316" s="51">
        <v>15.30641</v>
      </c>
      <c r="BT316" s="3">
        <v>20.120339999999999</v>
      </c>
      <c r="BV316" s="14" t="s">
        <v>37</v>
      </c>
      <c r="BW316" s="50" t="s">
        <v>3</v>
      </c>
      <c r="BX316" s="3">
        <v>14.802070000000001</v>
      </c>
      <c r="BY316" s="51">
        <v>19.908770000000001</v>
      </c>
      <c r="BZ316" s="3">
        <v>25.015460000000001</v>
      </c>
      <c r="CB316" s="14" t="s">
        <v>37</v>
      </c>
      <c r="CC316" s="50" t="s">
        <v>3</v>
      </c>
      <c r="CD316" s="3">
        <v>19.118860000000002</v>
      </c>
      <c r="CE316" s="51">
        <v>26.044029999999999</v>
      </c>
      <c r="CF316" s="3">
        <v>32.969189999999998</v>
      </c>
      <c r="CH316" s="14" t="s">
        <v>37</v>
      </c>
      <c r="CI316" s="50" t="s">
        <v>3</v>
      </c>
      <c r="CJ316" s="3">
        <v>30.356549999999999</v>
      </c>
      <c r="CK316" s="51">
        <v>37.587449999999997</v>
      </c>
      <c r="CL316" s="3">
        <v>44.818350000000002</v>
      </c>
      <c r="CN316" s="14" t="s">
        <v>37</v>
      </c>
      <c r="CO316" s="50" t="s">
        <v>3</v>
      </c>
      <c r="CP316" s="3">
        <v>44.185299999999998</v>
      </c>
      <c r="CQ316" s="51">
        <v>52.955100000000002</v>
      </c>
      <c r="CR316" s="3">
        <v>61.724890000000002</v>
      </c>
      <c r="CT316" s="14" t="s">
        <v>37</v>
      </c>
      <c r="CU316" s="50" t="s">
        <v>3</v>
      </c>
      <c r="CV316" s="3">
        <v>67.158839999999998</v>
      </c>
      <c r="CW316" s="51">
        <v>78.665890000000005</v>
      </c>
      <c r="CX316" s="3">
        <v>90.172939999999997</v>
      </c>
    </row>
    <row r="317" spans="2:102" x14ac:dyDescent="0.3">
      <c r="B317" s="47"/>
      <c r="C317" s="52" t="s">
        <v>4</v>
      </c>
      <c r="D317" s="47">
        <v>1.4115500000000001</v>
      </c>
      <c r="E317" s="53">
        <v>2.2399499999999999</v>
      </c>
      <c r="F317" s="47">
        <v>3.0683500000000001</v>
      </c>
      <c r="H317" s="47"/>
      <c r="I317" s="52" t="s">
        <v>4</v>
      </c>
      <c r="J317" s="47">
        <v>1.79003</v>
      </c>
      <c r="K317" s="53">
        <v>2.6507200000000002</v>
      </c>
      <c r="L317" s="47">
        <v>3.5114100000000001</v>
      </c>
      <c r="N317" s="47"/>
      <c r="O317" s="52" t="s">
        <v>4</v>
      </c>
      <c r="P317" s="47">
        <v>2.1658300000000001</v>
      </c>
      <c r="Q317" s="53">
        <v>3.0133700000000001</v>
      </c>
      <c r="R317" s="47">
        <v>3.8609100000000001</v>
      </c>
      <c r="T317" s="47"/>
      <c r="U317" s="52" t="s">
        <v>4</v>
      </c>
      <c r="V317" s="47">
        <v>2.4734799999999999</v>
      </c>
      <c r="W317" s="53">
        <v>3.4878</v>
      </c>
      <c r="X317" s="47">
        <v>4.5021199999999997</v>
      </c>
      <c r="Z317" s="47"/>
      <c r="AA317" s="52" t="s">
        <v>4</v>
      </c>
      <c r="AB317" s="47">
        <v>2.84626</v>
      </c>
      <c r="AC317" s="53">
        <v>3.8691</v>
      </c>
      <c r="AD317" s="47">
        <v>4.8919499999999996</v>
      </c>
      <c r="AF317" s="47"/>
      <c r="AG317" s="52" t="s">
        <v>4</v>
      </c>
      <c r="AH317" s="47">
        <v>3.3619699999999999</v>
      </c>
      <c r="AI317" s="53">
        <v>4.4294700000000002</v>
      </c>
      <c r="AJ317" s="47">
        <v>5.4969599999999996</v>
      </c>
      <c r="AL317" s="47"/>
      <c r="AM317" s="52" t="s">
        <v>4</v>
      </c>
      <c r="AN317" s="47">
        <v>4.0096699999999998</v>
      </c>
      <c r="AO317" s="53">
        <v>5.1639999999999997</v>
      </c>
      <c r="AP317" s="47">
        <v>6.3183400000000001</v>
      </c>
      <c r="AR317" s="47"/>
      <c r="AS317" s="52" t="s">
        <v>4</v>
      </c>
      <c r="AT317" s="47">
        <v>4.56168</v>
      </c>
      <c r="AU317" s="53">
        <v>5.8421200000000004</v>
      </c>
      <c r="AV317" s="47">
        <v>7.12256</v>
      </c>
      <c r="AX317" s="47"/>
      <c r="AY317" s="52" t="s">
        <v>4</v>
      </c>
      <c r="AZ317" s="47">
        <v>5.5134800000000004</v>
      </c>
      <c r="BA317" s="53">
        <v>7.0532599999999999</v>
      </c>
      <c r="BB317" s="47">
        <v>8.5930300000000006</v>
      </c>
      <c r="BD317" s="47"/>
      <c r="BE317" s="52" t="s">
        <v>4</v>
      </c>
      <c r="BF317" s="47">
        <v>5.9406499999999998</v>
      </c>
      <c r="BG317" s="53">
        <v>7.4924299999999997</v>
      </c>
      <c r="BH317" s="47">
        <v>9.0442099999999996</v>
      </c>
      <c r="BJ317" s="47"/>
      <c r="BK317" s="52" t="s">
        <v>4</v>
      </c>
      <c r="BL317" s="47">
        <v>6.7140700000000004</v>
      </c>
      <c r="BM317" s="53">
        <v>8.51525</v>
      </c>
      <c r="BN317" s="47">
        <v>10.31643</v>
      </c>
      <c r="BP317" s="47"/>
      <c r="BQ317" s="52" t="s">
        <v>4</v>
      </c>
      <c r="BR317" s="47">
        <v>7.2155100000000001</v>
      </c>
      <c r="BS317" s="53">
        <v>9.3358000000000008</v>
      </c>
      <c r="BT317" s="47">
        <v>11.45608</v>
      </c>
      <c r="BV317" s="47"/>
      <c r="BW317" s="52" t="s">
        <v>4</v>
      </c>
      <c r="BX317" s="47">
        <v>8.2524499999999996</v>
      </c>
      <c r="BY317" s="53">
        <v>10.65025</v>
      </c>
      <c r="BZ317" s="47">
        <v>13.04805</v>
      </c>
      <c r="CB317" s="47"/>
      <c r="CC317" s="52" t="s">
        <v>4</v>
      </c>
      <c r="CD317" s="47">
        <v>8.8474400000000006</v>
      </c>
      <c r="CE317" s="53">
        <v>12.400740000000001</v>
      </c>
      <c r="CF317" s="47">
        <v>15.954029999999999</v>
      </c>
      <c r="CH317" s="47"/>
      <c r="CI317" s="52" t="s">
        <v>4</v>
      </c>
      <c r="CJ317" s="47">
        <v>11.89541</v>
      </c>
      <c r="CK317" s="53">
        <v>16.150379999999998</v>
      </c>
      <c r="CL317" s="47">
        <v>20.405339999999999</v>
      </c>
      <c r="CN317" s="47"/>
      <c r="CO317" s="52" t="s">
        <v>4</v>
      </c>
      <c r="CP317" s="47">
        <v>14.46503</v>
      </c>
      <c r="CQ317" s="53">
        <v>19.930900000000001</v>
      </c>
      <c r="CR317" s="47">
        <v>25.39676</v>
      </c>
      <c r="CT317" s="47"/>
      <c r="CU317" s="52" t="s">
        <v>4</v>
      </c>
      <c r="CV317" s="47">
        <v>20.70936</v>
      </c>
      <c r="CW317" s="53">
        <v>28.337109999999999</v>
      </c>
      <c r="CX317" s="47">
        <v>35.964860000000002</v>
      </c>
    </row>
    <row r="318" spans="2:102" x14ac:dyDescent="0.3">
      <c r="B318" s="57" t="s">
        <v>38</v>
      </c>
      <c r="C318" s="43"/>
      <c r="D318" s="43">
        <v>10.354839999999999</v>
      </c>
      <c r="E318" s="58">
        <v>14.7</v>
      </c>
      <c r="F318" s="43">
        <v>19.045159999999999</v>
      </c>
      <c r="H318" s="57" t="s">
        <v>38</v>
      </c>
      <c r="I318" s="43"/>
      <c r="J318" s="43">
        <v>12.033289999999999</v>
      </c>
      <c r="K318" s="58">
        <v>16.100000000000001</v>
      </c>
      <c r="L318" s="43">
        <v>20.166709999999998</v>
      </c>
      <c r="N318" s="57" t="s">
        <v>38</v>
      </c>
      <c r="O318" s="43"/>
      <c r="P318" s="43">
        <v>12.31639</v>
      </c>
      <c r="Q318" s="58">
        <v>16.8</v>
      </c>
      <c r="R318" s="43">
        <v>21.283609999999999</v>
      </c>
      <c r="T318" s="57" t="s">
        <v>38</v>
      </c>
      <c r="U318" s="43"/>
      <c r="V318" s="43">
        <v>14.49757</v>
      </c>
      <c r="W318" s="58">
        <v>18.8</v>
      </c>
      <c r="X318" s="43">
        <v>23.102429999999998</v>
      </c>
      <c r="Z318" s="57" t="s">
        <v>38</v>
      </c>
      <c r="AA318" s="43"/>
      <c r="AB318" s="43">
        <v>15.76689</v>
      </c>
      <c r="AC318" s="58">
        <v>19.7</v>
      </c>
      <c r="AD318" s="43">
        <v>23.633109999999999</v>
      </c>
      <c r="AF318" s="57" t="s">
        <v>38</v>
      </c>
      <c r="AG318" s="43"/>
      <c r="AH318" s="43">
        <v>17.303730000000002</v>
      </c>
      <c r="AI318" s="58">
        <v>21.8</v>
      </c>
      <c r="AJ318" s="43">
        <v>26.29627</v>
      </c>
      <c r="AL318" s="57" t="s">
        <v>38</v>
      </c>
      <c r="AM318" s="43"/>
      <c r="AN318" s="43">
        <v>19.941780000000001</v>
      </c>
      <c r="AO318" s="58">
        <v>24.3</v>
      </c>
      <c r="AP318" s="43">
        <v>28.65822</v>
      </c>
      <c r="AR318" s="57" t="s">
        <v>38</v>
      </c>
      <c r="AS318" s="43"/>
      <c r="AT318" s="43">
        <v>20.705960000000001</v>
      </c>
      <c r="AU318" s="58">
        <v>26.5</v>
      </c>
      <c r="AV318" s="43">
        <v>32.294040000000003</v>
      </c>
      <c r="AX318" s="57" t="s">
        <v>38</v>
      </c>
      <c r="AY318" s="43"/>
      <c r="AZ318" s="43">
        <v>24.3354</v>
      </c>
      <c r="BA318" s="58">
        <v>31.1</v>
      </c>
      <c r="BB318" s="43">
        <v>37.864600000000003</v>
      </c>
      <c r="BD318" s="57" t="s">
        <v>38</v>
      </c>
      <c r="BE318" s="43"/>
      <c r="BF318" s="43">
        <v>27.739149999999999</v>
      </c>
      <c r="BG318" s="58">
        <v>34.4</v>
      </c>
      <c r="BH318" s="43">
        <v>41.060850000000002</v>
      </c>
      <c r="BJ318" s="57" t="s">
        <v>38</v>
      </c>
      <c r="BK318" s="43"/>
      <c r="BL318" s="43">
        <v>29.722079999999998</v>
      </c>
      <c r="BM318" s="58">
        <v>37.200000000000003</v>
      </c>
      <c r="BN318" s="43">
        <v>44.67792</v>
      </c>
      <c r="BP318" s="57" t="s">
        <v>38</v>
      </c>
      <c r="BQ318" s="43"/>
      <c r="BR318" s="43">
        <v>32.59984</v>
      </c>
      <c r="BS318" s="58">
        <v>41.1</v>
      </c>
      <c r="BT318" s="43">
        <v>49.600160000000002</v>
      </c>
      <c r="BV318" s="57" t="s">
        <v>38</v>
      </c>
      <c r="BW318" s="43"/>
      <c r="BX318" s="43">
        <v>41.325209999999998</v>
      </c>
      <c r="BY318" s="58">
        <v>49.6</v>
      </c>
      <c r="BZ318" s="43">
        <v>57.874789999999997</v>
      </c>
      <c r="CB318" s="57" t="s">
        <v>38</v>
      </c>
      <c r="CC318" s="43"/>
      <c r="CD318" s="43">
        <v>44.274990000000003</v>
      </c>
      <c r="CE318" s="58">
        <v>57.3</v>
      </c>
      <c r="CF318" s="43">
        <v>70.325010000000006</v>
      </c>
      <c r="CH318" s="57" t="s">
        <v>38</v>
      </c>
      <c r="CI318" s="43"/>
      <c r="CJ318" s="43">
        <v>60.902819999999998</v>
      </c>
      <c r="CK318" s="58">
        <v>75.8</v>
      </c>
      <c r="CL318" s="43">
        <v>90.697180000000003</v>
      </c>
      <c r="CN318" s="57" t="s">
        <v>38</v>
      </c>
      <c r="CO318" s="43"/>
      <c r="CP318" s="43">
        <v>82.068899999999999</v>
      </c>
      <c r="CQ318" s="58">
        <v>99.5</v>
      </c>
      <c r="CR318" s="43">
        <v>116.9311</v>
      </c>
      <c r="CT318" s="57" t="s">
        <v>38</v>
      </c>
      <c r="CU318" s="43"/>
      <c r="CV318" s="43">
        <v>111.28606000000001</v>
      </c>
      <c r="CW318" s="58">
        <v>136.5</v>
      </c>
      <c r="CX318" s="43">
        <v>161.71394000000001</v>
      </c>
    </row>
    <row r="319" spans="2:102" x14ac:dyDescent="0.3">
      <c r="B319" s="57" t="s">
        <v>39</v>
      </c>
      <c r="C319" s="43"/>
      <c r="D319" s="43">
        <v>0</v>
      </c>
      <c r="E319" s="58">
        <v>0</v>
      </c>
      <c r="F319" s="43">
        <v>0</v>
      </c>
      <c r="H319" s="57" t="s">
        <v>39</v>
      </c>
      <c r="I319" s="43"/>
      <c r="J319" s="43">
        <v>0</v>
      </c>
      <c r="K319" s="58">
        <v>0</v>
      </c>
      <c r="L319" s="43">
        <v>0</v>
      </c>
      <c r="N319" s="57" t="s">
        <v>39</v>
      </c>
      <c r="O319" s="43"/>
      <c r="P319" s="43">
        <v>0</v>
      </c>
      <c r="Q319" s="58">
        <v>0</v>
      </c>
      <c r="R319" s="43">
        <v>0</v>
      </c>
      <c r="T319" s="57" t="s">
        <v>39</v>
      </c>
      <c r="U319" s="43"/>
      <c r="V319" s="43">
        <v>0</v>
      </c>
      <c r="W319" s="58">
        <v>0</v>
      </c>
      <c r="X319" s="43">
        <v>0</v>
      </c>
      <c r="Z319" s="57" t="s">
        <v>39</v>
      </c>
      <c r="AA319" s="43"/>
      <c r="AB319" s="43">
        <v>0</v>
      </c>
      <c r="AC319" s="58">
        <v>0</v>
      </c>
      <c r="AD319" s="43">
        <v>0</v>
      </c>
      <c r="AF319" s="57" t="s">
        <v>39</v>
      </c>
      <c r="AG319" s="43"/>
      <c r="AH319" s="43">
        <v>0</v>
      </c>
      <c r="AI319" s="58">
        <v>0</v>
      </c>
      <c r="AJ319" s="43">
        <v>0</v>
      </c>
      <c r="AL319" s="57" t="s">
        <v>39</v>
      </c>
      <c r="AM319" s="43"/>
      <c r="AN319" s="43">
        <v>0</v>
      </c>
      <c r="AO319" s="58">
        <v>0</v>
      </c>
      <c r="AP319" s="43">
        <v>0</v>
      </c>
      <c r="AR319" s="57" t="s">
        <v>39</v>
      </c>
      <c r="AS319" s="43"/>
      <c r="AT319" s="43">
        <v>0</v>
      </c>
      <c r="AU319" s="58">
        <v>0</v>
      </c>
      <c r="AV319" s="43">
        <v>0</v>
      </c>
      <c r="AX319" s="57" t="s">
        <v>39</v>
      </c>
      <c r="AY319" s="43"/>
      <c r="AZ319" s="43">
        <v>0</v>
      </c>
      <c r="BA319" s="58">
        <v>0</v>
      </c>
      <c r="BB319" s="43">
        <v>0</v>
      </c>
      <c r="BD319" s="57" t="s">
        <v>39</v>
      </c>
      <c r="BE319" s="43"/>
      <c r="BF319" s="43">
        <v>0</v>
      </c>
      <c r="BG319" s="58">
        <v>0</v>
      </c>
      <c r="BH319" s="43">
        <v>0</v>
      </c>
      <c r="BJ319" s="57" t="s">
        <v>39</v>
      </c>
      <c r="BK319" s="43"/>
      <c r="BL319" s="43">
        <v>-0.12620000000000001</v>
      </c>
      <c r="BM319" s="58">
        <v>0.1</v>
      </c>
      <c r="BN319" s="43">
        <v>0.32619999999999999</v>
      </c>
      <c r="BP319" s="57" t="s">
        <v>39</v>
      </c>
      <c r="BQ319" s="43"/>
      <c r="BR319" s="43">
        <v>-0.12620000000000001</v>
      </c>
      <c r="BS319" s="58">
        <v>0.1</v>
      </c>
      <c r="BT319" s="43">
        <v>0.32619999999999999</v>
      </c>
      <c r="BV319" s="57" t="s">
        <v>39</v>
      </c>
      <c r="BW319" s="43"/>
      <c r="BX319" s="43">
        <v>-0.47051999999999999</v>
      </c>
      <c r="BY319" s="58">
        <v>0.7</v>
      </c>
      <c r="BZ319" s="43">
        <v>1.87052</v>
      </c>
      <c r="CB319" s="57" t="s">
        <v>39</v>
      </c>
      <c r="CC319" s="43"/>
      <c r="CD319" s="43">
        <v>9.2319999999999999E-2</v>
      </c>
      <c r="CE319" s="58">
        <v>2.1</v>
      </c>
      <c r="CF319" s="43">
        <v>4.1076800000000002</v>
      </c>
      <c r="CH319" s="57" t="s">
        <v>39</v>
      </c>
      <c r="CI319" s="43"/>
      <c r="CJ319" s="43">
        <v>2.3508</v>
      </c>
      <c r="CK319" s="58">
        <v>6.4</v>
      </c>
      <c r="CL319" s="43">
        <v>10.449199999999999</v>
      </c>
      <c r="CN319" s="57" t="s">
        <v>39</v>
      </c>
      <c r="CO319" s="43"/>
      <c r="CP319" s="43">
        <v>6.9989400000000002</v>
      </c>
      <c r="CQ319" s="58">
        <v>13.8</v>
      </c>
      <c r="CR319" s="43">
        <v>20.60106</v>
      </c>
      <c r="CT319" s="57" t="s">
        <v>39</v>
      </c>
      <c r="CU319" s="43"/>
      <c r="CV319" s="43">
        <v>15.592829999999999</v>
      </c>
      <c r="CW319" s="58">
        <v>23.7</v>
      </c>
      <c r="CX319" s="43">
        <v>31.807169999999999</v>
      </c>
    </row>
    <row r="320" spans="2:102" x14ac:dyDescent="0.3">
      <c r="B320" s="14" t="s">
        <v>40</v>
      </c>
      <c r="C320" s="50" t="s">
        <v>3</v>
      </c>
      <c r="D320" s="3">
        <v>3.5122</v>
      </c>
      <c r="E320" s="51">
        <v>6.6235999999999997</v>
      </c>
      <c r="F320" s="3">
        <v>9.7349999999999994</v>
      </c>
      <c r="H320" s="14" t="s">
        <v>40</v>
      </c>
      <c r="I320" s="50" t="s">
        <v>3</v>
      </c>
      <c r="J320" s="3">
        <v>5.0641100000000003</v>
      </c>
      <c r="K320" s="51">
        <v>8.5762199999999993</v>
      </c>
      <c r="L320" s="3">
        <v>12.08832</v>
      </c>
      <c r="N320" s="14" t="s">
        <v>40</v>
      </c>
      <c r="O320" s="50" t="s">
        <v>3</v>
      </c>
      <c r="P320" s="3">
        <v>7.0233699999999999</v>
      </c>
      <c r="Q320" s="51">
        <v>10.92051</v>
      </c>
      <c r="R320" s="3">
        <v>14.81765</v>
      </c>
      <c r="T320" s="14" t="s">
        <v>40</v>
      </c>
      <c r="U320" s="50" t="s">
        <v>3</v>
      </c>
      <c r="V320" s="3">
        <v>9.1791699999999992</v>
      </c>
      <c r="W320" s="51">
        <v>14.291510000000001</v>
      </c>
      <c r="X320" s="3">
        <v>19.403860000000002</v>
      </c>
      <c r="Z320" s="14" t="s">
        <v>40</v>
      </c>
      <c r="AA320" s="50" t="s">
        <v>3</v>
      </c>
      <c r="AB320" s="3">
        <v>12.07141</v>
      </c>
      <c r="AC320" s="51">
        <v>17.692430000000002</v>
      </c>
      <c r="AD320" s="3">
        <v>23.313459999999999</v>
      </c>
      <c r="AF320" s="14" t="s">
        <v>40</v>
      </c>
      <c r="AG320" s="50" t="s">
        <v>3</v>
      </c>
      <c r="AH320" s="3">
        <v>16.198070000000001</v>
      </c>
      <c r="AI320" s="51">
        <v>22.88655</v>
      </c>
      <c r="AJ320" s="3">
        <v>29.575040000000001</v>
      </c>
      <c r="AL320" s="14" t="s">
        <v>40</v>
      </c>
      <c r="AM320" s="50" t="s">
        <v>3</v>
      </c>
      <c r="AN320" s="3">
        <v>22.45787</v>
      </c>
      <c r="AO320" s="51">
        <v>30.332450000000001</v>
      </c>
      <c r="AP320" s="3">
        <v>38.207030000000003</v>
      </c>
      <c r="AR320" s="14" t="s">
        <v>40</v>
      </c>
      <c r="AS320" s="50" t="s">
        <v>3</v>
      </c>
      <c r="AT320" s="3">
        <v>28.70739</v>
      </c>
      <c r="AU320" s="51">
        <v>39.305079999999997</v>
      </c>
      <c r="AV320" s="3">
        <v>49.902769999999997</v>
      </c>
      <c r="AX320" s="14" t="s">
        <v>40</v>
      </c>
      <c r="AY320" s="50" t="s">
        <v>3</v>
      </c>
      <c r="AZ320" s="3">
        <v>41.212539999999997</v>
      </c>
      <c r="BA320" s="51">
        <v>55.918990000000001</v>
      </c>
      <c r="BB320" s="3">
        <v>70.625450000000001</v>
      </c>
      <c r="BD320" s="14" t="s">
        <v>40</v>
      </c>
      <c r="BE320" s="50" t="s">
        <v>3</v>
      </c>
      <c r="BF320" s="3">
        <v>46.619549999999997</v>
      </c>
      <c r="BG320" s="51">
        <v>67.416640000000001</v>
      </c>
      <c r="BH320" s="3">
        <v>88.213719999999995</v>
      </c>
      <c r="BJ320" s="14" t="s">
        <v>40</v>
      </c>
      <c r="BK320" s="50" t="s">
        <v>3</v>
      </c>
      <c r="BL320" s="3">
        <v>57.487789999999997</v>
      </c>
      <c r="BM320" s="51">
        <v>84.027670000000001</v>
      </c>
      <c r="BN320" s="3">
        <v>110.56756</v>
      </c>
      <c r="BP320" s="14" t="s">
        <v>40</v>
      </c>
      <c r="BQ320" s="50" t="s">
        <v>3</v>
      </c>
      <c r="BR320" s="3">
        <v>69.411079999999998</v>
      </c>
      <c r="BS320" s="51">
        <v>103.80891</v>
      </c>
      <c r="BT320" s="3">
        <v>138.20672999999999</v>
      </c>
      <c r="BV320" s="14" t="s">
        <v>40</v>
      </c>
      <c r="BW320" s="50" t="s">
        <v>3</v>
      </c>
      <c r="BX320" s="3">
        <v>100.38442000000001</v>
      </c>
      <c r="BY320" s="51">
        <v>137.5127</v>
      </c>
      <c r="BZ320" s="3">
        <v>174.64098000000001</v>
      </c>
      <c r="CB320" s="14" t="s">
        <v>40</v>
      </c>
      <c r="CC320" s="50" t="s">
        <v>3</v>
      </c>
      <c r="CD320" s="3">
        <v>132.2388</v>
      </c>
      <c r="CE320" s="51">
        <v>181.16441</v>
      </c>
      <c r="CF320" s="3">
        <v>230.09001000000001</v>
      </c>
      <c r="CH320" s="14" t="s">
        <v>40</v>
      </c>
      <c r="CI320" s="50" t="s">
        <v>3</v>
      </c>
      <c r="CJ320" s="3">
        <v>214.03524999999999</v>
      </c>
      <c r="CK320" s="51">
        <v>264.89515999999998</v>
      </c>
      <c r="CL320" s="3">
        <v>315.75506000000001</v>
      </c>
      <c r="CN320" s="14" t="s">
        <v>40</v>
      </c>
      <c r="CO320" s="50" t="s">
        <v>3</v>
      </c>
      <c r="CP320" s="3">
        <v>311.38956000000002</v>
      </c>
      <c r="CQ320" s="51">
        <v>374.24002999999999</v>
      </c>
      <c r="CR320" s="3">
        <v>437.09050000000002</v>
      </c>
      <c r="CT320" s="14" t="s">
        <v>40</v>
      </c>
      <c r="CU320" s="50" t="s">
        <v>3</v>
      </c>
      <c r="CV320" s="3">
        <v>472.68362999999999</v>
      </c>
      <c r="CW320" s="51">
        <v>550.90215000000001</v>
      </c>
      <c r="CX320" s="3">
        <v>629.12067000000002</v>
      </c>
    </row>
    <row r="321" spans="2:102" x14ac:dyDescent="0.3">
      <c r="B321" s="47"/>
      <c r="C321" s="52" t="s">
        <v>4</v>
      </c>
      <c r="D321" s="47">
        <v>8.4846900000000005</v>
      </c>
      <c r="E321" s="53">
        <v>13.82203</v>
      </c>
      <c r="F321" s="47">
        <v>19.159369999999999</v>
      </c>
      <c r="H321" s="47"/>
      <c r="I321" s="52" t="s">
        <v>4</v>
      </c>
      <c r="J321" s="47">
        <v>10.82015</v>
      </c>
      <c r="K321" s="53">
        <v>16.339549999999999</v>
      </c>
      <c r="L321" s="47">
        <v>21.85895</v>
      </c>
      <c r="N321" s="47"/>
      <c r="O321" s="52" t="s">
        <v>4</v>
      </c>
      <c r="P321" s="47">
        <v>13.02913</v>
      </c>
      <c r="Q321" s="53">
        <v>18.761880000000001</v>
      </c>
      <c r="R321" s="47">
        <v>24.494630000000001</v>
      </c>
      <c r="T321" s="47"/>
      <c r="U321" s="52" t="s">
        <v>4</v>
      </c>
      <c r="V321" s="47">
        <v>15.17399</v>
      </c>
      <c r="W321" s="53">
        <v>21.87031</v>
      </c>
      <c r="X321" s="47">
        <v>28.56663</v>
      </c>
      <c r="Z321" s="47"/>
      <c r="AA321" s="52" t="s">
        <v>4</v>
      </c>
      <c r="AB321" s="47">
        <v>17.51258</v>
      </c>
      <c r="AC321" s="53">
        <v>24.652699999999999</v>
      </c>
      <c r="AD321" s="47">
        <v>31.792829999999999</v>
      </c>
      <c r="AF321" s="47"/>
      <c r="AG321" s="52" t="s">
        <v>4</v>
      </c>
      <c r="AH321" s="47">
        <v>20.98387</v>
      </c>
      <c r="AI321" s="53">
        <v>28.259879999999999</v>
      </c>
      <c r="AJ321" s="47">
        <v>35.535890000000002</v>
      </c>
      <c r="AL321" s="47"/>
      <c r="AM321" s="52" t="s">
        <v>4</v>
      </c>
      <c r="AN321" s="47">
        <v>25.64265</v>
      </c>
      <c r="AO321" s="53">
        <v>33.266829999999999</v>
      </c>
      <c r="AP321" s="47">
        <v>40.891010000000001</v>
      </c>
      <c r="AR321" s="47"/>
      <c r="AS321" s="52" t="s">
        <v>4</v>
      </c>
      <c r="AT321" s="47">
        <v>29.131519999999998</v>
      </c>
      <c r="AU321" s="53">
        <v>37.507429999999999</v>
      </c>
      <c r="AV321" s="47">
        <v>45.883339999999997</v>
      </c>
      <c r="AX321" s="47"/>
      <c r="AY321" s="52" t="s">
        <v>4</v>
      </c>
      <c r="AZ321" s="47">
        <v>36.31615</v>
      </c>
      <c r="BA321" s="53">
        <v>46.561140000000002</v>
      </c>
      <c r="BB321" s="47">
        <v>56.806139999999999</v>
      </c>
      <c r="BD321" s="47"/>
      <c r="BE321" s="52" t="s">
        <v>4</v>
      </c>
      <c r="BF321" s="47">
        <v>39.292990000000003</v>
      </c>
      <c r="BG321" s="53">
        <v>49.75497</v>
      </c>
      <c r="BH321" s="47">
        <v>60.216949999999997</v>
      </c>
      <c r="BJ321" s="47"/>
      <c r="BK321" s="52" t="s">
        <v>4</v>
      </c>
      <c r="BL321" s="47">
        <v>44.79524</v>
      </c>
      <c r="BM321" s="53">
        <v>57.937919999999998</v>
      </c>
      <c r="BN321" s="47">
        <v>71.080600000000004</v>
      </c>
      <c r="BP321" s="47"/>
      <c r="BQ321" s="52" t="s">
        <v>4</v>
      </c>
      <c r="BR321" s="47">
        <v>47.926270000000002</v>
      </c>
      <c r="BS321" s="53">
        <v>63.455590000000001</v>
      </c>
      <c r="BT321" s="47">
        <v>78.984909999999999</v>
      </c>
      <c r="BV321" s="47"/>
      <c r="BW321" s="52" t="s">
        <v>4</v>
      </c>
      <c r="BX321" s="47">
        <v>53.974649999999997</v>
      </c>
      <c r="BY321" s="53">
        <v>72.068579999999997</v>
      </c>
      <c r="BZ321" s="47">
        <v>90.162520000000001</v>
      </c>
      <c r="CB321" s="47"/>
      <c r="CC321" s="52" t="s">
        <v>4</v>
      </c>
      <c r="CD321" s="47">
        <v>57.884320000000002</v>
      </c>
      <c r="CE321" s="53">
        <v>84.181389999999993</v>
      </c>
      <c r="CF321" s="47">
        <v>110.47845</v>
      </c>
      <c r="CH321" s="47"/>
      <c r="CI321" s="52" t="s">
        <v>4</v>
      </c>
      <c r="CJ321" s="47">
        <v>81.014340000000004</v>
      </c>
      <c r="CK321" s="53">
        <v>111.54966</v>
      </c>
      <c r="CL321" s="47">
        <v>142.08497</v>
      </c>
      <c r="CN321" s="47"/>
      <c r="CO321" s="52" t="s">
        <v>4</v>
      </c>
      <c r="CP321" s="47">
        <v>98.66095</v>
      </c>
      <c r="CQ321" s="53">
        <v>139.13764</v>
      </c>
      <c r="CR321" s="47">
        <v>179.61433</v>
      </c>
      <c r="CT321" s="47"/>
      <c r="CU321" s="52" t="s">
        <v>4</v>
      </c>
      <c r="CV321" s="47">
        <v>144.56501</v>
      </c>
      <c r="CW321" s="53">
        <v>198.38036</v>
      </c>
      <c r="CX321" s="47">
        <v>252.19569999999999</v>
      </c>
    </row>
    <row r="322" spans="2:102" x14ac:dyDescent="0.3">
      <c r="B322" s="57" t="s">
        <v>41</v>
      </c>
      <c r="C322" s="43"/>
      <c r="D322" s="43">
        <v>56.261420000000001</v>
      </c>
      <c r="E322" s="58">
        <v>84.030940000000001</v>
      </c>
      <c r="F322" s="43">
        <v>111.80047</v>
      </c>
      <c r="H322" s="57" t="s">
        <v>41</v>
      </c>
      <c r="I322" s="43"/>
      <c r="J322" s="43">
        <v>68.953230000000005</v>
      </c>
      <c r="K322" s="58">
        <v>95.401830000000004</v>
      </c>
      <c r="L322" s="43">
        <v>121.85044000000001</v>
      </c>
      <c r="N322" s="57" t="s">
        <v>41</v>
      </c>
      <c r="O322" s="43"/>
      <c r="P322" s="43">
        <v>72.283450000000002</v>
      </c>
      <c r="Q322" s="58">
        <v>100.10062000000001</v>
      </c>
      <c r="R322" s="43">
        <v>127.91779</v>
      </c>
      <c r="T322" s="57" t="s">
        <v>41</v>
      </c>
      <c r="U322" s="43"/>
      <c r="V322" s="43">
        <v>82.606430000000003</v>
      </c>
      <c r="W322" s="58">
        <v>110.0852</v>
      </c>
      <c r="X322" s="43">
        <v>137.56397000000001</v>
      </c>
      <c r="Z322" s="57" t="s">
        <v>41</v>
      </c>
      <c r="AA322" s="43"/>
      <c r="AB322" s="43">
        <v>90.813649999999996</v>
      </c>
      <c r="AC322" s="58">
        <v>118.64798999999999</v>
      </c>
      <c r="AD322" s="43">
        <v>146.48232999999999</v>
      </c>
      <c r="AF322" s="57" t="s">
        <v>41</v>
      </c>
      <c r="AG322" s="43"/>
      <c r="AH322" s="43">
        <v>103.15781</v>
      </c>
      <c r="AI322" s="58">
        <v>132.99</v>
      </c>
      <c r="AJ322" s="43">
        <v>162.82220000000001</v>
      </c>
      <c r="AL322" s="57" t="s">
        <v>41</v>
      </c>
      <c r="AM322" s="43"/>
      <c r="AN322" s="43">
        <v>119.17161</v>
      </c>
      <c r="AO322" s="58">
        <v>146.69380000000001</v>
      </c>
      <c r="AP322" s="43">
        <v>174.21599000000001</v>
      </c>
      <c r="AR322" s="57" t="s">
        <v>41</v>
      </c>
      <c r="AS322" s="43"/>
      <c r="AT322" s="43">
        <v>127.66875</v>
      </c>
      <c r="AU322" s="58">
        <v>160.88579999999999</v>
      </c>
      <c r="AV322" s="43">
        <v>194.10285999999999</v>
      </c>
      <c r="AX322" s="57" t="s">
        <v>41</v>
      </c>
      <c r="AY322" s="43"/>
      <c r="AZ322" s="43">
        <v>161.14975999999999</v>
      </c>
      <c r="BA322" s="58">
        <v>199.18350000000001</v>
      </c>
      <c r="BB322" s="43">
        <v>237.21723</v>
      </c>
      <c r="BD322" s="57" t="s">
        <v>41</v>
      </c>
      <c r="BE322" s="43"/>
      <c r="BF322" s="43">
        <v>173.73208</v>
      </c>
      <c r="BG322" s="58">
        <v>214.43392</v>
      </c>
      <c r="BH322" s="43">
        <v>255.13576</v>
      </c>
      <c r="BJ322" s="57" t="s">
        <v>41</v>
      </c>
      <c r="BK322" s="43"/>
      <c r="BL322" s="43">
        <v>188.70648</v>
      </c>
      <c r="BM322" s="58">
        <v>237.01446999999999</v>
      </c>
      <c r="BN322" s="43">
        <v>285.32245999999998</v>
      </c>
      <c r="BP322" s="57" t="s">
        <v>41</v>
      </c>
      <c r="BQ322" s="43"/>
      <c r="BR322" s="43">
        <v>209.33886999999999</v>
      </c>
      <c r="BS322" s="58">
        <v>269.38826999999998</v>
      </c>
      <c r="BT322" s="43">
        <v>329.43768</v>
      </c>
      <c r="BV322" s="57" t="s">
        <v>41</v>
      </c>
      <c r="BW322" s="43"/>
      <c r="BX322" s="43">
        <v>257.44754</v>
      </c>
      <c r="BY322" s="58">
        <v>318.66816</v>
      </c>
      <c r="BZ322" s="43">
        <v>379.88878999999997</v>
      </c>
      <c r="CB322" s="57" t="s">
        <v>41</v>
      </c>
      <c r="CC322" s="43"/>
      <c r="CD322" s="43">
        <v>289.48703999999998</v>
      </c>
      <c r="CE322" s="58">
        <v>375.56965000000002</v>
      </c>
      <c r="CF322" s="43">
        <v>461.65226000000001</v>
      </c>
      <c r="CH322" s="57" t="s">
        <v>41</v>
      </c>
      <c r="CI322" s="43"/>
      <c r="CJ322" s="43">
        <v>401.18941999999998</v>
      </c>
      <c r="CK322" s="58">
        <v>506.10406999999998</v>
      </c>
      <c r="CL322" s="43">
        <v>611.01872000000003</v>
      </c>
      <c r="CN322" s="57" t="s">
        <v>41</v>
      </c>
      <c r="CO322" s="43"/>
      <c r="CP322" s="43">
        <v>538.26050999999995</v>
      </c>
      <c r="CQ322" s="58">
        <v>659.24240999999995</v>
      </c>
      <c r="CR322" s="43">
        <v>780.22430999999995</v>
      </c>
      <c r="CT322" s="57" t="s">
        <v>41</v>
      </c>
      <c r="CU322" s="43"/>
      <c r="CV322" s="43">
        <v>765.33172000000002</v>
      </c>
      <c r="CW322" s="58">
        <v>929.32399999999996</v>
      </c>
      <c r="CX322" s="43">
        <v>1093.31628</v>
      </c>
    </row>
    <row r="323" spans="2:102" x14ac:dyDescent="0.3">
      <c r="B323" s="46" t="s">
        <v>42</v>
      </c>
      <c r="C323" s="47"/>
      <c r="D323" s="47">
        <v>0</v>
      </c>
      <c r="E323" s="53">
        <v>0</v>
      </c>
      <c r="F323" s="47">
        <v>0</v>
      </c>
      <c r="H323" s="46" t="s">
        <v>42</v>
      </c>
      <c r="I323" s="47"/>
      <c r="J323" s="47">
        <v>0</v>
      </c>
      <c r="K323" s="53">
        <v>0</v>
      </c>
      <c r="L323" s="47">
        <v>0</v>
      </c>
      <c r="N323" s="46" t="s">
        <v>42</v>
      </c>
      <c r="O323" s="47"/>
      <c r="P323" s="47">
        <v>0</v>
      </c>
      <c r="Q323" s="53">
        <v>0</v>
      </c>
      <c r="R323" s="47">
        <v>0</v>
      </c>
      <c r="T323" s="46" t="s">
        <v>42</v>
      </c>
      <c r="U323" s="47"/>
      <c r="V323" s="47">
        <v>0</v>
      </c>
      <c r="W323" s="53">
        <v>0</v>
      </c>
      <c r="X323" s="47">
        <v>0</v>
      </c>
      <c r="Z323" s="46" t="s">
        <v>42</v>
      </c>
      <c r="AA323" s="47"/>
      <c r="AB323" s="47">
        <v>0</v>
      </c>
      <c r="AC323" s="53">
        <v>0</v>
      </c>
      <c r="AD323" s="47">
        <v>0</v>
      </c>
      <c r="AF323" s="46" t="s">
        <v>42</v>
      </c>
      <c r="AG323" s="47"/>
      <c r="AH323" s="47">
        <v>0</v>
      </c>
      <c r="AI323" s="53">
        <v>0</v>
      </c>
      <c r="AJ323" s="47">
        <v>0</v>
      </c>
      <c r="AL323" s="46" t="s">
        <v>42</v>
      </c>
      <c r="AM323" s="47"/>
      <c r="AN323" s="47">
        <v>0</v>
      </c>
      <c r="AO323" s="53">
        <v>0</v>
      </c>
      <c r="AP323" s="47">
        <v>0</v>
      </c>
      <c r="AR323" s="46" t="s">
        <v>42</v>
      </c>
      <c r="AS323" s="47"/>
      <c r="AT323" s="47">
        <v>0</v>
      </c>
      <c r="AU323" s="53">
        <v>0</v>
      </c>
      <c r="AV323" s="47">
        <v>0</v>
      </c>
      <c r="AX323" s="46" t="s">
        <v>42</v>
      </c>
      <c r="AY323" s="47"/>
      <c r="AZ323" s="47">
        <v>0</v>
      </c>
      <c r="BA323" s="53">
        <v>0</v>
      </c>
      <c r="BB323" s="47">
        <v>0</v>
      </c>
      <c r="BD323" s="46" t="s">
        <v>42</v>
      </c>
      <c r="BE323" s="47"/>
      <c r="BF323" s="47">
        <v>0</v>
      </c>
      <c r="BG323" s="53">
        <v>0</v>
      </c>
      <c r="BH323" s="47">
        <v>0</v>
      </c>
      <c r="BJ323" s="46" t="s">
        <v>42</v>
      </c>
      <c r="BK323" s="47"/>
      <c r="BL323" s="47">
        <v>-0.82179000000000002</v>
      </c>
      <c r="BM323" s="53">
        <v>0.65117999999999998</v>
      </c>
      <c r="BN323" s="47">
        <v>2.1241599999999998</v>
      </c>
      <c r="BP323" s="46" t="s">
        <v>42</v>
      </c>
      <c r="BQ323" s="47"/>
      <c r="BR323" s="47">
        <v>-1.36564</v>
      </c>
      <c r="BS323" s="53">
        <v>1.08213</v>
      </c>
      <c r="BT323" s="47">
        <v>3.52989</v>
      </c>
      <c r="BV323" s="46" t="s">
        <v>42</v>
      </c>
      <c r="BW323" s="47"/>
      <c r="BX323" s="47">
        <v>-3.4180299999999999</v>
      </c>
      <c r="BY323" s="53">
        <v>5.7481099999999996</v>
      </c>
      <c r="BZ323" s="47">
        <v>14.914260000000001</v>
      </c>
      <c r="CB323" s="46" t="s">
        <v>42</v>
      </c>
      <c r="CC323" s="47"/>
      <c r="CD323" s="47">
        <v>1.84544</v>
      </c>
      <c r="CE323" s="53">
        <v>15.880269999999999</v>
      </c>
      <c r="CF323" s="47">
        <v>29.915109999999999</v>
      </c>
      <c r="CH323" s="46" t="s">
        <v>42</v>
      </c>
      <c r="CI323" s="47"/>
      <c r="CJ323" s="47">
        <v>17.13212</v>
      </c>
      <c r="CK323" s="53">
        <v>50.514580000000002</v>
      </c>
      <c r="CL323" s="47">
        <v>83.897049999999993</v>
      </c>
      <c r="CN323" s="46" t="s">
        <v>42</v>
      </c>
      <c r="CO323" s="47"/>
      <c r="CP323" s="47">
        <v>52.501910000000002</v>
      </c>
      <c r="CQ323" s="53">
        <v>103.83521</v>
      </c>
      <c r="CR323" s="47">
        <v>155.16851</v>
      </c>
      <c r="CT323" s="46" t="s">
        <v>42</v>
      </c>
      <c r="CU323" s="47"/>
      <c r="CV323" s="47">
        <v>112.63048000000001</v>
      </c>
      <c r="CW323" s="53">
        <v>172.31480999999999</v>
      </c>
      <c r="CX323" s="47">
        <v>231.99913000000001</v>
      </c>
    </row>
    <row r="324" spans="2:102" x14ac:dyDescent="0.3">
      <c r="B324" s="14" t="s">
        <v>43</v>
      </c>
      <c r="C324" s="50" t="s">
        <v>3</v>
      </c>
      <c r="D324" s="3">
        <v>5.2989699999999997</v>
      </c>
      <c r="E324" s="55">
        <v>5.73142</v>
      </c>
      <c r="F324" s="3">
        <v>6.1638799999999998</v>
      </c>
      <c r="H324" s="14" t="s">
        <v>43</v>
      </c>
      <c r="I324" s="50" t="s">
        <v>3</v>
      </c>
      <c r="J324" s="3">
        <v>5.2247500000000002</v>
      </c>
      <c r="K324" s="55">
        <v>5.6323400000000001</v>
      </c>
      <c r="L324" s="3">
        <v>6.03993</v>
      </c>
      <c r="N324" s="14" t="s">
        <v>43</v>
      </c>
      <c r="O324" s="50" t="s">
        <v>3</v>
      </c>
      <c r="P324" s="3">
        <v>5.1554099999999998</v>
      </c>
      <c r="Q324" s="55">
        <v>5.50413</v>
      </c>
      <c r="R324" s="3">
        <v>5.8528500000000001</v>
      </c>
      <c r="T324" s="14" t="s">
        <v>43</v>
      </c>
      <c r="U324" s="50" t="s">
        <v>3</v>
      </c>
      <c r="V324" s="3">
        <v>5.0237299999999996</v>
      </c>
      <c r="W324" s="55">
        <v>5.3572600000000001</v>
      </c>
      <c r="X324" s="3">
        <v>5.6907800000000002</v>
      </c>
      <c r="Z324" s="14" t="s">
        <v>43</v>
      </c>
      <c r="AA324" s="50" t="s">
        <v>3</v>
      </c>
      <c r="AB324" s="3">
        <v>4.8826599999999996</v>
      </c>
      <c r="AC324" s="55">
        <v>5.1692799999999997</v>
      </c>
      <c r="AD324" s="3">
        <v>5.4559100000000003</v>
      </c>
      <c r="AF324" s="14" t="s">
        <v>43</v>
      </c>
      <c r="AG324" s="50" t="s">
        <v>3</v>
      </c>
      <c r="AH324" s="3">
        <v>4.7023999999999999</v>
      </c>
      <c r="AI324" s="55">
        <v>4.9746800000000002</v>
      </c>
      <c r="AJ324" s="3">
        <v>5.2469599999999996</v>
      </c>
      <c r="AL324" s="14" t="s">
        <v>43</v>
      </c>
      <c r="AM324" s="50" t="s">
        <v>3</v>
      </c>
      <c r="AN324" s="3">
        <v>4.51844</v>
      </c>
      <c r="AO324" s="55">
        <v>4.7473700000000001</v>
      </c>
      <c r="AP324" s="3">
        <v>4.9763000000000002</v>
      </c>
      <c r="AR324" s="14" t="s">
        <v>43</v>
      </c>
      <c r="AS324" s="50" t="s">
        <v>3</v>
      </c>
      <c r="AT324" s="3">
        <v>4.27982</v>
      </c>
      <c r="AU324" s="55">
        <v>4.47356</v>
      </c>
      <c r="AV324" s="3">
        <v>4.6673</v>
      </c>
      <c r="AX324" s="14" t="s">
        <v>43</v>
      </c>
      <c r="AY324" s="50" t="s">
        <v>3</v>
      </c>
      <c r="AZ324" s="3">
        <v>4.0321499999999997</v>
      </c>
      <c r="BA324" s="55">
        <v>4.1793100000000001</v>
      </c>
      <c r="BB324" s="3">
        <v>4.3264699999999996</v>
      </c>
      <c r="BD324" s="14" t="s">
        <v>43</v>
      </c>
      <c r="BE324" s="50" t="s">
        <v>3</v>
      </c>
      <c r="BF324" s="3">
        <v>3.8633600000000001</v>
      </c>
      <c r="BG324" s="55">
        <v>4.00298</v>
      </c>
      <c r="BH324" s="3">
        <v>4.1425900000000002</v>
      </c>
      <c r="BJ324" s="14" t="s">
        <v>43</v>
      </c>
      <c r="BK324" s="50" t="s">
        <v>3</v>
      </c>
      <c r="BL324" s="3">
        <v>3.7293400000000001</v>
      </c>
      <c r="BM324" s="55">
        <v>3.8311600000000001</v>
      </c>
      <c r="BN324" s="3">
        <v>3.9329800000000001</v>
      </c>
      <c r="BP324" s="14" t="s">
        <v>43</v>
      </c>
      <c r="BQ324" s="50" t="s">
        <v>3</v>
      </c>
      <c r="BR324" s="3">
        <v>3.5551400000000002</v>
      </c>
      <c r="BS324" s="55">
        <v>3.6412100000000001</v>
      </c>
      <c r="BT324" s="3">
        <v>3.72729</v>
      </c>
      <c r="BV324" s="14" t="s">
        <v>43</v>
      </c>
      <c r="BW324" s="50" t="s">
        <v>3</v>
      </c>
      <c r="BX324" s="3">
        <v>3.3606500000000001</v>
      </c>
      <c r="BY324" s="55">
        <v>3.4364300000000001</v>
      </c>
      <c r="BZ324" s="3">
        <v>3.5122200000000001</v>
      </c>
      <c r="CB324" s="14" t="s">
        <v>43</v>
      </c>
      <c r="CC324" s="50" t="s">
        <v>3</v>
      </c>
      <c r="CD324" s="3">
        <v>3.1538400000000002</v>
      </c>
      <c r="CE324" s="55">
        <v>3.20824</v>
      </c>
      <c r="CF324" s="3">
        <v>3.2626300000000001</v>
      </c>
      <c r="CH324" s="14" t="s">
        <v>43</v>
      </c>
      <c r="CI324" s="50" t="s">
        <v>3</v>
      </c>
      <c r="CJ324" s="3">
        <v>2.9383300000000001</v>
      </c>
      <c r="CK324" s="55">
        <v>2.9771399999999999</v>
      </c>
      <c r="CL324" s="3">
        <v>3.0159500000000001</v>
      </c>
      <c r="CN324" s="14" t="s">
        <v>43</v>
      </c>
      <c r="CO324" s="50" t="s">
        <v>3</v>
      </c>
      <c r="CP324" s="3">
        <v>2.6900900000000001</v>
      </c>
      <c r="CQ324" s="55">
        <v>2.72052</v>
      </c>
      <c r="CR324" s="3">
        <v>2.75095</v>
      </c>
      <c r="CT324" s="14" t="s">
        <v>43</v>
      </c>
      <c r="CU324" s="50" t="s">
        <v>3</v>
      </c>
      <c r="CV324" s="3">
        <v>2.43459</v>
      </c>
      <c r="CW324" s="55">
        <v>2.4598900000000001</v>
      </c>
      <c r="CX324" s="3">
        <v>2.4851800000000002</v>
      </c>
    </row>
    <row r="325" spans="2:102" x14ac:dyDescent="0.3">
      <c r="B325" s="47"/>
      <c r="C325" s="52" t="s">
        <v>4</v>
      </c>
      <c r="D325" s="47">
        <v>1.82324</v>
      </c>
      <c r="E325" s="53">
        <v>1.9664600000000001</v>
      </c>
      <c r="F325" s="47">
        <v>2.1096699999999999</v>
      </c>
      <c r="H325" s="47"/>
      <c r="I325" s="52" t="s">
        <v>4</v>
      </c>
      <c r="J325" s="47">
        <v>1.74732</v>
      </c>
      <c r="K325" s="53">
        <v>1.8798900000000001</v>
      </c>
      <c r="L325" s="47">
        <v>2.01247</v>
      </c>
      <c r="N325" s="47"/>
      <c r="O325" s="52" t="s">
        <v>4</v>
      </c>
      <c r="P325" s="47">
        <v>1.63131</v>
      </c>
      <c r="Q325" s="53">
        <v>1.7607600000000001</v>
      </c>
      <c r="R325" s="47">
        <v>1.8902099999999999</v>
      </c>
      <c r="T325" s="47"/>
      <c r="U325" s="52" t="s">
        <v>4</v>
      </c>
      <c r="V325" s="47">
        <v>1.51196</v>
      </c>
      <c r="W325" s="53">
        <v>1.6313899999999999</v>
      </c>
      <c r="X325" s="47">
        <v>1.7508300000000001</v>
      </c>
      <c r="Z325" s="47"/>
      <c r="AA325" s="52" t="s">
        <v>4</v>
      </c>
      <c r="AB325" s="47">
        <v>1.3846400000000001</v>
      </c>
      <c r="AC325" s="53">
        <v>1.4978800000000001</v>
      </c>
      <c r="AD325" s="47">
        <v>1.61113</v>
      </c>
      <c r="AF325" s="47"/>
      <c r="AG325" s="52" t="s">
        <v>4</v>
      </c>
      <c r="AH325" s="47">
        <v>1.21882</v>
      </c>
      <c r="AI325" s="53">
        <v>1.33507</v>
      </c>
      <c r="AJ325" s="47">
        <v>1.4513199999999999</v>
      </c>
      <c r="AL325" s="47"/>
      <c r="AM325" s="52" t="s">
        <v>4</v>
      </c>
      <c r="AN325" s="47">
        <v>1.06524</v>
      </c>
      <c r="AO325" s="53">
        <v>1.1793</v>
      </c>
      <c r="AP325" s="47">
        <v>1.2933600000000001</v>
      </c>
      <c r="AR325" s="47"/>
      <c r="AS325" s="52" t="s">
        <v>4</v>
      </c>
      <c r="AT325" s="47">
        <v>0.92757999999999996</v>
      </c>
      <c r="AU325" s="53">
        <v>1.02311</v>
      </c>
      <c r="AV325" s="47">
        <v>1.11863</v>
      </c>
      <c r="AX325" s="47"/>
      <c r="AY325" s="52" t="s">
        <v>4</v>
      </c>
      <c r="AZ325" s="47">
        <v>0.77292000000000005</v>
      </c>
      <c r="BA325" s="53">
        <v>0.85628000000000004</v>
      </c>
      <c r="BB325" s="47">
        <v>0.93964999999999999</v>
      </c>
      <c r="BD325" s="47"/>
      <c r="BE325" s="52" t="s">
        <v>4</v>
      </c>
      <c r="BF325" s="47">
        <v>0.70518000000000003</v>
      </c>
      <c r="BG325" s="53">
        <v>0.78037999999999996</v>
      </c>
      <c r="BH325" s="47">
        <v>0.85558000000000001</v>
      </c>
      <c r="BJ325" s="47"/>
      <c r="BK325" s="52" t="s">
        <v>4</v>
      </c>
      <c r="BL325" s="47">
        <v>0.63593</v>
      </c>
      <c r="BM325" s="53">
        <v>0.70184999999999997</v>
      </c>
      <c r="BN325" s="47">
        <v>0.76778000000000002</v>
      </c>
      <c r="BP325" s="47"/>
      <c r="BQ325" s="52" t="s">
        <v>4</v>
      </c>
      <c r="BR325" s="47">
        <v>0.56950999999999996</v>
      </c>
      <c r="BS325" s="53">
        <v>0.62256</v>
      </c>
      <c r="BT325" s="47">
        <v>0.67561000000000004</v>
      </c>
      <c r="BV325" s="47"/>
      <c r="BW325" s="52" t="s">
        <v>4</v>
      </c>
      <c r="BX325" s="47">
        <v>0.51139000000000001</v>
      </c>
      <c r="BY325" s="53">
        <v>0.55288000000000004</v>
      </c>
      <c r="BZ325" s="47">
        <v>0.59436999999999995</v>
      </c>
      <c r="CB325" s="47"/>
      <c r="CC325" s="52" t="s">
        <v>4</v>
      </c>
      <c r="CD325" s="47">
        <v>0.47554000000000002</v>
      </c>
      <c r="CE325" s="53">
        <v>0.50378000000000001</v>
      </c>
      <c r="CF325" s="47">
        <v>0.53203</v>
      </c>
      <c r="CH325" s="47"/>
      <c r="CI325" s="52" t="s">
        <v>4</v>
      </c>
      <c r="CJ325" s="47">
        <v>0.44040000000000001</v>
      </c>
      <c r="CK325" s="53">
        <v>0.45974999999999999</v>
      </c>
      <c r="CL325" s="47">
        <v>0.47910000000000003</v>
      </c>
      <c r="CN325" s="47"/>
      <c r="CO325" s="52" t="s">
        <v>4</v>
      </c>
      <c r="CP325" s="47">
        <v>0.41134999999999999</v>
      </c>
      <c r="CQ325" s="53">
        <v>0.41979</v>
      </c>
      <c r="CR325" s="47">
        <v>0.42823</v>
      </c>
      <c r="CT325" s="47"/>
      <c r="CU325" s="52" t="s">
        <v>4</v>
      </c>
      <c r="CV325" s="47">
        <v>0.38141000000000003</v>
      </c>
      <c r="CW325" s="53">
        <v>0.39067000000000002</v>
      </c>
      <c r="CX325" s="47">
        <v>0.39994000000000002</v>
      </c>
    </row>
    <row r="326" spans="2:102" x14ac:dyDescent="0.3">
      <c r="B326" s="14" t="s">
        <v>44</v>
      </c>
      <c r="C326" s="50" t="s">
        <v>3</v>
      </c>
      <c r="D326" s="3">
        <v>6.0345700000000004</v>
      </c>
      <c r="E326" s="55">
        <v>6.4972599999999998</v>
      </c>
      <c r="F326" s="3">
        <v>6.9599599999999997</v>
      </c>
      <c r="H326" s="14" t="s">
        <v>44</v>
      </c>
      <c r="I326" s="50" t="s">
        <v>3</v>
      </c>
      <c r="J326" s="3">
        <v>5.95085</v>
      </c>
      <c r="K326" s="55">
        <v>6.3841099999999997</v>
      </c>
      <c r="L326" s="3">
        <v>6.8173700000000004</v>
      </c>
      <c r="N326" s="14" t="s">
        <v>44</v>
      </c>
      <c r="O326" s="50" t="s">
        <v>3</v>
      </c>
      <c r="P326" s="3">
        <v>5.8777900000000001</v>
      </c>
      <c r="Q326" s="55">
        <v>6.2511400000000004</v>
      </c>
      <c r="R326" s="3">
        <v>6.6244899999999998</v>
      </c>
      <c r="T326" s="14" t="s">
        <v>44</v>
      </c>
      <c r="U326" s="50" t="s">
        <v>3</v>
      </c>
      <c r="V326" s="3">
        <v>5.7327000000000004</v>
      </c>
      <c r="W326" s="55">
        <v>6.0884499999999999</v>
      </c>
      <c r="X326" s="3">
        <v>6.4442000000000004</v>
      </c>
      <c r="Z326" s="14" t="s">
        <v>44</v>
      </c>
      <c r="AA326" s="50" t="s">
        <v>3</v>
      </c>
      <c r="AB326" s="3">
        <v>5.5751900000000001</v>
      </c>
      <c r="AC326" s="55">
        <v>5.8755300000000004</v>
      </c>
      <c r="AD326" s="3">
        <v>6.1758699999999997</v>
      </c>
      <c r="AF326" s="14" t="s">
        <v>44</v>
      </c>
      <c r="AG326" s="50" t="s">
        <v>3</v>
      </c>
      <c r="AH326" s="3">
        <v>5.38185</v>
      </c>
      <c r="AI326" s="55">
        <v>5.6653799999999999</v>
      </c>
      <c r="AJ326" s="3">
        <v>5.9489000000000001</v>
      </c>
      <c r="AL326" s="14" t="s">
        <v>44</v>
      </c>
      <c r="AM326" s="50" t="s">
        <v>3</v>
      </c>
      <c r="AN326" s="3">
        <v>5.1748599999999998</v>
      </c>
      <c r="AO326" s="55">
        <v>5.4129699999999996</v>
      </c>
      <c r="AP326" s="3">
        <v>5.6510699999999998</v>
      </c>
      <c r="AR326" s="14" t="s">
        <v>44</v>
      </c>
      <c r="AS326" s="50" t="s">
        <v>3</v>
      </c>
      <c r="AT326" s="3">
        <v>4.9158400000000002</v>
      </c>
      <c r="AU326" s="55">
        <v>5.1128299999999998</v>
      </c>
      <c r="AV326" s="3">
        <v>5.3098299999999998</v>
      </c>
      <c r="AX326" s="14" t="s">
        <v>44</v>
      </c>
      <c r="AY326" s="50" t="s">
        <v>3</v>
      </c>
      <c r="AZ326" s="3">
        <v>4.6405599999999998</v>
      </c>
      <c r="BA326" s="55">
        <v>4.7877900000000002</v>
      </c>
      <c r="BB326" s="3">
        <v>4.9350100000000001</v>
      </c>
      <c r="BD326" s="14" t="s">
        <v>44</v>
      </c>
      <c r="BE326" s="50" t="s">
        <v>3</v>
      </c>
      <c r="BF326" s="3">
        <v>4.4553099999999999</v>
      </c>
      <c r="BG326" s="55">
        <v>4.5921000000000003</v>
      </c>
      <c r="BH326" s="3">
        <v>4.7288800000000002</v>
      </c>
      <c r="BJ326" s="14" t="s">
        <v>44</v>
      </c>
      <c r="BK326" s="50" t="s">
        <v>3</v>
      </c>
      <c r="BL326" s="3">
        <v>4.30938</v>
      </c>
      <c r="BM326" s="55">
        <v>4.4028499999999999</v>
      </c>
      <c r="BN326" s="3">
        <v>4.4963300000000004</v>
      </c>
      <c r="BP326" s="14" t="s">
        <v>44</v>
      </c>
      <c r="BQ326" s="50" t="s">
        <v>3</v>
      </c>
      <c r="BR326" s="3">
        <v>4.1159800000000004</v>
      </c>
      <c r="BS326" s="55">
        <v>4.1936499999999999</v>
      </c>
      <c r="BT326" s="3">
        <v>4.2713200000000002</v>
      </c>
      <c r="BV326" s="14" t="s">
        <v>44</v>
      </c>
      <c r="BW326" s="50" t="s">
        <v>3</v>
      </c>
      <c r="BX326" s="3">
        <v>3.8973499999999999</v>
      </c>
      <c r="BY326" s="55">
        <v>3.9645899999999998</v>
      </c>
      <c r="BZ326" s="3">
        <v>4.0318399999999999</v>
      </c>
      <c r="CB326" s="14" t="s">
        <v>44</v>
      </c>
      <c r="CC326" s="50" t="s">
        <v>3</v>
      </c>
      <c r="CD326" s="3">
        <v>3.6673399999999998</v>
      </c>
      <c r="CE326" s="55">
        <v>3.7157300000000002</v>
      </c>
      <c r="CF326" s="3">
        <v>3.7641100000000001</v>
      </c>
      <c r="CH326" s="14" t="s">
        <v>44</v>
      </c>
      <c r="CI326" s="50" t="s">
        <v>3</v>
      </c>
      <c r="CJ326" s="3">
        <v>3.4209299999999998</v>
      </c>
      <c r="CK326" s="55">
        <v>3.4527800000000002</v>
      </c>
      <c r="CL326" s="3">
        <v>3.4846200000000001</v>
      </c>
      <c r="CN326" s="14" t="s">
        <v>44</v>
      </c>
      <c r="CO326" s="50" t="s">
        <v>3</v>
      </c>
      <c r="CP326" s="3">
        <v>3.14242</v>
      </c>
      <c r="CQ326" s="55">
        <v>3.1697600000000001</v>
      </c>
      <c r="CR326" s="3">
        <v>3.1970900000000002</v>
      </c>
      <c r="CT326" s="14" t="s">
        <v>44</v>
      </c>
      <c r="CU326" s="50" t="s">
        <v>3</v>
      </c>
      <c r="CV326" s="3">
        <v>2.8602300000000001</v>
      </c>
      <c r="CW326" s="55">
        <v>2.88157</v>
      </c>
      <c r="CX326" s="3">
        <v>2.9029099999999999</v>
      </c>
    </row>
    <row r="327" spans="2:102" x14ac:dyDescent="0.3">
      <c r="B327" s="47"/>
      <c r="C327" s="52" t="s">
        <v>4</v>
      </c>
      <c r="D327" s="47">
        <v>2.03613</v>
      </c>
      <c r="E327" s="53">
        <v>2.18615</v>
      </c>
      <c r="F327" s="47">
        <v>2.3361700000000001</v>
      </c>
      <c r="H327" s="47"/>
      <c r="I327" s="52" t="s">
        <v>4</v>
      </c>
      <c r="J327" s="47">
        <v>1.9484399999999999</v>
      </c>
      <c r="K327" s="53">
        <v>2.08249</v>
      </c>
      <c r="L327" s="47">
        <v>2.2165499999999998</v>
      </c>
      <c r="N327" s="47"/>
      <c r="O327" s="52" t="s">
        <v>4</v>
      </c>
      <c r="P327" s="47">
        <v>1.83066</v>
      </c>
      <c r="Q327" s="53">
        <v>1.9620299999999999</v>
      </c>
      <c r="R327" s="47">
        <v>2.09341</v>
      </c>
      <c r="T327" s="47"/>
      <c r="U327" s="52" t="s">
        <v>4</v>
      </c>
      <c r="V327" s="47">
        <v>1.69998</v>
      </c>
      <c r="W327" s="53">
        <v>1.82064</v>
      </c>
      <c r="X327" s="47">
        <v>1.9413</v>
      </c>
      <c r="Z327" s="47"/>
      <c r="AA327" s="52" t="s">
        <v>4</v>
      </c>
      <c r="AB327" s="47">
        <v>1.5519400000000001</v>
      </c>
      <c r="AC327" s="53">
        <v>1.6689799999999999</v>
      </c>
      <c r="AD327" s="47">
        <v>1.7860199999999999</v>
      </c>
      <c r="AF327" s="47"/>
      <c r="AG327" s="52" t="s">
        <v>4</v>
      </c>
      <c r="AH327" s="47">
        <v>1.37879</v>
      </c>
      <c r="AI327" s="53">
        <v>1.5000599999999999</v>
      </c>
      <c r="AJ327" s="47">
        <v>1.62134</v>
      </c>
      <c r="AL327" s="47"/>
      <c r="AM327" s="52" t="s">
        <v>4</v>
      </c>
      <c r="AN327" s="47">
        <v>1.2159800000000001</v>
      </c>
      <c r="AO327" s="53">
        <v>1.33203</v>
      </c>
      <c r="AP327" s="47">
        <v>1.44808</v>
      </c>
      <c r="AR327" s="47"/>
      <c r="AS327" s="52" t="s">
        <v>4</v>
      </c>
      <c r="AT327" s="47">
        <v>1.0666599999999999</v>
      </c>
      <c r="AU327" s="53">
        <v>1.1662699999999999</v>
      </c>
      <c r="AV327" s="47">
        <v>1.2658799999999999</v>
      </c>
      <c r="AX327" s="47"/>
      <c r="AY327" s="52" t="s">
        <v>4</v>
      </c>
      <c r="AZ327" s="47">
        <v>0.91337999999999997</v>
      </c>
      <c r="BA327" s="53">
        <v>0.99780999999999997</v>
      </c>
      <c r="BB327" s="47">
        <v>1.08223</v>
      </c>
      <c r="BD327" s="47"/>
      <c r="BE327" s="52" t="s">
        <v>4</v>
      </c>
      <c r="BF327" s="47">
        <v>0.84111000000000002</v>
      </c>
      <c r="BG327" s="53">
        <v>0.91434000000000004</v>
      </c>
      <c r="BH327" s="47">
        <v>0.98756999999999995</v>
      </c>
      <c r="BJ327" s="47"/>
      <c r="BK327" s="52" t="s">
        <v>4</v>
      </c>
      <c r="BL327" s="47">
        <v>0.77049000000000001</v>
      </c>
      <c r="BM327" s="53">
        <v>0.83819999999999995</v>
      </c>
      <c r="BN327" s="47">
        <v>0.90590999999999999</v>
      </c>
      <c r="BP327" s="47"/>
      <c r="BQ327" s="52" t="s">
        <v>4</v>
      </c>
      <c r="BR327" s="47">
        <v>0.71062000000000003</v>
      </c>
      <c r="BS327" s="53">
        <v>0.76234999999999997</v>
      </c>
      <c r="BT327" s="47">
        <v>0.81408000000000003</v>
      </c>
      <c r="BV327" s="47"/>
      <c r="BW327" s="52" t="s">
        <v>4</v>
      </c>
      <c r="BX327" s="47">
        <v>0.66130999999999995</v>
      </c>
      <c r="BY327" s="53">
        <v>0.69921</v>
      </c>
      <c r="BZ327" s="47">
        <v>0.73711000000000004</v>
      </c>
      <c r="CB327" s="47"/>
      <c r="CC327" s="52" t="s">
        <v>4</v>
      </c>
      <c r="CD327" s="47">
        <v>0.62383</v>
      </c>
      <c r="CE327" s="53">
        <v>0.64780000000000004</v>
      </c>
      <c r="CF327" s="47">
        <v>0.67176999999999998</v>
      </c>
      <c r="CH327" s="47"/>
      <c r="CI327" s="52" t="s">
        <v>4</v>
      </c>
      <c r="CJ327" s="47">
        <v>0.58962000000000003</v>
      </c>
      <c r="CK327" s="53">
        <v>0.60401000000000005</v>
      </c>
      <c r="CL327" s="47">
        <v>0.61839</v>
      </c>
      <c r="CN327" s="47"/>
      <c r="CO327" s="52" t="s">
        <v>4</v>
      </c>
      <c r="CP327" s="47">
        <v>0.55747999999999998</v>
      </c>
      <c r="CQ327" s="53">
        <v>0.56764999999999999</v>
      </c>
      <c r="CR327" s="47">
        <v>0.57781000000000005</v>
      </c>
      <c r="CT327" s="47"/>
      <c r="CU327" s="52" t="s">
        <v>4</v>
      </c>
      <c r="CV327" s="47">
        <v>0.53000999999999998</v>
      </c>
      <c r="CW327" s="53">
        <v>0.53752</v>
      </c>
      <c r="CX327" s="47">
        <v>0.54503000000000001</v>
      </c>
    </row>
    <row r="328" spans="2:102" x14ac:dyDescent="0.3">
      <c r="B328" s="14" t="s">
        <v>45</v>
      </c>
      <c r="D328" s="3">
        <v>88.444929999999999</v>
      </c>
      <c r="E328" s="59">
        <v>89.866860000000003</v>
      </c>
      <c r="F328" s="3">
        <v>91.288799999999995</v>
      </c>
      <c r="H328" s="14" t="s">
        <v>45</v>
      </c>
      <c r="J328" s="3">
        <v>88.454229999999995</v>
      </c>
      <c r="K328" s="59">
        <v>89.879720000000006</v>
      </c>
      <c r="L328" s="3">
        <v>91.305220000000006</v>
      </c>
      <c r="N328" s="14" t="s">
        <v>45</v>
      </c>
      <c r="P328" s="3">
        <v>88.432900000000004</v>
      </c>
      <c r="Q328" s="59">
        <v>89.875190000000003</v>
      </c>
      <c r="R328" s="3">
        <v>91.317490000000006</v>
      </c>
      <c r="T328" s="14" t="s">
        <v>45</v>
      </c>
      <c r="V328" s="3">
        <v>88.476389999999995</v>
      </c>
      <c r="W328" s="59">
        <v>89.887839999999997</v>
      </c>
      <c r="X328" s="3">
        <v>91.299279999999996</v>
      </c>
      <c r="Z328" s="14" t="s">
        <v>45</v>
      </c>
      <c r="AB328" s="3">
        <v>88.495450000000005</v>
      </c>
      <c r="AC328" s="59">
        <v>89.905450000000002</v>
      </c>
      <c r="AD328" s="3">
        <v>91.315460000000002</v>
      </c>
      <c r="AF328" s="14" t="s">
        <v>45</v>
      </c>
      <c r="AH328" s="3">
        <v>88.463049999999996</v>
      </c>
      <c r="AI328" s="59">
        <v>89.862470000000002</v>
      </c>
      <c r="AJ328" s="3">
        <v>91.261889999999994</v>
      </c>
      <c r="AL328" s="14" t="s">
        <v>45</v>
      </c>
      <c r="AN328" s="3">
        <v>88.47636</v>
      </c>
      <c r="AO328" s="59">
        <v>89.882570000000001</v>
      </c>
      <c r="AP328" s="3">
        <v>91.288780000000003</v>
      </c>
      <c r="AR328" s="14" t="s">
        <v>45</v>
      </c>
      <c r="AT328" s="3">
        <v>88.476560000000006</v>
      </c>
      <c r="AU328" s="59">
        <v>89.886229999999998</v>
      </c>
      <c r="AV328" s="3">
        <v>91.29589</v>
      </c>
      <c r="AX328" s="14" t="s">
        <v>45</v>
      </c>
      <c r="AZ328" s="3">
        <v>88.492429999999999</v>
      </c>
      <c r="BA328" s="59">
        <v>89.89622</v>
      </c>
      <c r="BB328" s="3">
        <v>91.300020000000004</v>
      </c>
      <c r="BD328" s="14" t="s">
        <v>45</v>
      </c>
      <c r="BF328" s="3">
        <v>88.534940000000006</v>
      </c>
      <c r="BG328" s="59">
        <v>89.870980000000003</v>
      </c>
      <c r="BH328" s="3">
        <v>91.20702</v>
      </c>
      <c r="BJ328" s="14" t="s">
        <v>45</v>
      </c>
      <c r="BL328" s="3">
        <v>88.510180000000005</v>
      </c>
      <c r="BM328" s="59">
        <v>89.835250000000002</v>
      </c>
      <c r="BN328" s="3">
        <v>91.160319999999999</v>
      </c>
      <c r="BP328" s="14" t="s">
        <v>45</v>
      </c>
      <c r="BR328" s="3">
        <v>88.417509999999993</v>
      </c>
      <c r="BS328" s="59">
        <v>89.748400000000004</v>
      </c>
      <c r="BT328" s="3">
        <v>91.079300000000003</v>
      </c>
      <c r="BV328" s="14" t="s">
        <v>45</v>
      </c>
      <c r="BX328" s="3">
        <v>88.40943</v>
      </c>
      <c r="BY328" s="59">
        <v>89.694010000000006</v>
      </c>
      <c r="BZ328" s="3">
        <v>90.978579999999994</v>
      </c>
      <c r="CB328" s="14" t="s">
        <v>45</v>
      </c>
      <c r="CD328" s="3">
        <v>88.269869999999997</v>
      </c>
      <c r="CE328" s="59">
        <v>89.559420000000003</v>
      </c>
      <c r="CF328" s="3">
        <v>90.848960000000005</v>
      </c>
      <c r="CH328" s="14" t="s">
        <v>45</v>
      </c>
      <c r="CJ328" s="3">
        <v>87.909400000000005</v>
      </c>
      <c r="CK328" s="59">
        <v>89.139269999999996</v>
      </c>
      <c r="CL328" s="3">
        <v>90.369150000000005</v>
      </c>
      <c r="CN328" s="14" t="s">
        <v>45</v>
      </c>
      <c r="CP328" s="3">
        <v>87.474249999999998</v>
      </c>
      <c r="CQ328" s="59">
        <v>88.7179</v>
      </c>
      <c r="CR328" s="3">
        <v>89.961550000000003</v>
      </c>
      <c r="CT328" s="14" t="s">
        <v>45</v>
      </c>
      <c r="CV328" s="3">
        <v>86.64528</v>
      </c>
      <c r="CW328" s="59">
        <v>87.895520000000005</v>
      </c>
      <c r="CX328" s="3">
        <v>89.145759999999996</v>
      </c>
    </row>
    <row r="329" spans="2:102" x14ac:dyDescent="0.3">
      <c r="B329" s="14" t="s">
        <v>46</v>
      </c>
      <c r="D329" s="3">
        <v>87.704279999999997</v>
      </c>
      <c r="E329" s="59">
        <v>89.549409999999995</v>
      </c>
      <c r="F329" s="3">
        <v>91.394549999999995</v>
      </c>
      <c r="H329" s="14" t="s">
        <v>46</v>
      </c>
      <c r="J329" s="3">
        <v>87.668340000000001</v>
      </c>
      <c r="K329" s="59">
        <v>89.526899999999998</v>
      </c>
      <c r="L329" s="3">
        <v>91.385459999999995</v>
      </c>
      <c r="N329" s="14" t="s">
        <v>46</v>
      </c>
      <c r="P329" s="3">
        <v>87.665030000000002</v>
      </c>
      <c r="Q329" s="59">
        <v>89.518000000000001</v>
      </c>
      <c r="R329" s="3">
        <v>91.370959999999997</v>
      </c>
      <c r="T329" s="14" t="s">
        <v>46</v>
      </c>
      <c r="V329" s="3">
        <v>87.686779999999999</v>
      </c>
      <c r="W329" s="59">
        <v>89.524240000000006</v>
      </c>
      <c r="X329" s="3">
        <v>91.361699999999999</v>
      </c>
      <c r="Z329" s="14" t="s">
        <v>46</v>
      </c>
      <c r="AB329" s="3">
        <v>87.691299999999998</v>
      </c>
      <c r="AC329" s="59">
        <v>89.536330000000007</v>
      </c>
      <c r="AD329" s="3">
        <v>91.381360000000001</v>
      </c>
      <c r="AF329" s="14" t="s">
        <v>46</v>
      </c>
      <c r="AH329" s="3">
        <v>87.700180000000003</v>
      </c>
      <c r="AI329" s="59">
        <v>89.523420000000002</v>
      </c>
      <c r="AJ329" s="3">
        <v>91.346670000000003</v>
      </c>
      <c r="AL329" s="14" t="s">
        <v>46</v>
      </c>
      <c r="AN329" s="3">
        <v>87.706620000000001</v>
      </c>
      <c r="AO329" s="59">
        <v>89.518969999999996</v>
      </c>
      <c r="AP329" s="3">
        <v>91.331310000000002</v>
      </c>
      <c r="AR329" s="14" t="s">
        <v>46</v>
      </c>
      <c r="AT329" s="3">
        <v>87.725859999999997</v>
      </c>
      <c r="AU329" s="59">
        <v>89.541129999999995</v>
      </c>
      <c r="AV329" s="3">
        <v>91.356399999999994</v>
      </c>
      <c r="AX329" s="14" t="s">
        <v>46</v>
      </c>
      <c r="AZ329" s="3">
        <v>87.725899999999996</v>
      </c>
      <c r="BA329" s="59">
        <v>89.514799999999994</v>
      </c>
      <c r="BB329" s="3">
        <v>91.303700000000006</v>
      </c>
      <c r="BD329" s="14" t="s">
        <v>46</v>
      </c>
      <c r="BF329" s="3">
        <v>87.782769999999999</v>
      </c>
      <c r="BG329" s="59">
        <v>89.489930000000001</v>
      </c>
      <c r="BH329" s="3">
        <v>91.197100000000006</v>
      </c>
      <c r="BJ329" s="14" t="s">
        <v>46</v>
      </c>
      <c r="BL329" s="3">
        <v>87.737250000000003</v>
      </c>
      <c r="BM329" s="59">
        <v>89.432410000000004</v>
      </c>
      <c r="BN329" s="3">
        <v>91.127579999999995</v>
      </c>
      <c r="BP329" s="14" t="s">
        <v>46</v>
      </c>
      <c r="BR329" s="3">
        <v>87.704070000000002</v>
      </c>
      <c r="BS329" s="59">
        <v>89.318539999999999</v>
      </c>
      <c r="BT329" s="3">
        <v>90.933000000000007</v>
      </c>
      <c r="BV329" s="14" t="s">
        <v>46</v>
      </c>
      <c r="BX329" s="3">
        <v>87.665350000000004</v>
      </c>
      <c r="BY329" s="59">
        <v>89.304119999999998</v>
      </c>
      <c r="BZ329" s="3">
        <v>90.942890000000006</v>
      </c>
      <c r="CB329" s="14" t="s">
        <v>46</v>
      </c>
      <c r="CD329" s="3">
        <v>87.520210000000006</v>
      </c>
      <c r="CE329" s="59">
        <v>89.103200000000001</v>
      </c>
      <c r="CF329" s="3">
        <v>90.686189999999996</v>
      </c>
      <c r="CH329" s="14" t="s">
        <v>46</v>
      </c>
      <c r="CJ329" s="3">
        <v>87.225719999999995</v>
      </c>
      <c r="CK329" s="59">
        <v>88.754289999999997</v>
      </c>
      <c r="CL329" s="3">
        <v>90.282849999999996</v>
      </c>
      <c r="CN329" s="14" t="s">
        <v>46</v>
      </c>
      <c r="CP329" s="3">
        <v>86.732339999999994</v>
      </c>
      <c r="CQ329" s="59">
        <v>88.259680000000003</v>
      </c>
      <c r="CR329" s="3">
        <v>89.787019999999998</v>
      </c>
      <c r="CT329" s="14" t="s">
        <v>46</v>
      </c>
      <c r="CV329" s="3">
        <v>86.031139999999994</v>
      </c>
      <c r="CW329" s="59">
        <v>87.405479999999997</v>
      </c>
      <c r="CX329" s="3">
        <v>88.779809999999998</v>
      </c>
    </row>
    <row r="330" spans="2:102" x14ac:dyDescent="0.3">
      <c r="B330" s="14" t="s">
        <v>47</v>
      </c>
      <c r="D330" s="3">
        <v>88.826689999999999</v>
      </c>
      <c r="E330" s="59">
        <v>89.643640000000005</v>
      </c>
      <c r="F330" s="3">
        <v>90.460579999999993</v>
      </c>
      <c r="H330" s="14" t="s">
        <v>47</v>
      </c>
      <c r="J330" s="3">
        <v>88.839349999999996</v>
      </c>
      <c r="K330" s="59">
        <v>89.650499999999994</v>
      </c>
      <c r="L330" s="3">
        <v>90.461659999999995</v>
      </c>
      <c r="N330" s="14" t="s">
        <v>47</v>
      </c>
      <c r="P330" s="3">
        <v>88.835480000000004</v>
      </c>
      <c r="Q330" s="59">
        <v>89.643889999999999</v>
      </c>
      <c r="R330" s="3">
        <v>90.452299999999994</v>
      </c>
      <c r="T330" s="14" t="s">
        <v>47</v>
      </c>
      <c r="V330" s="3">
        <v>88.842219999999998</v>
      </c>
      <c r="W330" s="59">
        <v>89.65446</v>
      </c>
      <c r="X330" s="3">
        <v>90.466700000000003</v>
      </c>
      <c r="Z330" s="14" t="s">
        <v>47</v>
      </c>
      <c r="AB330" s="3">
        <v>88.832650000000001</v>
      </c>
      <c r="AC330" s="59">
        <v>89.645790000000005</v>
      </c>
      <c r="AD330" s="3">
        <v>90.458920000000006</v>
      </c>
      <c r="AF330" s="14" t="s">
        <v>47</v>
      </c>
      <c r="AH330" s="3">
        <v>88.852459999999994</v>
      </c>
      <c r="AI330" s="59">
        <v>89.662949999999995</v>
      </c>
      <c r="AJ330" s="3">
        <v>90.473439999999997</v>
      </c>
      <c r="AL330" s="14" t="s">
        <v>47</v>
      </c>
      <c r="AN330" s="3">
        <v>88.866650000000007</v>
      </c>
      <c r="AO330" s="59">
        <v>89.65146</v>
      </c>
      <c r="AP330" s="3">
        <v>90.436269999999993</v>
      </c>
      <c r="AR330" s="14" t="s">
        <v>47</v>
      </c>
      <c r="AT330" s="3">
        <v>88.863910000000004</v>
      </c>
      <c r="AU330" s="59">
        <v>89.653379999999999</v>
      </c>
      <c r="AV330" s="3">
        <v>90.442859999999996</v>
      </c>
      <c r="AX330" s="14" t="s">
        <v>47</v>
      </c>
      <c r="AZ330" s="3">
        <v>88.842410000000001</v>
      </c>
      <c r="BA330" s="59">
        <v>89.629850000000005</v>
      </c>
      <c r="BB330" s="3">
        <v>90.417280000000005</v>
      </c>
      <c r="BD330" s="14" t="s">
        <v>47</v>
      </c>
      <c r="BF330" s="3">
        <v>88.88597</v>
      </c>
      <c r="BG330" s="59">
        <v>89.624669999999995</v>
      </c>
      <c r="BH330" s="3">
        <v>90.363370000000003</v>
      </c>
      <c r="BJ330" s="14" t="s">
        <v>47</v>
      </c>
      <c r="BL330" s="3">
        <v>88.900970000000001</v>
      </c>
      <c r="BM330" s="59">
        <v>89.607939999999999</v>
      </c>
      <c r="BN330" s="3">
        <v>90.314909999999998</v>
      </c>
      <c r="BP330" s="14" t="s">
        <v>47</v>
      </c>
      <c r="BR330" s="3">
        <v>88.822429999999997</v>
      </c>
      <c r="BS330" s="59">
        <v>89.482889999999998</v>
      </c>
      <c r="BT330" s="3">
        <v>90.143349999999998</v>
      </c>
      <c r="BV330" s="14" t="s">
        <v>47</v>
      </c>
      <c r="BX330" s="3">
        <v>88.827610000000007</v>
      </c>
      <c r="BY330" s="59">
        <v>89.490039999999993</v>
      </c>
      <c r="BZ330" s="3">
        <v>90.152460000000005</v>
      </c>
      <c r="CB330" s="14" t="s">
        <v>47</v>
      </c>
      <c r="CD330" s="3">
        <v>88.729849999999999</v>
      </c>
      <c r="CE330" s="59">
        <v>89.318910000000002</v>
      </c>
      <c r="CF330" s="3">
        <v>89.907970000000006</v>
      </c>
      <c r="CH330" s="14" t="s">
        <v>47</v>
      </c>
      <c r="CJ330" s="3">
        <v>88.313900000000004</v>
      </c>
      <c r="CK330" s="59">
        <v>88.896550000000005</v>
      </c>
      <c r="CL330" s="3">
        <v>89.479209999999995</v>
      </c>
      <c r="CN330" s="14" t="s">
        <v>47</v>
      </c>
      <c r="CP330" s="3">
        <v>87.840270000000004</v>
      </c>
      <c r="CQ330" s="59">
        <v>88.395390000000006</v>
      </c>
      <c r="CR330" s="3">
        <v>88.950519999999997</v>
      </c>
      <c r="CT330" s="14" t="s">
        <v>47</v>
      </c>
      <c r="CV330" s="3">
        <v>86.906270000000006</v>
      </c>
      <c r="CW330" s="59">
        <v>87.46472</v>
      </c>
      <c r="CX330" s="3">
        <v>88.023169999999993</v>
      </c>
    </row>
    <row r="331" spans="2:102" x14ac:dyDescent="0.3">
      <c r="B331" s="14" t="s">
        <v>48</v>
      </c>
      <c r="D331" s="3">
        <v>87.0411</v>
      </c>
      <c r="E331" s="59">
        <v>88.349760000000003</v>
      </c>
      <c r="F331" s="3">
        <v>89.658429999999996</v>
      </c>
      <c r="H331" s="14" t="s">
        <v>48</v>
      </c>
      <c r="J331" s="3">
        <v>87.056190000000001</v>
      </c>
      <c r="K331" s="59">
        <v>88.362160000000003</v>
      </c>
      <c r="L331" s="3">
        <v>89.668130000000005</v>
      </c>
      <c r="N331" s="14" t="s">
        <v>48</v>
      </c>
      <c r="P331" s="3">
        <v>87.055390000000003</v>
      </c>
      <c r="Q331" s="59">
        <v>88.348129999999998</v>
      </c>
      <c r="R331" s="3">
        <v>89.640860000000004</v>
      </c>
      <c r="T331" s="14" t="s">
        <v>48</v>
      </c>
      <c r="V331" s="3">
        <v>87.022570000000002</v>
      </c>
      <c r="W331" s="59">
        <v>88.331919999999997</v>
      </c>
      <c r="X331" s="3">
        <v>89.641279999999995</v>
      </c>
      <c r="Z331" s="14" t="s">
        <v>48</v>
      </c>
      <c r="AB331" s="3">
        <v>87.010429999999999</v>
      </c>
      <c r="AC331" s="59">
        <v>88.313580000000002</v>
      </c>
      <c r="AD331" s="3">
        <v>89.616730000000004</v>
      </c>
      <c r="AF331" s="14" t="s">
        <v>48</v>
      </c>
      <c r="AH331" s="3">
        <v>87.044030000000006</v>
      </c>
      <c r="AI331" s="59">
        <v>88.339380000000006</v>
      </c>
      <c r="AJ331" s="3">
        <v>89.634730000000005</v>
      </c>
      <c r="AL331" s="14" t="s">
        <v>48</v>
      </c>
      <c r="AN331" s="3">
        <v>87.047529999999995</v>
      </c>
      <c r="AO331" s="59">
        <v>88.340280000000007</v>
      </c>
      <c r="AP331" s="3">
        <v>89.633039999999994</v>
      </c>
      <c r="AR331" s="14" t="s">
        <v>48</v>
      </c>
      <c r="AT331" s="3">
        <v>87.02176</v>
      </c>
      <c r="AU331" s="59">
        <v>88.336150000000004</v>
      </c>
      <c r="AV331" s="3">
        <v>89.650540000000007</v>
      </c>
      <c r="AX331" s="14" t="s">
        <v>48</v>
      </c>
      <c r="AZ331" s="3">
        <v>87.023700000000005</v>
      </c>
      <c r="BA331" s="59">
        <v>88.303809999999999</v>
      </c>
      <c r="BB331" s="3">
        <v>89.583920000000006</v>
      </c>
      <c r="BD331" s="14" t="s">
        <v>48</v>
      </c>
      <c r="BF331" s="3">
        <v>87.045820000000006</v>
      </c>
      <c r="BG331" s="59">
        <v>88.263459999999995</v>
      </c>
      <c r="BH331" s="3">
        <v>89.481099999999998</v>
      </c>
      <c r="BJ331" s="14" t="s">
        <v>48</v>
      </c>
      <c r="BL331" s="3">
        <v>87.069159999999997</v>
      </c>
      <c r="BM331" s="59">
        <v>88.215299999999999</v>
      </c>
      <c r="BN331" s="3">
        <v>89.361450000000005</v>
      </c>
      <c r="BP331" s="14" t="s">
        <v>48</v>
      </c>
      <c r="BR331" s="3">
        <v>86.9602</v>
      </c>
      <c r="BS331" s="59">
        <v>88.140969999999996</v>
      </c>
      <c r="BT331" s="3">
        <v>89.321740000000005</v>
      </c>
      <c r="BV331" s="14" t="s">
        <v>48</v>
      </c>
      <c r="BX331" s="3">
        <v>86.989090000000004</v>
      </c>
      <c r="BY331" s="59">
        <v>88.064769999999996</v>
      </c>
      <c r="BZ331" s="3">
        <v>89.140439999999998</v>
      </c>
      <c r="CB331" s="14" t="s">
        <v>48</v>
      </c>
      <c r="CD331" s="3">
        <v>86.781419999999997</v>
      </c>
      <c r="CE331" s="59">
        <v>87.779139999999998</v>
      </c>
      <c r="CF331" s="3">
        <v>88.776859999999999</v>
      </c>
      <c r="CH331" s="14" t="s">
        <v>48</v>
      </c>
      <c r="CJ331" s="3">
        <v>86.359340000000003</v>
      </c>
      <c r="CK331" s="59">
        <v>87.370679999999993</v>
      </c>
      <c r="CL331" s="3">
        <v>88.382019999999997</v>
      </c>
      <c r="CN331" s="14" t="s">
        <v>48</v>
      </c>
      <c r="CP331" s="3">
        <v>85.709980000000002</v>
      </c>
      <c r="CQ331" s="59">
        <v>86.631969999999995</v>
      </c>
      <c r="CR331" s="3">
        <v>87.553960000000004</v>
      </c>
      <c r="CT331" s="14" t="s">
        <v>48</v>
      </c>
      <c r="CV331" s="3">
        <v>84.878550000000004</v>
      </c>
      <c r="CW331" s="59">
        <v>85.700599999999994</v>
      </c>
      <c r="CX331" s="3">
        <v>86.522649999999999</v>
      </c>
    </row>
    <row r="332" spans="2:102" x14ac:dyDescent="0.3">
      <c r="B332" s="14" t="s">
        <v>49</v>
      </c>
      <c r="D332" s="3">
        <v>87.785510000000002</v>
      </c>
      <c r="E332" s="59">
        <v>89.265749999999997</v>
      </c>
      <c r="F332" s="3">
        <v>90.745999999999995</v>
      </c>
      <c r="H332" s="14" t="s">
        <v>49</v>
      </c>
      <c r="J332" s="3">
        <v>87.784779999999998</v>
      </c>
      <c r="K332" s="59">
        <v>89.261060000000001</v>
      </c>
      <c r="L332" s="3">
        <v>90.737340000000003</v>
      </c>
      <c r="N332" s="14" t="s">
        <v>49</v>
      </c>
      <c r="P332" s="3">
        <v>87.783510000000007</v>
      </c>
      <c r="Q332" s="59">
        <v>89.256399999999999</v>
      </c>
      <c r="R332" s="3">
        <v>90.729290000000006</v>
      </c>
      <c r="T332" s="14" t="s">
        <v>49</v>
      </c>
      <c r="V332" s="3">
        <v>87.740049999999997</v>
      </c>
      <c r="W332" s="59">
        <v>89.22448</v>
      </c>
      <c r="X332" s="3">
        <v>90.7089</v>
      </c>
      <c r="Z332" s="14" t="s">
        <v>49</v>
      </c>
      <c r="AB332" s="3">
        <v>87.79562</v>
      </c>
      <c r="AC332" s="59">
        <v>89.255459999999999</v>
      </c>
      <c r="AD332" s="3">
        <v>90.715299999999999</v>
      </c>
      <c r="AF332" s="14" t="s">
        <v>49</v>
      </c>
      <c r="AH332" s="3">
        <v>87.802369999999996</v>
      </c>
      <c r="AI332" s="59">
        <v>89.250489999999999</v>
      </c>
      <c r="AJ332" s="3">
        <v>90.698620000000005</v>
      </c>
      <c r="AL332" s="14" t="s">
        <v>49</v>
      </c>
      <c r="AN332" s="3">
        <v>87.798550000000006</v>
      </c>
      <c r="AO332" s="59">
        <v>89.241870000000006</v>
      </c>
      <c r="AP332" s="3">
        <v>90.685199999999995</v>
      </c>
      <c r="AR332" s="14" t="s">
        <v>49</v>
      </c>
      <c r="AT332" s="3">
        <v>87.776970000000006</v>
      </c>
      <c r="AU332" s="59">
        <v>89.254580000000004</v>
      </c>
      <c r="AV332" s="3">
        <v>90.732190000000003</v>
      </c>
      <c r="AX332" s="14" t="s">
        <v>49</v>
      </c>
      <c r="AZ332" s="3">
        <v>87.866979999999998</v>
      </c>
      <c r="BA332" s="59">
        <v>89.251859999999994</v>
      </c>
      <c r="BB332" s="3">
        <v>90.636740000000003</v>
      </c>
      <c r="BD332" s="14" t="s">
        <v>49</v>
      </c>
      <c r="BF332" s="3">
        <v>87.869690000000006</v>
      </c>
      <c r="BG332" s="59">
        <v>89.216269999999994</v>
      </c>
      <c r="BH332" s="3">
        <v>90.562849999999997</v>
      </c>
      <c r="BJ332" s="14" t="s">
        <v>49</v>
      </c>
      <c r="BL332" s="3">
        <v>87.800690000000003</v>
      </c>
      <c r="BM332" s="59">
        <v>89.142229999999998</v>
      </c>
      <c r="BN332" s="3">
        <v>90.483779999999996</v>
      </c>
      <c r="BP332" s="14" t="s">
        <v>49</v>
      </c>
      <c r="BR332" s="3">
        <v>87.744110000000006</v>
      </c>
      <c r="BS332" s="59">
        <v>89.027829999999994</v>
      </c>
      <c r="BT332" s="3">
        <v>90.311549999999997</v>
      </c>
      <c r="BV332" s="14" t="s">
        <v>49</v>
      </c>
      <c r="BX332" s="3">
        <v>87.718530000000001</v>
      </c>
      <c r="BY332" s="59">
        <v>88.932699999999997</v>
      </c>
      <c r="BZ332" s="3">
        <v>90.146870000000007</v>
      </c>
      <c r="CB332" s="14" t="s">
        <v>49</v>
      </c>
      <c r="CD332" s="3">
        <v>87.477279999999993</v>
      </c>
      <c r="CE332" s="59">
        <v>88.6892</v>
      </c>
      <c r="CF332" s="3">
        <v>89.901120000000006</v>
      </c>
      <c r="CH332" s="14" t="s">
        <v>49</v>
      </c>
      <c r="CJ332" s="3">
        <v>86.670779999999993</v>
      </c>
      <c r="CK332" s="59">
        <v>87.810029999999998</v>
      </c>
      <c r="CL332" s="3">
        <v>88.949269999999999</v>
      </c>
      <c r="CN332" s="14" t="s">
        <v>49</v>
      </c>
      <c r="CP332" s="3">
        <v>85.922179999999997</v>
      </c>
      <c r="CQ332" s="59">
        <v>86.9238</v>
      </c>
      <c r="CR332" s="3">
        <v>87.925420000000003</v>
      </c>
      <c r="CT332" s="14" t="s">
        <v>49</v>
      </c>
      <c r="CV332" s="3">
        <v>84.500579999999999</v>
      </c>
      <c r="CW332" s="59">
        <v>85.557379999999995</v>
      </c>
      <c r="CX332" s="3">
        <v>86.614189999999994</v>
      </c>
    </row>
    <row r="333" spans="2:102" x14ac:dyDescent="0.3">
      <c r="B333" s="46" t="s">
        <v>50</v>
      </c>
      <c r="C333" s="47"/>
      <c r="D333" s="47">
        <v>88.48536</v>
      </c>
      <c r="E333" s="60">
        <v>89.302459999999996</v>
      </c>
      <c r="F333" s="47">
        <v>90.119560000000007</v>
      </c>
      <c r="H333" s="46" t="s">
        <v>50</v>
      </c>
      <c r="I333" s="47"/>
      <c r="J333" s="47">
        <v>88.433009999999996</v>
      </c>
      <c r="K333" s="60">
        <v>89.241969999999995</v>
      </c>
      <c r="L333" s="47">
        <v>90.050929999999994</v>
      </c>
      <c r="N333" s="46" t="s">
        <v>50</v>
      </c>
      <c r="O333" s="47"/>
      <c r="P333" s="47">
        <v>88.450010000000006</v>
      </c>
      <c r="Q333" s="60">
        <v>89.259010000000004</v>
      </c>
      <c r="R333" s="47">
        <v>90.068020000000004</v>
      </c>
      <c r="T333" s="46" t="s">
        <v>50</v>
      </c>
      <c r="U333" s="47"/>
      <c r="V333" s="47">
        <v>88.40325</v>
      </c>
      <c r="W333" s="60">
        <v>89.230670000000003</v>
      </c>
      <c r="X333" s="47">
        <v>90.058090000000007</v>
      </c>
      <c r="Z333" s="46" t="s">
        <v>50</v>
      </c>
      <c r="AA333" s="47"/>
      <c r="AB333" s="47">
        <v>88.441450000000003</v>
      </c>
      <c r="AC333" s="60">
        <v>89.274010000000004</v>
      </c>
      <c r="AD333" s="47">
        <v>90.106579999999994</v>
      </c>
      <c r="AF333" s="46" t="s">
        <v>50</v>
      </c>
      <c r="AG333" s="47"/>
      <c r="AH333" s="47">
        <v>88.424490000000006</v>
      </c>
      <c r="AI333" s="60">
        <v>89.258120000000005</v>
      </c>
      <c r="AJ333" s="47">
        <v>90.091740000000001</v>
      </c>
      <c r="AL333" s="46" t="s">
        <v>50</v>
      </c>
      <c r="AM333" s="47"/>
      <c r="AN333" s="47">
        <v>88.421909999999997</v>
      </c>
      <c r="AO333" s="60">
        <v>89.254720000000006</v>
      </c>
      <c r="AP333" s="47">
        <v>90.087540000000004</v>
      </c>
      <c r="AR333" s="46" t="s">
        <v>50</v>
      </c>
      <c r="AS333" s="47"/>
      <c r="AT333" s="47">
        <v>88.424660000000003</v>
      </c>
      <c r="AU333" s="60">
        <v>89.245090000000005</v>
      </c>
      <c r="AV333" s="47">
        <v>90.065520000000006</v>
      </c>
      <c r="AX333" s="46" t="s">
        <v>50</v>
      </c>
      <c r="AY333" s="47"/>
      <c r="AZ333" s="47">
        <v>88.445409999999995</v>
      </c>
      <c r="BA333" s="60">
        <v>89.260819999999995</v>
      </c>
      <c r="BB333" s="47">
        <v>90.076239999999999</v>
      </c>
      <c r="BD333" s="46" t="s">
        <v>50</v>
      </c>
      <c r="BE333" s="47"/>
      <c r="BF333" s="47">
        <v>88.356780000000001</v>
      </c>
      <c r="BG333" s="60">
        <v>89.120739999999998</v>
      </c>
      <c r="BH333" s="47">
        <v>89.884690000000006</v>
      </c>
      <c r="BJ333" s="46" t="s">
        <v>50</v>
      </c>
      <c r="BK333" s="47"/>
      <c r="BL333" s="47">
        <v>88.224220000000003</v>
      </c>
      <c r="BM333" s="60">
        <v>88.970619999999997</v>
      </c>
      <c r="BN333" s="47">
        <v>89.717010000000002</v>
      </c>
      <c r="BP333" s="46" t="s">
        <v>50</v>
      </c>
      <c r="BQ333" s="47"/>
      <c r="BR333" s="47">
        <v>87.98912</v>
      </c>
      <c r="BS333" s="60">
        <v>88.737459999999999</v>
      </c>
      <c r="BT333" s="47">
        <v>89.485799999999998</v>
      </c>
      <c r="BV333" s="46" t="s">
        <v>50</v>
      </c>
      <c r="BW333" s="47"/>
      <c r="BX333" s="47">
        <v>87.967690000000005</v>
      </c>
      <c r="BY333" s="60">
        <v>88.635199999999998</v>
      </c>
      <c r="BZ333" s="47">
        <v>89.302710000000005</v>
      </c>
      <c r="CB333" s="46" t="s">
        <v>50</v>
      </c>
      <c r="CC333" s="47"/>
      <c r="CD333" s="47">
        <v>87.410030000000006</v>
      </c>
      <c r="CE333" s="60">
        <v>88.020570000000006</v>
      </c>
      <c r="CF333" s="47">
        <v>88.631100000000004</v>
      </c>
      <c r="CH333" s="46" t="s">
        <v>50</v>
      </c>
      <c r="CI333" s="47"/>
      <c r="CJ333" s="47">
        <v>86.380759999999995</v>
      </c>
      <c r="CK333" s="60">
        <v>86.960120000000003</v>
      </c>
      <c r="CL333" s="47">
        <v>87.539490000000001</v>
      </c>
      <c r="CN333" s="46" t="s">
        <v>50</v>
      </c>
      <c r="CO333" s="47"/>
      <c r="CP333" s="47">
        <v>85.393619999999999</v>
      </c>
      <c r="CQ333" s="60">
        <v>85.964259999999996</v>
      </c>
      <c r="CR333" s="47">
        <v>86.534899999999993</v>
      </c>
      <c r="CT333" s="46" t="s">
        <v>50</v>
      </c>
      <c r="CU333" s="47"/>
      <c r="CV333" s="47">
        <v>83.56738</v>
      </c>
      <c r="CW333" s="60">
        <v>84.305090000000007</v>
      </c>
      <c r="CX333" s="47">
        <v>85.0428</v>
      </c>
    </row>
    <row r="334" spans="2:102" x14ac:dyDescent="0.3">
      <c r="B334" s="14" t="s">
        <v>51</v>
      </c>
      <c r="C334" s="50" t="s">
        <v>3</v>
      </c>
      <c r="D334" s="3">
        <v>4.5042999999999997</v>
      </c>
      <c r="E334" s="51">
        <v>4.9515900000000004</v>
      </c>
      <c r="F334" s="3">
        <v>5.3988800000000001</v>
      </c>
      <c r="H334" s="14" t="s">
        <v>51</v>
      </c>
      <c r="I334" s="50" t="s">
        <v>3</v>
      </c>
      <c r="J334" s="3">
        <v>4.4642600000000003</v>
      </c>
      <c r="K334" s="51">
        <v>4.9004300000000001</v>
      </c>
      <c r="L334" s="3">
        <v>5.3365900000000002</v>
      </c>
      <c r="N334" s="14" t="s">
        <v>51</v>
      </c>
      <c r="O334" s="50" t="s">
        <v>3</v>
      </c>
      <c r="P334" s="3">
        <v>4.45566</v>
      </c>
      <c r="Q334" s="51">
        <v>4.8305899999999999</v>
      </c>
      <c r="R334" s="3">
        <v>5.2055199999999999</v>
      </c>
      <c r="T334" s="14" t="s">
        <v>51</v>
      </c>
      <c r="U334" s="50" t="s">
        <v>3</v>
      </c>
      <c r="V334" s="3">
        <v>4.3819400000000002</v>
      </c>
      <c r="W334" s="51">
        <v>4.7842500000000001</v>
      </c>
      <c r="X334" s="3">
        <v>5.1865500000000004</v>
      </c>
      <c r="Z334" s="14" t="s">
        <v>51</v>
      </c>
      <c r="AA334" s="50" t="s">
        <v>3</v>
      </c>
      <c r="AB334" s="3">
        <v>4.3479799999999997</v>
      </c>
      <c r="AC334" s="51">
        <v>4.7116400000000001</v>
      </c>
      <c r="AD334" s="3">
        <v>5.0752899999999999</v>
      </c>
      <c r="AF334" s="14" t="s">
        <v>51</v>
      </c>
      <c r="AG334" s="50" t="s">
        <v>3</v>
      </c>
      <c r="AH334" s="3">
        <v>4.3143900000000004</v>
      </c>
      <c r="AI334" s="51">
        <v>4.7089999999999996</v>
      </c>
      <c r="AJ334" s="3">
        <v>5.1036000000000001</v>
      </c>
      <c r="AL334" s="14" t="s">
        <v>51</v>
      </c>
      <c r="AM334" s="50" t="s">
        <v>3</v>
      </c>
      <c r="AN334" s="3">
        <v>4.39405</v>
      </c>
      <c r="AO334" s="51">
        <v>4.8033400000000004</v>
      </c>
      <c r="AP334" s="3">
        <v>5.2126299999999999</v>
      </c>
      <c r="AR334" s="14" t="s">
        <v>51</v>
      </c>
      <c r="AS334" s="50" t="s">
        <v>3</v>
      </c>
      <c r="AT334" s="3">
        <v>4.4433199999999999</v>
      </c>
      <c r="AU334" s="51">
        <v>4.9471400000000001</v>
      </c>
      <c r="AV334" s="3">
        <v>5.4509600000000002</v>
      </c>
      <c r="AX334" s="14" t="s">
        <v>51</v>
      </c>
      <c r="AY334" s="50" t="s">
        <v>3</v>
      </c>
      <c r="AZ334" s="3">
        <v>4.7309400000000004</v>
      </c>
      <c r="BA334" s="51">
        <v>5.3824399999999999</v>
      </c>
      <c r="BB334" s="3">
        <v>6.0339400000000003</v>
      </c>
      <c r="BD334" s="14" t="s">
        <v>51</v>
      </c>
      <c r="BE334" s="50" t="s">
        <v>3</v>
      </c>
      <c r="BF334" s="3">
        <v>4.8399799999999997</v>
      </c>
      <c r="BG334" s="51">
        <v>5.6638599999999997</v>
      </c>
      <c r="BH334" s="3">
        <v>6.4877399999999996</v>
      </c>
      <c r="BJ334" s="14" t="s">
        <v>51</v>
      </c>
      <c r="BK334" s="50" t="s">
        <v>3</v>
      </c>
      <c r="BL334" s="3">
        <v>5.2652900000000002</v>
      </c>
      <c r="BM334" s="51">
        <v>6.0762</v>
      </c>
      <c r="BN334" s="3">
        <v>6.8871099999999998</v>
      </c>
      <c r="BP334" s="14" t="s">
        <v>51</v>
      </c>
      <c r="BQ334" s="50" t="s">
        <v>3</v>
      </c>
      <c r="BR334" s="3">
        <v>5.65801</v>
      </c>
      <c r="BS334" s="51">
        <v>6.7472899999999996</v>
      </c>
      <c r="BT334" s="3">
        <v>7.8365600000000004</v>
      </c>
      <c r="BV334" s="14" t="s">
        <v>51</v>
      </c>
      <c r="BW334" s="50" t="s">
        <v>3</v>
      </c>
      <c r="BX334" s="3">
        <v>6.6432200000000003</v>
      </c>
      <c r="BY334" s="51">
        <v>7.7367499999999998</v>
      </c>
      <c r="BZ334" s="3">
        <v>8.8302700000000005</v>
      </c>
      <c r="CB334" s="14" t="s">
        <v>51</v>
      </c>
      <c r="CC334" s="50" t="s">
        <v>3</v>
      </c>
      <c r="CD334" s="3">
        <v>7.6929699999999999</v>
      </c>
      <c r="CE334" s="51">
        <v>9.0826700000000002</v>
      </c>
      <c r="CF334" s="3">
        <v>10.47237</v>
      </c>
      <c r="CH334" s="14" t="s">
        <v>51</v>
      </c>
      <c r="CI334" s="50" t="s">
        <v>3</v>
      </c>
      <c r="CJ334" s="3">
        <v>9.96068</v>
      </c>
      <c r="CK334" s="51">
        <v>11.257009999999999</v>
      </c>
      <c r="CL334" s="3">
        <v>12.55334</v>
      </c>
      <c r="CN334" s="14" t="s">
        <v>51</v>
      </c>
      <c r="CO334" s="50" t="s">
        <v>3</v>
      </c>
      <c r="CP334" s="3">
        <v>13.133710000000001</v>
      </c>
      <c r="CQ334" s="51">
        <v>14.63944</v>
      </c>
      <c r="CR334" s="3">
        <v>16.14518</v>
      </c>
      <c r="CT334" s="14" t="s">
        <v>51</v>
      </c>
      <c r="CU334" s="50" t="s">
        <v>3</v>
      </c>
      <c r="CV334" s="3">
        <v>17.440190000000001</v>
      </c>
      <c r="CW334" s="51">
        <v>19.54251</v>
      </c>
      <c r="CX334" s="3">
        <v>21.644839999999999</v>
      </c>
    </row>
    <row r="335" spans="2:102" x14ac:dyDescent="0.3">
      <c r="B335" s="47"/>
      <c r="C335" s="52" t="s">
        <v>4</v>
      </c>
      <c r="D335" s="47">
        <v>4.9331699999999996</v>
      </c>
      <c r="E335" s="60">
        <v>6.3275300000000003</v>
      </c>
      <c r="F335" s="47">
        <v>7.7218900000000001</v>
      </c>
      <c r="H335" s="47"/>
      <c r="I335" s="52" t="s">
        <v>4</v>
      </c>
      <c r="J335" s="47">
        <v>5.0221200000000001</v>
      </c>
      <c r="K335" s="60">
        <v>6.5247599999999997</v>
      </c>
      <c r="L335" s="47">
        <v>8.0274099999999997</v>
      </c>
      <c r="N335" s="47"/>
      <c r="O335" s="52" t="s">
        <v>4</v>
      </c>
      <c r="P335" s="47">
        <v>5.2684899999999999</v>
      </c>
      <c r="Q335" s="60">
        <v>6.90761</v>
      </c>
      <c r="R335" s="47">
        <v>8.5467399999999998</v>
      </c>
      <c r="T335" s="47"/>
      <c r="U335" s="52" t="s">
        <v>4</v>
      </c>
      <c r="V335" s="47">
        <v>5.7732799999999997</v>
      </c>
      <c r="W335" s="60">
        <v>7.5082700000000004</v>
      </c>
      <c r="X335" s="47">
        <v>9.2432499999999997</v>
      </c>
      <c r="Z335" s="47"/>
      <c r="AA335" s="52" t="s">
        <v>4</v>
      </c>
      <c r="AB335" s="47">
        <v>5.8750400000000003</v>
      </c>
      <c r="AC335" s="47">
        <v>7.8360500000000002</v>
      </c>
      <c r="AD335" s="47">
        <v>9.7970699999999997</v>
      </c>
      <c r="AF335" s="47"/>
      <c r="AG335" s="52" t="s">
        <v>4</v>
      </c>
      <c r="AH335" s="47">
        <v>6.3927699999999996</v>
      </c>
      <c r="AI335" s="60">
        <v>8.4797799999999999</v>
      </c>
      <c r="AJ335" s="47">
        <v>10.566789999999999</v>
      </c>
      <c r="AL335" s="47"/>
      <c r="AM335" s="52" t="s">
        <v>4</v>
      </c>
      <c r="AN335" s="47">
        <v>7.8266200000000001</v>
      </c>
      <c r="AO335" s="60">
        <v>10.240489999999999</v>
      </c>
      <c r="AP335" s="47">
        <v>12.65437</v>
      </c>
      <c r="AR335" s="47"/>
      <c r="AS335" s="52" t="s">
        <v>4</v>
      </c>
      <c r="AT335" s="47">
        <v>8.5157299999999996</v>
      </c>
      <c r="AU335" s="60">
        <v>11.538209999999999</v>
      </c>
      <c r="AV335" s="47">
        <v>14.560689999999999</v>
      </c>
      <c r="AX335" s="47"/>
      <c r="AY335" s="52" t="s">
        <v>4</v>
      </c>
      <c r="AZ335" s="47">
        <v>11.9049</v>
      </c>
      <c r="BA335" s="60">
        <v>15.78331</v>
      </c>
      <c r="BB335" s="47">
        <v>19.661719999999999</v>
      </c>
      <c r="BD335" s="47"/>
      <c r="BE335" s="52" t="s">
        <v>4</v>
      </c>
      <c r="BF335" s="47">
        <v>12.96373</v>
      </c>
      <c r="BG335" s="60">
        <v>17.5442</v>
      </c>
      <c r="BH335" s="47">
        <v>22.124659999999999</v>
      </c>
      <c r="BJ335" s="47"/>
      <c r="BK335" s="52" t="s">
        <v>4</v>
      </c>
      <c r="BL335" s="47">
        <v>16.420649999999998</v>
      </c>
      <c r="BM335" s="60">
        <v>21.216640000000002</v>
      </c>
      <c r="BN335" s="47">
        <v>26.012619999999998</v>
      </c>
      <c r="BP335" s="47"/>
      <c r="BQ335" s="52" t="s">
        <v>4</v>
      </c>
      <c r="BR335" s="47">
        <v>20.714960000000001</v>
      </c>
      <c r="BS335" s="60">
        <v>26.556190000000001</v>
      </c>
      <c r="BT335" s="47">
        <v>32.397410000000001</v>
      </c>
      <c r="BV335" s="47"/>
      <c r="BW335" s="52" t="s">
        <v>4</v>
      </c>
      <c r="BX335" s="47">
        <v>25.99737</v>
      </c>
      <c r="BY335" s="60">
        <v>33.199080000000002</v>
      </c>
      <c r="BZ335" s="47">
        <v>40.400799999999997</v>
      </c>
      <c r="CB335" s="47"/>
      <c r="CC335" s="52" t="s">
        <v>4</v>
      </c>
      <c r="CD335" s="47">
        <v>33.569540000000003</v>
      </c>
      <c r="CE335" s="60">
        <v>40.130040000000001</v>
      </c>
      <c r="CF335" s="47">
        <v>46.690530000000003</v>
      </c>
      <c r="CH335" s="47"/>
      <c r="CI335" s="52" t="s">
        <v>4</v>
      </c>
      <c r="CJ335" s="47">
        <v>44.40551</v>
      </c>
      <c r="CK335" s="60">
        <v>51.169089999999997</v>
      </c>
      <c r="CL335" s="47">
        <v>57.932670000000002</v>
      </c>
      <c r="CN335" s="47"/>
      <c r="CO335" s="52" t="s">
        <v>4</v>
      </c>
      <c r="CP335" s="47">
        <v>56.281590000000001</v>
      </c>
      <c r="CQ335" s="60">
        <v>63.094920000000002</v>
      </c>
      <c r="CR335" s="47">
        <v>69.908249999999995</v>
      </c>
      <c r="CT335" s="47"/>
      <c r="CU335" s="52" t="s">
        <v>4</v>
      </c>
      <c r="CV335" s="47">
        <v>69.547200000000004</v>
      </c>
      <c r="CW335" s="60">
        <v>76.173310000000001</v>
      </c>
      <c r="CX335" s="47">
        <v>82.799430000000001</v>
      </c>
    </row>
    <row r="336" spans="2:102" ht="6.75" customHeight="1" x14ac:dyDescent="0.3"/>
    <row r="337" spans="1:102" s="64" customFormat="1" x14ac:dyDescent="0.3">
      <c r="A337" s="36" t="s">
        <v>89</v>
      </c>
      <c r="B337" s="36"/>
      <c r="C337" s="36"/>
    </row>
    <row r="338" spans="1:102" ht="9" customHeight="1" x14ac:dyDescent="0.3"/>
    <row r="339" spans="1:102" x14ac:dyDescent="0.3">
      <c r="B339" s="40">
        <v>30</v>
      </c>
      <c r="C339" s="41"/>
      <c r="D339" s="67"/>
      <c r="E339" s="67"/>
      <c r="F339" s="68"/>
      <c r="H339" s="40">
        <v>28</v>
      </c>
      <c r="I339" s="41"/>
      <c r="J339" s="67"/>
      <c r="K339" s="67"/>
      <c r="L339" s="68"/>
      <c r="N339" s="40">
        <v>26</v>
      </c>
      <c r="O339" s="41"/>
      <c r="P339" s="67"/>
      <c r="Q339" s="67"/>
      <c r="R339" s="68"/>
      <c r="T339" s="40">
        <v>24</v>
      </c>
      <c r="U339" s="41"/>
      <c r="V339" s="67"/>
      <c r="W339" s="67"/>
      <c r="X339" s="68"/>
      <c r="Z339" s="40">
        <v>22</v>
      </c>
      <c r="AA339" s="41"/>
      <c r="AB339" s="66"/>
      <c r="AC339" s="66"/>
      <c r="AD339" s="66"/>
      <c r="AF339" s="40">
        <v>20</v>
      </c>
      <c r="AG339" s="41"/>
      <c r="AH339" s="66"/>
      <c r="AI339" s="66"/>
      <c r="AJ339" s="66"/>
      <c r="AL339" s="40">
        <v>18</v>
      </c>
      <c r="AM339" s="41"/>
      <c r="AN339" s="66"/>
      <c r="AO339" s="66"/>
      <c r="AP339" s="66"/>
      <c r="AR339" s="40">
        <v>16</v>
      </c>
      <c r="AS339" s="41"/>
      <c r="AT339" s="66"/>
      <c r="AU339" s="66"/>
      <c r="AV339" s="66"/>
      <c r="AX339" s="40">
        <v>15</v>
      </c>
      <c r="AY339" s="41"/>
      <c r="AZ339" s="66"/>
      <c r="BA339" s="66"/>
      <c r="BB339" s="66"/>
      <c r="BD339" s="40">
        <v>14</v>
      </c>
      <c r="BE339" s="41"/>
      <c r="BF339" s="66"/>
      <c r="BG339" s="66"/>
      <c r="BH339" s="66"/>
      <c r="BJ339" s="40">
        <v>13</v>
      </c>
      <c r="BK339" s="41"/>
      <c r="BL339" s="66"/>
      <c r="BM339" s="66"/>
      <c r="BN339" s="66"/>
      <c r="BP339" s="40">
        <v>12</v>
      </c>
      <c r="BQ339" s="41"/>
      <c r="BR339" s="66"/>
      <c r="BS339" s="66"/>
      <c r="BT339" s="66"/>
      <c r="BV339" s="40">
        <v>11</v>
      </c>
      <c r="BW339" s="41"/>
      <c r="BX339" s="66"/>
      <c r="BY339" s="66"/>
      <c r="BZ339" s="66"/>
      <c r="CB339" s="40">
        <v>10</v>
      </c>
      <c r="CC339" s="41"/>
      <c r="CD339" s="66"/>
      <c r="CE339" s="66"/>
      <c r="CF339" s="66"/>
      <c r="CH339" s="40">
        <v>9</v>
      </c>
      <c r="CI339" s="41"/>
      <c r="CJ339" s="66"/>
      <c r="CK339" s="66"/>
      <c r="CL339" s="66"/>
      <c r="CN339" s="40">
        <v>8</v>
      </c>
      <c r="CO339" s="41"/>
      <c r="CP339" s="66"/>
      <c r="CQ339" s="66"/>
      <c r="CR339" s="66"/>
      <c r="CT339" s="40">
        <v>7</v>
      </c>
      <c r="CU339" s="41"/>
      <c r="CV339" s="281"/>
      <c r="CW339" s="281"/>
      <c r="CX339" s="281"/>
    </row>
    <row r="340" spans="1:102" x14ac:dyDescent="0.3">
      <c r="E340" s="42"/>
      <c r="K340" s="42"/>
      <c r="Q340" s="42"/>
      <c r="W340" s="42"/>
      <c r="AC340" s="42"/>
      <c r="AI340" s="42"/>
      <c r="AO340" s="42"/>
      <c r="AU340" s="42"/>
      <c r="BA340" s="42"/>
      <c r="BG340" s="42"/>
      <c r="BM340" s="42"/>
      <c r="BS340" s="42"/>
      <c r="BY340" s="42"/>
      <c r="CE340" s="42"/>
      <c r="CK340" s="42"/>
      <c r="CQ340" s="42"/>
      <c r="CW340" s="42"/>
    </row>
    <row r="341" spans="1:102" x14ac:dyDescent="0.3">
      <c r="B341" s="43"/>
      <c r="C341" s="43"/>
      <c r="D341" s="44">
        <v>-0.95</v>
      </c>
      <c r="E341" s="45" t="s">
        <v>0</v>
      </c>
      <c r="F341" s="44">
        <v>0.95</v>
      </c>
      <c r="H341" s="43"/>
      <c r="I341" s="43"/>
      <c r="J341" s="44">
        <v>-0.95</v>
      </c>
      <c r="K341" s="45" t="s">
        <v>0</v>
      </c>
      <c r="L341" s="44">
        <v>0.95</v>
      </c>
      <c r="N341" s="43"/>
      <c r="O341" s="43"/>
      <c r="P341" s="44">
        <v>-0.95</v>
      </c>
      <c r="Q341" s="45" t="s">
        <v>0</v>
      </c>
      <c r="R341" s="44">
        <v>0.95</v>
      </c>
      <c r="T341" s="43"/>
      <c r="U341" s="43"/>
      <c r="V341" s="44">
        <v>-0.95</v>
      </c>
      <c r="W341" s="45" t="s">
        <v>0</v>
      </c>
      <c r="X341" s="44">
        <v>0.95</v>
      </c>
      <c r="Z341" s="43"/>
      <c r="AA341" s="43"/>
      <c r="AB341" s="44">
        <v>-0.95</v>
      </c>
      <c r="AC341" s="45" t="s">
        <v>0</v>
      </c>
      <c r="AD341" s="44">
        <v>0.95</v>
      </c>
      <c r="AF341" s="43"/>
      <c r="AG341" s="43"/>
      <c r="AH341" s="44">
        <v>-0.95</v>
      </c>
      <c r="AI341" s="45" t="s">
        <v>0</v>
      </c>
      <c r="AJ341" s="44">
        <v>0.95</v>
      </c>
      <c r="AL341" s="43"/>
      <c r="AM341" s="43"/>
      <c r="AN341" s="44">
        <v>-0.95</v>
      </c>
      <c r="AO341" s="45" t="s">
        <v>0</v>
      </c>
      <c r="AP341" s="44">
        <v>0.95</v>
      </c>
      <c r="AR341" s="43"/>
      <c r="AS341" s="43"/>
      <c r="AT341" s="44">
        <v>-0.95</v>
      </c>
      <c r="AU341" s="45" t="s">
        <v>0</v>
      </c>
      <c r="AV341" s="44">
        <v>0.95</v>
      </c>
      <c r="AX341" s="43"/>
      <c r="AY341" s="43"/>
      <c r="AZ341" s="44">
        <v>-0.95</v>
      </c>
      <c r="BA341" s="45" t="s">
        <v>0</v>
      </c>
      <c r="BB341" s="44">
        <v>0.95</v>
      </c>
      <c r="BD341" s="43"/>
      <c r="BE341" s="43"/>
      <c r="BF341" s="44">
        <v>-0.95</v>
      </c>
      <c r="BG341" s="45" t="s">
        <v>0</v>
      </c>
      <c r="BH341" s="44">
        <v>0.95</v>
      </c>
      <c r="BJ341" s="43"/>
      <c r="BK341" s="43"/>
      <c r="BL341" s="44">
        <v>-0.95</v>
      </c>
      <c r="BM341" s="45" t="s">
        <v>0</v>
      </c>
      <c r="BN341" s="44">
        <v>0.95</v>
      </c>
      <c r="BP341" s="43"/>
      <c r="BQ341" s="43"/>
      <c r="BR341" s="44">
        <v>-0.95</v>
      </c>
      <c r="BS341" s="45" t="s">
        <v>0</v>
      </c>
      <c r="BT341" s="44">
        <v>0.95</v>
      </c>
      <c r="BV341" s="43"/>
      <c r="BW341" s="43"/>
      <c r="BX341" s="44">
        <v>-0.95</v>
      </c>
      <c r="BY341" s="45" t="s">
        <v>0</v>
      </c>
      <c r="BZ341" s="44">
        <v>0.95</v>
      </c>
      <c r="CB341" s="43"/>
      <c r="CC341" s="43"/>
      <c r="CD341" s="44">
        <v>-0.95</v>
      </c>
      <c r="CE341" s="45" t="s">
        <v>0</v>
      </c>
      <c r="CF341" s="44">
        <v>0.95</v>
      </c>
      <c r="CH341" s="43"/>
      <c r="CI341" s="43"/>
      <c r="CJ341" s="44">
        <v>-0.95</v>
      </c>
      <c r="CK341" s="45" t="s">
        <v>0</v>
      </c>
      <c r="CL341" s="44">
        <v>0.95</v>
      </c>
      <c r="CN341" s="43"/>
      <c r="CO341" s="43"/>
      <c r="CP341" s="44">
        <v>-0.95</v>
      </c>
      <c r="CQ341" s="45" t="s">
        <v>0</v>
      </c>
      <c r="CR341" s="44">
        <v>0.95</v>
      </c>
      <c r="CT341" s="43"/>
      <c r="CU341" s="43"/>
      <c r="CV341" s="44">
        <v>-0.95</v>
      </c>
      <c r="CW341" s="45" t="s">
        <v>0</v>
      </c>
      <c r="CX341" s="44">
        <v>0.95</v>
      </c>
    </row>
    <row r="342" spans="1:102" x14ac:dyDescent="0.3">
      <c r="B342" s="46" t="s">
        <v>1</v>
      </c>
      <c r="C342" s="46"/>
      <c r="D342" s="47">
        <v>5239.5276899999999</v>
      </c>
      <c r="E342" s="48">
        <v>5282.9</v>
      </c>
      <c r="F342" s="47">
        <v>5326.2723100000003</v>
      </c>
      <c r="H342" s="46" t="s">
        <v>1</v>
      </c>
      <c r="I342" s="46"/>
      <c r="J342" s="47">
        <v>5239.4086299999999</v>
      </c>
      <c r="K342" s="48">
        <v>5283</v>
      </c>
      <c r="L342" s="47">
        <v>5326.5913700000001</v>
      </c>
      <c r="N342" s="46" t="s">
        <v>1</v>
      </c>
      <c r="O342" s="46"/>
      <c r="P342" s="47">
        <v>5239.89527</v>
      </c>
      <c r="Q342" s="48">
        <v>5283.9</v>
      </c>
      <c r="R342" s="47">
        <v>5327.9047300000002</v>
      </c>
      <c r="T342" s="46" t="s">
        <v>1</v>
      </c>
      <c r="U342" s="46"/>
      <c r="V342" s="47">
        <v>5239.89527</v>
      </c>
      <c r="W342" s="48">
        <v>5283.9</v>
      </c>
      <c r="X342" s="47">
        <v>5327.9047300000002</v>
      </c>
      <c r="Z342" s="46" t="s">
        <v>1</v>
      </c>
      <c r="AA342" s="46"/>
      <c r="AB342" s="47">
        <v>5241.6188499999998</v>
      </c>
      <c r="AC342" s="48">
        <v>5285.6</v>
      </c>
      <c r="AD342" s="47">
        <v>5329.58115</v>
      </c>
      <c r="AF342" s="46" t="s">
        <v>1</v>
      </c>
      <c r="AG342" s="46"/>
      <c r="AH342" s="47">
        <v>5242.07791</v>
      </c>
      <c r="AI342" s="48">
        <v>5285.3</v>
      </c>
      <c r="AJ342" s="47">
        <v>5328.5220900000004</v>
      </c>
      <c r="AL342" s="46" t="s">
        <v>1</v>
      </c>
      <c r="AM342" s="46"/>
      <c r="AN342" s="47">
        <v>5241.8407800000004</v>
      </c>
      <c r="AO342" s="48">
        <v>5286.3</v>
      </c>
      <c r="AP342" s="47">
        <v>5330.7592199999999</v>
      </c>
      <c r="AR342" s="46" t="s">
        <v>1</v>
      </c>
      <c r="AS342" s="46"/>
      <c r="AT342" s="47">
        <v>5243.60466</v>
      </c>
      <c r="AU342" s="48">
        <v>5287.1</v>
      </c>
      <c r="AV342" s="47">
        <v>5330.5953399999999</v>
      </c>
      <c r="AX342" s="46" t="s">
        <v>1</v>
      </c>
      <c r="AY342" s="46"/>
      <c r="AZ342" s="47">
        <v>5242.9023800000004</v>
      </c>
      <c r="BA342" s="48">
        <v>5286.1</v>
      </c>
      <c r="BB342" s="47">
        <v>5329.2976200000003</v>
      </c>
      <c r="BD342" s="46" t="s">
        <v>1</v>
      </c>
      <c r="BE342" s="46"/>
      <c r="BF342" s="47">
        <v>5244.1242000000002</v>
      </c>
      <c r="BG342" s="48">
        <v>5287.8</v>
      </c>
      <c r="BH342" s="47">
        <v>5331.4758000000002</v>
      </c>
      <c r="BJ342" s="46" t="s">
        <v>1</v>
      </c>
      <c r="BK342" s="46"/>
      <c r="BL342" s="47">
        <v>5243.4975100000001</v>
      </c>
      <c r="BM342" s="48">
        <v>5287.6</v>
      </c>
      <c r="BN342" s="47">
        <v>5331.7024899999997</v>
      </c>
      <c r="BP342" s="46" t="s">
        <v>1</v>
      </c>
      <c r="BQ342" s="46"/>
      <c r="BR342" s="47">
        <v>5242.4437799999996</v>
      </c>
      <c r="BS342" s="48">
        <v>5287.1</v>
      </c>
      <c r="BT342" s="47">
        <v>5331.7562200000002</v>
      </c>
      <c r="BV342" s="46" t="s">
        <v>1</v>
      </c>
      <c r="BW342" s="46"/>
      <c r="BX342" s="47">
        <v>5240.6468400000003</v>
      </c>
      <c r="BY342" s="48">
        <v>5285.3</v>
      </c>
      <c r="BZ342" s="47">
        <v>5329.95316</v>
      </c>
      <c r="CB342" s="46" t="s">
        <v>1</v>
      </c>
      <c r="CC342" s="46"/>
      <c r="CD342" s="47">
        <v>5242.3055700000004</v>
      </c>
      <c r="CE342" s="48">
        <v>5283.6</v>
      </c>
      <c r="CF342" s="47">
        <v>5324.8944300000003</v>
      </c>
      <c r="CH342" s="46" t="s">
        <v>1</v>
      </c>
      <c r="CI342" s="46"/>
      <c r="CJ342" s="47">
        <v>5237.2815899999996</v>
      </c>
      <c r="CK342" s="48">
        <v>5280.5</v>
      </c>
      <c r="CL342" s="47">
        <v>5323.7184100000004</v>
      </c>
      <c r="CN342" s="46" t="s">
        <v>1</v>
      </c>
      <c r="CO342" s="46"/>
      <c r="CP342" s="47">
        <v>5237.8095999999996</v>
      </c>
      <c r="CQ342" s="48">
        <v>5270.3</v>
      </c>
      <c r="CR342" s="47">
        <v>5302.7903999999999</v>
      </c>
      <c r="CT342" s="46" t="s">
        <v>1</v>
      </c>
      <c r="CU342" s="46"/>
      <c r="CV342" s="47">
        <v>5158.5036899999996</v>
      </c>
      <c r="CW342" s="48">
        <v>5192.8</v>
      </c>
      <c r="CX342" s="49">
        <v>5227.0963099999999</v>
      </c>
    </row>
    <row r="343" spans="1:102" x14ac:dyDescent="0.3">
      <c r="B343" s="14" t="s">
        <v>2</v>
      </c>
      <c r="C343" s="50" t="s">
        <v>3</v>
      </c>
      <c r="D343" s="3">
        <v>22.826329999999999</v>
      </c>
      <c r="E343" s="51">
        <v>24.769269999999999</v>
      </c>
      <c r="F343" s="3">
        <v>26.712209999999999</v>
      </c>
      <c r="H343" s="14" t="s">
        <v>2</v>
      </c>
      <c r="I343" s="50" t="s">
        <v>3</v>
      </c>
      <c r="J343" s="3">
        <v>22.71115</v>
      </c>
      <c r="K343" s="51">
        <v>24.560590000000001</v>
      </c>
      <c r="L343" s="3">
        <v>26.410029999999999</v>
      </c>
      <c r="N343" s="14" t="s">
        <v>2</v>
      </c>
      <c r="O343" s="50" t="s">
        <v>3</v>
      </c>
      <c r="P343" s="3">
        <v>22.771129999999999</v>
      </c>
      <c r="Q343" s="51">
        <v>24.48499</v>
      </c>
      <c r="R343" s="3">
        <v>26.198840000000001</v>
      </c>
      <c r="T343" s="14" t="s">
        <v>2</v>
      </c>
      <c r="U343" s="50" t="s">
        <v>3</v>
      </c>
      <c r="V343" s="3">
        <v>22.771129999999999</v>
      </c>
      <c r="W343" s="51">
        <v>24.48499</v>
      </c>
      <c r="X343" s="3">
        <v>26.198840000000001</v>
      </c>
      <c r="Z343" s="14" t="s">
        <v>2</v>
      </c>
      <c r="AA343" s="50" t="s">
        <v>3</v>
      </c>
      <c r="AB343" s="3">
        <v>22.464870000000001</v>
      </c>
      <c r="AC343" s="51">
        <v>24.245840000000001</v>
      </c>
      <c r="AD343" s="3">
        <v>26.026810000000001</v>
      </c>
      <c r="AF343" s="14" t="s">
        <v>2</v>
      </c>
      <c r="AG343" s="50" t="s">
        <v>3</v>
      </c>
      <c r="AH343" s="3">
        <v>22.229089999999999</v>
      </c>
      <c r="AI343" s="51">
        <v>23.942730000000001</v>
      </c>
      <c r="AJ343" s="3">
        <v>25.656369999999999</v>
      </c>
      <c r="AL343" s="14" t="s">
        <v>2</v>
      </c>
      <c r="AM343" s="50" t="s">
        <v>3</v>
      </c>
      <c r="AN343" s="3">
        <v>22.102209999999999</v>
      </c>
      <c r="AO343" s="51">
        <v>23.584489999999999</v>
      </c>
      <c r="AP343" s="3">
        <v>25.066770000000002</v>
      </c>
      <c r="AR343" s="14" t="s">
        <v>2</v>
      </c>
      <c r="AS343" s="50" t="s">
        <v>3</v>
      </c>
      <c r="AT343" s="3">
        <v>21.842780000000001</v>
      </c>
      <c r="AU343" s="51">
        <v>23.318639999999998</v>
      </c>
      <c r="AV343" s="3">
        <v>24.79449</v>
      </c>
      <c r="AX343" s="14" t="s">
        <v>2</v>
      </c>
      <c r="AY343" s="50" t="s">
        <v>3</v>
      </c>
      <c r="AZ343" s="3">
        <v>21.654299999999999</v>
      </c>
      <c r="BA343" s="51">
        <v>23.247050000000002</v>
      </c>
      <c r="BB343" s="3">
        <v>24.8398</v>
      </c>
      <c r="BD343" s="14" t="s">
        <v>2</v>
      </c>
      <c r="BE343" s="50" t="s">
        <v>3</v>
      </c>
      <c r="BF343" s="3">
        <v>21.73255</v>
      </c>
      <c r="BG343" s="51">
        <v>23.17634</v>
      </c>
      <c r="BH343" s="3">
        <v>24.62013</v>
      </c>
      <c r="BJ343" s="14" t="s">
        <v>2</v>
      </c>
      <c r="BK343" s="50" t="s">
        <v>3</v>
      </c>
      <c r="BL343" s="3">
        <v>21.436540000000001</v>
      </c>
      <c r="BM343" s="51">
        <v>23.02786</v>
      </c>
      <c r="BN343" s="3">
        <v>24.61919</v>
      </c>
      <c r="BP343" s="14" t="s">
        <v>2</v>
      </c>
      <c r="BQ343" s="50" t="s">
        <v>3</v>
      </c>
      <c r="BR343" s="3">
        <v>21.421240000000001</v>
      </c>
      <c r="BS343" s="51">
        <v>23.1768</v>
      </c>
      <c r="BT343" s="3">
        <v>24.932369999999999</v>
      </c>
      <c r="BV343" s="14" t="s">
        <v>2</v>
      </c>
      <c r="BW343" s="50" t="s">
        <v>3</v>
      </c>
      <c r="BX343" s="3">
        <v>21.645579999999999</v>
      </c>
      <c r="BY343" s="51">
        <v>23.094090000000001</v>
      </c>
      <c r="BZ343" s="3">
        <v>24.542590000000001</v>
      </c>
      <c r="CB343" s="14" t="s">
        <v>2</v>
      </c>
      <c r="CC343" s="50" t="s">
        <v>3</v>
      </c>
      <c r="CD343" s="3">
        <v>21.985019999999999</v>
      </c>
      <c r="CE343" s="51">
        <v>24.02215</v>
      </c>
      <c r="CF343" s="3">
        <v>26.059290000000001</v>
      </c>
      <c r="CH343" s="14" t="s">
        <v>2</v>
      </c>
      <c r="CI343" s="50" t="s">
        <v>3</v>
      </c>
      <c r="CJ343" s="3">
        <v>24.398019999999999</v>
      </c>
      <c r="CK343" s="51">
        <v>26.892849999999999</v>
      </c>
      <c r="CL343" s="3">
        <v>29.38768</v>
      </c>
      <c r="CN343" s="14" t="s">
        <v>2</v>
      </c>
      <c r="CO343" s="50" t="s">
        <v>3</v>
      </c>
      <c r="CP343" s="3">
        <v>27.604790000000001</v>
      </c>
      <c r="CQ343" s="51">
        <v>33.552</v>
      </c>
      <c r="CR343" s="3">
        <v>39.499200000000002</v>
      </c>
      <c r="CT343" s="14" t="s">
        <v>2</v>
      </c>
      <c r="CU343" s="50" t="s">
        <v>3</v>
      </c>
      <c r="CV343" s="3">
        <v>47.629890000000003</v>
      </c>
      <c r="CW343" s="51">
        <v>59.424259999999997</v>
      </c>
      <c r="CX343" s="3">
        <v>71.218639999999994</v>
      </c>
    </row>
    <row r="344" spans="1:102" x14ac:dyDescent="0.3">
      <c r="B344" s="47"/>
      <c r="C344" s="52" t="s">
        <v>4</v>
      </c>
      <c r="D344" s="47">
        <v>15.72883</v>
      </c>
      <c r="E344" s="53">
        <v>17.371400000000001</v>
      </c>
      <c r="F344" s="47">
        <v>19.01398</v>
      </c>
      <c r="H344" s="47"/>
      <c r="I344" s="52" t="s">
        <v>4</v>
      </c>
      <c r="J344" s="47">
        <v>15.620100000000001</v>
      </c>
      <c r="K344" s="53">
        <v>17.261659999999999</v>
      </c>
      <c r="L344" s="47">
        <v>18.903210000000001</v>
      </c>
      <c r="N344" s="47"/>
      <c r="O344" s="52" t="s">
        <v>4</v>
      </c>
      <c r="P344" s="47">
        <v>15.70936</v>
      </c>
      <c r="Q344" s="53">
        <v>17.288519999999998</v>
      </c>
      <c r="R344" s="47">
        <v>18.86767</v>
      </c>
      <c r="T344" s="47"/>
      <c r="U344" s="52" t="s">
        <v>4</v>
      </c>
      <c r="V344" s="47">
        <v>15.70936</v>
      </c>
      <c r="W344" s="53">
        <v>17.288519999999998</v>
      </c>
      <c r="X344" s="47">
        <v>18.86767</v>
      </c>
      <c r="Z344" s="47"/>
      <c r="AA344" s="52" t="s">
        <v>4</v>
      </c>
      <c r="AB344" s="47">
        <v>15.74564</v>
      </c>
      <c r="AC344" s="53">
        <v>17.479649999999999</v>
      </c>
      <c r="AD344" s="47">
        <v>19.213650000000001</v>
      </c>
      <c r="AF344" s="47"/>
      <c r="AG344" s="52" t="s">
        <v>4</v>
      </c>
      <c r="AH344" s="47">
        <v>15.65963</v>
      </c>
      <c r="AI344" s="53">
        <v>17.703600000000002</v>
      </c>
      <c r="AJ344" s="47">
        <v>19.74757</v>
      </c>
      <c r="AL344" s="47"/>
      <c r="AM344" s="52" t="s">
        <v>4</v>
      </c>
      <c r="AN344" s="47">
        <v>15.75788</v>
      </c>
      <c r="AO344" s="53">
        <v>17.842210000000001</v>
      </c>
      <c r="AP344" s="47">
        <v>19.926539999999999</v>
      </c>
      <c r="AR344" s="47"/>
      <c r="AS344" s="52" t="s">
        <v>4</v>
      </c>
      <c r="AT344" s="47">
        <v>15.932259999999999</v>
      </c>
      <c r="AU344" s="53">
        <v>18.10586</v>
      </c>
      <c r="AV344" s="47">
        <v>20.27946</v>
      </c>
      <c r="AX344" s="47"/>
      <c r="AY344" s="52" t="s">
        <v>4</v>
      </c>
      <c r="AZ344" s="47">
        <v>15.881589999999999</v>
      </c>
      <c r="BA344" s="53">
        <v>18.430199999999999</v>
      </c>
      <c r="BB344" s="47">
        <v>20.978809999999999</v>
      </c>
      <c r="BD344" s="47"/>
      <c r="BE344" s="52" t="s">
        <v>4</v>
      </c>
      <c r="BF344" s="47">
        <v>16.137879999999999</v>
      </c>
      <c r="BG344" s="53">
        <v>18.86543</v>
      </c>
      <c r="BH344" s="47">
        <v>21.592970000000001</v>
      </c>
      <c r="BJ344" s="47"/>
      <c r="BK344" s="52" t="s">
        <v>4</v>
      </c>
      <c r="BL344" s="47">
        <v>16.18573</v>
      </c>
      <c r="BM344" s="53">
        <v>18.675979999999999</v>
      </c>
      <c r="BN344" s="47">
        <v>21.166229999999999</v>
      </c>
      <c r="BP344" s="47"/>
      <c r="BQ344" s="52" t="s">
        <v>4</v>
      </c>
      <c r="BR344" s="47">
        <v>17.322019999999998</v>
      </c>
      <c r="BS344" s="53">
        <v>20.547889999999999</v>
      </c>
      <c r="BT344" s="47">
        <v>23.77375</v>
      </c>
      <c r="BV344" s="47"/>
      <c r="BW344" s="52" t="s">
        <v>4</v>
      </c>
      <c r="BX344" s="47">
        <v>17.57912</v>
      </c>
      <c r="BY344" s="53">
        <v>21.068629999999999</v>
      </c>
      <c r="BZ344" s="47">
        <v>24.558140000000002</v>
      </c>
      <c r="CB344" s="47"/>
      <c r="CC344" s="52" t="s">
        <v>4</v>
      </c>
      <c r="CD344" s="47">
        <v>19.532260000000001</v>
      </c>
      <c r="CE344" s="53">
        <v>23.460329999999999</v>
      </c>
      <c r="CF344" s="47">
        <v>27.38841</v>
      </c>
      <c r="CH344" s="47"/>
      <c r="CI344" s="52" t="s">
        <v>4</v>
      </c>
      <c r="CJ344" s="47">
        <v>24.323260000000001</v>
      </c>
      <c r="CK344" s="53">
        <v>28.146899999999999</v>
      </c>
      <c r="CL344" s="47">
        <v>31.970549999999999</v>
      </c>
      <c r="CN344" s="47"/>
      <c r="CO344" s="52" t="s">
        <v>4</v>
      </c>
      <c r="CP344" s="47">
        <v>29.590209999999999</v>
      </c>
      <c r="CQ344" s="53">
        <v>38.691319999999997</v>
      </c>
      <c r="CR344" s="47">
        <v>47.792430000000003</v>
      </c>
      <c r="CT344" s="47"/>
      <c r="CU344" s="52" t="s">
        <v>4</v>
      </c>
      <c r="CV344" s="47">
        <v>59.743470000000002</v>
      </c>
      <c r="CW344" s="53">
        <v>76.928669999999997</v>
      </c>
      <c r="CX344" s="47">
        <v>94.113879999999995</v>
      </c>
    </row>
    <row r="345" spans="1:102" x14ac:dyDescent="0.3">
      <c r="B345" s="14" t="s">
        <v>5</v>
      </c>
      <c r="C345" s="50" t="s">
        <v>3</v>
      </c>
      <c r="D345" s="3">
        <v>0.16869999999999999</v>
      </c>
      <c r="E345" s="51">
        <v>0.39074999999999999</v>
      </c>
      <c r="F345" s="3">
        <v>0.61280000000000001</v>
      </c>
      <c r="H345" s="14" t="s">
        <v>5</v>
      </c>
      <c r="I345" s="50" t="s">
        <v>3</v>
      </c>
      <c r="J345" s="3">
        <v>0.26608999999999999</v>
      </c>
      <c r="K345" s="51">
        <v>0.50578000000000001</v>
      </c>
      <c r="L345" s="3">
        <v>0.74548000000000003</v>
      </c>
      <c r="N345" s="14" t="s">
        <v>5</v>
      </c>
      <c r="O345" s="50" t="s">
        <v>3</v>
      </c>
      <c r="P345" s="3">
        <v>0.42773</v>
      </c>
      <c r="Q345" s="51">
        <v>0.70457999999999998</v>
      </c>
      <c r="R345" s="3">
        <v>0.98141999999999996</v>
      </c>
      <c r="T345" s="14" t="s">
        <v>5</v>
      </c>
      <c r="U345" s="50" t="s">
        <v>3</v>
      </c>
      <c r="V345" s="3">
        <v>0.42773</v>
      </c>
      <c r="W345" s="51">
        <v>0.70457999999999998</v>
      </c>
      <c r="X345" s="3">
        <v>0.98141999999999996</v>
      </c>
      <c r="Z345" s="14" t="s">
        <v>5</v>
      </c>
      <c r="AA345" s="50" t="s">
        <v>3</v>
      </c>
      <c r="AB345" s="3">
        <v>0.85060999999999998</v>
      </c>
      <c r="AC345" s="51">
        <v>1.26552</v>
      </c>
      <c r="AD345" s="3">
        <v>1.6804300000000001</v>
      </c>
      <c r="AF345" s="14" t="s">
        <v>5</v>
      </c>
      <c r="AG345" s="50" t="s">
        <v>3</v>
      </c>
      <c r="AH345" s="3">
        <v>1.1569700000000001</v>
      </c>
      <c r="AI345" s="51">
        <v>1.7055499999999999</v>
      </c>
      <c r="AJ345" s="3">
        <v>2.25413</v>
      </c>
      <c r="AL345" s="14" t="s">
        <v>5</v>
      </c>
      <c r="AM345" s="50" t="s">
        <v>3</v>
      </c>
      <c r="AN345" s="3">
        <v>1.6647000000000001</v>
      </c>
      <c r="AO345" s="51">
        <v>2.1882799999999998</v>
      </c>
      <c r="AP345" s="3">
        <v>2.7118600000000002</v>
      </c>
      <c r="AR345" s="14" t="s">
        <v>5</v>
      </c>
      <c r="AS345" s="50" t="s">
        <v>3</v>
      </c>
      <c r="AT345" s="3">
        <v>2.3384800000000001</v>
      </c>
      <c r="AU345" s="51">
        <v>2.99701</v>
      </c>
      <c r="AV345" s="3">
        <v>3.6555499999999999</v>
      </c>
      <c r="AX345" s="14" t="s">
        <v>5</v>
      </c>
      <c r="AY345" s="50" t="s">
        <v>3</v>
      </c>
      <c r="AZ345" s="3">
        <v>2.7516500000000002</v>
      </c>
      <c r="BA345" s="51">
        <v>3.5754999999999999</v>
      </c>
      <c r="BB345" s="3">
        <v>4.3993500000000001</v>
      </c>
      <c r="BD345" s="14" t="s">
        <v>5</v>
      </c>
      <c r="BE345" s="50" t="s">
        <v>3</v>
      </c>
      <c r="BF345" s="3">
        <v>3.3917799999999998</v>
      </c>
      <c r="BG345" s="51">
        <v>4.2345499999999996</v>
      </c>
      <c r="BH345" s="3">
        <v>5.0773099999999998</v>
      </c>
      <c r="BJ345" s="14" t="s">
        <v>5</v>
      </c>
      <c r="BK345" s="50" t="s">
        <v>3</v>
      </c>
      <c r="BL345" s="3">
        <v>3.8338100000000002</v>
      </c>
      <c r="BM345" s="51">
        <v>4.8799900000000003</v>
      </c>
      <c r="BN345" s="3">
        <v>5.9261600000000003</v>
      </c>
      <c r="BP345" s="14" t="s">
        <v>5</v>
      </c>
      <c r="BQ345" s="50" t="s">
        <v>3</v>
      </c>
      <c r="BR345" s="3">
        <v>4.7237</v>
      </c>
      <c r="BS345" s="51">
        <v>5.9623400000000002</v>
      </c>
      <c r="BT345" s="3">
        <v>7.2009800000000004</v>
      </c>
      <c r="BV345" s="14" t="s">
        <v>5</v>
      </c>
      <c r="BW345" s="50" t="s">
        <v>3</v>
      </c>
      <c r="BX345" s="3">
        <v>5.7744799999999996</v>
      </c>
      <c r="BY345" s="51">
        <v>6.9365899999999998</v>
      </c>
      <c r="BZ345" s="3">
        <v>8.0986999999999991</v>
      </c>
      <c r="CB345" s="14" t="s">
        <v>5</v>
      </c>
      <c r="CC345" s="50" t="s">
        <v>3</v>
      </c>
      <c r="CD345" s="3">
        <v>7.1765299999999996</v>
      </c>
      <c r="CE345" s="51">
        <v>8.9640900000000006</v>
      </c>
      <c r="CF345" s="3">
        <v>10.75165</v>
      </c>
      <c r="CH345" s="14" t="s">
        <v>5</v>
      </c>
      <c r="CI345" s="50" t="s">
        <v>3</v>
      </c>
      <c r="CJ345" s="3">
        <v>10.70152</v>
      </c>
      <c r="CK345" s="51">
        <v>13.003360000000001</v>
      </c>
      <c r="CL345" s="3">
        <v>15.305210000000001</v>
      </c>
      <c r="CN345" s="14" t="s">
        <v>5</v>
      </c>
      <c r="CO345" s="50" t="s">
        <v>3</v>
      </c>
      <c r="CP345" s="3">
        <v>15.088229999999999</v>
      </c>
      <c r="CQ345" s="51">
        <v>20.958760000000002</v>
      </c>
      <c r="CR345" s="3">
        <v>26.829280000000001</v>
      </c>
      <c r="CT345" s="14" t="s">
        <v>5</v>
      </c>
      <c r="CU345" s="50" t="s">
        <v>3</v>
      </c>
      <c r="CV345" s="3">
        <v>36.60877</v>
      </c>
      <c r="CW345" s="51">
        <v>48.386629999999997</v>
      </c>
      <c r="CX345" s="3">
        <v>60.164479999999998</v>
      </c>
    </row>
    <row r="346" spans="1:102" x14ac:dyDescent="0.3">
      <c r="B346" s="47"/>
      <c r="C346" s="52" t="s">
        <v>4</v>
      </c>
      <c r="D346" s="47">
        <v>1.4411400000000001</v>
      </c>
      <c r="E346" s="54">
        <v>3.5821999999999998</v>
      </c>
      <c r="F346" s="47">
        <v>5.7232599999999998</v>
      </c>
      <c r="H346" s="47"/>
      <c r="I346" s="52" t="s">
        <v>4</v>
      </c>
      <c r="J346" s="47">
        <v>2.0557500000000002</v>
      </c>
      <c r="K346" s="54">
        <v>4.3192599999999999</v>
      </c>
      <c r="L346" s="47">
        <v>6.58277</v>
      </c>
      <c r="N346" s="47"/>
      <c r="O346" s="52" t="s">
        <v>4</v>
      </c>
      <c r="P346" s="47">
        <v>2.8675199999999998</v>
      </c>
      <c r="Q346" s="54">
        <v>5.0989800000000001</v>
      </c>
      <c r="R346" s="47">
        <v>7.3304499999999999</v>
      </c>
      <c r="T346" s="47"/>
      <c r="U346" s="52" t="s">
        <v>4</v>
      </c>
      <c r="V346" s="47">
        <v>2.8675199999999998</v>
      </c>
      <c r="W346" s="54">
        <v>5.0989800000000001</v>
      </c>
      <c r="X346" s="47">
        <v>7.3304499999999999</v>
      </c>
      <c r="Z346" s="47"/>
      <c r="AA346" s="52" t="s">
        <v>4</v>
      </c>
      <c r="AB346" s="47">
        <v>4.6729000000000003</v>
      </c>
      <c r="AC346" s="54">
        <v>7.2955899999999998</v>
      </c>
      <c r="AD346" s="47">
        <v>9.9182799999999993</v>
      </c>
      <c r="AF346" s="47"/>
      <c r="AG346" s="52" t="s">
        <v>4</v>
      </c>
      <c r="AH346" s="47">
        <v>5.7016</v>
      </c>
      <c r="AI346" s="54">
        <v>8.7455400000000001</v>
      </c>
      <c r="AJ346" s="47">
        <v>11.78947</v>
      </c>
      <c r="AL346" s="47"/>
      <c r="AM346" s="52" t="s">
        <v>4</v>
      </c>
      <c r="AN346" s="47">
        <v>7.0734899999999996</v>
      </c>
      <c r="AO346" s="54">
        <v>10.09802</v>
      </c>
      <c r="AP346" s="47">
        <v>13.122540000000001</v>
      </c>
      <c r="AR346" s="47"/>
      <c r="AS346" s="52" t="s">
        <v>4</v>
      </c>
      <c r="AT346" s="47">
        <v>8.5662599999999998</v>
      </c>
      <c r="AU346" s="54">
        <v>11.54406</v>
      </c>
      <c r="AV346" s="47">
        <v>14.52186</v>
      </c>
      <c r="AX346" s="47"/>
      <c r="AY346" s="52" t="s">
        <v>4</v>
      </c>
      <c r="AZ346" s="47">
        <v>9.1878799999999998</v>
      </c>
      <c r="BA346" s="54">
        <v>12.46105</v>
      </c>
      <c r="BB346" s="47">
        <v>15.734209999999999</v>
      </c>
      <c r="BD346" s="47"/>
      <c r="BE346" s="52" t="s">
        <v>4</v>
      </c>
      <c r="BF346" s="47">
        <v>10.12299</v>
      </c>
      <c r="BG346" s="54">
        <v>13.53429</v>
      </c>
      <c r="BH346" s="47">
        <v>16.945589999999999</v>
      </c>
      <c r="BJ346" s="47"/>
      <c r="BK346" s="52" t="s">
        <v>4</v>
      </c>
      <c r="BL346" s="47">
        <v>10.758150000000001</v>
      </c>
      <c r="BM346" s="54">
        <v>13.75067</v>
      </c>
      <c r="BN346" s="47">
        <v>16.743189999999998</v>
      </c>
      <c r="BP346" s="47"/>
      <c r="BQ346" s="52" t="s">
        <v>4</v>
      </c>
      <c r="BR346" s="47">
        <v>12.889620000000001</v>
      </c>
      <c r="BS346" s="54">
        <v>16.573219999999999</v>
      </c>
      <c r="BT346" s="47">
        <v>20.256820000000001</v>
      </c>
      <c r="BV346" s="47"/>
      <c r="BW346" s="52" t="s">
        <v>4</v>
      </c>
      <c r="BX346" s="47">
        <v>13.77285</v>
      </c>
      <c r="BY346" s="54">
        <v>17.605499999999999</v>
      </c>
      <c r="BZ346" s="47">
        <v>21.43815</v>
      </c>
      <c r="CB346" s="47"/>
      <c r="CC346" s="52" t="s">
        <v>4</v>
      </c>
      <c r="CD346" s="47">
        <v>16.35829</v>
      </c>
      <c r="CE346" s="54">
        <v>20.568200000000001</v>
      </c>
      <c r="CF346" s="47">
        <v>24.778110000000002</v>
      </c>
      <c r="CH346" s="47"/>
      <c r="CI346" s="52" t="s">
        <v>4</v>
      </c>
      <c r="CJ346" s="47">
        <v>21.869769999999999</v>
      </c>
      <c r="CK346" s="54">
        <v>25.857790000000001</v>
      </c>
      <c r="CL346" s="47">
        <v>29.84581</v>
      </c>
      <c r="CN346" s="47"/>
      <c r="CO346" s="52" t="s">
        <v>4</v>
      </c>
      <c r="CP346" s="47">
        <v>27.781780000000001</v>
      </c>
      <c r="CQ346" s="54">
        <v>36.971240000000002</v>
      </c>
      <c r="CR346" s="47">
        <v>46.160699999999999</v>
      </c>
      <c r="CT346" s="47"/>
      <c r="CU346" s="52" t="s">
        <v>4</v>
      </c>
      <c r="CV346" s="47">
        <v>58.328069999999997</v>
      </c>
      <c r="CW346" s="54">
        <v>75.530709999999999</v>
      </c>
      <c r="CX346" s="47">
        <v>92.733350000000002</v>
      </c>
    </row>
    <row r="347" spans="1:102" x14ac:dyDescent="0.3">
      <c r="B347" s="14" t="s">
        <v>6</v>
      </c>
      <c r="C347" s="50" t="s">
        <v>3</v>
      </c>
      <c r="D347" s="3">
        <v>22.623080000000002</v>
      </c>
      <c r="E347" s="51">
        <v>24.378520000000002</v>
      </c>
      <c r="F347" s="3">
        <v>26.133959999999998</v>
      </c>
      <c r="H347" s="14" t="s">
        <v>6</v>
      </c>
      <c r="I347" s="50" t="s">
        <v>3</v>
      </c>
      <c r="J347" s="3">
        <v>22.422979999999999</v>
      </c>
      <c r="K347" s="51">
        <v>24.0548</v>
      </c>
      <c r="L347" s="3">
        <v>25.686620000000001</v>
      </c>
      <c r="N347" s="14" t="s">
        <v>6</v>
      </c>
      <c r="O347" s="50" t="s">
        <v>3</v>
      </c>
      <c r="P347" s="3">
        <v>22.315280000000001</v>
      </c>
      <c r="Q347" s="51">
        <v>23.78041</v>
      </c>
      <c r="R347" s="3">
        <v>25.245539999999998</v>
      </c>
      <c r="T347" s="14" t="s">
        <v>6</v>
      </c>
      <c r="U347" s="50" t="s">
        <v>3</v>
      </c>
      <c r="V347" s="3">
        <v>22.315280000000001</v>
      </c>
      <c r="W347" s="51">
        <v>23.78041</v>
      </c>
      <c r="X347" s="3">
        <v>25.245539999999998</v>
      </c>
      <c r="Z347" s="14" t="s">
        <v>6</v>
      </c>
      <c r="AA347" s="50" t="s">
        <v>3</v>
      </c>
      <c r="AB347" s="3">
        <v>21.593969999999999</v>
      </c>
      <c r="AC347" s="51">
        <v>22.980319999999999</v>
      </c>
      <c r="AD347" s="3">
        <v>24.36666</v>
      </c>
      <c r="AF347" s="14" t="s">
        <v>6</v>
      </c>
      <c r="AG347" s="50" t="s">
        <v>3</v>
      </c>
      <c r="AH347" s="3">
        <v>21.052150000000001</v>
      </c>
      <c r="AI347" s="51">
        <v>22.237179999999999</v>
      </c>
      <c r="AJ347" s="3">
        <v>23.42221</v>
      </c>
      <c r="AL347" s="14" t="s">
        <v>6</v>
      </c>
      <c r="AM347" s="50" t="s">
        <v>3</v>
      </c>
      <c r="AN347" s="3">
        <v>20.407319999999999</v>
      </c>
      <c r="AO347" s="51">
        <v>21.39621</v>
      </c>
      <c r="AP347" s="3">
        <v>22.385090000000002</v>
      </c>
      <c r="AR347" s="14" t="s">
        <v>6</v>
      </c>
      <c r="AS347" s="50" t="s">
        <v>3</v>
      </c>
      <c r="AT347" s="3">
        <v>19.464279999999999</v>
      </c>
      <c r="AU347" s="51">
        <v>20.321619999999999</v>
      </c>
      <c r="AV347" s="3">
        <v>21.17897</v>
      </c>
      <c r="AX347" s="14" t="s">
        <v>6</v>
      </c>
      <c r="AY347" s="50" t="s">
        <v>3</v>
      </c>
      <c r="AZ347" s="3">
        <v>18.875679999999999</v>
      </c>
      <c r="BA347" s="51">
        <v>19.67155</v>
      </c>
      <c r="BB347" s="3">
        <v>20.467420000000001</v>
      </c>
      <c r="BD347" s="14" t="s">
        <v>6</v>
      </c>
      <c r="BE347" s="50" t="s">
        <v>3</v>
      </c>
      <c r="BF347" s="3">
        <v>18.304099999999998</v>
      </c>
      <c r="BG347" s="51">
        <v>18.941790000000001</v>
      </c>
      <c r="BH347" s="3">
        <v>19.57949</v>
      </c>
      <c r="BJ347" s="14" t="s">
        <v>6</v>
      </c>
      <c r="BK347" s="50" t="s">
        <v>3</v>
      </c>
      <c r="BL347" s="3">
        <v>17.569009999999999</v>
      </c>
      <c r="BM347" s="51">
        <v>18.147880000000001</v>
      </c>
      <c r="BN347" s="3">
        <v>18.726739999999999</v>
      </c>
      <c r="BP347" s="14" t="s">
        <v>6</v>
      </c>
      <c r="BQ347" s="50" t="s">
        <v>3</v>
      </c>
      <c r="BR347" s="3">
        <v>16.666</v>
      </c>
      <c r="BS347" s="51">
        <v>17.214469999999999</v>
      </c>
      <c r="BT347" s="3">
        <v>17.762930000000001</v>
      </c>
      <c r="BV347" s="14" t="s">
        <v>6</v>
      </c>
      <c r="BW347" s="50" t="s">
        <v>3</v>
      </c>
      <c r="BX347" s="3">
        <v>15.777659999999999</v>
      </c>
      <c r="BY347" s="51">
        <v>16.157499999999999</v>
      </c>
      <c r="BZ347" s="3">
        <v>16.537330000000001</v>
      </c>
      <c r="CB347" s="14" t="s">
        <v>6</v>
      </c>
      <c r="CC347" s="50" t="s">
        <v>3</v>
      </c>
      <c r="CD347" s="3">
        <v>14.74766</v>
      </c>
      <c r="CE347" s="51">
        <v>15.058059999999999</v>
      </c>
      <c r="CF347" s="3">
        <v>15.368460000000001</v>
      </c>
      <c r="CH347" s="14" t="s">
        <v>6</v>
      </c>
      <c r="CI347" s="50" t="s">
        <v>3</v>
      </c>
      <c r="CJ347" s="3">
        <v>13.66156</v>
      </c>
      <c r="CK347" s="51">
        <v>13.88949</v>
      </c>
      <c r="CL347" s="3">
        <v>14.11741</v>
      </c>
      <c r="CN347" s="14" t="s">
        <v>6</v>
      </c>
      <c r="CO347" s="50" t="s">
        <v>3</v>
      </c>
      <c r="CP347" s="3">
        <v>12.437010000000001</v>
      </c>
      <c r="CQ347" s="51">
        <v>12.59324</v>
      </c>
      <c r="CR347" s="3">
        <v>12.749470000000001</v>
      </c>
      <c r="CT347" s="14" t="s">
        <v>6</v>
      </c>
      <c r="CU347" s="50" t="s">
        <v>3</v>
      </c>
      <c r="CV347" s="3">
        <v>10.94622</v>
      </c>
      <c r="CW347" s="51">
        <v>11.03763</v>
      </c>
      <c r="CX347" s="3">
        <v>11.129049999999999</v>
      </c>
    </row>
    <row r="348" spans="1:102" x14ac:dyDescent="0.3">
      <c r="B348" s="47"/>
      <c r="C348" s="52" t="s">
        <v>4</v>
      </c>
      <c r="D348" s="47">
        <v>15.392060000000001</v>
      </c>
      <c r="E348" s="53">
        <v>16.4483</v>
      </c>
      <c r="F348" s="47">
        <v>17.504539999999999</v>
      </c>
      <c r="H348" s="47"/>
      <c r="I348" s="52" t="s">
        <v>4</v>
      </c>
      <c r="J348" s="47">
        <v>15.116540000000001</v>
      </c>
      <c r="K348" s="53">
        <v>16.065359999999998</v>
      </c>
      <c r="L348" s="47">
        <v>17.01417</v>
      </c>
      <c r="N348" s="47"/>
      <c r="O348" s="52" t="s">
        <v>4</v>
      </c>
      <c r="P348" s="47">
        <v>14.873379999999999</v>
      </c>
      <c r="Q348" s="53">
        <v>15.725529999999999</v>
      </c>
      <c r="R348" s="47">
        <v>16.57769</v>
      </c>
      <c r="T348" s="47"/>
      <c r="U348" s="52" t="s">
        <v>4</v>
      </c>
      <c r="V348" s="47">
        <v>14.873379999999999</v>
      </c>
      <c r="W348" s="53">
        <v>15.725529999999999</v>
      </c>
      <c r="X348" s="47">
        <v>16.57769</v>
      </c>
      <c r="Z348" s="47"/>
      <c r="AA348" s="52" t="s">
        <v>4</v>
      </c>
      <c r="AB348" s="47">
        <v>14.0527</v>
      </c>
      <c r="AC348" s="53">
        <v>14.734669999999999</v>
      </c>
      <c r="AD348" s="47">
        <v>15.416650000000001</v>
      </c>
      <c r="AF348" s="47"/>
      <c r="AG348" s="52" t="s">
        <v>4</v>
      </c>
      <c r="AH348" s="47">
        <v>13.46388</v>
      </c>
      <c r="AI348" s="53">
        <v>13.995279999999999</v>
      </c>
      <c r="AJ348" s="47">
        <v>14.526680000000001</v>
      </c>
      <c r="AL348" s="47"/>
      <c r="AM348" s="52" t="s">
        <v>4</v>
      </c>
      <c r="AN348" s="47">
        <v>12.769600000000001</v>
      </c>
      <c r="AO348" s="53">
        <v>13.163740000000001</v>
      </c>
      <c r="AP348" s="47">
        <v>13.55789</v>
      </c>
      <c r="AR348" s="47"/>
      <c r="AS348" s="52" t="s">
        <v>4</v>
      </c>
      <c r="AT348" s="47">
        <v>11.892480000000001</v>
      </c>
      <c r="AU348" s="53">
        <v>12.21034</v>
      </c>
      <c r="AV348" s="47">
        <v>12.52819</v>
      </c>
      <c r="AX348" s="47"/>
      <c r="AY348" s="52" t="s">
        <v>4</v>
      </c>
      <c r="AZ348" s="47">
        <v>11.411809999999999</v>
      </c>
      <c r="BA348" s="53">
        <v>11.66976</v>
      </c>
      <c r="BB348" s="47">
        <v>11.9277</v>
      </c>
      <c r="BD348" s="47"/>
      <c r="BE348" s="52" t="s">
        <v>4</v>
      </c>
      <c r="BF348" s="47">
        <v>10.917579999999999</v>
      </c>
      <c r="BG348" s="53">
        <v>11.11558</v>
      </c>
      <c r="BH348" s="47">
        <v>11.31358</v>
      </c>
      <c r="BJ348" s="47"/>
      <c r="BK348" s="52" t="s">
        <v>4</v>
      </c>
      <c r="BL348" s="47">
        <v>10.323399999999999</v>
      </c>
      <c r="BM348" s="53">
        <v>10.48484</v>
      </c>
      <c r="BN348" s="47">
        <v>10.64629</v>
      </c>
      <c r="BP348" s="47"/>
      <c r="BQ348" s="52" t="s">
        <v>4</v>
      </c>
      <c r="BR348" s="47">
        <v>9.6157800000000009</v>
      </c>
      <c r="BS348" s="53">
        <v>9.8048599999999997</v>
      </c>
      <c r="BT348" s="47">
        <v>9.9939400000000003</v>
      </c>
      <c r="BV348" s="47"/>
      <c r="BW348" s="52" t="s">
        <v>4</v>
      </c>
      <c r="BX348" s="47">
        <v>9.0137699999999992</v>
      </c>
      <c r="BY348" s="53">
        <v>9.1141100000000002</v>
      </c>
      <c r="BZ348" s="47">
        <v>9.2144399999999997</v>
      </c>
      <c r="CB348" s="47"/>
      <c r="CC348" s="52" t="s">
        <v>4</v>
      </c>
      <c r="CD348" s="47">
        <v>8.3092600000000001</v>
      </c>
      <c r="CE348" s="53">
        <v>8.4193800000000003</v>
      </c>
      <c r="CF348" s="47">
        <v>8.5294899999999991</v>
      </c>
      <c r="CH348" s="47"/>
      <c r="CI348" s="52" t="s">
        <v>4</v>
      </c>
      <c r="CJ348" s="47">
        <v>7.6087300000000004</v>
      </c>
      <c r="CK348" s="53">
        <v>7.6899100000000002</v>
      </c>
      <c r="CL348" s="47">
        <v>7.7710900000000001</v>
      </c>
      <c r="CN348" s="47"/>
      <c r="CO348" s="52" t="s">
        <v>4</v>
      </c>
      <c r="CP348" s="47">
        <v>6.8840700000000004</v>
      </c>
      <c r="CQ348" s="53">
        <v>6.9436299999999997</v>
      </c>
      <c r="CR348" s="47">
        <v>7.00319</v>
      </c>
      <c r="CT348" s="47"/>
      <c r="CU348" s="52" t="s">
        <v>4</v>
      </c>
      <c r="CV348" s="47">
        <v>6.1825200000000002</v>
      </c>
      <c r="CW348" s="53">
        <v>6.2207999999999997</v>
      </c>
      <c r="CX348" s="47">
        <v>6.2590899999999996</v>
      </c>
    </row>
    <row r="349" spans="1:102" x14ac:dyDescent="0.3">
      <c r="B349" s="14" t="s">
        <v>7</v>
      </c>
      <c r="C349" s="50" t="s">
        <v>3</v>
      </c>
      <c r="D349" s="3">
        <v>3.6545100000000001</v>
      </c>
      <c r="E349" s="55">
        <v>3.6713</v>
      </c>
      <c r="F349" s="3">
        <v>3.6880899999999999</v>
      </c>
      <c r="H349" s="14" t="s">
        <v>7</v>
      </c>
      <c r="I349" s="50" t="s">
        <v>3</v>
      </c>
      <c r="J349" s="3">
        <v>3.65415</v>
      </c>
      <c r="K349" s="55">
        <v>3.6711399999999998</v>
      </c>
      <c r="L349" s="3">
        <v>3.6881400000000002</v>
      </c>
      <c r="N349" s="14" t="s">
        <v>7</v>
      </c>
      <c r="O349" s="50" t="s">
        <v>3</v>
      </c>
      <c r="P349" s="3">
        <v>3.6543199999999998</v>
      </c>
      <c r="Q349" s="55">
        <v>3.6714899999999999</v>
      </c>
      <c r="R349" s="3">
        <v>3.68866</v>
      </c>
      <c r="T349" s="14" t="s">
        <v>7</v>
      </c>
      <c r="U349" s="50" t="s">
        <v>3</v>
      </c>
      <c r="V349" s="3">
        <v>3.6543199999999998</v>
      </c>
      <c r="W349" s="55">
        <v>3.6714899999999999</v>
      </c>
      <c r="X349" s="3">
        <v>3.68866</v>
      </c>
      <c r="Z349" s="14" t="s">
        <v>7</v>
      </c>
      <c r="AA349" s="50" t="s">
        <v>3</v>
      </c>
      <c r="AB349" s="3">
        <v>3.65394</v>
      </c>
      <c r="AC349" s="55">
        <v>3.6714699999999998</v>
      </c>
      <c r="AD349" s="3">
        <v>3.6890000000000001</v>
      </c>
      <c r="AF349" s="14" t="s">
        <v>7</v>
      </c>
      <c r="AG349" s="50" t="s">
        <v>3</v>
      </c>
      <c r="AH349" s="3">
        <v>3.6547900000000002</v>
      </c>
      <c r="AI349" s="55">
        <v>3.6713900000000002</v>
      </c>
      <c r="AJ349" s="3">
        <v>3.6879900000000001</v>
      </c>
      <c r="AL349" s="14" t="s">
        <v>7</v>
      </c>
      <c r="AM349" s="50" t="s">
        <v>3</v>
      </c>
      <c r="AN349" s="3">
        <v>3.6545999999999998</v>
      </c>
      <c r="AO349" s="55">
        <v>3.6714099999999998</v>
      </c>
      <c r="AP349" s="3">
        <v>3.6882100000000002</v>
      </c>
      <c r="AR349" s="14" t="s">
        <v>7</v>
      </c>
      <c r="AS349" s="50" t="s">
        <v>3</v>
      </c>
      <c r="AT349" s="3">
        <v>3.6548600000000002</v>
      </c>
      <c r="AU349" s="55">
        <v>3.6716199999999999</v>
      </c>
      <c r="AV349" s="3">
        <v>3.6883900000000001</v>
      </c>
      <c r="AX349" s="14" t="s">
        <v>7</v>
      </c>
      <c r="AY349" s="50" t="s">
        <v>3</v>
      </c>
      <c r="AZ349" s="3">
        <v>3.6552799999999999</v>
      </c>
      <c r="BA349" s="55">
        <v>3.67171</v>
      </c>
      <c r="BB349" s="3">
        <v>3.6881300000000001</v>
      </c>
      <c r="BD349" s="14" t="s">
        <v>7</v>
      </c>
      <c r="BE349" s="50" t="s">
        <v>3</v>
      </c>
      <c r="BF349" s="3">
        <v>3.6545200000000002</v>
      </c>
      <c r="BG349" s="55">
        <v>3.6712899999999999</v>
      </c>
      <c r="BH349" s="3">
        <v>3.6880600000000001</v>
      </c>
      <c r="BJ349" s="14" t="s">
        <v>7</v>
      </c>
      <c r="BK349" s="50" t="s">
        <v>3</v>
      </c>
      <c r="BL349" s="3">
        <v>3.6551200000000001</v>
      </c>
      <c r="BM349" s="55">
        <v>3.6715300000000002</v>
      </c>
      <c r="BN349" s="3">
        <v>3.6879400000000002</v>
      </c>
      <c r="BP349" s="14" t="s">
        <v>7</v>
      </c>
      <c r="BQ349" s="50" t="s">
        <v>3</v>
      </c>
      <c r="BR349" s="3">
        <v>3.6551300000000002</v>
      </c>
      <c r="BS349" s="55">
        <v>3.6711299999999998</v>
      </c>
      <c r="BT349" s="3">
        <v>3.6871200000000002</v>
      </c>
      <c r="BV349" s="14" t="s">
        <v>7</v>
      </c>
      <c r="BW349" s="50" t="s">
        <v>3</v>
      </c>
      <c r="BX349" s="3">
        <v>3.65463</v>
      </c>
      <c r="BY349" s="55">
        <v>3.6712400000000001</v>
      </c>
      <c r="BZ349" s="3">
        <v>3.6878600000000001</v>
      </c>
      <c r="CB349" s="14" t="s">
        <v>7</v>
      </c>
      <c r="CC349" s="50" t="s">
        <v>3</v>
      </c>
      <c r="CD349" s="3">
        <v>3.6546500000000002</v>
      </c>
      <c r="CE349" s="55">
        <v>3.6716099999999998</v>
      </c>
      <c r="CF349" s="3">
        <v>3.68858</v>
      </c>
      <c r="CH349" s="14" t="s">
        <v>7</v>
      </c>
      <c r="CI349" s="50" t="s">
        <v>3</v>
      </c>
      <c r="CJ349" s="3">
        <v>3.65388</v>
      </c>
      <c r="CK349" s="55">
        <v>3.6697799999999998</v>
      </c>
      <c r="CL349" s="3">
        <v>3.6856900000000001</v>
      </c>
      <c r="CN349" s="14" t="s">
        <v>7</v>
      </c>
      <c r="CO349" s="50" t="s">
        <v>3</v>
      </c>
      <c r="CP349" s="3">
        <v>3.6510500000000001</v>
      </c>
      <c r="CQ349" s="55">
        <v>3.6666300000000001</v>
      </c>
      <c r="CR349" s="3">
        <v>3.68221</v>
      </c>
      <c r="CT349" s="14" t="s">
        <v>7</v>
      </c>
      <c r="CU349" s="50" t="s">
        <v>3</v>
      </c>
      <c r="CV349" s="3">
        <v>3.6354299999999999</v>
      </c>
      <c r="CW349" s="55">
        <v>3.6503999999999999</v>
      </c>
      <c r="CX349" s="3">
        <v>3.6653699999999998</v>
      </c>
    </row>
    <row r="350" spans="1:102" x14ac:dyDescent="0.3">
      <c r="B350" s="47"/>
      <c r="C350" s="52" t="s">
        <v>4</v>
      </c>
      <c r="D350" s="47">
        <v>2.2634500000000002</v>
      </c>
      <c r="E350" s="53">
        <v>2.2780999999999998</v>
      </c>
      <c r="F350" s="47">
        <v>2.2927399999999998</v>
      </c>
      <c r="H350" s="47"/>
      <c r="I350" s="52" t="s">
        <v>4</v>
      </c>
      <c r="J350" s="47">
        <v>2.26349</v>
      </c>
      <c r="K350" s="53">
        <v>2.2781199999999999</v>
      </c>
      <c r="L350" s="47">
        <v>2.2927499999999998</v>
      </c>
      <c r="N350" s="47"/>
      <c r="O350" s="52" t="s">
        <v>4</v>
      </c>
      <c r="P350" s="47">
        <v>2.2639100000000001</v>
      </c>
      <c r="Q350" s="53">
        <v>2.27833</v>
      </c>
      <c r="R350" s="47">
        <v>2.2927399999999998</v>
      </c>
      <c r="T350" s="47"/>
      <c r="U350" s="52" t="s">
        <v>4</v>
      </c>
      <c r="V350" s="47">
        <v>2.2639100000000001</v>
      </c>
      <c r="W350" s="53">
        <v>2.27833</v>
      </c>
      <c r="X350" s="47">
        <v>2.2927399999999998</v>
      </c>
      <c r="Z350" s="47"/>
      <c r="AA350" s="52" t="s">
        <v>4</v>
      </c>
      <c r="AB350" s="47">
        <v>2.2637100000000001</v>
      </c>
      <c r="AC350" s="53">
        <v>2.2780999999999998</v>
      </c>
      <c r="AD350" s="47">
        <v>2.2924799999999999</v>
      </c>
      <c r="AF350" s="47"/>
      <c r="AG350" s="52" t="s">
        <v>4</v>
      </c>
      <c r="AH350" s="47">
        <v>2.2634400000000001</v>
      </c>
      <c r="AI350" s="53">
        <v>2.2781199999999999</v>
      </c>
      <c r="AJ350" s="47">
        <v>2.2927900000000001</v>
      </c>
      <c r="AL350" s="47"/>
      <c r="AM350" s="52" t="s">
        <v>4</v>
      </c>
      <c r="AN350" s="47">
        <v>2.2630400000000002</v>
      </c>
      <c r="AO350" s="53">
        <v>2.27773</v>
      </c>
      <c r="AP350" s="47">
        <v>2.2924199999999999</v>
      </c>
      <c r="AR350" s="47"/>
      <c r="AS350" s="52" t="s">
        <v>4</v>
      </c>
      <c r="AT350" s="47">
        <v>2.26295</v>
      </c>
      <c r="AU350" s="53">
        <v>2.2777400000000001</v>
      </c>
      <c r="AV350" s="47">
        <v>2.2925399999999998</v>
      </c>
      <c r="AX350" s="47"/>
      <c r="AY350" s="52" t="s">
        <v>4</v>
      </c>
      <c r="AZ350" s="47">
        <v>2.2635299999999998</v>
      </c>
      <c r="BA350" s="53">
        <v>2.27806</v>
      </c>
      <c r="BB350" s="47">
        <v>2.2925800000000001</v>
      </c>
      <c r="BD350" s="47"/>
      <c r="BE350" s="52" t="s">
        <v>4</v>
      </c>
      <c r="BF350" s="47">
        <v>2.2632099999999999</v>
      </c>
      <c r="BG350" s="53">
        <v>2.27786</v>
      </c>
      <c r="BH350" s="47">
        <v>2.2925</v>
      </c>
      <c r="BJ350" s="47"/>
      <c r="BK350" s="52" t="s">
        <v>4</v>
      </c>
      <c r="BL350" s="47">
        <v>2.26301</v>
      </c>
      <c r="BM350" s="53">
        <v>2.2778399999999999</v>
      </c>
      <c r="BN350" s="47">
        <v>2.2926799999999998</v>
      </c>
      <c r="BP350" s="47"/>
      <c r="BQ350" s="52" t="s">
        <v>4</v>
      </c>
      <c r="BR350" s="47">
        <v>2.2624300000000002</v>
      </c>
      <c r="BS350" s="53">
        <v>2.2772399999999999</v>
      </c>
      <c r="BT350" s="47">
        <v>2.2920600000000002</v>
      </c>
      <c r="BV350" s="47"/>
      <c r="BW350" s="52" t="s">
        <v>4</v>
      </c>
      <c r="BX350" s="47">
        <v>2.2631399999999999</v>
      </c>
      <c r="BY350" s="53">
        <v>2.2778700000000001</v>
      </c>
      <c r="BZ350" s="47">
        <v>2.2925900000000001</v>
      </c>
      <c r="CB350" s="47"/>
      <c r="CC350" s="52" t="s">
        <v>4</v>
      </c>
      <c r="CD350" s="47">
        <v>2.2627899999999999</v>
      </c>
      <c r="CE350" s="53">
        <v>2.2776000000000001</v>
      </c>
      <c r="CF350" s="47">
        <v>2.2924099999999998</v>
      </c>
      <c r="CH350" s="47"/>
      <c r="CI350" s="52" t="s">
        <v>4</v>
      </c>
      <c r="CJ350" s="47">
        <v>2.2623799999999998</v>
      </c>
      <c r="CK350" s="53">
        <v>2.2771599999999999</v>
      </c>
      <c r="CL350" s="47">
        <v>2.2919399999999999</v>
      </c>
      <c r="CN350" s="47"/>
      <c r="CO350" s="52" t="s">
        <v>4</v>
      </c>
      <c r="CP350" s="47">
        <v>2.2578800000000001</v>
      </c>
      <c r="CQ350" s="53">
        <v>2.2735599999999998</v>
      </c>
      <c r="CR350" s="47">
        <v>2.2892299999999999</v>
      </c>
      <c r="CT350" s="47"/>
      <c r="CU350" s="52" t="s">
        <v>4</v>
      </c>
      <c r="CV350" s="47">
        <v>2.2523900000000001</v>
      </c>
      <c r="CW350" s="53">
        <v>2.2679900000000002</v>
      </c>
      <c r="CX350" s="47">
        <v>2.2835899999999998</v>
      </c>
    </row>
    <row r="351" spans="1:102" x14ac:dyDescent="0.3">
      <c r="B351" s="14" t="s">
        <v>8</v>
      </c>
      <c r="C351" s="50" t="s">
        <v>3</v>
      </c>
      <c r="D351" s="3">
        <v>18.958279999999998</v>
      </c>
      <c r="E351" s="51">
        <v>20.70722</v>
      </c>
      <c r="F351" s="3">
        <v>22.456150000000001</v>
      </c>
      <c r="H351" s="14" t="s">
        <v>8</v>
      </c>
      <c r="I351" s="50" t="s">
        <v>3</v>
      </c>
      <c r="J351" s="3">
        <v>18.75806</v>
      </c>
      <c r="K351" s="51">
        <v>20.383659999999999</v>
      </c>
      <c r="L351" s="3">
        <v>22.009260000000001</v>
      </c>
      <c r="N351" s="14" t="s">
        <v>8</v>
      </c>
      <c r="O351" s="50" t="s">
        <v>3</v>
      </c>
      <c r="P351" s="3">
        <v>18.650390000000002</v>
      </c>
      <c r="Q351" s="51">
        <v>20.108920000000001</v>
      </c>
      <c r="R351" s="3">
        <v>21.567450000000001</v>
      </c>
      <c r="T351" s="14" t="s">
        <v>8</v>
      </c>
      <c r="U351" s="50" t="s">
        <v>3</v>
      </c>
      <c r="V351" s="3">
        <v>18.650390000000002</v>
      </c>
      <c r="W351" s="51">
        <v>20.108920000000001</v>
      </c>
      <c r="X351" s="3">
        <v>21.567450000000001</v>
      </c>
      <c r="Z351" s="14" t="s">
        <v>8</v>
      </c>
      <c r="AA351" s="50" t="s">
        <v>3</v>
      </c>
      <c r="AB351" s="3">
        <v>17.930129999999998</v>
      </c>
      <c r="AC351" s="51">
        <v>19.30885</v>
      </c>
      <c r="AD351" s="3">
        <v>20.687560000000001</v>
      </c>
      <c r="AF351" s="14" t="s">
        <v>8</v>
      </c>
      <c r="AG351" s="50" t="s">
        <v>3</v>
      </c>
      <c r="AH351" s="3">
        <v>17.387589999999999</v>
      </c>
      <c r="AI351" s="51">
        <v>18.56579</v>
      </c>
      <c r="AJ351" s="3">
        <v>19.74399</v>
      </c>
      <c r="AL351" s="14" t="s">
        <v>8</v>
      </c>
      <c r="AM351" s="50" t="s">
        <v>3</v>
      </c>
      <c r="AN351" s="3">
        <v>16.743829999999999</v>
      </c>
      <c r="AO351" s="51">
        <v>17.724799999999998</v>
      </c>
      <c r="AP351" s="3">
        <v>18.705770000000001</v>
      </c>
      <c r="AR351" s="14" t="s">
        <v>8</v>
      </c>
      <c r="AS351" s="50" t="s">
        <v>3</v>
      </c>
      <c r="AT351" s="3">
        <v>15.80039</v>
      </c>
      <c r="AU351" s="51">
        <v>16.649999999999999</v>
      </c>
      <c r="AV351" s="3">
        <v>17.499610000000001</v>
      </c>
      <c r="AX351" s="14" t="s">
        <v>8</v>
      </c>
      <c r="AY351" s="50" t="s">
        <v>3</v>
      </c>
      <c r="AZ351" s="3">
        <v>15.2126</v>
      </c>
      <c r="BA351" s="51">
        <v>15.999840000000001</v>
      </c>
      <c r="BB351" s="3">
        <v>16.787089999999999</v>
      </c>
      <c r="BD351" s="14" t="s">
        <v>8</v>
      </c>
      <c r="BE351" s="50" t="s">
        <v>3</v>
      </c>
      <c r="BF351" s="3">
        <v>14.64066</v>
      </c>
      <c r="BG351" s="51">
        <v>15.27051</v>
      </c>
      <c r="BH351" s="3">
        <v>15.900359999999999</v>
      </c>
      <c r="BJ351" s="14" t="s">
        <v>8</v>
      </c>
      <c r="BK351" s="50" t="s">
        <v>3</v>
      </c>
      <c r="BL351" s="3">
        <v>13.90555</v>
      </c>
      <c r="BM351" s="51">
        <v>14.47635</v>
      </c>
      <c r="BN351" s="3">
        <v>15.04715</v>
      </c>
      <c r="BP351" s="14" t="s">
        <v>8</v>
      </c>
      <c r="BQ351" s="50" t="s">
        <v>3</v>
      </c>
      <c r="BR351" s="3">
        <v>13.00098</v>
      </c>
      <c r="BS351" s="51">
        <v>13.543340000000001</v>
      </c>
      <c r="BT351" s="3">
        <v>14.085710000000001</v>
      </c>
      <c r="BV351" s="14" t="s">
        <v>8</v>
      </c>
      <c r="BW351" s="50" t="s">
        <v>3</v>
      </c>
      <c r="BX351" s="3">
        <v>12.115500000000001</v>
      </c>
      <c r="BY351" s="51">
        <v>12.48625</v>
      </c>
      <c r="BZ351" s="3">
        <v>12.857010000000001</v>
      </c>
      <c r="CB351" s="14" t="s">
        <v>8</v>
      </c>
      <c r="CC351" s="50" t="s">
        <v>3</v>
      </c>
      <c r="CD351" s="3">
        <v>11.08516</v>
      </c>
      <c r="CE351" s="51">
        <v>11.38645</v>
      </c>
      <c r="CF351" s="3">
        <v>11.68774</v>
      </c>
      <c r="CH351" s="14" t="s">
        <v>8</v>
      </c>
      <c r="CI351" s="50" t="s">
        <v>3</v>
      </c>
      <c r="CJ351" s="3">
        <v>9.9989600000000003</v>
      </c>
      <c r="CK351" s="51">
        <v>10.2197</v>
      </c>
      <c r="CL351" s="3">
        <v>10.44045</v>
      </c>
      <c r="CN351" s="14" t="s">
        <v>8</v>
      </c>
      <c r="CO351" s="50" t="s">
        <v>3</v>
      </c>
      <c r="CP351" s="3">
        <v>8.7780500000000004</v>
      </c>
      <c r="CQ351" s="51">
        <v>8.9266100000000002</v>
      </c>
      <c r="CR351" s="3">
        <v>9.0751799999999996</v>
      </c>
      <c r="CT351" s="14" t="s">
        <v>8</v>
      </c>
      <c r="CU351" s="50" t="s">
        <v>3</v>
      </c>
      <c r="CV351" s="3">
        <v>7.3042299999999996</v>
      </c>
      <c r="CW351" s="51">
        <v>7.3872299999999997</v>
      </c>
      <c r="CX351" s="3">
        <v>7.4702299999999999</v>
      </c>
    </row>
    <row r="352" spans="1:102" x14ac:dyDescent="0.3">
      <c r="B352" s="47"/>
      <c r="C352" s="52" t="s">
        <v>4</v>
      </c>
      <c r="D352" s="47">
        <v>14.12397</v>
      </c>
      <c r="E352" s="53">
        <v>15.178319999999999</v>
      </c>
      <c r="F352" s="47">
        <v>16.232669999999999</v>
      </c>
      <c r="H352" s="47"/>
      <c r="I352" s="52" t="s">
        <v>4</v>
      </c>
      <c r="J352" s="47">
        <v>13.83684</v>
      </c>
      <c r="K352" s="53">
        <v>14.78246</v>
      </c>
      <c r="L352" s="47">
        <v>15.72808</v>
      </c>
      <c r="N352" s="47"/>
      <c r="O352" s="52" t="s">
        <v>4</v>
      </c>
      <c r="P352" s="47">
        <v>13.57826</v>
      </c>
      <c r="Q352" s="53">
        <v>14.427429999999999</v>
      </c>
      <c r="R352" s="47">
        <v>15.2766</v>
      </c>
      <c r="T352" s="47"/>
      <c r="U352" s="52" t="s">
        <v>4</v>
      </c>
      <c r="V352" s="47">
        <v>13.57826</v>
      </c>
      <c r="W352" s="53">
        <v>14.427429999999999</v>
      </c>
      <c r="X352" s="47">
        <v>15.2766</v>
      </c>
      <c r="Z352" s="47"/>
      <c r="AA352" s="52" t="s">
        <v>4</v>
      </c>
      <c r="AB352" s="47">
        <v>12.72869</v>
      </c>
      <c r="AC352" s="53">
        <v>13.39673</v>
      </c>
      <c r="AD352" s="47">
        <v>14.064769999999999</v>
      </c>
      <c r="AF352" s="47"/>
      <c r="AG352" s="52" t="s">
        <v>4</v>
      </c>
      <c r="AH352" s="47">
        <v>12.10909</v>
      </c>
      <c r="AI352" s="53">
        <v>12.62908</v>
      </c>
      <c r="AJ352" s="47">
        <v>13.14907</v>
      </c>
      <c r="AL352" s="47"/>
      <c r="AM352" s="52" t="s">
        <v>4</v>
      </c>
      <c r="AN352" s="47">
        <v>11.39489</v>
      </c>
      <c r="AO352" s="53">
        <v>11.77061</v>
      </c>
      <c r="AP352" s="47">
        <v>12.146319999999999</v>
      </c>
      <c r="AR352" s="47"/>
      <c r="AS352" s="52" t="s">
        <v>4</v>
      </c>
      <c r="AT352" s="47">
        <v>10.486560000000001</v>
      </c>
      <c r="AU352" s="53">
        <v>10.78289</v>
      </c>
      <c r="AV352" s="47">
        <v>11.079230000000001</v>
      </c>
      <c r="AX352" s="47"/>
      <c r="AY352" s="52" t="s">
        <v>4</v>
      </c>
      <c r="AZ352" s="47">
        <v>9.9966899999999992</v>
      </c>
      <c r="BA352" s="53">
        <v>10.22653</v>
      </c>
      <c r="BB352" s="47">
        <v>10.45636</v>
      </c>
      <c r="BD352" s="47"/>
      <c r="BE352" s="52" t="s">
        <v>4</v>
      </c>
      <c r="BF352" s="47">
        <v>9.4787099999999995</v>
      </c>
      <c r="BG352" s="53">
        <v>9.6539000000000001</v>
      </c>
      <c r="BH352" s="47">
        <v>9.8290900000000008</v>
      </c>
      <c r="BJ352" s="47"/>
      <c r="BK352" s="52" t="s">
        <v>4</v>
      </c>
      <c r="BL352" s="47">
        <v>8.86022</v>
      </c>
      <c r="BM352" s="53">
        <v>9.0007300000000008</v>
      </c>
      <c r="BN352" s="47">
        <v>9.1412499999999994</v>
      </c>
      <c r="BP352" s="47"/>
      <c r="BQ352" s="52" t="s">
        <v>4</v>
      </c>
      <c r="BR352" s="47">
        <v>8.1361000000000008</v>
      </c>
      <c r="BS352" s="53">
        <v>8.3028999999999993</v>
      </c>
      <c r="BT352" s="47">
        <v>8.4696999999999996</v>
      </c>
      <c r="BV352" s="47"/>
      <c r="BW352" s="52" t="s">
        <v>4</v>
      </c>
      <c r="BX352" s="47">
        <v>7.5133599999999996</v>
      </c>
      <c r="BY352" s="53">
        <v>7.5943699999999996</v>
      </c>
      <c r="BZ352" s="47">
        <v>7.67537</v>
      </c>
      <c r="CB352" s="47"/>
      <c r="CC352" s="52" t="s">
        <v>4</v>
      </c>
      <c r="CD352" s="47">
        <v>6.7894500000000004</v>
      </c>
      <c r="CE352" s="53">
        <v>6.8821099999999999</v>
      </c>
      <c r="CF352" s="47">
        <v>6.9747700000000004</v>
      </c>
      <c r="CH352" s="47"/>
      <c r="CI352" s="52" t="s">
        <v>4</v>
      </c>
      <c r="CJ352" s="47">
        <v>6.0763999999999996</v>
      </c>
      <c r="CK352" s="53">
        <v>6.1473399999999998</v>
      </c>
      <c r="CL352" s="47">
        <v>6.21828</v>
      </c>
      <c r="CN352" s="47"/>
      <c r="CO352" s="52" t="s">
        <v>4</v>
      </c>
      <c r="CP352" s="47">
        <v>5.3538300000000003</v>
      </c>
      <c r="CQ352" s="53">
        <v>5.4074999999999998</v>
      </c>
      <c r="CR352" s="47">
        <v>5.4611799999999997</v>
      </c>
      <c r="CT352" s="47"/>
      <c r="CU352" s="52" t="s">
        <v>4</v>
      </c>
      <c r="CV352" s="47">
        <v>4.6552600000000002</v>
      </c>
      <c r="CW352" s="53">
        <v>4.69794</v>
      </c>
      <c r="CX352" s="47">
        <v>4.7406300000000003</v>
      </c>
    </row>
    <row r="353" spans="2:102" x14ac:dyDescent="0.3">
      <c r="B353" s="46" t="s">
        <v>9</v>
      </c>
      <c r="C353" s="52"/>
      <c r="D353" s="47">
        <v>0.73519000000000001</v>
      </c>
      <c r="E353" s="56">
        <v>0.77100000000000002</v>
      </c>
      <c r="F353" s="47">
        <v>0.80681000000000003</v>
      </c>
      <c r="H353" s="46" t="s">
        <v>9</v>
      </c>
      <c r="I353" s="52"/>
      <c r="J353" s="47">
        <v>0.74219000000000002</v>
      </c>
      <c r="K353" s="56">
        <v>0.77641000000000004</v>
      </c>
      <c r="L353" s="47">
        <v>0.81062000000000001</v>
      </c>
      <c r="N353" s="46" t="s">
        <v>9</v>
      </c>
      <c r="O353" s="52"/>
      <c r="P353" s="47">
        <v>0.74899000000000004</v>
      </c>
      <c r="Q353" s="56">
        <v>0.77993000000000001</v>
      </c>
      <c r="R353" s="47">
        <v>0.81086999999999998</v>
      </c>
      <c r="T353" s="46" t="s">
        <v>9</v>
      </c>
      <c r="U353" s="52"/>
      <c r="V353" s="47">
        <v>0.74899000000000004</v>
      </c>
      <c r="W353" s="56">
        <v>0.77993000000000001</v>
      </c>
      <c r="X353" s="47">
        <v>0.81086999999999998</v>
      </c>
      <c r="Z353" s="46" t="s">
        <v>9</v>
      </c>
      <c r="AA353" s="52"/>
      <c r="AB353" s="47">
        <v>0.75673999999999997</v>
      </c>
      <c r="AC353" s="56">
        <v>0.78727000000000003</v>
      </c>
      <c r="AD353" s="47">
        <v>0.81779999999999997</v>
      </c>
      <c r="AF353" s="46" t="s">
        <v>9</v>
      </c>
      <c r="AG353" s="52"/>
      <c r="AH353" s="47">
        <v>0.76934999999999998</v>
      </c>
      <c r="AI353" s="56">
        <v>0.79769999999999996</v>
      </c>
      <c r="AJ353" s="47">
        <v>0.82604999999999995</v>
      </c>
      <c r="AL353" s="46" t="s">
        <v>9</v>
      </c>
      <c r="AM353" s="52"/>
      <c r="AN353" s="47">
        <v>0.78686999999999996</v>
      </c>
      <c r="AO353" s="56">
        <v>0.80949000000000004</v>
      </c>
      <c r="AP353" s="47">
        <v>0.83211000000000002</v>
      </c>
      <c r="AR353" s="46" t="s">
        <v>9</v>
      </c>
      <c r="AS353" s="52"/>
      <c r="AT353" s="47">
        <v>0.79788999999999999</v>
      </c>
      <c r="AU353" s="56">
        <v>0.82130999999999998</v>
      </c>
      <c r="AV353" s="47">
        <v>0.84472999999999998</v>
      </c>
      <c r="AX353" s="46" t="s">
        <v>9</v>
      </c>
      <c r="AY353" s="52"/>
      <c r="AZ353" s="47">
        <v>0.80220999999999998</v>
      </c>
      <c r="BA353" s="56">
        <v>0.82665999999999995</v>
      </c>
      <c r="BB353" s="47">
        <v>0.85111000000000003</v>
      </c>
      <c r="BD353" s="46" t="s">
        <v>9</v>
      </c>
      <c r="BE353" s="52"/>
      <c r="BF353" s="47">
        <v>0.81069000000000002</v>
      </c>
      <c r="BG353" s="56">
        <v>0.83074000000000003</v>
      </c>
      <c r="BH353" s="47">
        <v>0.85077999999999998</v>
      </c>
      <c r="BJ353" s="46" t="s">
        <v>9</v>
      </c>
      <c r="BK353" s="52"/>
      <c r="BL353" s="47">
        <v>0.81499999999999995</v>
      </c>
      <c r="BM353" s="56">
        <v>0.83792999999999995</v>
      </c>
      <c r="BN353" s="47">
        <v>0.86087000000000002</v>
      </c>
      <c r="BP353" s="46" t="s">
        <v>9</v>
      </c>
      <c r="BQ353" s="52"/>
      <c r="BR353" s="47">
        <v>0.81489</v>
      </c>
      <c r="BS353" s="56">
        <v>0.84028000000000003</v>
      </c>
      <c r="BT353" s="47">
        <v>0.86565999999999999</v>
      </c>
      <c r="BV353" s="46" t="s">
        <v>9</v>
      </c>
      <c r="BW353" s="52"/>
      <c r="BX353" s="47">
        <v>0.82591000000000003</v>
      </c>
      <c r="BY353" s="56">
        <v>0.84421000000000002</v>
      </c>
      <c r="BZ353" s="47">
        <v>0.86251999999999995</v>
      </c>
      <c r="CB353" s="46" t="s">
        <v>9</v>
      </c>
      <c r="CC353" s="52"/>
      <c r="CD353" s="47">
        <v>0.81145999999999996</v>
      </c>
      <c r="CE353" s="56">
        <v>0.83828000000000003</v>
      </c>
      <c r="CF353" s="47">
        <v>0.86509999999999998</v>
      </c>
      <c r="CH353" s="46" t="s">
        <v>9</v>
      </c>
      <c r="CI353" s="52"/>
      <c r="CJ353" s="47">
        <v>0.76834000000000002</v>
      </c>
      <c r="CK353" s="56">
        <v>0.79944000000000004</v>
      </c>
      <c r="CL353" s="47">
        <v>0.83052999999999999</v>
      </c>
      <c r="CN353" s="46" t="s">
        <v>9</v>
      </c>
      <c r="CO353" s="52"/>
      <c r="CP353" s="47">
        <v>0.67244999999999999</v>
      </c>
      <c r="CQ353" s="56">
        <v>0.72704000000000002</v>
      </c>
      <c r="CR353" s="47">
        <v>0.78163000000000005</v>
      </c>
      <c r="CT353" s="46" t="s">
        <v>9</v>
      </c>
      <c r="CU353" s="52"/>
      <c r="CV353" s="47">
        <v>0.47755999999999998</v>
      </c>
      <c r="CW353" s="56">
        <v>0.54183000000000003</v>
      </c>
      <c r="CX353" s="47">
        <v>0.60609000000000002</v>
      </c>
    </row>
    <row r="354" spans="2:102" x14ac:dyDescent="0.3">
      <c r="B354" s="14" t="s">
        <v>10</v>
      </c>
      <c r="C354" s="50" t="s">
        <v>3</v>
      </c>
      <c r="D354" s="3">
        <v>14.288919999999999</v>
      </c>
      <c r="E354" s="51">
        <v>16.183070000000001</v>
      </c>
      <c r="F354" s="3">
        <v>18.07723</v>
      </c>
      <c r="H354" s="14" t="s">
        <v>10</v>
      </c>
      <c r="I354" s="50" t="s">
        <v>3</v>
      </c>
      <c r="J354" s="3">
        <v>14.225339999999999</v>
      </c>
      <c r="K354" s="51">
        <v>15.940049999999999</v>
      </c>
      <c r="L354" s="3">
        <v>17.65476</v>
      </c>
      <c r="N354" s="14" t="s">
        <v>10</v>
      </c>
      <c r="O354" s="50" t="s">
        <v>3</v>
      </c>
      <c r="P354" s="3">
        <v>14.24471</v>
      </c>
      <c r="Q354" s="51">
        <v>15.964130000000001</v>
      </c>
      <c r="R354" s="3">
        <v>17.68355</v>
      </c>
      <c r="T354" s="14" t="s">
        <v>10</v>
      </c>
      <c r="U354" s="50" t="s">
        <v>3</v>
      </c>
      <c r="V354" s="3">
        <v>14.24471</v>
      </c>
      <c r="W354" s="51">
        <v>15.964130000000001</v>
      </c>
      <c r="X354" s="3">
        <v>17.68355</v>
      </c>
      <c r="Z354" s="14" t="s">
        <v>10</v>
      </c>
      <c r="AA354" s="50" t="s">
        <v>3</v>
      </c>
      <c r="AB354" s="3">
        <v>14.079549999999999</v>
      </c>
      <c r="AC354" s="51">
        <v>15.744590000000001</v>
      </c>
      <c r="AD354" s="3">
        <v>17.40962</v>
      </c>
      <c r="AF354" s="14" t="s">
        <v>10</v>
      </c>
      <c r="AG354" s="50" t="s">
        <v>3</v>
      </c>
      <c r="AH354" s="3">
        <v>14.14296</v>
      </c>
      <c r="AI354" s="51">
        <v>15.842309999999999</v>
      </c>
      <c r="AJ354" s="3">
        <v>17.54166</v>
      </c>
      <c r="AL354" s="14" t="s">
        <v>10</v>
      </c>
      <c r="AM354" s="50" t="s">
        <v>3</v>
      </c>
      <c r="AN354" s="3">
        <v>14.304550000000001</v>
      </c>
      <c r="AO354" s="51">
        <v>15.90465</v>
      </c>
      <c r="AP354" s="3">
        <v>17.504750000000001</v>
      </c>
      <c r="AR354" s="14" t="s">
        <v>10</v>
      </c>
      <c r="AS354" s="50" t="s">
        <v>3</v>
      </c>
      <c r="AT354" s="3">
        <v>14.789630000000001</v>
      </c>
      <c r="AU354" s="51">
        <v>16.516919999999999</v>
      </c>
      <c r="AV354" s="3">
        <v>18.244209999999999</v>
      </c>
      <c r="AX354" s="14" t="s">
        <v>10</v>
      </c>
      <c r="AY354" s="50" t="s">
        <v>3</v>
      </c>
      <c r="AZ354" s="3">
        <v>15.17995</v>
      </c>
      <c r="BA354" s="51">
        <v>17.127549999999999</v>
      </c>
      <c r="BB354" s="3">
        <v>19.075150000000001</v>
      </c>
      <c r="BD354" s="14" t="s">
        <v>10</v>
      </c>
      <c r="BE354" s="50" t="s">
        <v>3</v>
      </c>
      <c r="BF354" s="3">
        <v>15.662419999999999</v>
      </c>
      <c r="BG354" s="51">
        <v>17.832830000000001</v>
      </c>
      <c r="BH354" s="3">
        <v>20.003229999999999</v>
      </c>
      <c r="BJ354" s="14" t="s">
        <v>10</v>
      </c>
      <c r="BK354" s="50" t="s">
        <v>3</v>
      </c>
      <c r="BL354" s="3">
        <v>16.348120000000002</v>
      </c>
      <c r="BM354" s="51">
        <v>18.4758</v>
      </c>
      <c r="BN354" s="3">
        <v>20.603470000000002</v>
      </c>
      <c r="BP354" s="14" t="s">
        <v>10</v>
      </c>
      <c r="BQ354" s="50" t="s">
        <v>3</v>
      </c>
      <c r="BR354" s="3">
        <v>18.17173</v>
      </c>
      <c r="BS354" s="51">
        <v>20.49446</v>
      </c>
      <c r="BT354" s="3">
        <v>22.81718</v>
      </c>
      <c r="BV354" s="14" t="s">
        <v>10</v>
      </c>
      <c r="BW354" s="50" t="s">
        <v>3</v>
      </c>
      <c r="BX354" s="3">
        <v>19.125440000000001</v>
      </c>
      <c r="BY354" s="51">
        <v>22.061319999999998</v>
      </c>
      <c r="BZ354" s="3">
        <v>24.997209999999999</v>
      </c>
      <c r="CB354" s="14" t="s">
        <v>10</v>
      </c>
      <c r="CC354" s="50" t="s">
        <v>3</v>
      </c>
      <c r="CD354" s="3">
        <v>22.30752</v>
      </c>
      <c r="CE354" s="51">
        <v>25.783860000000001</v>
      </c>
      <c r="CF354" s="3">
        <v>29.260200000000001</v>
      </c>
      <c r="CH354" s="14" t="s">
        <v>10</v>
      </c>
      <c r="CI354" s="50" t="s">
        <v>3</v>
      </c>
      <c r="CJ354" s="3">
        <v>28.173559999999998</v>
      </c>
      <c r="CK354" s="51">
        <v>31.04241</v>
      </c>
      <c r="CL354" s="3">
        <v>33.911259999999999</v>
      </c>
      <c r="CN354" s="14" t="s">
        <v>10</v>
      </c>
      <c r="CO354" s="50" t="s">
        <v>3</v>
      </c>
      <c r="CP354" s="3">
        <v>33.059330000000003</v>
      </c>
      <c r="CQ354" s="51">
        <v>39.651040000000002</v>
      </c>
      <c r="CR354" s="3">
        <v>46.242739999999998</v>
      </c>
      <c r="CT354" s="14" t="s">
        <v>10</v>
      </c>
      <c r="CU354" s="50" t="s">
        <v>3</v>
      </c>
      <c r="CV354" s="3">
        <v>56.720829999999999</v>
      </c>
      <c r="CW354" s="51">
        <v>70.363110000000006</v>
      </c>
      <c r="CX354" s="3">
        <v>84.005380000000002</v>
      </c>
    </row>
    <row r="355" spans="2:102" x14ac:dyDescent="0.3">
      <c r="B355" s="47"/>
      <c r="C355" s="52" t="s">
        <v>4</v>
      </c>
      <c r="D355" s="47">
        <v>9.7068499999999993</v>
      </c>
      <c r="E355" s="53">
        <v>12.742850000000001</v>
      </c>
      <c r="F355" s="47">
        <v>15.77885</v>
      </c>
      <c r="H355" s="47"/>
      <c r="I355" s="52" t="s">
        <v>4</v>
      </c>
      <c r="J355" s="47">
        <v>9.9673400000000001</v>
      </c>
      <c r="K355" s="53">
        <v>13.271559999999999</v>
      </c>
      <c r="L355" s="47">
        <v>16.575780000000002</v>
      </c>
      <c r="N355" s="47"/>
      <c r="O355" s="52" t="s">
        <v>4</v>
      </c>
      <c r="P355" s="47">
        <v>10.455410000000001</v>
      </c>
      <c r="Q355" s="53">
        <v>13.85516</v>
      </c>
      <c r="R355" s="47">
        <v>17.254919999999998</v>
      </c>
      <c r="T355" s="47"/>
      <c r="U355" s="52" t="s">
        <v>4</v>
      </c>
      <c r="V355" s="47">
        <v>10.455410000000001</v>
      </c>
      <c r="W355" s="53">
        <v>13.85516</v>
      </c>
      <c r="X355" s="47">
        <v>17.254919999999998</v>
      </c>
      <c r="Z355" s="47"/>
      <c r="AA355" s="52" t="s">
        <v>4</v>
      </c>
      <c r="AB355" s="47">
        <v>11.855359999999999</v>
      </c>
      <c r="AC355" s="53">
        <v>16.196400000000001</v>
      </c>
      <c r="AD355" s="47">
        <v>20.537430000000001</v>
      </c>
      <c r="AF355" s="47"/>
      <c r="AG355" s="52" t="s">
        <v>4</v>
      </c>
      <c r="AH355" s="47">
        <v>12.68956</v>
      </c>
      <c r="AI355" s="53">
        <v>18.178190000000001</v>
      </c>
      <c r="AJ355" s="47">
        <v>23.666820000000001</v>
      </c>
      <c r="AL355" s="47"/>
      <c r="AM355" s="52" t="s">
        <v>4</v>
      </c>
      <c r="AN355" s="47">
        <v>14.358219999999999</v>
      </c>
      <c r="AO355" s="53">
        <v>20.248059999999999</v>
      </c>
      <c r="AP355" s="47">
        <v>26.137889999999999</v>
      </c>
      <c r="AR355" s="47"/>
      <c r="AS355" s="52" t="s">
        <v>4</v>
      </c>
      <c r="AT355" s="47">
        <v>16.181660000000001</v>
      </c>
      <c r="AU355" s="53">
        <v>22.5395</v>
      </c>
      <c r="AV355" s="47">
        <v>28.897349999999999</v>
      </c>
      <c r="AX355" s="47"/>
      <c r="AY355" s="52" t="s">
        <v>4</v>
      </c>
      <c r="AZ355" s="47">
        <v>17.523299999999999</v>
      </c>
      <c r="BA355" s="53">
        <v>23.77167</v>
      </c>
      <c r="BB355" s="47">
        <v>30.020029999999998</v>
      </c>
      <c r="BD355" s="47"/>
      <c r="BE355" s="52" t="s">
        <v>4</v>
      </c>
      <c r="BF355" s="47">
        <v>18.611339999999998</v>
      </c>
      <c r="BG355" s="53">
        <v>25.628360000000001</v>
      </c>
      <c r="BH355" s="47">
        <v>32.645380000000003</v>
      </c>
      <c r="BJ355" s="47"/>
      <c r="BK355" s="52" t="s">
        <v>4</v>
      </c>
      <c r="BL355" s="47">
        <v>19.791170000000001</v>
      </c>
      <c r="BM355" s="53">
        <v>25.568580000000001</v>
      </c>
      <c r="BN355" s="47">
        <v>31.345980000000001</v>
      </c>
      <c r="BP355" s="47"/>
      <c r="BQ355" s="52" t="s">
        <v>4</v>
      </c>
      <c r="BR355" s="47">
        <v>24.045169999999999</v>
      </c>
      <c r="BS355" s="53">
        <v>31.617550000000001</v>
      </c>
      <c r="BT355" s="47">
        <v>39.189929999999997</v>
      </c>
      <c r="BV355" s="47"/>
      <c r="BW355" s="52" t="s">
        <v>4</v>
      </c>
      <c r="BX355" s="47">
        <v>24.488530000000001</v>
      </c>
      <c r="BY355" s="53">
        <v>32.658250000000002</v>
      </c>
      <c r="BZ355" s="47">
        <v>40.827970000000001</v>
      </c>
      <c r="CB355" s="47"/>
      <c r="CC355" s="52" t="s">
        <v>4</v>
      </c>
      <c r="CD355" s="47">
        <v>29.564029999999999</v>
      </c>
      <c r="CE355" s="53">
        <v>37.085329999999999</v>
      </c>
      <c r="CF355" s="47">
        <v>44.606630000000003</v>
      </c>
      <c r="CH355" s="47"/>
      <c r="CI355" s="52" t="s">
        <v>4</v>
      </c>
      <c r="CJ355" s="47">
        <v>34.867370000000001</v>
      </c>
      <c r="CK355" s="53">
        <v>41.764130000000002</v>
      </c>
      <c r="CL355" s="47">
        <v>48.660890000000002</v>
      </c>
      <c r="CN355" s="47"/>
      <c r="CO355" s="52" t="s">
        <v>4</v>
      </c>
      <c r="CP355" s="47">
        <v>41.968310000000002</v>
      </c>
      <c r="CQ355" s="53">
        <v>52.434480000000001</v>
      </c>
      <c r="CR355" s="47">
        <v>62.900660000000002</v>
      </c>
      <c r="CT355" s="47"/>
      <c r="CU355" s="52" t="s">
        <v>4</v>
      </c>
      <c r="CV355" s="47">
        <v>73.762699999999995</v>
      </c>
      <c r="CW355" s="53">
        <v>91.93038</v>
      </c>
      <c r="CX355" s="47">
        <v>110.09807000000001</v>
      </c>
    </row>
    <row r="356" spans="2:102" x14ac:dyDescent="0.3">
      <c r="B356" s="14" t="s">
        <v>11</v>
      </c>
      <c r="C356" s="50" t="s">
        <v>3</v>
      </c>
      <c r="D356" s="3">
        <v>2.8835099999999998</v>
      </c>
      <c r="E356" s="51">
        <v>3.7846700000000002</v>
      </c>
      <c r="F356" s="3">
        <v>4.6858300000000002</v>
      </c>
      <c r="H356" s="14" t="s">
        <v>11</v>
      </c>
      <c r="I356" s="50" t="s">
        <v>3</v>
      </c>
      <c r="J356" s="3">
        <v>2.8054700000000001</v>
      </c>
      <c r="K356" s="51">
        <v>3.6335299999999999</v>
      </c>
      <c r="L356" s="3">
        <v>4.4615900000000002</v>
      </c>
      <c r="N356" s="14" t="s">
        <v>11</v>
      </c>
      <c r="O356" s="50" t="s">
        <v>3</v>
      </c>
      <c r="P356" s="3">
        <v>2.7995999999999999</v>
      </c>
      <c r="Q356" s="51">
        <v>3.5778599999999998</v>
      </c>
      <c r="R356" s="3">
        <v>4.3561199999999998</v>
      </c>
      <c r="T356" s="14" t="s">
        <v>11</v>
      </c>
      <c r="U356" s="50" t="s">
        <v>3</v>
      </c>
      <c r="V356" s="3">
        <v>2.7995999999999999</v>
      </c>
      <c r="W356" s="51">
        <v>3.5778599999999998</v>
      </c>
      <c r="X356" s="3">
        <v>4.3561199999999998</v>
      </c>
      <c r="Z356" s="14" t="s">
        <v>11</v>
      </c>
      <c r="AA356" s="50" t="s">
        <v>3</v>
      </c>
      <c r="AB356" s="3">
        <v>2.6520199999999998</v>
      </c>
      <c r="AC356" s="51">
        <v>3.4178099999999998</v>
      </c>
      <c r="AD356" s="3">
        <v>4.1836000000000002</v>
      </c>
      <c r="AF356" s="14" t="s">
        <v>11</v>
      </c>
      <c r="AG356" s="50" t="s">
        <v>3</v>
      </c>
      <c r="AH356" s="3">
        <v>2.5372499999999998</v>
      </c>
      <c r="AI356" s="51">
        <v>3.2734200000000002</v>
      </c>
      <c r="AJ356" s="3">
        <v>4.0095900000000002</v>
      </c>
      <c r="AL356" s="14" t="s">
        <v>11</v>
      </c>
      <c r="AM356" s="50" t="s">
        <v>3</v>
      </c>
      <c r="AN356" s="3">
        <v>2.4733200000000002</v>
      </c>
      <c r="AO356" s="51">
        <v>3.07761</v>
      </c>
      <c r="AP356" s="3">
        <v>3.6818900000000001</v>
      </c>
      <c r="AR356" s="14" t="s">
        <v>11</v>
      </c>
      <c r="AS356" s="50" t="s">
        <v>3</v>
      </c>
      <c r="AT356" s="3">
        <v>2.3798499999999998</v>
      </c>
      <c r="AU356" s="51">
        <v>3.0041000000000002</v>
      </c>
      <c r="AV356" s="3">
        <v>3.6283599999999998</v>
      </c>
      <c r="AX356" s="14" t="s">
        <v>11</v>
      </c>
      <c r="AY356" s="50" t="s">
        <v>3</v>
      </c>
      <c r="AZ356" s="3">
        <v>2.3371599999999999</v>
      </c>
      <c r="BA356" s="51">
        <v>3.03742</v>
      </c>
      <c r="BB356" s="3">
        <v>3.7376800000000001</v>
      </c>
      <c r="BD356" s="14" t="s">
        <v>11</v>
      </c>
      <c r="BE356" s="50" t="s">
        <v>3</v>
      </c>
      <c r="BF356" s="3">
        <v>2.4087700000000001</v>
      </c>
      <c r="BG356" s="51">
        <v>3.0769299999999999</v>
      </c>
      <c r="BH356" s="3">
        <v>3.7450800000000002</v>
      </c>
      <c r="BJ356" s="14" t="s">
        <v>11</v>
      </c>
      <c r="BK356" s="50" t="s">
        <v>3</v>
      </c>
      <c r="BL356" s="3">
        <v>2.3416100000000002</v>
      </c>
      <c r="BM356" s="51">
        <v>3.06671</v>
      </c>
      <c r="BN356" s="3">
        <v>3.7918099999999999</v>
      </c>
      <c r="BP356" s="14" t="s">
        <v>11</v>
      </c>
      <c r="BQ356" s="50" t="s">
        <v>3</v>
      </c>
      <c r="BR356" s="3">
        <v>2.4956900000000002</v>
      </c>
      <c r="BS356" s="51">
        <v>3.3557299999999999</v>
      </c>
      <c r="BT356" s="3">
        <v>4.21577</v>
      </c>
      <c r="BV356" s="14" t="s">
        <v>11</v>
      </c>
      <c r="BW356" s="50" t="s">
        <v>3</v>
      </c>
      <c r="BX356" s="3">
        <v>2.7255199999999999</v>
      </c>
      <c r="BY356" s="51">
        <v>3.5070299999999999</v>
      </c>
      <c r="BZ356" s="3">
        <v>4.2885299999999997</v>
      </c>
      <c r="CB356" s="14" t="s">
        <v>11</v>
      </c>
      <c r="CC356" s="50" t="s">
        <v>3</v>
      </c>
      <c r="CD356" s="3">
        <v>3.1329400000000001</v>
      </c>
      <c r="CE356" s="51">
        <v>4.3057299999999996</v>
      </c>
      <c r="CF356" s="3">
        <v>5.4785199999999996</v>
      </c>
      <c r="CH356" s="14" t="s">
        <v>11</v>
      </c>
      <c r="CI356" s="50" t="s">
        <v>3</v>
      </c>
      <c r="CJ356" s="3">
        <v>4.8610499999999996</v>
      </c>
      <c r="CK356" s="51">
        <v>6.3459000000000003</v>
      </c>
      <c r="CL356" s="3">
        <v>7.8307399999999996</v>
      </c>
      <c r="CN356" s="14" t="s">
        <v>11</v>
      </c>
      <c r="CO356" s="50" t="s">
        <v>3</v>
      </c>
      <c r="CP356" s="3">
        <v>6.8320699999999999</v>
      </c>
      <c r="CQ356" s="51">
        <v>11.41916</v>
      </c>
      <c r="CR356" s="3">
        <v>16.006239999999998</v>
      </c>
      <c r="CT356" s="14" t="s">
        <v>11</v>
      </c>
      <c r="CU356" s="50" t="s">
        <v>3</v>
      </c>
      <c r="CV356" s="3">
        <v>22.99343</v>
      </c>
      <c r="CW356" s="51">
        <v>33.48762</v>
      </c>
      <c r="CX356" s="3">
        <v>43.981819999999999</v>
      </c>
    </row>
    <row r="357" spans="2:102" x14ac:dyDescent="0.3">
      <c r="B357" s="47"/>
      <c r="C357" s="52" t="s">
        <v>4</v>
      </c>
      <c r="D357" s="47">
        <v>7.2624899999999997</v>
      </c>
      <c r="E357" s="53">
        <v>9.23203</v>
      </c>
      <c r="F357" s="47">
        <v>11.20157</v>
      </c>
      <c r="H357" s="47"/>
      <c r="I357" s="52" t="s">
        <v>4</v>
      </c>
      <c r="J357" s="47">
        <v>7.2573299999999996</v>
      </c>
      <c r="K357" s="53">
        <v>9.2562899999999999</v>
      </c>
      <c r="L357" s="47">
        <v>11.255240000000001</v>
      </c>
      <c r="N357" s="47"/>
      <c r="O357" s="52" t="s">
        <v>4</v>
      </c>
      <c r="P357" s="47">
        <v>7.4438800000000001</v>
      </c>
      <c r="Q357" s="53">
        <v>9.4042200000000005</v>
      </c>
      <c r="R357" s="47">
        <v>11.364549999999999</v>
      </c>
      <c r="T357" s="47"/>
      <c r="U357" s="52" t="s">
        <v>4</v>
      </c>
      <c r="V357" s="47">
        <v>7.4438800000000001</v>
      </c>
      <c r="W357" s="53">
        <v>9.4042200000000005</v>
      </c>
      <c r="X357" s="47">
        <v>11.364549999999999</v>
      </c>
      <c r="Z357" s="47"/>
      <c r="AA357" s="52" t="s">
        <v>4</v>
      </c>
      <c r="AB357" s="47">
        <v>7.7751299999999999</v>
      </c>
      <c r="AC357" s="53">
        <v>10.040100000000001</v>
      </c>
      <c r="AD357" s="47">
        <v>12.305070000000001</v>
      </c>
      <c r="AF357" s="47"/>
      <c r="AG357" s="52" t="s">
        <v>4</v>
      </c>
      <c r="AH357" s="47">
        <v>7.8778300000000003</v>
      </c>
      <c r="AI357" s="53">
        <v>10.59826</v>
      </c>
      <c r="AJ357" s="47">
        <v>13.31869</v>
      </c>
      <c r="AL357" s="47"/>
      <c r="AM357" s="52" t="s">
        <v>4</v>
      </c>
      <c r="AN357" s="47">
        <v>8.2639300000000002</v>
      </c>
      <c r="AO357" s="53">
        <v>11.04095</v>
      </c>
      <c r="AP357" s="47">
        <v>13.817970000000001</v>
      </c>
      <c r="AR357" s="47"/>
      <c r="AS357" s="52" t="s">
        <v>4</v>
      </c>
      <c r="AT357" s="47">
        <v>8.7811900000000005</v>
      </c>
      <c r="AU357" s="53">
        <v>11.627459999999999</v>
      </c>
      <c r="AV357" s="47">
        <v>14.47373</v>
      </c>
      <c r="AX357" s="47"/>
      <c r="AY357" s="52" t="s">
        <v>4</v>
      </c>
      <c r="AZ357" s="47">
        <v>8.9094300000000004</v>
      </c>
      <c r="BA357" s="53">
        <v>12.06958</v>
      </c>
      <c r="BB357" s="47">
        <v>15.22974</v>
      </c>
      <c r="BD357" s="47"/>
      <c r="BE357" s="52" t="s">
        <v>4</v>
      </c>
      <c r="BF357" s="47">
        <v>9.3505199999999995</v>
      </c>
      <c r="BG357" s="53">
        <v>12.705769999999999</v>
      </c>
      <c r="BH357" s="47">
        <v>16.061019999999999</v>
      </c>
      <c r="BJ357" s="47"/>
      <c r="BK357" s="52" t="s">
        <v>4</v>
      </c>
      <c r="BL357" s="47">
        <v>9.5545600000000004</v>
      </c>
      <c r="BM357" s="53">
        <v>12.53187</v>
      </c>
      <c r="BN357" s="47">
        <v>15.509169999999999</v>
      </c>
      <c r="BP357" s="47"/>
      <c r="BQ357" s="52" t="s">
        <v>4</v>
      </c>
      <c r="BR357" s="47">
        <v>11.18153</v>
      </c>
      <c r="BS357" s="53">
        <v>14.859830000000001</v>
      </c>
      <c r="BT357" s="47">
        <v>18.538139999999999</v>
      </c>
      <c r="BV357" s="47"/>
      <c r="BW357" s="52" t="s">
        <v>4</v>
      </c>
      <c r="BX357" s="47">
        <v>11.469010000000001</v>
      </c>
      <c r="BY357" s="53">
        <v>15.36772</v>
      </c>
      <c r="BZ357" s="47">
        <v>19.26643</v>
      </c>
      <c r="CB357" s="47"/>
      <c r="CC357" s="52" t="s">
        <v>4</v>
      </c>
      <c r="CD357" s="47">
        <v>13.69464</v>
      </c>
      <c r="CE357" s="53">
        <v>17.916920000000001</v>
      </c>
      <c r="CF357" s="47">
        <v>22.139199999999999</v>
      </c>
      <c r="CH357" s="47"/>
      <c r="CI357" s="52" t="s">
        <v>4</v>
      </c>
      <c r="CJ357" s="47">
        <v>18.43084</v>
      </c>
      <c r="CK357" s="53">
        <v>22.55931</v>
      </c>
      <c r="CL357" s="47">
        <v>26.68778</v>
      </c>
      <c r="CN357" s="47"/>
      <c r="CO357" s="52" t="s">
        <v>4</v>
      </c>
      <c r="CP357" s="47">
        <v>23.692419999999998</v>
      </c>
      <c r="CQ357" s="53">
        <v>33.116320000000002</v>
      </c>
      <c r="CR357" s="47">
        <v>42.540219999999998</v>
      </c>
      <c r="CT357" s="47"/>
      <c r="CU357" s="52" t="s">
        <v>4</v>
      </c>
      <c r="CV357" s="47">
        <v>54.540120000000002</v>
      </c>
      <c r="CW357" s="53">
        <v>72.025899999999993</v>
      </c>
      <c r="CX357" s="47">
        <v>89.511679999999998</v>
      </c>
    </row>
    <row r="358" spans="2:102" x14ac:dyDescent="0.3">
      <c r="B358" s="46" t="s">
        <v>12</v>
      </c>
      <c r="C358" s="52"/>
      <c r="D358" s="47">
        <v>64.950530000000001</v>
      </c>
      <c r="E358" s="53">
        <v>157.5</v>
      </c>
      <c r="F358" s="47">
        <v>250.04947000000001</v>
      </c>
      <c r="H358" s="46" t="s">
        <v>12</v>
      </c>
      <c r="I358" s="52"/>
      <c r="J358" s="47">
        <v>77.910939999999997</v>
      </c>
      <c r="K358" s="53">
        <v>178</v>
      </c>
      <c r="L358" s="47">
        <v>278.08906000000002</v>
      </c>
      <c r="N358" s="46" t="s">
        <v>12</v>
      </c>
      <c r="O358" s="52"/>
      <c r="P358" s="47">
        <v>96.166110000000003</v>
      </c>
      <c r="Q358" s="53">
        <v>216.5</v>
      </c>
      <c r="R358" s="47">
        <v>336.83389</v>
      </c>
      <c r="T358" s="46" t="s">
        <v>12</v>
      </c>
      <c r="U358" s="52"/>
      <c r="V358" s="47">
        <v>96.166110000000003</v>
      </c>
      <c r="W358" s="53">
        <v>216.5</v>
      </c>
      <c r="X358" s="47">
        <v>336.83389</v>
      </c>
      <c r="Z358" s="46" t="s">
        <v>12</v>
      </c>
      <c r="AA358" s="52"/>
      <c r="AB358" s="47">
        <v>129.13636</v>
      </c>
      <c r="AC358" s="53">
        <v>250</v>
      </c>
      <c r="AD358" s="47">
        <v>370.86363999999998</v>
      </c>
      <c r="AF358" s="46" t="s">
        <v>12</v>
      </c>
      <c r="AG358" s="52"/>
      <c r="AH358" s="47">
        <v>131.93326999999999</v>
      </c>
      <c r="AI358" s="53">
        <v>279</v>
      </c>
      <c r="AJ358" s="47">
        <v>426.06673000000001</v>
      </c>
      <c r="AL358" s="46" t="s">
        <v>12</v>
      </c>
      <c r="AM358" s="52"/>
      <c r="AN358" s="47">
        <v>157.20048</v>
      </c>
      <c r="AO358" s="53">
        <v>307</v>
      </c>
      <c r="AP358" s="47">
        <v>456.79951999999997</v>
      </c>
      <c r="AR358" s="46" t="s">
        <v>12</v>
      </c>
      <c r="AS358" s="52"/>
      <c r="AT358" s="47">
        <v>167.51447999999999</v>
      </c>
      <c r="AU358" s="53">
        <v>322.5</v>
      </c>
      <c r="AV358" s="47">
        <v>477.48552000000001</v>
      </c>
      <c r="AX358" s="46" t="s">
        <v>12</v>
      </c>
      <c r="AY358" s="52"/>
      <c r="AZ358" s="47">
        <v>208.31782999999999</v>
      </c>
      <c r="BA358" s="53">
        <v>352.5</v>
      </c>
      <c r="BB358" s="47">
        <v>496.68216999999999</v>
      </c>
      <c r="BD358" s="46" t="s">
        <v>12</v>
      </c>
      <c r="BE358" s="52"/>
      <c r="BF358" s="47">
        <v>208.08345</v>
      </c>
      <c r="BG358" s="53">
        <v>372</v>
      </c>
      <c r="BH358" s="47">
        <v>535.91655000000003</v>
      </c>
      <c r="BJ358" s="46" t="s">
        <v>12</v>
      </c>
      <c r="BK358" s="52"/>
      <c r="BL358" s="47">
        <v>209.66624999999999</v>
      </c>
      <c r="BM358" s="53">
        <v>333</v>
      </c>
      <c r="BN358" s="47">
        <v>456.33375000000001</v>
      </c>
      <c r="BP358" s="46" t="s">
        <v>12</v>
      </c>
      <c r="BQ358" s="52"/>
      <c r="BR358" s="47">
        <v>246.55893</v>
      </c>
      <c r="BS358" s="53">
        <v>409</v>
      </c>
      <c r="BT358" s="47">
        <v>571.44106999999997</v>
      </c>
      <c r="BV358" s="46" t="s">
        <v>12</v>
      </c>
      <c r="BW358" s="52"/>
      <c r="BX358" s="47">
        <v>259.79077999999998</v>
      </c>
      <c r="BY358" s="53">
        <v>396</v>
      </c>
      <c r="BZ358" s="47">
        <v>532.20921999999996</v>
      </c>
      <c r="CB358" s="46" t="s">
        <v>12</v>
      </c>
      <c r="CC358" s="52"/>
      <c r="CD358" s="47">
        <v>285.26666999999998</v>
      </c>
      <c r="CE358" s="53">
        <v>457</v>
      </c>
      <c r="CF358" s="47">
        <v>628.73333000000002</v>
      </c>
      <c r="CH358" s="46" t="s">
        <v>12</v>
      </c>
      <c r="CI358" s="52"/>
      <c r="CJ358" s="47">
        <v>343.09282999999999</v>
      </c>
      <c r="CK358" s="53">
        <v>484.5</v>
      </c>
      <c r="CL358" s="47">
        <v>625.90716999999995</v>
      </c>
      <c r="CN358" s="46" t="s">
        <v>12</v>
      </c>
      <c r="CO358" s="52"/>
      <c r="CP358" s="47">
        <v>372.07445000000001</v>
      </c>
      <c r="CQ358" s="53">
        <v>668</v>
      </c>
      <c r="CR358" s="47">
        <v>963.92555000000004</v>
      </c>
      <c r="CT358" s="46" t="s">
        <v>12</v>
      </c>
      <c r="CU358" s="52"/>
      <c r="CV358" s="47">
        <v>852.95785000000001</v>
      </c>
      <c r="CW358" s="53">
        <v>1132</v>
      </c>
      <c r="CX358" s="47">
        <v>1411.04215</v>
      </c>
    </row>
    <row r="359" spans="2:102" x14ac:dyDescent="0.3">
      <c r="B359" s="14" t="s">
        <v>13</v>
      </c>
      <c r="C359" s="50" t="s">
        <v>3</v>
      </c>
      <c r="D359" s="3">
        <v>21.452909999999999</v>
      </c>
      <c r="E359" s="51">
        <v>21.8996</v>
      </c>
      <c r="F359" s="3">
        <v>22.34629</v>
      </c>
      <c r="H359" s="14" t="s">
        <v>13</v>
      </c>
      <c r="I359" s="50" t="s">
        <v>3</v>
      </c>
      <c r="J359" s="3">
        <v>21.379919999999998</v>
      </c>
      <c r="K359" s="51">
        <v>21.840029999999999</v>
      </c>
      <c r="L359" s="3">
        <v>22.300139999999999</v>
      </c>
      <c r="N359" s="14" t="s">
        <v>13</v>
      </c>
      <c r="O359" s="50" t="s">
        <v>3</v>
      </c>
      <c r="P359" s="3">
        <v>21.33034</v>
      </c>
      <c r="Q359" s="51">
        <v>21.78002</v>
      </c>
      <c r="R359" s="3">
        <v>22.229700000000001</v>
      </c>
      <c r="T359" s="14" t="s">
        <v>13</v>
      </c>
      <c r="U359" s="50" t="s">
        <v>3</v>
      </c>
      <c r="V359" s="3">
        <v>21.33034</v>
      </c>
      <c r="W359" s="51">
        <v>21.78002</v>
      </c>
      <c r="X359" s="3">
        <v>22.229700000000001</v>
      </c>
      <c r="Z359" s="14" t="s">
        <v>13</v>
      </c>
      <c r="AA359" s="50" t="s">
        <v>3</v>
      </c>
      <c r="AB359" s="3">
        <v>21.161619999999999</v>
      </c>
      <c r="AC359" s="51">
        <v>21.689640000000001</v>
      </c>
      <c r="AD359" s="3">
        <v>22.217669999999998</v>
      </c>
      <c r="AF359" s="14" t="s">
        <v>13</v>
      </c>
      <c r="AG359" s="50" t="s">
        <v>3</v>
      </c>
      <c r="AH359" s="3">
        <v>21.11514</v>
      </c>
      <c r="AI359" s="51">
        <v>21.638110000000001</v>
      </c>
      <c r="AJ359" s="3">
        <v>22.161079999999998</v>
      </c>
      <c r="AL359" s="14" t="s">
        <v>13</v>
      </c>
      <c r="AM359" s="50" t="s">
        <v>3</v>
      </c>
      <c r="AN359" s="3">
        <v>21.066870000000002</v>
      </c>
      <c r="AO359" s="51">
        <v>21.569739999999999</v>
      </c>
      <c r="AP359" s="3">
        <v>22.072620000000001</v>
      </c>
      <c r="AR359" s="14" t="s">
        <v>13</v>
      </c>
      <c r="AS359" s="50" t="s">
        <v>3</v>
      </c>
      <c r="AT359" s="3">
        <v>21.058479999999999</v>
      </c>
      <c r="AU359" s="51">
        <v>21.537400000000002</v>
      </c>
      <c r="AV359" s="3">
        <v>22.01632</v>
      </c>
      <c r="AX359" s="14" t="s">
        <v>13</v>
      </c>
      <c r="AY359" s="50" t="s">
        <v>3</v>
      </c>
      <c r="AZ359" s="3">
        <v>21.06831</v>
      </c>
      <c r="BA359" s="51">
        <v>21.533940000000001</v>
      </c>
      <c r="BB359" s="3">
        <v>21.999559999999999</v>
      </c>
      <c r="BD359" s="14" t="s">
        <v>13</v>
      </c>
      <c r="BE359" s="50" t="s">
        <v>3</v>
      </c>
      <c r="BF359" s="3">
        <v>21.116320000000002</v>
      </c>
      <c r="BG359" s="51">
        <v>21.576239999999999</v>
      </c>
      <c r="BH359" s="3">
        <v>22.036159999999999</v>
      </c>
      <c r="BJ359" s="14" t="s">
        <v>13</v>
      </c>
      <c r="BK359" s="50" t="s">
        <v>3</v>
      </c>
      <c r="BL359" s="3">
        <v>21.094149999999999</v>
      </c>
      <c r="BM359" s="51">
        <v>21.57565</v>
      </c>
      <c r="BN359" s="3">
        <v>22.05714</v>
      </c>
      <c r="BP359" s="14" t="s">
        <v>13</v>
      </c>
      <c r="BQ359" s="50" t="s">
        <v>3</v>
      </c>
      <c r="BR359" s="3">
        <v>21.207909999999998</v>
      </c>
      <c r="BS359" s="51">
        <v>21.683990000000001</v>
      </c>
      <c r="BT359" s="3">
        <v>22.160070000000001</v>
      </c>
      <c r="BV359" s="14" t="s">
        <v>13</v>
      </c>
      <c r="BW359" s="50" t="s">
        <v>3</v>
      </c>
      <c r="BX359" s="3">
        <v>21.42435</v>
      </c>
      <c r="BY359" s="51">
        <v>21.887229999999999</v>
      </c>
      <c r="BZ359" s="3">
        <v>22.350110000000001</v>
      </c>
      <c r="CB359" s="14" t="s">
        <v>13</v>
      </c>
      <c r="CC359" s="50" t="s">
        <v>3</v>
      </c>
      <c r="CD359" s="3">
        <v>21.421959999999999</v>
      </c>
      <c r="CE359" s="51">
        <v>21.86439</v>
      </c>
      <c r="CF359" s="3">
        <v>22.306830000000001</v>
      </c>
      <c r="CH359" s="14" t="s">
        <v>13</v>
      </c>
      <c r="CI359" s="50" t="s">
        <v>3</v>
      </c>
      <c r="CJ359" s="3">
        <v>21.249690000000001</v>
      </c>
      <c r="CK359" s="51">
        <v>21.75572</v>
      </c>
      <c r="CL359" s="3">
        <v>22.261749999999999</v>
      </c>
      <c r="CN359" s="14" t="s">
        <v>13</v>
      </c>
      <c r="CO359" s="50" t="s">
        <v>3</v>
      </c>
      <c r="CP359" s="3">
        <v>20.978619999999999</v>
      </c>
      <c r="CQ359" s="51">
        <v>21.471260000000001</v>
      </c>
      <c r="CR359" s="3">
        <v>21.963909999999998</v>
      </c>
      <c r="CT359" s="14" t="s">
        <v>13</v>
      </c>
      <c r="CU359" s="50" t="s">
        <v>3</v>
      </c>
      <c r="CV359" s="3">
        <v>20.3551</v>
      </c>
      <c r="CW359" s="51">
        <v>20.934979999999999</v>
      </c>
      <c r="CX359" s="3">
        <v>21.514869999999998</v>
      </c>
    </row>
    <row r="360" spans="2:102" x14ac:dyDescent="0.3">
      <c r="B360" s="47"/>
      <c r="C360" s="52" t="s">
        <v>4</v>
      </c>
      <c r="D360" s="47">
        <v>12.298450000000001</v>
      </c>
      <c r="E360" s="53">
        <v>12.39207</v>
      </c>
      <c r="F360" s="47">
        <v>12.48569</v>
      </c>
      <c r="H360" s="47"/>
      <c r="I360" s="52" t="s">
        <v>4</v>
      </c>
      <c r="J360" s="47">
        <v>12.28518</v>
      </c>
      <c r="K360" s="53">
        <v>12.37627</v>
      </c>
      <c r="L360" s="47">
        <v>12.46735</v>
      </c>
      <c r="N360" s="47"/>
      <c r="O360" s="52" t="s">
        <v>4</v>
      </c>
      <c r="P360" s="47">
        <v>12.28261</v>
      </c>
      <c r="Q360" s="53">
        <v>12.36542</v>
      </c>
      <c r="R360" s="47">
        <v>12.448219999999999</v>
      </c>
      <c r="T360" s="47"/>
      <c r="U360" s="52" t="s">
        <v>4</v>
      </c>
      <c r="V360" s="47">
        <v>12.28261</v>
      </c>
      <c r="W360" s="53">
        <v>12.36542</v>
      </c>
      <c r="X360" s="47">
        <v>12.448219999999999</v>
      </c>
      <c r="Z360" s="47"/>
      <c r="AA360" s="52" t="s">
        <v>4</v>
      </c>
      <c r="AB360" s="47">
        <v>12.21909</v>
      </c>
      <c r="AC360" s="53">
        <v>12.300409999999999</v>
      </c>
      <c r="AD360" s="47">
        <v>12.381729999999999</v>
      </c>
      <c r="AF360" s="47"/>
      <c r="AG360" s="52" t="s">
        <v>4</v>
      </c>
      <c r="AH360" s="47">
        <v>12.1912</v>
      </c>
      <c r="AI360" s="53">
        <v>12.264989999999999</v>
      </c>
      <c r="AJ360" s="47">
        <v>12.33878</v>
      </c>
      <c r="AL360" s="47"/>
      <c r="AM360" s="52" t="s">
        <v>4</v>
      </c>
      <c r="AN360" s="47">
        <v>12.12674</v>
      </c>
      <c r="AO360" s="53">
        <v>12.19589</v>
      </c>
      <c r="AP360" s="47">
        <v>12.265040000000001</v>
      </c>
      <c r="AR360" s="47"/>
      <c r="AS360" s="52" t="s">
        <v>4</v>
      </c>
      <c r="AT360" s="47">
        <v>12.056699999999999</v>
      </c>
      <c r="AU360" s="53">
        <v>12.116709999999999</v>
      </c>
      <c r="AV360" s="47">
        <v>12.17672</v>
      </c>
      <c r="AX360" s="47"/>
      <c r="AY360" s="52" t="s">
        <v>4</v>
      </c>
      <c r="AZ360" s="47">
        <v>12.00587</v>
      </c>
      <c r="BA360" s="53">
        <v>12.084250000000001</v>
      </c>
      <c r="BB360" s="47">
        <v>12.16263</v>
      </c>
      <c r="BD360" s="47"/>
      <c r="BE360" s="52" t="s">
        <v>4</v>
      </c>
      <c r="BF360" s="47">
        <v>11.971489999999999</v>
      </c>
      <c r="BG360" s="53">
        <v>12.05541</v>
      </c>
      <c r="BH360" s="47">
        <v>12.139329999999999</v>
      </c>
      <c r="BJ360" s="47"/>
      <c r="BK360" s="52" t="s">
        <v>4</v>
      </c>
      <c r="BL360" s="47">
        <v>11.927849999999999</v>
      </c>
      <c r="BM360" s="53">
        <v>11.995609999999999</v>
      </c>
      <c r="BN360" s="47">
        <v>12.063370000000001</v>
      </c>
      <c r="BP360" s="47"/>
      <c r="BQ360" s="52" t="s">
        <v>4</v>
      </c>
      <c r="BR360" s="47">
        <v>11.84761</v>
      </c>
      <c r="BS360" s="53">
        <v>11.92327</v>
      </c>
      <c r="BT360" s="47">
        <v>11.99893</v>
      </c>
      <c r="BV360" s="47"/>
      <c r="BW360" s="52" t="s">
        <v>4</v>
      </c>
      <c r="BX360" s="47">
        <v>11.775370000000001</v>
      </c>
      <c r="BY360" s="53">
        <v>11.85214</v>
      </c>
      <c r="BZ360" s="47">
        <v>11.92892</v>
      </c>
      <c r="CB360" s="47"/>
      <c r="CC360" s="52" t="s">
        <v>4</v>
      </c>
      <c r="CD360" s="47">
        <v>11.73005</v>
      </c>
      <c r="CE360" s="53">
        <v>11.80395</v>
      </c>
      <c r="CF360" s="47">
        <v>11.87785</v>
      </c>
      <c r="CH360" s="47"/>
      <c r="CI360" s="52" t="s">
        <v>4</v>
      </c>
      <c r="CJ360" s="47">
        <v>11.6584</v>
      </c>
      <c r="CK360" s="53">
        <v>11.72218</v>
      </c>
      <c r="CL360" s="47">
        <v>11.785959999999999</v>
      </c>
      <c r="CN360" s="47"/>
      <c r="CO360" s="52" t="s">
        <v>4</v>
      </c>
      <c r="CP360" s="47">
        <v>11.647270000000001</v>
      </c>
      <c r="CQ360" s="53">
        <v>11.74653</v>
      </c>
      <c r="CR360" s="47">
        <v>11.84578</v>
      </c>
      <c r="CT360" s="47"/>
      <c r="CU360" s="52" t="s">
        <v>4</v>
      </c>
      <c r="CV360" s="47">
        <v>11.870660000000001</v>
      </c>
      <c r="CW360" s="53">
        <v>12.10228</v>
      </c>
      <c r="CX360" s="47">
        <v>12.33389</v>
      </c>
    </row>
    <row r="361" spans="2:102" x14ac:dyDescent="0.3">
      <c r="B361" s="14" t="s">
        <v>14</v>
      </c>
      <c r="C361" s="50" t="s">
        <v>3</v>
      </c>
      <c r="D361" s="3">
        <v>16.51078</v>
      </c>
      <c r="E361" s="51">
        <v>17.506160000000001</v>
      </c>
      <c r="F361" s="3">
        <v>18.501550000000002</v>
      </c>
      <c r="H361" s="14" t="s">
        <v>14</v>
      </c>
      <c r="I361" s="50" t="s">
        <v>3</v>
      </c>
      <c r="J361" s="3">
        <v>16.59374</v>
      </c>
      <c r="K361" s="51">
        <v>17.56465</v>
      </c>
      <c r="L361" s="3">
        <v>18.535550000000001</v>
      </c>
      <c r="N361" s="14" t="s">
        <v>14</v>
      </c>
      <c r="O361" s="50" t="s">
        <v>3</v>
      </c>
      <c r="P361" s="3">
        <v>16.683319999999998</v>
      </c>
      <c r="Q361" s="51">
        <v>17.583179999999999</v>
      </c>
      <c r="R361" s="3">
        <v>18.483039999999999</v>
      </c>
      <c r="T361" s="14" t="s">
        <v>14</v>
      </c>
      <c r="U361" s="50" t="s">
        <v>3</v>
      </c>
      <c r="V361" s="3">
        <v>16.683319999999998</v>
      </c>
      <c r="W361" s="51">
        <v>17.583179999999999</v>
      </c>
      <c r="X361" s="3">
        <v>18.483039999999999</v>
      </c>
      <c r="Z361" s="14" t="s">
        <v>14</v>
      </c>
      <c r="AA361" s="50" t="s">
        <v>3</v>
      </c>
      <c r="AB361" s="3">
        <v>16.704499999999999</v>
      </c>
      <c r="AC361" s="51">
        <v>17.661349999999999</v>
      </c>
      <c r="AD361" s="3">
        <v>18.618210000000001</v>
      </c>
      <c r="AF361" s="14" t="s">
        <v>14</v>
      </c>
      <c r="AG361" s="50" t="s">
        <v>3</v>
      </c>
      <c r="AH361" s="3">
        <v>16.906549999999999</v>
      </c>
      <c r="AI361" s="51">
        <v>17.820730000000001</v>
      </c>
      <c r="AJ361" s="3">
        <v>18.7349</v>
      </c>
      <c r="AL361" s="14" t="s">
        <v>14</v>
      </c>
      <c r="AM361" s="50" t="s">
        <v>3</v>
      </c>
      <c r="AN361" s="3">
        <v>17.165759999999999</v>
      </c>
      <c r="AO361" s="51">
        <v>17.982839999999999</v>
      </c>
      <c r="AP361" s="3">
        <v>18.79993</v>
      </c>
      <c r="AR361" s="14" t="s">
        <v>14</v>
      </c>
      <c r="AS361" s="50" t="s">
        <v>3</v>
      </c>
      <c r="AT361" s="3">
        <v>17.373069999999998</v>
      </c>
      <c r="AU361" s="51">
        <v>18.17794</v>
      </c>
      <c r="AV361" s="3">
        <v>18.982800000000001</v>
      </c>
      <c r="AX361" s="14" t="s">
        <v>14</v>
      </c>
      <c r="AY361" s="50" t="s">
        <v>3</v>
      </c>
      <c r="AZ361" s="3">
        <v>17.448550000000001</v>
      </c>
      <c r="BA361" s="51">
        <v>18.27871</v>
      </c>
      <c r="BB361" s="3">
        <v>19.10887</v>
      </c>
      <c r="BD361" s="14" t="s">
        <v>14</v>
      </c>
      <c r="BE361" s="50" t="s">
        <v>3</v>
      </c>
      <c r="BF361" s="3">
        <v>17.662569999999999</v>
      </c>
      <c r="BG361" s="51">
        <v>18.390370000000001</v>
      </c>
      <c r="BH361" s="3">
        <v>19.118179999999999</v>
      </c>
      <c r="BJ361" s="14" t="s">
        <v>14</v>
      </c>
      <c r="BK361" s="50" t="s">
        <v>3</v>
      </c>
      <c r="BL361" s="3">
        <v>17.727679999999999</v>
      </c>
      <c r="BM361" s="51">
        <v>18.528569999999998</v>
      </c>
      <c r="BN361" s="3">
        <v>19.329470000000001</v>
      </c>
      <c r="BP361" s="14" t="s">
        <v>14</v>
      </c>
      <c r="BQ361" s="50" t="s">
        <v>3</v>
      </c>
      <c r="BR361" s="3">
        <v>17.82789</v>
      </c>
      <c r="BS361" s="51">
        <v>18.668289999999999</v>
      </c>
      <c r="BT361" s="3">
        <v>19.508690000000001</v>
      </c>
      <c r="BV361" s="14" t="s">
        <v>14</v>
      </c>
      <c r="BW361" s="50" t="s">
        <v>3</v>
      </c>
      <c r="BX361" s="3">
        <v>18.226220000000001</v>
      </c>
      <c r="BY361" s="51">
        <v>18.903390000000002</v>
      </c>
      <c r="BZ361" s="3">
        <v>19.580570000000002</v>
      </c>
      <c r="CB361" s="14" t="s">
        <v>14</v>
      </c>
      <c r="CC361" s="50" t="s">
        <v>3</v>
      </c>
      <c r="CD361" s="3">
        <v>17.942260000000001</v>
      </c>
      <c r="CE361" s="51">
        <v>18.774889999999999</v>
      </c>
      <c r="CF361" s="3">
        <v>19.607510000000001</v>
      </c>
      <c r="CH361" s="14" t="s">
        <v>14</v>
      </c>
      <c r="CI361" s="50" t="s">
        <v>3</v>
      </c>
      <c r="CJ361" s="3">
        <v>16.97608</v>
      </c>
      <c r="CK361" s="51">
        <v>17.940989999999999</v>
      </c>
      <c r="CL361" s="3">
        <v>18.905889999999999</v>
      </c>
      <c r="CN361" s="14" t="s">
        <v>14</v>
      </c>
      <c r="CO361" s="50" t="s">
        <v>3</v>
      </c>
      <c r="CP361" s="3">
        <v>15.06217</v>
      </c>
      <c r="CQ361" s="51">
        <v>16.3569</v>
      </c>
      <c r="CR361" s="3">
        <v>17.651630000000001</v>
      </c>
      <c r="CT361" s="14" t="s">
        <v>14</v>
      </c>
      <c r="CU361" s="50" t="s">
        <v>3</v>
      </c>
      <c r="CV361" s="3">
        <v>11.14035</v>
      </c>
      <c r="CW361" s="51">
        <v>12.5487</v>
      </c>
      <c r="CX361" s="3">
        <v>13.957039999999999</v>
      </c>
    </row>
    <row r="362" spans="2:102" x14ac:dyDescent="0.3">
      <c r="B362" s="47"/>
      <c r="C362" s="52" t="s">
        <v>4</v>
      </c>
      <c r="D362" s="47">
        <v>13.456289999999999</v>
      </c>
      <c r="E362" s="53">
        <v>13.537419999999999</v>
      </c>
      <c r="F362" s="47">
        <v>13.618539999999999</v>
      </c>
      <c r="H362" s="47"/>
      <c r="I362" s="52" t="s">
        <v>4</v>
      </c>
      <c r="J362" s="47">
        <v>13.421200000000001</v>
      </c>
      <c r="K362" s="53">
        <v>13.503080000000001</v>
      </c>
      <c r="L362" s="47">
        <v>13.584949999999999</v>
      </c>
      <c r="N362" s="47"/>
      <c r="O362" s="52" t="s">
        <v>4</v>
      </c>
      <c r="P362" s="47">
        <v>13.40757</v>
      </c>
      <c r="Q362" s="53">
        <v>13.480370000000001</v>
      </c>
      <c r="R362" s="47">
        <v>13.55317</v>
      </c>
      <c r="T362" s="47"/>
      <c r="U362" s="52" t="s">
        <v>4</v>
      </c>
      <c r="V362" s="47">
        <v>13.40757</v>
      </c>
      <c r="W362" s="53">
        <v>13.480370000000001</v>
      </c>
      <c r="X362" s="47">
        <v>13.55317</v>
      </c>
      <c r="Z362" s="47"/>
      <c r="AA362" s="52" t="s">
        <v>4</v>
      </c>
      <c r="AB362" s="47">
        <v>13.30495</v>
      </c>
      <c r="AC362" s="53">
        <v>13.38885</v>
      </c>
      <c r="AD362" s="47">
        <v>13.47275</v>
      </c>
      <c r="AF362" s="47"/>
      <c r="AG362" s="52" t="s">
        <v>4</v>
      </c>
      <c r="AH362" s="47">
        <v>13.21611</v>
      </c>
      <c r="AI362" s="53">
        <v>13.32743</v>
      </c>
      <c r="AJ362" s="47">
        <v>13.438739999999999</v>
      </c>
      <c r="AL362" s="47"/>
      <c r="AM362" s="52" t="s">
        <v>4</v>
      </c>
      <c r="AN362" s="47">
        <v>13.14738</v>
      </c>
      <c r="AO362" s="53">
        <v>13.240830000000001</v>
      </c>
      <c r="AP362" s="47">
        <v>13.334289999999999</v>
      </c>
      <c r="AR362" s="47"/>
      <c r="AS362" s="52" t="s">
        <v>4</v>
      </c>
      <c r="AT362" s="47">
        <v>13.060790000000001</v>
      </c>
      <c r="AU362" s="53">
        <v>13.13951</v>
      </c>
      <c r="AV362" s="47">
        <v>13.218220000000001</v>
      </c>
      <c r="AX362" s="47"/>
      <c r="AY362" s="52" t="s">
        <v>4</v>
      </c>
      <c r="AZ362" s="47">
        <v>13.01904</v>
      </c>
      <c r="BA362" s="53">
        <v>13.09267</v>
      </c>
      <c r="BB362" s="47">
        <v>13.1663</v>
      </c>
      <c r="BD362" s="47"/>
      <c r="BE362" s="52" t="s">
        <v>4</v>
      </c>
      <c r="BF362" s="47">
        <v>12.983140000000001</v>
      </c>
      <c r="BG362" s="53">
        <v>13.06869</v>
      </c>
      <c r="BH362" s="47">
        <v>13.15424</v>
      </c>
      <c r="BJ362" s="47"/>
      <c r="BK362" s="52" t="s">
        <v>4</v>
      </c>
      <c r="BL362" s="47">
        <v>12.895049999999999</v>
      </c>
      <c r="BM362" s="53">
        <v>12.990740000000001</v>
      </c>
      <c r="BN362" s="47">
        <v>13.08642</v>
      </c>
      <c r="BP362" s="47"/>
      <c r="BQ362" s="52" t="s">
        <v>4</v>
      </c>
      <c r="BR362" s="47">
        <v>12.86031</v>
      </c>
      <c r="BS362" s="53">
        <v>12.93858</v>
      </c>
      <c r="BT362" s="47">
        <v>13.01685</v>
      </c>
      <c r="BV362" s="47"/>
      <c r="BW362" s="52" t="s">
        <v>4</v>
      </c>
      <c r="BX362" s="47">
        <v>12.81922</v>
      </c>
      <c r="BY362" s="53">
        <v>12.923870000000001</v>
      </c>
      <c r="BZ362" s="47">
        <v>13.028510000000001</v>
      </c>
      <c r="CB362" s="47"/>
      <c r="CC362" s="52" t="s">
        <v>4</v>
      </c>
      <c r="CD362" s="47">
        <v>12.77948</v>
      </c>
      <c r="CE362" s="53">
        <v>12.89385</v>
      </c>
      <c r="CF362" s="47">
        <v>13.00822</v>
      </c>
      <c r="CH362" s="47"/>
      <c r="CI362" s="52" t="s">
        <v>4</v>
      </c>
      <c r="CJ362" s="47">
        <v>12.87984</v>
      </c>
      <c r="CK362" s="53">
        <v>12.95613</v>
      </c>
      <c r="CL362" s="47">
        <v>13.03243</v>
      </c>
      <c r="CN362" s="47"/>
      <c r="CO362" s="52" t="s">
        <v>4</v>
      </c>
      <c r="CP362" s="47">
        <v>12.79477</v>
      </c>
      <c r="CQ362" s="53">
        <v>13.0069</v>
      </c>
      <c r="CR362" s="47">
        <v>13.21903</v>
      </c>
      <c r="CT362" s="47"/>
      <c r="CU362" s="52" t="s">
        <v>4</v>
      </c>
      <c r="CV362" s="47">
        <v>12.333780000000001</v>
      </c>
      <c r="CW362" s="53">
        <v>12.690239999999999</v>
      </c>
      <c r="CX362" s="47">
        <v>13.046709999999999</v>
      </c>
    </row>
    <row r="363" spans="2:102" x14ac:dyDescent="0.3">
      <c r="B363" s="14" t="s">
        <v>15</v>
      </c>
      <c r="C363" s="50" t="s">
        <v>3</v>
      </c>
      <c r="D363" s="3">
        <v>21.452909999999999</v>
      </c>
      <c r="E363" s="55">
        <v>21.8996</v>
      </c>
      <c r="F363" s="3">
        <v>22.34629</v>
      </c>
      <c r="H363" s="14" t="s">
        <v>15</v>
      </c>
      <c r="I363" s="50" t="s">
        <v>3</v>
      </c>
      <c r="J363" s="3">
        <v>21.379919999999998</v>
      </c>
      <c r="K363" s="55">
        <v>21.840029999999999</v>
      </c>
      <c r="L363" s="3">
        <v>22.300139999999999</v>
      </c>
      <c r="N363" s="14" t="s">
        <v>15</v>
      </c>
      <c r="O363" s="50" t="s">
        <v>3</v>
      </c>
      <c r="P363" s="3">
        <v>21.33034</v>
      </c>
      <c r="Q363" s="55">
        <v>21.78002</v>
      </c>
      <c r="R363" s="3">
        <v>22.229700000000001</v>
      </c>
      <c r="T363" s="14" t="s">
        <v>15</v>
      </c>
      <c r="U363" s="50" t="s">
        <v>3</v>
      </c>
      <c r="V363" s="3">
        <v>21.33034</v>
      </c>
      <c r="W363" s="55">
        <v>21.78002</v>
      </c>
      <c r="X363" s="3">
        <v>22.229700000000001</v>
      </c>
      <c r="Z363" s="14" t="s">
        <v>15</v>
      </c>
      <c r="AA363" s="50" t="s">
        <v>3</v>
      </c>
      <c r="AB363" s="3">
        <v>21.161619999999999</v>
      </c>
      <c r="AC363" s="55">
        <v>21.689640000000001</v>
      </c>
      <c r="AD363" s="3">
        <v>22.217669999999998</v>
      </c>
      <c r="AF363" s="14" t="s">
        <v>15</v>
      </c>
      <c r="AG363" s="50" t="s">
        <v>3</v>
      </c>
      <c r="AH363" s="3">
        <v>21.11514</v>
      </c>
      <c r="AI363" s="55">
        <v>21.638110000000001</v>
      </c>
      <c r="AJ363" s="3">
        <v>22.161079999999998</v>
      </c>
      <c r="AL363" s="14" t="s">
        <v>15</v>
      </c>
      <c r="AM363" s="50" t="s">
        <v>3</v>
      </c>
      <c r="AN363" s="3">
        <v>21.066870000000002</v>
      </c>
      <c r="AO363" s="55">
        <v>21.569739999999999</v>
      </c>
      <c r="AP363" s="3">
        <v>22.072620000000001</v>
      </c>
      <c r="AR363" s="14" t="s">
        <v>15</v>
      </c>
      <c r="AS363" s="50" t="s">
        <v>3</v>
      </c>
      <c r="AT363" s="3">
        <v>21.058479999999999</v>
      </c>
      <c r="AU363" s="55">
        <v>21.537400000000002</v>
      </c>
      <c r="AV363" s="3">
        <v>22.01632</v>
      </c>
      <c r="AX363" s="14" t="s">
        <v>15</v>
      </c>
      <c r="AY363" s="50" t="s">
        <v>3</v>
      </c>
      <c r="AZ363" s="3">
        <v>21.06831</v>
      </c>
      <c r="BA363" s="55">
        <v>21.533940000000001</v>
      </c>
      <c r="BB363" s="3">
        <v>21.999559999999999</v>
      </c>
      <c r="BD363" s="14" t="s">
        <v>15</v>
      </c>
      <c r="BE363" s="50" t="s">
        <v>3</v>
      </c>
      <c r="BF363" s="3">
        <v>21.116320000000002</v>
      </c>
      <c r="BG363" s="55">
        <v>21.576239999999999</v>
      </c>
      <c r="BH363" s="3">
        <v>22.036159999999999</v>
      </c>
      <c r="BJ363" s="14" t="s">
        <v>15</v>
      </c>
      <c r="BK363" s="50" t="s">
        <v>3</v>
      </c>
      <c r="BL363" s="3">
        <v>21.094149999999999</v>
      </c>
      <c r="BM363" s="55">
        <v>21.57565</v>
      </c>
      <c r="BN363" s="3">
        <v>22.05714</v>
      </c>
      <c r="BP363" s="14" t="s">
        <v>15</v>
      </c>
      <c r="BQ363" s="50" t="s">
        <v>3</v>
      </c>
      <c r="BR363" s="3">
        <v>21.207909999999998</v>
      </c>
      <c r="BS363" s="55">
        <v>21.683990000000001</v>
      </c>
      <c r="BT363" s="3">
        <v>22.160070000000001</v>
      </c>
      <c r="BV363" s="14" t="s">
        <v>15</v>
      </c>
      <c r="BW363" s="50" t="s">
        <v>3</v>
      </c>
      <c r="BX363" s="3">
        <v>21.42435</v>
      </c>
      <c r="BY363" s="55">
        <v>21.887229999999999</v>
      </c>
      <c r="BZ363" s="3">
        <v>22.350110000000001</v>
      </c>
      <c r="CB363" s="14" t="s">
        <v>15</v>
      </c>
      <c r="CC363" s="50" t="s">
        <v>3</v>
      </c>
      <c r="CD363" s="3">
        <v>21.421959999999999</v>
      </c>
      <c r="CE363" s="55">
        <v>21.86439</v>
      </c>
      <c r="CF363" s="3">
        <v>22.306830000000001</v>
      </c>
      <c r="CH363" s="14" t="s">
        <v>15</v>
      </c>
      <c r="CI363" s="50" t="s">
        <v>3</v>
      </c>
      <c r="CJ363" s="3">
        <v>21.249690000000001</v>
      </c>
      <c r="CK363" s="55">
        <v>21.75572</v>
      </c>
      <c r="CL363" s="3">
        <v>22.261749999999999</v>
      </c>
      <c r="CN363" s="14" t="s">
        <v>15</v>
      </c>
      <c r="CO363" s="50" t="s">
        <v>3</v>
      </c>
      <c r="CP363" s="3">
        <v>20.978619999999999</v>
      </c>
      <c r="CQ363" s="55">
        <v>21.471260000000001</v>
      </c>
      <c r="CR363" s="3">
        <v>21.963909999999998</v>
      </c>
      <c r="CT363" s="14" t="s">
        <v>15</v>
      </c>
      <c r="CU363" s="50" t="s">
        <v>3</v>
      </c>
      <c r="CV363" s="3">
        <v>20.3551</v>
      </c>
      <c r="CW363" s="55">
        <v>20.934979999999999</v>
      </c>
      <c r="CX363" s="3">
        <v>21.514869999999998</v>
      </c>
    </row>
    <row r="364" spans="2:102" x14ac:dyDescent="0.3">
      <c r="B364" s="47"/>
      <c r="C364" s="52" t="s">
        <v>4</v>
      </c>
      <c r="D364" s="47">
        <v>12.298450000000001</v>
      </c>
      <c r="E364" s="53">
        <v>12.39207</v>
      </c>
      <c r="F364" s="47">
        <v>12.48569</v>
      </c>
      <c r="H364" s="47"/>
      <c r="I364" s="52" t="s">
        <v>4</v>
      </c>
      <c r="J364" s="47">
        <v>12.28518</v>
      </c>
      <c r="K364" s="53">
        <v>12.37627</v>
      </c>
      <c r="L364" s="47">
        <v>12.46735</v>
      </c>
      <c r="N364" s="47"/>
      <c r="O364" s="52" t="s">
        <v>4</v>
      </c>
      <c r="P364" s="47">
        <v>12.28261</v>
      </c>
      <c r="Q364" s="53">
        <v>12.36542</v>
      </c>
      <c r="R364" s="47">
        <v>12.448219999999999</v>
      </c>
      <c r="T364" s="47"/>
      <c r="U364" s="52" t="s">
        <v>4</v>
      </c>
      <c r="V364" s="47">
        <v>12.28261</v>
      </c>
      <c r="W364" s="53">
        <v>12.36542</v>
      </c>
      <c r="X364" s="47">
        <v>12.448219999999999</v>
      </c>
      <c r="Z364" s="47"/>
      <c r="AA364" s="52" t="s">
        <v>4</v>
      </c>
      <c r="AB364" s="47">
        <v>12.21909</v>
      </c>
      <c r="AC364" s="53">
        <v>12.300409999999999</v>
      </c>
      <c r="AD364" s="47">
        <v>12.381729999999999</v>
      </c>
      <c r="AF364" s="47"/>
      <c r="AG364" s="52" t="s">
        <v>4</v>
      </c>
      <c r="AH364" s="47">
        <v>12.1912</v>
      </c>
      <c r="AI364" s="53">
        <v>12.264989999999999</v>
      </c>
      <c r="AJ364" s="47">
        <v>12.33878</v>
      </c>
      <c r="AL364" s="47"/>
      <c r="AM364" s="52" t="s">
        <v>4</v>
      </c>
      <c r="AN364" s="47">
        <v>12.12674</v>
      </c>
      <c r="AO364" s="53">
        <v>12.19589</v>
      </c>
      <c r="AP364" s="47">
        <v>12.265040000000001</v>
      </c>
      <c r="AR364" s="47"/>
      <c r="AS364" s="52" t="s">
        <v>4</v>
      </c>
      <c r="AT364" s="47">
        <v>12.056699999999999</v>
      </c>
      <c r="AU364" s="53">
        <v>12.116709999999999</v>
      </c>
      <c r="AV364" s="47">
        <v>12.17672</v>
      </c>
      <c r="AX364" s="47"/>
      <c r="AY364" s="52" t="s">
        <v>4</v>
      </c>
      <c r="AZ364" s="47">
        <v>12.00587</v>
      </c>
      <c r="BA364" s="53">
        <v>12.084250000000001</v>
      </c>
      <c r="BB364" s="47">
        <v>12.16263</v>
      </c>
      <c r="BD364" s="47"/>
      <c r="BE364" s="52" t="s">
        <v>4</v>
      </c>
      <c r="BF364" s="47">
        <v>11.971489999999999</v>
      </c>
      <c r="BG364" s="53">
        <v>12.05541</v>
      </c>
      <c r="BH364" s="47">
        <v>12.139329999999999</v>
      </c>
      <c r="BJ364" s="47"/>
      <c r="BK364" s="52" t="s">
        <v>4</v>
      </c>
      <c r="BL364" s="47">
        <v>11.927849999999999</v>
      </c>
      <c r="BM364" s="53">
        <v>11.995609999999999</v>
      </c>
      <c r="BN364" s="47">
        <v>12.063370000000001</v>
      </c>
      <c r="BP364" s="47"/>
      <c r="BQ364" s="52" t="s">
        <v>4</v>
      </c>
      <c r="BR364" s="47">
        <v>11.84761</v>
      </c>
      <c r="BS364" s="53">
        <v>11.92327</v>
      </c>
      <c r="BT364" s="47">
        <v>11.99893</v>
      </c>
      <c r="BV364" s="47"/>
      <c r="BW364" s="52" t="s">
        <v>4</v>
      </c>
      <c r="BX364" s="47">
        <v>11.775370000000001</v>
      </c>
      <c r="BY364" s="53">
        <v>11.85214</v>
      </c>
      <c r="BZ364" s="47">
        <v>11.92892</v>
      </c>
      <c r="CB364" s="47"/>
      <c r="CC364" s="52" t="s">
        <v>4</v>
      </c>
      <c r="CD364" s="47">
        <v>11.73005</v>
      </c>
      <c r="CE364" s="53">
        <v>11.80395</v>
      </c>
      <c r="CF364" s="47">
        <v>11.87785</v>
      </c>
      <c r="CH364" s="47"/>
      <c r="CI364" s="52" t="s">
        <v>4</v>
      </c>
      <c r="CJ364" s="47">
        <v>11.6584</v>
      </c>
      <c r="CK364" s="53">
        <v>11.72218</v>
      </c>
      <c r="CL364" s="47">
        <v>11.785959999999999</v>
      </c>
      <c r="CN364" s="47"/>
      <c r="CO364" s="52" t="s">
        <v>4</v>
      </c>
      <c r="CP364" s="47">
        <v>11.647270000000001</v>
      </c>
      <c r="CQ364" s="53">
        <v>11.74653</v>
      </c>
      <c r="CR364" s="47">
        <v>11.84578</v>
      </c>
      <c r="CT364" s="47"/>
      <c r="CU364" s="52" t="s">
        <v>4</v>
      </c>
      <c r="CV364" s="47">
        <v>11.870660000000001</v>
      </c>
      <c r="CW364" s="53">
        <v>12.10228</v>
      </c>
      <c r="CX364" s="47">
        <v>12.33389</v>
      </c>
    </row>
    <row r="365" spans="2:102" x14ac:dyDescent="0.3">
      <c r="B365" s="14" t="s">
        <v>16</v>
      </c>
      <c r="C365" s="50" t="s">
        <v>3</v>
      </c>
      <c r="D365" s="3">
        <v>2.5813999999999999</v>
      </c>
      <c r="E365" s="55">
        <v>2.61076</v>
      </c>
      <c r="F365" s="3">
        <v>2.6401300000000001</v>
      </c>
      <c r="H365" s="14" t="s">
        <v>16</v>
      </c>
      <c r="I365" s="50" t="s">
        <v>3</v>
      </c>
      <c r="J365" s="3">
        <v>2.5909499999999999</v>
      </c>
      <c r="K365" s="55">
        <v>2.6136400000000002</v>
      </c>
      <c r="L365" s="3">
        <v>2.63632</v>
      </c>
      <c r="N365" s="14" t="s">
        <v>16</v>
      </c>
      <c r="O365" s="50" t="s">
        <v>3</v>
      </c>
      <c r="P365" s="3">
        <v>2.5976599999999999</v>
      </c>
      <c r="Q365" s="55">
        <v>2.62365</v>
      </c>
      <c r="R365" s="3">
        <v>2.6496499999999998</v>
      </c>
      <c r="T365" s="14" t="s">
        <v>16</v>
      </c>
      <c r="U365" s="50" t="s">
        <v>3</v>
      </c>
      <c r="V365" s="3">
        <v>2.5976599999999999</v>
      </c>
      <c r="W365" s="55">
        <v>2.62365</v>
      </c>
      <c r="X365" s="3">
        <v>2.6496499999999998</v>
      </c>
      <c r="Z365" s="14" t="s">
        <v>16</v>
      </c>
      <c r="AA365" s="50" t="s">
        <v>3</v>
      </c>
      <c r="AB365" s="3">
        <v>2.61781</v>
      </c>
      <c r="AC365" s="55">
        <v>2.6409899999999999</v>
      </c>
      <c r="AD365" s="3">
        <v>2.6641699999999999</v>
      </c>
      <c r="AF365" s="14" t="s">
        <v>16</v>
      </c>
      <c r="AG365" s="50" t="s">
        <v>3</v>
      </c>
      <c r="AH365" s="3">
        <v>2.6133500000000001</v>
      </c>
      <c r="AI365" s="55">
        <v>2.6573699999999998</v>
      </c>
      <c r="AJ365" s="3">
        <v>2.7013799999999999</v>
      </c>
      <c r="AL365" s="14" t="s">
        <v>16</v>
      </c>
      <c r="AM365" s="50" t="s">
        <v>3</v>
      </c>
      <c r="AN365" s="3">
        <v>2.60032</v>
      </c>
      <c r="AO365" s="55">
        <v>2.6536</v>
      </c>
      <c r="AP365" s="3">
        <v>2.70688</v>
      </c>
      <c r="AR365" s="14" t="s">
        <v>16</v>
      </c>
      <c r="AS365" s="50" t="s">
        <v>3</v>
      </c>
      <c r="AT365" s="3">
        <v>2.6144699999999998</v>
      </c>
      <c r="AU365" s="55">
        <v>2.6469999999999998</v>
      </c>
      <c r="AV365" s="3">
        <v>2.6795200000000001</v>
      </c>
      <c r="AX365" s="14" t="s">
        <v>16</v>
      </c>
      <c r="AY365" s="50" t="s">
        <v>3</v>
      </c>
      <c r="AZ365" s="3">
        <v>2.6091099999999998</v>
      </c>
      <c r="BA365" s="55">
        <v>2.6514600000000002</v>
      </c>
      <c r="BB365" s="3">
        <v>2.6938200000000001</v>
      </c>
      <c r="BD365" s="14" t="s">
        <v>16</v>
      </c>
      <c r="BE365" s="50" t="s">
        <v>3</v>
      </c>
      <c r="BF365" s="3">
        <v>2.6411899999999999</v>
      </c>
      <c r="BG365" s="55">
        <v>2.67598</v>
      </c>
      <c r="BH365" s="3">
        <v>2.7107800000000002</v>
      </c>
      <c r="BJ365" s="14" t="s">
        <v>16</v>
      </c>
      <c r="BK365" s="50" t="s">
        <v>3</v>
      </c>
      <c r="BL365" s="3">
        <v>2.6389800000000001</v>
      </c>
      <c r="BM365" s="55">
        <v>2.6726100000000002</v>
      </c>
      <c r="BN365" s="3">
        <v>2.7062300000000001</v>
      </c>
      <c r="BP365" s="14" t="s">
        <v>16</v>
      </c>
      <c r="BQ365" s="50" t="s">
        <v>3</v>
      </c>
      <c r="BR365" s="3">
        <v>2.6511</v>
      </c>
      <c r="BS365" s="55">
        <v>2.6933400000000001</v>
      </c>
      <c r="BT365" s="3">
        <v>2.7355800000000001</v>
      </c>
      <c r="BV365" s="14" t="s">
        <v>16</v>
      </c>
      <c r="BW365" s="50" t="s">
        <v>3</v>
      </c>
      <c r="BX365" s="3">
        <v>2.6367400000000001</v>
      </c>
      <c r="BY365" s="55">
        <v>2.6696900000000001</v>
      </c>
      <c r="BZ365" s="3">
        <v>2.7026400000000002</v>
      </c>
      <c r="CB365" s="14" t="s">
        <v>16</v>
      </c>
      <c r="CC365" s="50" t="s">
        <v>3</v>
      </c>
      <c r="CD365" s="3">
        <v>2.6111800000000001</v>
      </c>
      <c r="CE365" s="55">
        <v>2.6634699999999998</v>
      </c>
      <c r="CF365" s="3">
        <v>2.7157499999999999</v>
      </c>
      <c r="CH365" s="14" t="s">
        <v>16</v>
      </c>
      <c r="CI365" s="50" t="s">
        <v>3</v>
      </c>
      <c r="CJ365" s="3">
        <v>2.5825499999999999</v>
      </c>
      <c r="CK365" s="55">
        <v>2.6224099999999999</v>
      </c>
      <c r="CL365" s="3">
        <v>2.6622599999999998</v>
      </c>
      <c r="CN365" s="14" t="s">
        <v>16</v>
      </c>
      <c r="CO365" s="50" t="s">
        <v>3</v>
      </c>
      <c r="CP365" s="3">
        <v>2.5739399999999999</v>
      </c>
      <c r="CQ365" s="55">
        <v>2.5966999999999998</v>
      </c>
      <c r="CR365" s="3">
        <v>2.6194600000000001</v>
      </c>
      <c r="CT365" s="14" t="s">
        <v>16</v>
      </c>
      <c r="CU365" s="50" t="s">
        <v>3</v>
      </c>
      <c r="CV365" s="3">
        <v>2.5280100000000001</v>
      </c>
      <c r="CW365" s="55">
        <v>2.5533000000000001</v>
      </c>
      <c r="CX365" s="3">
        <v>2.5785900000000002</v>
      </c>
    </row>
    <row r="366" spans="2:102" x14ac:dyDescent="0.3">
      <c r="B366" s="47"/>
      <c r="C366" s="52" t="s">
        <v>4</v>
      </c>
      <c r="D366" s="47">
        <v>1.43564</v>
      </c>
      <c r="E366" s="53">
        <v>1.4467099999999999</v>
      </c>
      <c r="F366" s="47">
        <v>1.45777</v>
      </c>
      <c r="H366" s="47"/>
      <c r="I366" s="52" t="s">
        <v>4</v>
      </c>
      <c r="J366" s="47">
        <v>1.42136</v>
      </c>
      <c r="K366" s="53">
        <v>1.43659</v>
      </c>
      <c r="L366" s="47">
        <v>1.4518200000000001</v>
      </c>
      <c r="N366" s="47"/>
      <c r="O366" s="52" t="s">
        <v>4</v>
      </c>
      <c r="P366" s="47">
        <v>1.4337800000000001</v>
      </c>
      <c r="Q366" s="53">
        <v>1.4471400000000001</v>
      </c>
      <c r="R366" s="47">
        <v>1.46051</v>
      </c>
      <c r="T366" s="47"/>
      <c r="U366" s="52" t="s">
        <v>4</v>
      </c>
      <c r="V366" s="47">
        <v>1.4337800000000001</v>
      </c>
      <c r="W366" s="53">
        <v>1.4471400000000001</v>
      </c>
      <c r="X366" s="47">
        <v>1.46051</v>
      </c>
      <c r="Z366" s="47"/>
      <c r="AA366" s="52" t="s">
        <v>4</v>
      </c>
      <c r="AB366" s="47">
        <v>1.43102</v>
      </c>
      <c r="AC366" s="53">
        <v>1.44018</v>
      </c>
      <c r="AD366" s="47">
        <v>1.44933</v>
      </c>
      <c r="AF366" s="47"/>
      <c r="AG366" s="52" t="s">
        <v>4</v>
      </c>
      <c r="AH366" s="47">
        <v>1.4248000000000001</v>
      </c>
      <c r="AI366" s="53">
        <v>1.4414800000000001</v>
      </c>
      <c r="AJ366" s="47">
        <v>1.4581599999999999</v>
      </c>
      <c r="AL366" s="47"/>
      <c r="AM366" s="52" t="s">
        <v>4</v>
      </c>
      <c r="AN366" s="47">
        <v>1.4236500000000001</v>
      </c>
      <c r="AO366" s="53">
        <v>1.4392100000000001</v>
      </c>
      <c r="AP366" s="47">
        <v>1.45478</v>
      </c>
      <c r="AR366" s="47"/>
      <c r="AS366" s="52" t="s">
        <v>4</v>
      </c>
      <c r="AT366" s="47">
        <v>1.4217</v>
      </c>
      <c r="AU366" s="53">
        <v>1.4356</v>
      </c>
      <c r="AV366" s="47">
        <v>1.4494899999999999</v>
      </c>
      <c r="AX366" s="47"/>
      <c r="AY366" s="52" t="s">
        <v>4</v>
      </c>
      <c r="AZ366" s="47">
        <v>1.4237200000000001</v>
      </c>
      <c r="BA366" s="53">
        <v>1.43188</v>
      </c>
      <c r="BB366" s="47">
        <v>1.4400500000000001</v>
      </c>
      <c r="BD366" s="47"/>
      <c r="BE366" s="52" t="s">
        <v>4</v>
      </c>
      <c r="BF366" s="47">
        <v>1.4138900000000001</v>
      </c>
      <c r="BG366" s="53">
        <v>1.43177</v>
      </c>
      <c r="BH366" s="47">
        <v>1.4496599999999999</v>
      </c>
      <c r="BJ366" s="47"/>
      <c r="BK366" s="52" t="s">
        <v>4</v>
      </c>
      <c r="BL366" s="47">
        <v>1.4037999999999999</v>
      </c>
      <c r="BM366" s="53">
        <v>1.4233499999999999</v>
      </c>
      <c r="BN366" s="47">
        <v>1.4429099999999999</v>
      </c>
      <c r="BP366" s="47"/>
      <c r="BQ366" s="52" t="s">
        <v>4</v>
      </c>
      <c r="BR366" s="47">
        <v>1.4178999999999999</v>
      </c>
      <c r="BS366" s="53">
        <v>1.4285399999999999</v>
      </c>
      <c r="BT366" s="47">
        <v>1.4391799999999999</v>
      </c>
      <c r="BV366" s="47"/>
      <c r="BW366" s="52" t="s">
        <v>4</v>
      </c>
      <c r="BX366" s="47">
        <v>1.4157200000000001</v>
      </c>
      <c r="BY366" s="53">
        <v>1.4315800000000001</v>
      </c>
      <c r="BZ366" s="47">
        <v>1.44743</v>
      </c>
      <c r="CB366" s="47"/>
      <c r="CC366" s="52" t="s">
        <v>4</v>
      </c>
      <c r="CD366" s="47">
        <v>1.4351100000000001</v>
      </c>
      <c r="CE366" s="53">
        <v>1.4467099999999999</v>
      </c>
      <c r="CF366" s="47">
        <v>1.45831</v>
      </c>
      <c r="CH366" s="47"/>
      <c r="CI366" s="52" t="s">
        <v>4</v>
      </c>
      <c r="CJ366" s="47">
        <v>1.4282300000000001</v>
      </c>
      <c r="CK366" s="53">
        <v>1.4409000000000001</v>
      </c>
      <c r="CL366" s="47">
        <v>1.45356</v>
      </c>
      <c r="CN366" s="47"/>
      <c r="CO366" s="52" t="s">
        <v>4</v>
      </c>
      <c r="CP366" s="47">
        <v>1.4320999999999999</v>
      </c>
      <c r="CQ366" s="53">
        <v>1.44038</v>
      </c>
      <c r="CR366" s="47">
        <v>1.4486699999999999</v>
      </c>
      <c r="CT366" s="47"/>
      <c r="CU366" s="52" t="s">
        <v>4</v>
      </c>
      <c r="CV366" s="47">
        <v>1.4279999999999999</v>
      </c>
      <c r="CW366" s="53">
        <v>1.43472</v>
      </c>
      <c r="CX366" s="47">
        <v>1.4414499999999999</v>
      </c>
    </row>
    <row r="367" spans="2:102" x14ac:dyDescent="0.3">
      <c r="B367" s="14" t="s">
        <v>17</v>
      </c>
      <c r="C367" s="50" t="s">
        <v>3</v>
      </c>
      <c r="D367" s="3">
        <v>89.612629999999996</v>
      </c>
      <c r="E367" s="51">
        <v>90.289850000000001</v>
      </c>
      <c r="F367" s="3">
        <v>90.967070000000007</v>
      </c>
      <c r="H367" s="14" t="s">
        <v>17</v>
      </c>
      <c r="I367" s="50" t="s">
        <v>3</v>
      </c>
      <c r="J367" s="3">
        <v>89.560029999999998</v>
      </c>
      <c r="K367" s="51">
        <v>90.205150000000003</v>
      </c>
      <c r="L367" s="3">
        <v>90.850269999999995</v>
      </c>
      <c r="N367" s="14" t="s">
        <v>17</v>
      </c>
      <c r="O367" s="50" t="s">
        <v>3</v>
      </c>
      <c r="P367" s="3">
        <v>89.541470000000004</v>
      </c>
      <c r="Q367" s="51">
        <v>90.170119999999997</v>
      </c>
      <c r="R367" s="3">
        <v>90.798779999999994</v>
      </c>
      <c r="T367" s="14" t="s">
        <v>17</v>
      </c>
      <c r="U367" s="50" t="s">
        <v>3</v>
      </c>
      <c r="V367" s="3">
        <v>89.541470000000004</v>
      </c>
      <c r="W367" s="51">
        <v>90.170119999999997</v>
      </c>
      <c r="X367" s="3">
        <v>90.798779999999994</v>
      </c>
      <c r="Z367" s="14" t="s">
        <v>17</v>
      </c>
      <c r="AA367" s="50" t="s">
        <v>3</v>
      </c>
      <c r="AB367" s="3">
        <v>89.430300000000003</v>
      </c>
      <c r="AC367" s="51">
        <v>90.05283</v>
      </c>
      <c r="AD367" s="3">
        <v>90.675349999999995</v>
      </c>
      <c r="AF367" s="14" t="s">
        <v>17</v>
      </c>
      <c r="AG367" s="50" t="s">
        <v>3</v>
      </c>
      <c r="AH367" s="3">
        <v>89.365099999999998</v>
      </c>
      <c r="AI367" s="51">
        <v>89.946359999999999</v>
      </c>
      <c r="AJ367" s="3">
        <v>90.527630000000002</v>
      </c>
      <c r="AL367" s="14" t="s">
        <v>17</v>
      </c>
      <c r="AM367" s="50" t="s">
        <v>3</v>
      </c>
      <c r="AN367" s="3">
        <v>89.297839999999994</v>
      </c>
      <c r="AO367" s="51">
        <v>89.821209999999994</v>
      </c>
      <c r="AP367" s="3">
        <v>90.344589999999997</v>
      </c>
      <c r="AR367" s="14" t="s">
        <v>17</v>
      </c>
      <c r="AS367" s="50" t="s">
        <v>3</v>
      </c>
      <c r="AT367" s="3">
        <v>89.205359999999999</v>
      </c>
      <c r="AU367" s="51">
        <v>89.73442</v>
      </c>
      <c r="AV367" s="3">
        <v>90.263469999999998</v>
      </c>
      <c r="AX367" s="14" t="s">
        <v>17</v>
      </c>
      <c r="AY367" s="50" t="s">
        <v>3</v>
      </c>
      <c r="AZ367" s="3">
        <v>89.163480000000007</v>
      </c>
      <c r="BA367" s="51">
        <v>89.724519999999998</v>
      </c>
      <c r="BB367" s="3">
        <v>90.285560000000004</v>
      </c>
      <c r="BD367" s="14" t="s">
        <v>17</v>
      </c>
      <c r="BE367" s="50" t="s">
        <v>3</v>
      </c>
      <c r="BF367" s="3">
        <v>89.171019999999999</v>
      </c>
      <c r="BG367" s="51">
        <v>89.696550000000002</v>
      </c>
      <c r="BH367" s="3">
        <v>90.222080000000005</v>
      </c>
      <c r="BJ367" s="14" t="s">
        <v>17</v>
      </c>
      <c r="BK367" s="50" t="s">
        <v>3</v>
      </c>
      <c r="BL367" s="3">
        <v>89.13091</v>
      </c>
      <c r="BM367" s="51">
        <v>89.681740000000005</v>
      </c>
      <c r="BN367" s="3">
        <v>90.232579999999999</v>
      </c>
      <c r="BP367" s="14" t="s">
        <v>17</v>
      </c>
      <c r="BQ367" s="50" t="s">
        <v>3</v>
      </c>
      <c r="BR367" s="3">
        <v>89.175139999999999</v>
      </c>
      <c r="BS367" s="51">
        <v>89.765000000000001</v>
      </c>
      <c r="BT367" s="3">
        <v>90.354849999999999</v>
      </c>
      <c r="BV367" s="14" t="s">
        <v>17</v>
      </c>
      <c r="BW367" s="50" t="s">
        <v>3</v>
      </c>
      <c r="BX367" s="3">
        <v>89.238770000000002</v>
      </c>
      <c r="BY367" s="51">
        <v>89.821539999999999</v>
      </c>
      <c r="BZ367" s="3">
        <v>90.404309999999995</v>
      </c>
      <c r="CB367" s="14" t="s">
        <v>17</v>
      </c>
      <c r="CC367" s="50" t="s">
        <v>3</v>
      </c>
      <c r="CD367" s="3">
        <v>89.372039999999998</v>
      </c>
      <c r="CE367" s="51">
        <v>90.124949999999998</v>
      </c>
      <c r="CF367" s="3">
        <v>90.877870000000001</v>
      </c>
      <c r="CH367" s="14" t="s">
        <v>17</v>
      </c>
      <c r="CI367" s="50" t="s">
        <v>3</v>
      </c>
      <c r="CJ367" s="3">
        <v>90.154399999999995</v>
      </c>
      <c r="CK367" s="51">
        <v>90.966849999999994</v>
      </c>
      <c r="CL367" s="3">
        <v>91.779300000000006</v>
      </c>
      <c r="CN367" s="14" t="s">
        <v>17</v>
      </c>
      <c r="CO367" s="50" t="s">
        <v>3</v>
      </c>
      <c r="CP367" s="3">
        <v>90.959230000000005</v>
      </c>
      <c r="CQ367" s="51">
        <v>93.113759999999999</v>
      </c>
      <c r="CR367" s="3">
        <v>95.268280000000004</v>
      </c>
      <c r="CT367" s="14" t="s">
        <v>17</v>
      </c>
      <c r="CU367" s="50" t="s">
        <v>3</v>
      </c>
      <c r="CV367" s="3">
        <v>97.958330000000004</v>
      </c>
      <c r="CW367" s="51">
        <v>102.66105</v>
      </c>
      <c r="CX367" s="3">
        <v>107.36376</v>
      </c>
    </row>
    <row r="368" spans="2:102" x14ac:dyDescent="0.3">
      <c r="B368" s="47"/>
      <c r="C368" s="52" t="s">
        <v>4</v>
      </c>
      <c r="D368" s="47">
        <v>44.001040000000003</v>
      </c>
      <c r="E368" s="53">
        <v>44.726640000000003</v>
      </c>
      <c r="F368" s="47">
        <v>45.45223</v>
      </c>
      <c r="H368" s="47"/>
      <c r="I368" s="52" t="s">
        <v>4</v>
      </c>
      <c r="J368" s="47">
        <v>43.959290000000003</v>
      </c>
      <c r="K368" s="53">
        <v>44.683010000000003</v>
      </c>
      <c r="L368" s="47">
        <v>45.406730000000003</v>
      </c>
      <c r="N368" s="47"/>
      <c r="O368" s="52" t="s">
        <v>4</v>
      </c>
      <c r="P368" s="47">
        <v>43.979640000000003</v>
      </c>
      <c r="Q368" s="53">
        <v>44.659280000000003</v>
      </c>
      <c r="R368" s="47">
        <v>45.338929999999998</v>
      </c>
      <c r="T368" s="47"/>
      <c r="U368" s="52" t="s">
        <v>4</v>
      </c>
      <c r="V368" s="47">
        <v>43.979640000000003</v>
      </c>
      <c r="W368" s="53">
        <v>44.659280000000003</v>
      </c>
      <c r="X368" s="47">
        <v>45.338929999999998</v>
      </c>
      <c r="Z368" s="47"/>
      <c r="AA368" s="52" t="s">
        <v>4</v>
      </c>
      <c r="AB368" s="47">
        <v>43.86645</v>
      </c>
      <c r="AC368" s="53">
        <v>44.635199999999998</v>
      </c>
      <c r="AD368" s="47">
        <v>45.403950000000002</v>
      </c>
      <c r="AF368" s="47"/>
      <c r="AG368" s="52" t="s">
        <v>4</v>
      </c>
      <c r="AH368" s="47">
        <v>43.81888</v>
      </c>
      <c r="AI368" s="53">
        <v>44.602550000000001</v>
      </c>
      <c r="AJ368" s="47">
        <v>45.386229999999998</v>
      </c>
      <c r="AL368" s="47"/>
      <c r="AM368" s="52" t="s">
        <v>4</v>
      </c>
      <c r="AN368" s="47">
        <v>43.830159999999999</v>
      </c>
      <c r="AO368" s="53">
        <v>44.608350000000002</v>
      </c>
      <c r="AP368" s="47">
        <v>45.386539999999997</v>
      </c>
      <c r="AR368" s="47"/>
      <c r="AS368" s="52" t="s">
        <v>4</v>
      </c>
      <c r="AT368" s="47">
        <v>43.803139999999999</v>
      </c>
      <c r="AU368" s="53">
        <v>44.580559999999998</v>
      </c>
      <c r="AV368" s="47">
        <v>45.357979999999998</v>
      </c>
      <c r="AX368" s="47"/>
      <c r="AY368" s="52" t="s">
        <v>4</v>
      </c>
      <c r="AZ368" s="47">
        <v>43.754390000000001</v>
      </c>
      <c r="BA368" s="53">
        <v>44.707529999999998</v>
      </c>
      <c r="BB368" s="47">
        <v>45.660670000000003</v>
      </c>
      <c r="BD368" s="47"/>
      <c r="BE368" s="52" t="s">
        <v>4</v>
      </c>
      <c r="BF368" s="47">
        <v>43.705390000000001</v>
      </c>
      <c r="BG368" s="53">
        <v>44.714570000000002</v>
      </c>
      <c r="BH368" s="47">
        <v>45.723750000000003</v>
      </c>
      <c r="BJ368" s="47"/>
      <c r="BK368" s="52" t="s">
        <v>4</v>
      </c>
      <c r="BL368" s="47">
        <v>43.909849999999999</v>
      </c>
      <c r="BM368" s="53">
        <v>44.874569999999999</v>
      </c>
      <c r="BN368" s="47">
        <v>45.839280000000002</v>
      </c>
      <c r="BP368" s="47"/>
      <c r="BQ368" s="52" t="s">
        <v>4</v>
      </c>
      <c r="BR368" s="47">
        <v>43.921489999999999</v>
      </c>
      <c r="BS368" s="53">
        <v>45.16178</v>
      </c>
      <c r="BT368" s="47">
        <v>46.402059999999999</v>
      </c>
      <c r="BV368" s="47"/>
      <c r="BW368" s="52" t="s">
        <v>4</v>
      </c>
      <c r="BX368" s="47">
        <v>44.083030000000001</v>
      </c>
      <c r="BY368" s="53">
        <v>45.605460000000001</v>
      </c>
      <c r="BZ368" s="47">
        <v>47.127899999999997</v>
      </c>
      <c r="CB368" s="47"/>
      <c r="CC368" s="52" t="s">
        <v>4</v>
      </c>
      <c r="CD368" s="47">
        <v>44.567630000000001</v>
      </c>
      <c r="CE368" s="53">
        <v>46.048450000000003</v>
      </c>
      <c r="CF368" s="47">
        <v>47.529269999999997</v>
      </c>
      <c r="CH368" s="47"/>
      <c r="CI368" s="52" t="s">
        <v>4</v>
      </c>
      <c r="CJ368" s="47">
        <v>46.176600000000001</v>
      </c>
      <c r="CK368" s="53">
        <v>47.977159999999998</v>
      </c>
      <c r="CL368" s="47">
        <v>49.777729999999998</v>
      </c>
      <c r="CN368" s="47"/>
      <c r="CO368" s="52" t="s">
        <v>4</v>
      </c>
      <c r="CP368" s="47">
        <v>47.50864</v>
      </c>
      <c r="CQ368" s="53">
        <v>52.496130000000001</v>
      </c>
      <c r="CR368" s="47">
        <v>57.483620000000002</v>
      </c>
      <c r="CT368" s="47"/>
      <c r="CU368" s="52" t="s">
        <v>4</v>
      </c>
      <c r="CV368" s="47">
        <v>62.010809999999999</v>
      </c>
      <c r="CW368" s="53">
        <v>71.102739999999997</v>
      </c>
      <c r="CX368" s="47">
        <v>80.194659999999999</v>
      </c>
    </row>
    <row r="369" spans="2:102" x14ac:dyDescent="0.3">
      <c r="B369" s="14" t="s">
        <v>18</v>
      </c>
      <c r="C369" s="50" t="s">
        <v>3</v>
      </c>
      <c r="D369" s="3">
        <v>84.865859999999998</v>
      </c>
      <c r="E369" s="55">
        <v>85.158180000000002</v>
      </c>
      <c r="F369" s="3">
        <v>85.450509999999994</v>
      </c>
      <c r="H369" s="14" t="s">
        <v>18</v>
      </c>
      <c r="I369" s="50" t="s">
        <v>3</v>
      </c>
      <c r="J369" s="3">
        <v>84.859489999999994</v>
      </c>
      <c r="K369" s="55">
        <v>85.155169999999998</v>
      </c>
      <c r="L369" s="3">
        <v>85.450839999999999</v>
      </c>
      <c r="N369" s="14" t="s">
        <v>18</v>
      </c>
      <c r="O369" s="50" t="s">
        <v>3</v>
      </c>
      <c r="P369" s="3">
        <v>84.861670000000004</v>
      </c>
      <c r="Q369" s="55">
        <v>85.162649999999999</v>
      </c>
      <c r="R369" s="3">
        <v>85.463629999999995</v>
      </c>
      <c r="T369" s="14" t="s">
        <v>18</v>
      </c>
      <c r="U369" s="50" t="s">
        <v>3</v>
      </c>
      <c r="V369" s="3">
        <v>84.861670000000004</v>
      </c>
      <c r="W369" s="55">
        <v>85.162649999999999</v>
      </c>
      <c r="X369" s="3">
        <v>85.463629999999995</v>
      </c>
      <c r="Z369" s="14" t="s">
        <v>18</v>
      </c>
      <c r="AA369" s="50" t="s">
        <v>3</v>
      </c>
      <c r="AB369" s="3">
        <v>84.856840000000005</v>
      </c>
      <c r="AC369" s="55">
        <v>85.161540000000002</v>
      </c>
      <c r="AD369" s="3">
        <v>85.466250000000002</v>
      </c>
      <c r="AF369" s="14" t="s">
        <v>18</v>
      </c>
      <c r="AG369" s="50" t="s">
        <v>3</v>
      </c>
      <c r="AH369" s="3">
        <v>84.872159999999994</v>
      </c>
      <c r="AI369" s="55">
        <v>85.159880000000001</v>
      </c>
      <c r="AJ369" s="3">
        <v>85.447599999999994</v>
      </c>
      <c r="AL369" s="14" t="s">
        <v>18</v>
      </c>
      <c r="AM369" s="50" t="s">
        <v>3</v>
      </c>
      <c r="AN369" s="3">
        <v>84.869280000000003</v>
      </c>
      <c r="AO369" s="55">
        <v>85.160929999999993</v>
      </c>
      <c r="AP369" s="3">
        <v>85.452569999999994</v>
      </c>
      <c r="AR369" s="14" t="s">
        <v>18</v>
      </c>
      <c r="AS369" s="50" t="s">
        <v>3</v>
      </c>
      <c r="AT369" s="3">
        <v>84.873329999999996</v>
      </c>
      <c r="AU369" s="55">
        <v>85.164079999999998</v>
      </c>
      <c r="AV369" s="3">
        <v>85.454830000000001</v>
      </c>
      <c r="AX369" s="14" t="s">
        <v>18</v>
      </c>
      <c r="AY369" s="50" t="s">
        <v>3</v>
      </c>
      <c r="AZ369" s="3">
        <v>84.881590000000003</v>
      </c>
      <c r="BA369" s="55">
        <v>85.166489999999996</v>
      </c>
      <c r="BB369" s="3">
        <v>85.451390000000004</v>
      </c>
      <c r="BD369" s="14" t="s">
        <v>18</v>
      </c>
      <c r="BE369" s="50" t="s">
        <v>3</v>
      </c>
      <c r="BF369" s="3">
        <v>84.870239999999995</v>
      </c>
      <c r="BG369" s="55">
        <v>85.161079999999998</v>
      </c>
      <c r="BH369" s="3">
        <v>85.451909999999998</v>
      </c>
      <c r="BJ369" s="14" t="s">
        <v>18</v>
      </c>
      <c r="BK369" s="50" t="s">
        <v>3</v>
      </c>
      <c r="BL369" s="3">
        <v>84.877629999999996</v>
      </c>
      <c r="BM369" s="55">
        <v>85.162689999999998</v>
      </c>
      <c r="BN369" s="3">
        <v>85.447749999999999</v>
      </c>
      <c r="BP369" s="14" t="s">
        <v>18</v>
      </c>
      <c r="BQ369" s="50" t="s">
        <v>3</v>
      </c>
      <c r="BR369" s="3">
        <v>84.875770000000003</v>
      </c>
      <c r="BS369" s="55">
        <v>85.156059999999997</v>
      </c>
      <c r="BT369" s="3">
        <v>85.436350000000004</v>
      </c>
      <c r="BV369" s="14" t="s">
        <v>18</v>
      </c>
      <c r="BW369" s="50" t="s">
        <v>3</v>
      </c>
      <c r="BX369" s="3">
        <v>84.871080000000006</v>
      </c>
      <c r="BY369" s="55">
        <v>85.15916</v>
      </c>
      <c r="BZ369" s="3">
        <v>85.447230000000005</v>
      </c>
      <c r="CB369" s="14" t="s">
        <v>18</v>
      </c>
      <c r="CC369" s="50" t="s">
        <v>3</v>
      </c>
      <c r="CD369" s="3">
        <v>84.867099999999994</v>
      </c>
      <c r="CE369" s="55">
        <v>85.16337</v>
      </c>
      <c r="CF369" s="3">
        <v>85.459639999999993</v>
      </c>
      <c r="CH369" s="14" t="s">
        <v>18</v>
      </c>
      <c r="CI369" s="50" t="s">
        <v>3</v>
      </c>
      <c r="CJ369" s="3">
        <v>84.855940000000004</v>
      </c>
      <c r="CK369" s="55">
        <v>85.133210000000005</v>
      </c>
      <c r="CL369" s="3">
        <v>85.410470000000004</v>
      </c>
      <c r="CN369" s="14" t="s">
        <v>18</v>
      </c>
      <c r="CO369" s="50" t="s">
        <v>3</v>
      </c>
      <c r="CP369" s="3">
        <v>84.807429999999997</v>
      </c>
      <c r="CQ369" s="55">
        <v>85.076560000000001</v>
      </c>
      <c r="CR369" s="3">
        <v>85.345699999999994</v>
      </c>
      <c r="CT369" s="14" t="s">
        <v>18</v>
      </c>
      <c r="CU369" s="50" t="s">
        <v>3</v>
      </c>
      <c r="CV369" s="3">
        <v>84.534499999999994</v>
      </c>
      <c r="CW369" s="55">
        <v>84.794420000000002</v>
      </c>
      <c r="CX369" s="3">
        <v>85.054339999999996</v>
      </c>
    </row>
    <row r="370" spans="2:102" x14ac:dyDescent="0.3">
      <c r="B370" s="47"/>
      <c r="C370" s="52" t="s">
        <v>4</v>
      </c>
      <c r="D370" s="47">
        <v>40.588769999999997</v>
      </c>
      <c r="E370" s="53">
        <v>40.860720000000001</v>
      </c>
      <c r="F370" s="47">
        <v>41.132660000000001</v>
      </c>
      <c r="H370" s="47"/>
      <c r="I370" s="52" t="s">
        <v>4</v>
      </c>
      <c r="J370" s="47">
        <v>40.587960000000002</v>
      </c>
      <c r="K370" s="53">
        <v>40.860460000000003</v>
      </c>
      <c r="L370" s="47">
        <v>41.13297</v>
      </c>
      <c r="N370" s="47"/>
      <c r="O370" s="52" t="s">
        <v>4</v>
      </c>
      <c r="P370" s="47">
        <v>40.596559999999997</v>
      </c>
      <c r="Q370" s="53">
        <v>40.864460000000001</v>
      </c>
      <c r="R370" s="47">
        <v>41.132359999999998</v>
      </c>
      <c r="T370" s="47"/>
      <c r="U370" s="52" t="s">
        <v>4</v>
      </c>
      <c r="V370" s="47">
        <v>40.596559999999997</v>
      </c>
      <c r="W370" s="53">
        <v>40.864460000000001</v>
      </c>
      <c r="X370" s="47">
        <v>41.132359999999998</v>
      </c>
      <c r="Z370" s="47"/>
      <c r="AA370" s="52" t="s">
        <v>4</v>
      </c>
      <c r="AB370" s="47">
        <v>40.591670000000001</v>
      </c>
      <c r="AC370" s="53">
        <v>40.85913</v>
      </c>
      <c r="AD370" s="47">
        <v>41.12659</v>
      </c>
      <c r="AF370" s="47"/>
      <c r="AG370" s="52" t="s">
        <v>4</v>
      </c>
      <c r="AH370" s="47">
        <v>40.589039999999997</v>
      </c>
      <c r="AI370" s="53">
        <v>40.860729999999997</v>
      </c>
      <c r="AJ370" s="47">
        <v>41.132420000000003</v>
      </c>
      <c r="AL370" s="47"/>
      <c r="AM370" s="52" t="s">
        <v>4</v>
      </c>
      <c r="AN370" s="47">
        <v>40.578719999999997</v>
      </c>
      <c r="AO370" s="53">
        <v>40.852730000000001</v>
      </c>
      <c r="AP370" s="47">
        <v>41.126739999999998</v>
      </c>
      <c r="AR370" s="47"/>
      <c r="AS370" s="52" t="s">
        <v>4</v>
      </c>
      <c r="AT370" s="47">
        <v>40.581560000000003</v>
      </c>
      <c r="AU370" s="53">
        <v>40.854889999999997</v>
      </c>
      <c r="AV370" s="47">
        <v>41.128219999999999</v>
      </c>
      <c r="AX370" s="47"/>
      <c r="AY370" s="52" t="s">
        <v>4</v>
      </c>
      <c r="AZ370" s="47">
        <v>40.589350000000003</v>
      </c>
      <c r="BA370" s="53">
        <v>40.858750000000001</v>
      </c>
      <c r="BB370" s="47">
        <v>41.128149999999998</v>
      </c>
      <c r="BD370" s="47"/>
      <c r="BE370" s="52" t="s">
        <v>4</v>
      </c>
      <c r="BF370" s="47">
        <v>40.586320000000001</v>
      </c>
      <c r="BG370" s="53">
        <v>40.857199999999999</v>
      </c>
      <c r="BH370" s="47">
        <v>41.128079999999997</v>
      </c>
      <c r="BJ370" s="47"/>
      <c r="BK370" s="52" t="s">
        <v>4</v>
      </c>
      <c r="BL370" s="47">
        <v>40.58023</v>
      </c>
      <c r="BM370" s="53">
        <v>40.855069999999998</v>
      </c>
      <c r="BN370" s="47">
        <v>41.129910000000002</v>
      </c>
      <c r="BP370" s="47"/>
      <c r="BQ370" s="52" t="s">
        <v>4</v>
      </c>
      <c r="BR370" s="47">
        <v>40.568129999999996</v>
      </c>
      <c r="BS370" s="53">
        <v>40.843850000000003</v>
      </c>
      <c r="BT370" s="47">
        <v>41.11956</v>
      </c>
      <c r="BV370" s="47"/>
      <c r="BW370" s="52" t="s">
        <v>4</v>
      </c>
      <c r="BX370" s="47">
        <v>40.582039999999999</v>
      </c>
      <c r="BY370" s="53">
        <v>40.856529999999999</v>
      </c>
      <c r="BZ370" s="47">
        <v>41.131019999999999</v>
      </c>
      <c r="CB370" s="47"/>
      <c r="CC370" s="52" t="s">
        <v>4</v>
      </c>
      <c r="CD370" s="47">
        <v>40.574599999999997</v>
      </c>
      <c r="CE370" s="53">
        <v>40.850479999999997</v>
      </c>
      <c r="CF370" s="47">
        <v>41.126350000000002</v>
      </c>
      <c r="CH370" s="47"/>
      <c r="CI370" s="52" t="s">
        <v>4</v>
      </c>
      <c r="CJ370" s="47">
        <v>40.572450000000003</v>
      </c>
      <c r="CK370" s="53">
        <v>40.844990000000003</v>
      </c>
      <c r="CL370" s="47">
        <v>41.117519999999999</v>
      </c>
      <c r="CN370" s="47"/>
      <c r="CO370" s="52" t="s">
        <v>4</v>
      </c>
      <c r="CP370" s="47">
        <v>40.493360000000003</v>
      </c>
      <c r="CQ370" s="53">
        <v>40.781399999999998</v>
      </c>
      <c r="CR370" s="47">
        <v>41.069450000000003</v>
      </c>
      <c r="CT370" s="47"/>
      <c r="CU370" s="52" t="s">
        <v>4</v>
      </c>
      <c r="CV370" s="47">
        <v>40.394300000000001</v>
      </c>
      <c r="CW370" s="53">
        <v>40.6858</v>
      </c>
      <c r="CX370" s="47">
        <v>40.9773</v>
      </c>
    </row>
    <row r="371" spans="2:102" x14ac:dyDescent="0.3">
      <c r="B371" s="14" t="s">
        <v>19</v>
      </c>
      <c r="C371" s="50" t="s">
        <v>3</v>
      </c>
      <c r="D371" s="3">
        <v>1.65157</v>
      </c>
      <c r="E371" s="51">
        <v>1.78017</v>
      </c>
      <c r="F371" s="3">
        <v>1.9087700000000001</v>
      </c>
      <c r="H371" s="14" t="s">
        <v>19</v>
      </c>
      <c r="I371" s="50" t="s">
        <v>3</v>
      </c>
      <c r="J371" s="3">
        <v>1.63727</v>
      </c>
      <c r="K371" s="51">
        <v>1.75651</v>
      </c>
      <c r="L371" s="3">
        <v>1.87574</v>
      </c>
      <c r="N371" s="14" t="s">
        <v>19</v>
      </c>
      <c r="O371" s="50" t="s">
        <v>3</v>
      </c>
      <c r="P371" s="3">
        <v>1.6297600000000001</v>
      </c>
      <c r="Q371" s="51">
        <v>1.73698</v>
      </c>
      <c r="R371" s="3">
        <v>1.8442000000000001</v>
      </c>
      <c r="T371" s="14" t="s">
        <v>19</v>
      </c>
      <c r="U371" s="50" t="s">
        <v>3</v>
      </c>
      <c r="V371" s="3">
        <v>1.6297600000000001</v>
      </c>
      <c r="W371" s="51">
        <v>1.73698</v>
      </c>
      <c r="X371" s="3">
        <v>1.8442000000000001</v>
      </c>
      <c r="Z371" s="14" t="s">
        <v>19</v>
      </c>
      <c r="AA371" s="50" t="s">
        <v>3</v>
      </c>
      <c r="AB371" s="3">
        <v>1.5763199999999999</v>
      </c>
      <c r="AC371" s="51">
        <v>1.6785600000000001</v>
      </c>
      <c r="AD371" s="3">
        <v>1.7807900000000001</v>
      </c>
      <c r="AF371" s="14" t="s">
        <v>19</v>
      </c>
      <c r="AG371" s="50" t="s">
        <v>3</v>
      </c>
      <c r="AH371" s="3">
        <v>1.5381499999999999</v>
      </c>
      <c r="AI371" s="51">
        <v>1.62493</v>
      </c>
      <c r="AJ371" s="3">
        <v>1.7117100000000001</v>
      </c>
      <c r="AL371" s="14" t="s">
        <v>19</v>
      </c>
      <c r="AM371" s="50" t="s">
        <v>3</v>
      </c>
      <c r="AN371" s="3">
        <v>1.49028</v>
      </c>
      <c r="AO371" s="51">
        <v>1.5630900000000001</v>
      </c>
      <c r="AP371" s="3">
        <v>1.63591</v>
      </c>
      <c r="AR371" s="14" t="s">
        <v>19</v>
      </c>
      <c r="AS371" s="50" t="s">
        <v>3</v>
      </c>
      <c r="AT371" s="3">
        <v>1.42201</v>
      </c>
      <c r="AU371" s="51">
        <v>1.48506</v>
      </c>
      <c r="AV371" s="3">
        <v>1.5481199999999999</v>
      </c>
      <c r="AX371" s="14" t="s">
        <v>19</v>
      </c>
      <c r="AY371" s="50" t="s">
        <v>3</v>
      </c>
      <c r="AZ371" s="3">
        <v>1.3786499999999999</v>
      </c>
      <c r="BA371" s="51">
        <v>1.4377</v>
      </c>
      <c r="BB371" s="3">
        <v>1.49674</v>
      </c>
      <c r="BD371" s="14" t="s">
        <v>19</v>
      </c>
      <c r="BE371" s="50" t="s">
        <v>3</v>
      </c>
      <c r="BF371" s="3">
        <v>1.33769</v>
      </c>
      <c r="BG371" s="51">
        <v>1.38493</v>
      </c>
      <c r="BH371" s="3">
        <v>1.4321699999999999</v>
      </c>
      <c r="BJ371" s="14" t="s">
        <v>19</v>
      </c>
      <c r="BK371" s="50" t="s">
        <v>3</v>
      </c>
      <c r="BL371" s="3">
        <v>1.28477</v>
      </c>
      <c r="BM371" s="51">
        <v>1.327</v>
      </c>
      <c r="BN371" s="3">
        <v>1.3692299999999999</v>
      </c>
      <c r="BP371" s="14" t="s">
        <v>19</v>
      </c>
      <c r="BQ371" s="50" t="s">
        <v>3</v>
      </c>
      <c r="BR371" s="3">
        <v>1.2181999999999999</v>
      </c>
      <c r="BS371" s="51">
        <v>1.2587200000000001</v>
      </c>
      <c r="BT371" s="3">
        <v>1.2992300000000001</v>
      </c>
      <c r="BV371" s="14" t="s">
        <v>19</v>
      </c>
      <c r="BW371" s="50" t="s">
        <v>3</v>
      </c>
      <c r="BX371" s="3">
        <v>1.1541300000000001</v>
      </c>
      <c r="BY371" s="51">
        <v>1.1825300000000001</v>
      </c>
      <c r="BZ371" s="3">
        <v>1.2109300000000001</v>
      </c>
      <c r="CB371" s="14" t="s">
        <v>19</v>
      </c>
      <c r="CC371" s="50" t="s">
        <v>3</v>
      </c>
      <c r="CD371" s="3">
        <v>1.07934</v>
      </c>
      <c r="CE371" s="51">
        <v>1.10321</v>
      </c>
      <c r="CF371" s="3">
        <v>1.1270899999999999</v>
      </c>
      <c r="CH371" s="14" t="s">
        <v>19</v>
      </c>
      <c r="CI371" s="50" t="s">
        <v>3</v>
      </c>
      <c r="CJ371" s="3">
        <v>1.00037</v>
      </c>
      <c r="CK371" s="51">
        <v>1.0174300000000001</v>
      </c>
      <c r="CL371" s="3">
        <v>1.0344899999999999</v>
      </c>
      <c r="CN371" s="14" t="s">
        <v>19</v>
      </c>
      <c r="CO371" s="50" t="s">
        <v>3</v>
      </c>
      <c r="CP371" s="3">
        <v>0.91108999999999996</v>
      </c>
      <c r="CQ371" s="51">
        <v>0.92262</v>
      </c>
      <c r="CR371" s="3">
        <v>0.93415000000000004</v>
      </c>
      <c r="CT371" s="14" t="s">
        <v>19</v>
      </c>
      <c r="CU371" s="50" t="s">
        <v>3</v>
      </c>
      <c r="CV371" s="3">
        <v>0.80350999999999995</v>
      </c>
      <c r="CW371" s="51">
        <v>0.81003000000000003</v>
      </c>
      <c r="CX371" s="3">
        <v>0.81655</v>
      </c>
    </row>
    <row r="372" spans="2:102" x14ac:dyDescent="0.3">
      <c r="B372" s="47"/>
      <c r="C372" s="52" t="s">
        <v>4</v>
      </c>
      <c r="D372" s="47">
        <v>1.5176000000000001</v>
      </c>
      <c r="E372" s="53">
        <v>1.62226</v>
      </c>
      <c r="F372" s="47">
        <v>1.7269099999999999</v>
      </c>
      <c r="H372" s="47"/>
      <c r="I372" s="52" t="s">
        <v>4</v>
      </c>
      <c r="J372" s="47">
        <v>1.4965900000000001</v>
      </c>
      <c r="K372" s="53">
        <v>1.59151</v>
      </c>
      <c r="L372" s="47">
        <v>1.6864300000000001</v>
      </c>
      <c r="N372" s="47"/>
      <c r="O372" s="52" t="s">
        <v>4</v>
      </c>
      <c r="P372" s="47">
        <v>1.47956</v>
      </c>
      <c r="Q372" s="53">
        <v>1.56538</v>
      </c>
      <c r="R372" s="47">
        <v>1.6512100000000001</v>
      </c>
      <c r="T372" s="47"/>
      <c r="U372" s="52" t="s">
        <v>4</v>
      </c>
      <c r="V372" s="47">
        <v>1.47956</v>
      </c>
      <c r="W372" s="53">
        <v>1.56538</v>
      </c>
      <c r="X372" s="47">
        <v>1.6512100000000001</v>
      </c>
      <c r="Z372" s="47"/>
      <c r="AA372" s="52" t="s">
        <v>4</v>
      </c>
      <c r="AB372" s="47">
        <v>1.4084700000000001</v>
      </c>
      <c r="AC372" s="53">
        <v>1.4821500000000001</v>
      </c>
      <c r="AD372" s="47">
        <v>1.55583</v>
      </c>
      <c r="AF372" s="47"/>
      <c r="AG372" s="52" t="s">
        <v>4</v>
      </c>
      <c r="AH372" s="47">
        <v>1.3631800000000001</v>
      </c>
      <c r="AI372" s="53">
        <v>1.4221900000000001</v>
      </c>
      <c r="AJ372" s="47">
        <v>1.4812000000000001</v>
      </c>
      <c r="AL372" s="47"/>
      <c r="AM372" s="52" t="s">
        <v>4</v>
      </c>
      <c r="AN372" s="47">
        <v>1.30226</v>
      </c>
      <c r="AO372" s="53">
        <v>1.34962</v>
      </c>
      <c r="AP372" s="47">
        <v>1.3969800000000001</v>
      </c>
      <c r="AR372" s="47"/>
      <c r="AS372" s="52" t="s">
        <v>4</v>
      </c>
      <c r="AT372" s="47">
        <v>1.22438</v>
      </c>
      <c r="AU372" s="53">
        <v>1.2646599999999999</v>
      </c>
      <c r="AV372" s="47">
        <v>1.3049500000000001</v>
      </c>
      <c r="AX372" s="47"/>
      <c r="AY372" s="52" t="s">
        <v>4</v>
      </c>
      <c r="AZ372" s="47">
        <v>1.1785000000000001</v>
      </c>
      <c r="BA372" s="53">
        <v>1.21455</v>
      </c>
      <c r="BB372" s="47">
        <v>1.25061</v>
      </c>
      <c r="BD372" s="47"/>
      <c r="BE372" s="52" t="s">
        <v>4</v>
      </c>
      <c r="BF372" s="47">
        <v>1.13527</v>
      </c>
      <c r="BG372" s="53">
        <v>1.16391</v>
      </c>
      <c r="BH372" s="47">
        <v>1.19255</v>
      </c>
      <c r="BJ372" s="47"/>
      <c r="BK372" s="52" t="s">
        <v>4</v>
      </c>
      <c r="BL372" s="47">
        <v>1.0828599999999999</v>
      </c>
      <c r="BM372" s="53">
        <v>1.1072599999999999</v>
      </c>
      <c r="BN372" s="47">
        <v>1.1316600000000001</v>
      </c>
      <c r="BP372" s="47"/>
      <c r="BQ372" s="52" t="s">
        <v>4</v>
      </c>
      <c r="BR372" s="47">
        <v>1.0154399999999999</v>
      </c>
      <c r="BS372" s="53">
        <v>1.0414699999999999</v>
      </c>
      <c r="BT372" s="47">
        <v>1.0674999999999999</v>
      </c>
      <c r="BV372" s="47"/>
      <c r="BW372" s="52" t="s">
        <v>4</v>
      </c>
      <c r="BX372" s="47">
        <v>0.95789999999999997</v>
      </c>
      <c r="BY372" s="53">
        <v>0.97455000000000003</v>
      </c>
      <c r="BZ372" s="47">
        <v>0.99119000000000002</v>
      </c>
      <c r="CB372" s="47"/>
      <c r="CC372" s="52" t="s">
        <v>4</v>
      </c>
      <c r="CD372" s="47">
        <v>0.89102000000000003</v>
      </c>
      <c r="CE372" s="53">
        <v>0.90713999999999995</v>
      </c>
      <c r="CF372" s="47">
        <v>0.92325999999999997</v>
      </c>
      <c r="CH372" s="47"/>
      <c r="CI372" s="52" t="s">
        <v>4</v>
      </c>
      <c r="CJ372" s="47">
        <v>0.82055999999999996</v>
      </c>
      <c r="CK372" s="53">
        <v>0.83220000000000005</v>
      </c>
      <c r="CL372" s="47">
        <v>0.84384000000000003</v>
      </c>
      <c r="CN372" s="47"/>
      <c r="CO372" s="52" t="s">
        <v>4</v>
      </c>
      <c r="CP372" s="47">
        <v>0.74529000000000001</v>
      </c>
      <c r="CQ372" s="53">
        <v>0.75310999999999995</v>
      </c>
      <c r="CR372" s="47">
        <v>0.76092000000000004</v>
      </c>
      <c r="CT372" s="47"/>
      <c r="CU372" s="52" t="s">
        <v>4</v>
      </c>
      <c r="CV372" s="47">
        <v>0.66674</v>
      </c>
      <c r="CW372" s="53">
        <v>0.67169000000000001</v>
      </c>
      <c r="CX372" s="47">
        <v>0.67664000000000002</v>
      </c>
    </row>
    <row r="373" spans="2:102" x14ac:dyDescent="0.3">
      <c r="B373" s="14" t="s">
        <v>20</v>
      </c>
      <c r="C373" s="50" t="s">
        <v>3</v>
      </c>
      <c r="D373" s="3">
        <v>1.3426199999999999</v>
      </c>
      <c r="E373" s="51">
        <v>1.4472700000000001</v>
      </c>
      <c r="F373" s="3">
        <v>1.5519099999999999</v>
      </c>
      <c r="H373" s="14" t="s">
        <v>20</v>
      </c>
      <c r="I373" s="50" t="s">
        <v>3</v>
      </c>
      <c r="J373" s="3">
        <v>1.3515299999999999</v>
      </c>
      <c r="K373" s="51">
        <v>1.4535499999999999</v>
      </c>
      <c r="L373" s="3">
        <v>1.5555699999999999</v>
      </c>
      <c r="N373" s="14" t="s">
        <v>20</v>
      </c>
      <c r="O373" s="50" t="s">
        <v>3</v>
      </c>
      <c r="P373" s="3">
        <v>1.36113</v>
      </c>
      <c r="Q373" s="51">
        <v>1.4556800000000001</v>
      </c>
      <c r="R373" s="3">
        <v>1.55023</v>
      </c>
      <c r="T373" s="14" t="s">
        <v>20</v>
      </c>
      <c r="U373" s="50" t="s">
        <v>3</v>
      </c>
      <c r="V373" s="3">
        <v>1.36113</v>
      </c>
      <c r="W373" s="51">
        <v>1.4556800000000001</v>
      </c>
      <c r="X373" s="3">
        <v>1.55023</v>
      </c>
      <c r="Z373" s="14" t="s">
        <v>20</v>
      </c>
      <c r="AA373" s="50" t="s">
        <v>3</v>
      </c>
      <c r="AB373" s="3">
        <v>1.36144</v>
      </c>
      <c r="AC373" s="51">
        <v>1.46302</v>
      </c>
      <c r="AD373" s="3">
        <v>1.5646100000000001</v>
      </c>
      <c r="AF373" s="14" t="s">
        <v>20</v>
      </c>
      <c r="AG373" s="50" t="s">
        <v>3</v>
      </c>
      <c r="AH373" s="3">
        <v>1.3833</v>
      </c>
      <c r="AI373" s="51">
        <v>1.47963</v>
      </c>
      <c r="AJ373" s="3">
        <v>1.57595</v>
      </c>
      <c r="AL373" s="14" t="s">
        <v>20</v>
      </c>
      <c r="AM373" s="50" t="s">
        <v>3</v>
      </c>
      <c r="AN373" s="3">
        <v>1.41124</v>
      </c>
      <c r="AO373" s="51">
        <v>1.49733</v>
      </c>
      <c r="AP373" s="3">
        <v>1.58342</v>
      </c>
      <c r="AR373" s="14" t="s">
        <v>20</v>
      </c>
      <c r="AS373" s="50" t="s">
        <v>3</v>
      </c>
      <c r="AT373" s="3">
        <v>1.4355599999999999</v>
      </c>
      <c r="AU373" s="51">
        <v>1.52003</v>
      </c>
      <c r="AV373" s="3">
        <v>1.6045100000000001</v>
      </c>
      <c r="AX373" s="14" t="s">
        <v>20</v>
      </c>
      <c r="AY373" s="50" t="s">
        <v>3</v>
      </c>
      <c r="AZ373" s="3">
        <v>1.4446600000000001</v>
      </c>
      <c r="BA373" s="51">
        <v>1.5321499999999999</v>
      </c>
      <c r="BB373" s="3">
        <v>1.61965</v>
      </c>
      <c r="BD373" s="14" t="s">
        <v>20</v>
      </c>
      <c r="BE373" s="50" t="s">
        <v>3</v>
      </c>
      <c r="BF373" s="3">
        <v>1.46898</v>
      </c>
      <c r="BG373" s="51">
        <v>1.54558</v>
      </c>
      <c r="BH373" s="3">
        <v>1.62218</v>
      </c>
      <c r="BJ373" s="14" t="s">
        <v>20</v>
      </c>
      <c r="BK373" s="50" t="s">
        <v>3</v>
      </c>
      <c r="BL373" s="3">
        <v>1.47898</v>
      </c>
      <c r="BM373" s="51">
        <v>1.5610299999999999</v>
      </c>
      <c r="BN373" s="3">
        <v>1.6430800000000001</v>
      </c>
      <c r="BP373" s="14" t="s">
        <v>20</v>
      </c>
      <c r="BQ373" s="50" t="s">
        <v>3</v>
      </c>
      <c r="BR373" s="3">
        <v>1.49085</v>
      </c>
      <c r="BS373" s="51">
        <v>1.5802700000000001</v>
      </c>
      <c r="BT373" s="3">
        <v>1.6696800000000001</v>
      </c>
      <c r="BV373" s="14" t="s">
        <v>20</v>
      </c>
      <c r="BW373" s="50" t="s">
        <v>3</v>
      </c>
      <c r="BX373" s="3">
        <v>1.53888</v>
      </c>
      <c r="BY373" s="51">
        <v>1.60927</v>
      </c>
      <c r="BZ373" s="3">
        <v>1.6796599999999999</v>
      </c>
      <c r="CB373" s="14" t="s">
        <v>20</v>
      </c>
      <c r="CC373" s="50" t="s">
        <v>3</v>
      </c>
      <c r="CD373" s="3">
        <v>1.5168200000000001</v>
      </c>
      <c r="CE373" s="51">
        <v>1.60242</v>
      </c>
      <c r="CF373" s="3">
        <v>1.68801</v>
      </c>
      <c r="CH373" s="14" t="s">
        <v>20</v>
      </c>
      <c r="CI373" s="50" t="s">
        <v>3</v>
      </c>
      <c r="CJ373" s="3">
        <v>1.42902</v>
      </c>
      <c r="CK373" s="51">
        <v>1.5257799999999999</v>
      </c>
      <c r="CL373" s="3">
        <v>1.62253</v>
      </c>
      <c r="CN373" s="14" t="s">
        <v>20</v>
      </c>
      <c r="CO373" s="50" t="s">
        <v>3</v>
      </c>
      <c r="CP373" s="3">
        <v>1.2640899999999999</v>
      </c>
      <c r="CQ373" s="51">
        <v>1.3833599999999999</v>
      </c>
      <c r="CR373" s="3">
        <v>1.5026200000000001</v>
      </c>
      <c r="CT373" s="14" t="s">
        <v>20</v>
      </c>
      <c r="CU373" s="50" t="s">
        <v>3</v>
      </c>
      <c r="CV373" s="3">
        <v>0.91346000000000005</v>
      </c>
      <c r="CW373" s="51">
        <v>1.03823</v>
      </c>
      <c r="CX373" s="3">
        <v>1.163</v>
      </c>
    </row>
    <row r="374" spans="2:102" x14ac:dyDescent="0.3">
      <c r="B374" s="47"/>
      <c r="C374" s="52" t="s">
        <v>4</v>
      </c>
      <c r="D374" s="47">
        <v>1.1187800000000001</v>
      </c>
      <c r="E374" s="53">
        <v>1.1663699999999999</v>
      </c>
      <c r="F374" s="47">
        <v>1.2139500000000001</v>
      </c>
      <c r="H374" s="47"/>
      <c r="I374" s="52" t="s">
        <v>4</v>
      </c>
      <c r="J374" s="47">
        <v>1.11965</v>
      </c>
      <c r="K374" s="53">
        <v>1.1658299999999999</v>
      </c>
      <c r="L374" s="47">
        <v>1.212</v>
      </c>
      <c r="N374" s="47"/>
      <c r="O374" s="52" t="s">
        <v>4</v>
      </c>
      <c r="P374" s="47">
        <v>1.1221300000000001</v>
      </c>
      <c r="Q374" s="53">
        <v>1.1648499999999999</v>
      </c>
      <c r="R374" s="47">
        <v>1.2075800000000001</v>
      </c>
      <c r="T374" s="47"/>
      <c r="U374" s="52" t="s">
        <v>4</v>
      </c>
      <c r="V374" s="47">
        <v>1.1221300000000001</v>
      </c>
      <c r="W374" s="53">
        <v>1.1648499999999999</v>
      </c>
      <c r="X374" s="47">
        <v>1.2075800000000001</v>
      </c>
      <c r="Z374" s="47"/>
      <c r="AA374" s="52" t="s">
        <v>4</v>
      </c>
      <c r="AB374" s="47">
        <v>1.1067899999999999</v>
      </c>
      <c r="AC374" s="53">
        <v>1.1563300000000001</v>
      </c>
      <c r="AD374" s="47">
        <v>1.2058800000000001</v>
      </c>
      <c r="AF374" s="47"/>
      <c r="AG374" s="52" t="s">
        <v>4</v>
      </c>
      <c r="AH374" s="47">
        <v>1.10694</v>
      </c>
      <c r="AI374" s="53">
        <v>1.15479</v>
      </c>
      <c r="AJ374" s="47">
        <v>1.2026399999999999</v>
      </c>
      <c r="AL374" s="47"/>
      <c r="AM374" s="52" t="s">
        <v>4</v>
      </c>
      <c r="AN374" s="47">
        <v>1.1089100000000001</v>
      </c>
      <c r="AO374" s="53">
        <v>1.1518999999999999</v>
      </c>
      <c r="AP374" s="47">
        <v>1.1949000000000001</v>
      </c>
      <c r="AR374" s="47"/>
      <c r="AS374" s="52" t="s">
        <v>4</v>
      </c>
      <c r="AT374" s="47">
        <v>1.1133999999999999</v>
      </c>
      <c r="AU374" s="53">
        <v>1.15191</v>
      </c>
      <c r="AV374" s="47">
        <v>1.19042</v>
      </c>
      <c r="AX374" s="47"/>
      <c r="AY374" s="52" t="s">
        <v>4</v>
      </c>
      <c r="AZ374" s="47">
        <v>1.10931</v>
      </c>
      <c r="BA374" s="53">
        <v>1.15099</v>
      </c>
      <c r="BB374" s="47">
        <v>1.19268</v>
      </c>
      <c r="BD374" s="47"/>
      <c r="BE374" s="52" t="s">
        <v>4</v>
      </c>
      <c r="BF374" s="47">
        <v>1.11764</v>
      </c>
      <c r="BG374" s="53">
        <v>1.15405</v>
      </c>
      <c r="BH374" s="47">
        <v>1.1904600000000001</v>
      </c>
      <c r="BJ374" s="47"/>
      <c r="BK374" s="52" t="s">
        <v>4</v>
      </c>
      <c r="BL374" s="47">
        <v>1.1107800000000001</v>
      </c>
      <c r="BM374" s="53">
        <v>1.15063</v>
      </c>
      <c r="BN374" s="47">
        <v>1.19049</v>
      </c>
      <c r="BP374" s="47"/>
      <c r="BQ374" s="52" t="s">
        <v>4</v>
      </c>
      <c r="BR374" s="47">
        <v>1.1176600000000001</v>
      </c>
      <c r="BS374" s="53">
        <v>1.15757</v>
      </c>
      <c r="BT374" s="47">
        <v>1.1974800000000001</v>
      </c>
      <c r="BV374" s="47"/>
      <c r="BW374" s="52" t="s">
        <v>4</v>
      </c>
      <c r="BX374" s="47">
        <v>1.13707</v>
      </c>
      <c r="BY374" s="53">
        <v>1.1718900000000001</v>
      </c>
      <c r="BZ374" s="47">
        <v>1.2067099999999999</v>
      </c>
      <c r="CB374" s="47"/>
      <c r="CC374" s="52" t="s">
        <v>4</v>
      </c>
      <c r="CD374" s="47">
        <v>1.14401</v>
      </c>
      <c r="CE374" s="53">
        <v>1.1773800000000001</v>
      </c>
      <c r="CF374" s="47">
        <v>1.2107399999999999</v>
      </c>
      <c r="CH374" s="47"/>
      <c r="CI374" s="52" t="s">
        <v>4</v>
      </c>
      <c r="CJ374" s="47">
        <v>1.14575</v>
      </c>
      <c r="CK374" s="53">
        <v>1.1752800000000001</v>
      </c>
      <c r="CL374" s="47">
        <v>1.2048000000000001</v>
      </c>
      <c r="CN374" s="47"/>
      <c r="CO374" s="52" t="s">
        <v>4</v>
      </c>
      <c r="CP374" s="47">
        <v>1.1194500000000001</v>
      </c>
      <c r="CQ374" s="53">
        <v>1.1632</v>
      </c>
      <c r="CR374" s="47">
        <v>1.20696</v>
      </c>
      <c r="CT374" s="47"/>
      <c r="CU374" s="52" t="s">
        <v>4</v>
      </c>
      <c r="CV374" s="47">
        <v>1.0178799999999999</v>
      </c>
      <c r="CW374" s="53">
        <v>1.07691</v>
      </c>
      <c r="CX374" s="47">
        <v>1.13595</v>
      </c>
    </row>
    <row r="375" spans="2:102" x14ac:dyDescent="0.3">
      <c r="B375" s="14" t="s">
        <v>21</v>
      </c>
      <c r="C375" s="50" t="s">
        <v>3</v>
      </c>
      <c r="D375" s="3">
        <v>1.69181</v>
      </c>
      <c r="E375" s="55">
        <v>1.7661500000000001</v>
      </c>
      <c r="F375" s="3">
        <v>1.84049</v>
      </c>
      <c r="H375" s="14" t="s">
        <v>21</v>
      </c>
      <c r="I375" s="50" t="s">
        <v>3</v>
      </c>
      <c r="J375" s="3">
        <v>1.6893</v>
      </c>
      <c r="K375" s="55">
        <v>1.76369</v>
      </c>
      <c r="L375" s="3">
        <v>1.8380799999999999</v>
      </c>
      <c r="N375" s="14" t="s">
        <v>21</v>
      </c>
      <c r="O375" s="50" t="s">
        <v>3</v>
      </c>
      <c r="P375" s="3">
        <v>1.69143</v>
      </c>
      <c r="Q375" s="55">
        <v>1.7607200000000001</v>
      </c>
      <c r="R375" s="3">
        <v>1.83002</v>
      </c>
      <c r="T375" s="14" t="s">
        <v>21</v>
      </c>
      <c r="U375" s="50" t="s">
        <v>3</v>
      </c>
      <c r="V375" s="3">
        <v>1.69143</v>
      </c>
      <c r="W375" s="55">
        <v>1.7607200000000001</v>
      </c>
      <c r="X375" s="3">
        <v>1.83002</v>
      </c>
      <c r="Z375" s="14" t="s">
        <v>21</v>
      </c>
      <c r="AA375" s="50" t="s">
        <v>3</v>
      </c>
      <c r="AB375" s="3">
        <v>1.67533</v>
      </c>
      <c r="AC375" s="55">
        <v>1.7547999999999999</v>
      </c>
      <c r="AD375" s="3">
        <v>1.8342799999999999</v>
      </c>
      <c r="AF375" s="14" t="s">
        <v>21</v>
      </c>
      <c r="AG375" s="50" t="s">
        <v>3</v>
      </c>
      <c r="AH375" s="3">
        <v>1.6808000000000001</v>
      </c>
      <c r="AI375" s="55">
        <v>1.7571300000000001</v>
      </c>
      <c r="AJ375" s="3">
        <v>1.83345</v>
      </c>
      <c r="AL375" s="14" t="s">
        <v>21</v>
      </c>
      <c r="AM375" s="50" t="s">
        <v>3</v>
      </c>
      <c r="AN375" s="3">
        <v>1.6908099999999999</v>
      </c>
      <c r="AO375" s="55">
        <v>1.7596499999999999</v>
      </c>
      <c r="AP375" s="3">
        <v>1.8284899999999999</v>
      </c>
      <c r="AR375" s="14" t="s">
        <v>21</v>
      </c>
      <c r="AS375" s="50" t="s">
        <v>3</v>
      </c>
      <c r="AT375" s="3">
        <v>1.7016199999999999</v>
      </c>
      <c r="AU375" s="55">
        <v>1.76728</v>
      </c>
      <c r="AV375" s="3">
        <v>1.8329500000000001</v>
      </c>
      <c r="AX375" s="14" t="s">
        <v>21</v>
      </c>
      <c r="AY375" s="50" t="s">
        <v>3</v>
      </c>
      <c r="AZ375" s="3">
        <v>1.7064999999999999</v>
      </c>
      <c r="BA375" s="55">
        <v>1.7724500000000001</v>
      </c>
      <c r="BB375" s="3">
        <v>1.8384100000000001</v>
      </c>
      <c r="BD375" s="14" t="s">
        <v>21</v>
      </c>
      <c r="BE375" s="50" t="s">
        <v>3</v>
      </c>
      <c r="BF375" s="3">
        <v>1.7206999999999999</v>
      </c>
      <c r="BG375" s="55">
        <v>1.78186</v>
      </c>
      <c r="BH375" s="3">
        <v>1.8430299999999999</v>
      </c>
      <c r="BJ375" s="14" t="s">
        <v>21</v>
      </c>
      <c r="BK375" s="50" t="s">
        <v>3</v>
      </c>
      <c r="BL375" s="3">
        <v>1.72515</v>
      </c>
      <c r="BM375" s="55">
        <v>1.78762</v>
      </c>
      <c r="BN375" s="3">
        <v>1.85009</v>
      </c>
      <c r="BP375" s="14" t="s">
        <v>21</v>
      </c>
      <c r="BQ375" s="50" t="s">
        <v>3</v>
      </c>
      <c r="BR375" s="3">
        <v>1.7394700000000001</v>
      </c>
      <c r="BS375" s="55">
        <v>1.80585</v>
      </c>
      <c r="BT375" s="3">
        <v>1.87222</v>
      </c>
      <c r="BV375" s="14" t="s">
        <v>21</v>
      </c>
      <c r="BW375" s="50" t="s">
        <v>3</v>
      </c>
      <c r="BX375" s="3">
        <v>1.7786900000000001</v>
      </c>
      <c r="BY375" s="55">
        <v>1.8359099999999999</v>
      </c>
      <c r="BZ375" s="3">
        <v>1.89314</v>
      </c>
      <c r="CB375" s="14" t="s">
        <v>21</v>
      </c>
      <c r="CC375" s="50" t="s">
        <v>3</v>
      </c>
      <c r="CD375" s="3">
        <v>1.77749</v>
      </c>
      <c r="CE375" s="55">
        <v>1.8375999999999999</v>
      </c>
      <c r="CF375" s="3">
        <v>1.89771</v>
      </c>
      <c r="CH375" s="14" t="s">
        <v>21</v>
      </c>
      <c r="CI375" s="50" t="s">
        <v>3</v>
      </c>
      <c r="CJ375" s="3">
        <v>1.74997</v>
      </c>
      <c r="CK375" s="55">
        <v>1.81555</v>
      </c>
      <c r="CL375" s="3">
        <v>1.88113</v>
      </c>
      <c r="CN375" s="14" t="s">
        <v>21</v>
      </c>
      <c r="CO375" s="50" t="s">
        <v>3</v>
      </c>
      <c r="CP375" s="3">
        <v>1.7048300000000001</v>
      </c>
      <c r="CQ375" s="55">
        <v>1.76986</v>
      </c>
      <c r="CR375" s="3">
        <v>1.8349</v>
      </c>
      <c r="CT375" s="14" t="s">
        <v>21</v>
      </c>
      <c r="CU375" s="50" t="s">
        <v>3</v>
      </c>
      <c r="CV375" s="3">
        <v>1.57294</v>
      </c>
      <c r="CW375" s="55">
        <v>1.6485399999999999</v>
      </c>
      <c r="CX375" s="3">
        <v>1.72414</v>
      </c>
    </row>
    <row r="376" spans="2:102" x14ac:dyDescent="0.3">
      <c r="B376" s="47"/>
      <c r="C376" s="52" t="s">
        <v>4</v>
      </c>
      <c r="D376" s="47">
        <v>1.1006800000000001</v>
      </c>
      <c r="E376" s="53">
        <v>1.14022</v>
      </c>
      <c r="F376" s="47">
        <v>1.1797599999999999</v>
      </c>
      <c r="H376" s="47"/>
      <c r="I376" s="52" t="s">
        <v>4</v>
      </c>
      <c r="J376" s="47">
        <v>1.1028899999999999</v>
      </c>
      <c r="K376" s="53">
        <v>1.1404099999999999</v>
      </c>
      <c r="L376" s="47">
        <v>1.1779200000000001</v>
      </c>
      <c r="N376" s="47"/>
      <c r="O376" s="52" t="s">
        <v>4</v>
      </c>
      <c r="P376" s="47">
        <v>1.10314</v>
      </c>
      <c r="Q376" s="53">
        <v>1.13944</v>
      </c>
      <c r="R376" s="47">
        <v>1.1757500000000001</v>
      </c>
      <c r="T376" s="47"/>
      <c r="U376" s="52" t="s">
        <v>4</v>
      </c>
      <c r="V376" s="47">
        <v>1.10314</v>
      </c>
      <c r="W376" s="53">
        <v>1.13944</v>
      </c>
      <c r="X376" s="47">
        <v>1.1757500000000001</v>
      </c>
      <c r="Z376" s="47"/>
      <c r="AA376" s="52" t="s">
        <v>4</v>
      </c>
      <c r="AB376" s="47">
        <v>1.08839</v>
      </c>
      <c r="AC376" s="53">
        <v>1.13062</v>
      </c>
      <c r="AD376" s="47">
        <v>1.1728499999999999</v>
      </c>
      <c r="AF376" s="47"/>
      <c r="AG376" s="52" t="s">
        <v>4</v>
      </c>
      <c r="AH376" s="47">
        <v>1.0867599999999999</v>
      </c>
      <c r="AI376" s="53">
        <v>1.12809</v>
      </c>
      <c r="AJ376" s="47">
        <v>1.1694199999999999</v>
      </c>
      <c r="AL376" s="47"/>
      <c r="AM376" s="52" t="s">
        <v>4</v>
      </c>
      <c r="AN376" s="47">
        <v>1.08389</v>
      </c>
      <c r="AO376" s="53">
        <v>1.1229800000000001</v>
      </c>
      <c r="AP376" s="47">
        <v>1.16208</v>
      </c>
      <c r="AR376" s="47"/>
      <c r="AS376" s="52" t="s">
        <v>4</v>
      </c>
      <c r="AT376" s="47">
        <v>1.0867</v>
      </c>
      <c r="AU376" s="53">
        <v>1.1217600000000001</v>
      </c>
      <c r="AV376" s="47">
        <v>1.15683</v>
      </c>
      <c r="AX376" s="47"/>
      <c r="AY376" s="52" t="s">
        <v>4</v>
      </c>
      <c r="AZ376" s="47">
        <v>1.07992</v>
      </c>
      <c r="BA376" s="53">
        <v>1.1198699999999999</v>
      </c>
      <c r="BB376" s="47">
        <v>1.1598200000000001</v>
      </c>
      <c r="BD376" s="47"/>
      <c r="BE376" s="52" t="s">
        <v>4</v>
      </c>
      <c r="BF376" s="47">
        <v>1.0887500000000001</v>
      </c>
      <c r="BG376" s="53">
        <v>1.12205</v>
      </c>
      <c r="BH376" s="47">
        <v>1.1553500000000001</v>
      </c>
      <c r="BJ376" s="47"/>
      <c r="BK376" s="52" t="s">
        <v>4</v>
      </c>
      <c r="BL376" s="47">
        <v>1.07951</v>
      </c>
      <c r="BM376" s="53">
        <v>1.11775</v>
      </c>
      <c r="BN376" s="47">
        <v>1.15598</v>
      </c>
      <c r="BP376" s="47"/>
      <c r="BQ376" s="52" t="s">
        <v>4</v>
      </c>
      <c r="BR376" s="47">
        <v>1.08521</v>
      </c>
      <c r="BS376" s="53">
        <v>1.12327</v>
      </c>
      <c r="BT376" s="47">
        <v>1.16133</v>
      </c>
      <c r="BV376" s="47"/>
      <c r="BW376" s="52" t="s">
        <v>4</v>
      </c>
      <c r="BX376" s="47">
        <v>1.10042</v>
      </c>
      <c r="BY376" s="53">
        <v>1.1336200000000001</v>
      </c>
      <c r="BZ376" s="47">
        <v>1.16682</v>
      </c>
      <c r="CB376" s="47"/>
      <c r="CC376" s="52" t="s">
        <v>4</v>
      </c>
      <c r="CD376" s="47">
        <v>1.1088499999999999</v>
      </c>
      <c r="CE376" s="53">
        <v>1.13984</v>
      </c>
      <c r="CF376" s="47">
        <v>1.17083</v>
      </c>
      <c r="CH376" s="47"/>
      <c r="CI376" s="52" t="s">
        <v>4</v>
      </c>
      <c r="CJ376" s="47">
        <v>1.1139699999999999</v>
      </c>
      <c r="CK376" s="53">
        <v>1.1373599999999999</v>
      </c>
      <c r="CL376" s="47">
        <v>1.1607499999999999</v>
      </c>
      <c r="CN376" s="47"/>
      <c r="CO376" s="52" t="s">
        <v>4</v>
      </c>
      <c r="CP376" s="47">
        <v>1.1116299999999999</v>
      </c>
      <c r="CQ376" s="53">
        <v>1.13917</v>
      </c>
      <c r="CR376" s="47">
        <v>1.1667000000000001</v>
      </c>
      <c r="CT376" s="47"/>
      <c r="CU376" s="52" t="s">
        <v>4</v>
      </c>
      <c r="CV376" s="47">
        <v>1.1144099999999999</v>
      </c>
      <c r="CW376" s="53">
        <v>1.14086</v>
      </c>
      <c r="CX376" s="47">
        <v>1.1673100000000001</v>
      </c>
    </row>
    <row r="377" spans="2:102" x14ac:dyDescent="0.3">
      <c r="B377" s="14" t="s">
        <v>22</v>
      </c>
      <c r="C377" s="50" t="s">
        <v>3</v>
      </c>
      <c r="D377" s="3">
        <v>0.34988999999999998</v>
      </c>
      <c r="E377" s="55">
        <v>0.35589999999999999</v>
      </c>
      <c r="F377" s="3">
        <v>0.36191000000000001</v>
      </c>
      <c r="H377" s="14" t="s">
        <v>22</v>
      </c>
      <c r="I377" s="50" t="s">
        <v>3</v>
      </c>
      <c r="J377" s="3">
        <v>0.35352</v>
      </c>
      <c r="K377" s="55">
        <v>0.35920999999999997</v>
      </c>
      <c r="L377" s="3">
        <v>0.36488999999999999</v>
      </c>
      <c r="N377" s="14" t="s">
        <v>22</v>
      </c>
      <c r="O377" s="50" t="s">
        <v>3</v>
      </c>
      <c r="P377" s="3">
        <v>0.35532000000000002</v>
      </c>
      <c r="Q377" s="55">
        <v>0.36047000000000001</v>
      </c>
      <c r="R377" s="3">
        <v>0.36562</v>
      </c>
      <c r="T377" s="14" t="s">
        <v>22</v>
      </c>
      <c r="U377" s="50" t="s">
        <v>3</v>
      </c>
      <c r="V377" s="3">
        <v>0.35532000000000002</v>
      </c>
      <c r="W377" s="55">
        <v>0.36047000000000001</v>
      </c>
      <c r="X377" s="3">
        <v>0.36562</v>
      </c>
      <c r="Z377" s="14" t="s">
        <v>22</v>
      </c>
      <c r="AA377" s="50" t="s">
        <v>3</v>
      </c>
      <c r="AB377" s="3">
        <v>0.36097000000000001</v>
      </c>
      <c r="AC377" s="55">
        <v>0.36518</v>
      </c>
      <c r="AD377" s="3">
        <v>0.36940000000000001</v>
      </c>
      <c r="AF377" s="14" t="s">
        <v>22</v>
      </c>
      <c r="AG377" s="50" t="s">
        <v>3</v>
      </c>
      <c r="AH377" s="3">
        <v>0.36252000000000001</v>
      </c>
      <c r="AI377" s="55">
        <v>0.36856</v>
      </c>
      <c r="AJ377" s="3">
        <v>0.37459999999999999</v>
      </c>
      <c r="AL377" s="14" t="s">
        <v>22</v>
      </c>
      <c r="AM377" s="50" t="s">
        <v>3</v>
      </c>
      <c r="AN377" s="3">
        <v>0.36287999999999998</v>
      </c>
      <c r="AO377" s="55">
        <v>0.37035000000000001</v>
      </c>
      <c r="AP377" s="3">
        <v>0.37781999999999999</v>
      </c>
      <c r="AR377" s="14" t="s">
        <v>22</v>
      </c>
      <c r="AS377" s="50" t="s">
        <v>3</v>
      </c>
      <c r="AT377" s="3">
        <v>0.36401</v>
      </c>
      <c r="AU377" s="55">
        <v>0.37112000000000001</v>
      </c>
      <c r="AV377" s="3">
        <v>0.37823000000000001</v>
      </c>
      <c r="AX377" s="14" t="s">
        <v>22</v>
      </c>
      <c r="AY377" s="50" t="s">
        <v>3</v>
      </c>
      <c r="AZ377" s="3">
        <v>0.36602000000000001</v>
      </c>
      <c r="BA377" s="55">
        <v>0.372</v>
      </c>
      <c r="BB377" s="3">
        <v>0.37797999999999998</v>
      </c>
      <c r="BD377" s="14" t="s">
        <v>22</v>
      </c>
      <c r="BE377" s="50" t="s">
        <v>3</v>
      </c>
      <c r="BF377" s="3">
        <v>0.36797999999999997</v>
      </c>
      <c r="BG377" s="55">
        <v>0.37535000000000002</v>
      </c>
      <c r="BH377" s="3">
        <v>0.38272</v>
      </c>
      <c r="BJ377" s="14" t="s">
        <v>22</v>
      </c>
      <c r="BK377" s="50" t="s">
        <v>3</v>
      </c>
      <c r="BL377" s="3">
        <v>0.37069000000000002</v>
      </c>
      <c r="BM377" s="55">
        <v>0.37691999999999998</v>
      </c>
      <c r="BN377" s="3">
        <v>0.38314999999999999</v>
      </c>
      <c r="BP377" s="14" t="s">
        <v>22</v>
      </c>
      <c r="BQ377" s="50" t="s">
        <v>3</v>
      </c>
      <c r="BR377" s="3">
        <v>0.37023</v>
      </c>
      <c r="BS377" s="55">
        <v>0.37763999999999998</v>
      </c>
      <c r="BT377" s="3">
        <v>0.38506000000000001</v>
      </c>
      <c r="BV377" s="14" t="s">
        <v>22</v>
      </c>
      <c r="BW377" s="50" t="s">
        <v>3</v>
      </c>
      <c r="BX377" s="3">
        <v>0.36660999999999999</v>
      </c>
      <c r="BY377" s="55">
        <v>0.37306</v>
      </c>
      <c r="BZ377" s="3">
        <v>0.37952000000000002</v>
      </c>
      <c r="CB377" s="14" t="s">
        <v>22</v>
      </c>
      <c r="CC377" s="50" t="s">
        <v>3</v>
      </c>
      <c r="CD377" s="3">
        <v>0.36092999999999997</v>
      </c>
      <c r="CE377" s="55">
        <v>0.37080999999999997</v>
      </c>
      <c r="CF377" s="3">
        <v>0.38068000000000002</v>
      </c>
      <c r="CH377" s="14" t="s">
        <v>22</v>
      </c>
      <c r="CI377" s="50" t="s">
        <v>3</v>
      </c>
      <c r="CJ377" s="3">
        <v>0.34704000000000002</v>
      </c>
      <c r="CK377" s="55">
        <v>0.35636000000000001</v>
      </c>
      <c r="CL377" s="3">
        <v>0.36569000000000002</v>
      </c>
      <c r="CN377" s="14" t="s">
        <v>22</v>
      </c>
      <c r="CO377" s="50" t="s">
        <v>3</v>
      </c>
      <c r="CP377" s="3">
        <v>0.32711000000000001</v>
      </c>
      <c r="CQ377" s="55">
        <v>0.33589000000000002</v>
      </c>
      <c r="CR377" s="3">
        <v>0.34466999999999998</v>
      </c>
      <c r="CT377" s="14" t="s">
        <v>22</v>
      </c>
      <c r="CU377" s="50" t="s">
        <v>3</v>
      </c>
      <c r="CV377" s="3">
        <v>0.29611999999999999</v>
      </c>
      <c r="CW377" s="55">
        <v>0.30521999999999999</v>
      </c>
      <c r="CX377" s="3">
        <v>0.31431999999999999</v>
      </c>
    </row>
    <row r="378" spans="2:102" x14ac:dyDescent="0.3">
      <c r="B378" s="47"/>
      <c r="C378" s="52" t="s">
        <v>4</v>
      </c>
      <c r="D378" s="47">
        <v>0.2341</v>
      </c>
      <c r="E378" s="53">
        <v>0.23787</v>
      </c>
      <c r="F378" s="47">
        <v>0.24163999999999999</v>
      </c>
      <c r="H378" s="47"/>
      <c r="I378" s="52" t="s">
        <v>4</v>
      </c>
      <c r="J378" s="47">
        <v>0.23455000000000001</v>
      </c>
      <c r="K378" s="53">
        <v>0.23841000000000001</v>
      </c>
      <c r="L378" s="47">
        <v>0.24227000000000001</v>
      </c>
      <c r="N378" s="47"/>
      <c r="O378" s="52" t="s">
        <v>4</v>
      </c>
      <c r="P378" s="47">
        <v>0.23363</v>
      </c>
      <c r="Q378" s="53">
        <v>0.23780000000000001</v>
      </c>
      <c r="R378" s="47">
        <v>0.24196999999999999</v>
      </c>
      <c r="T378" s="47"/>
      <c r="U378" s="52" t="s">
        <v>4</v>
      </c>
      <c r="V378" s="47">
        <v>0.23363</v>
      </c>
      <c r="W378" s="53">
        <v>0.23780000000000001</v>
      </c>
      <c r="X378" s="47">
        <v>0.24196999999999999</v>
      </c>
      <c r="Z378" s="47"/>
      <c r="AA378" s="52" t="s">
        <v>4</v>
      </c>
      <c r="AB378" s="47">
        <v>0.23652999999999999</v>
      </c>
      <c r="AC378" s="53">
        <v>0.23913999999999999</v>
      </c>
      <c r="AD378" s="47">
        <v>0.24174000000000001</v>
      </c>
      <c r="AF378" s="47"/>
      <c r="AG378" s="52" t="s">
        <v>4</v>
      </c>
      <c r="AH378" s="47">
        <v>0.23419000000000001</v>
      </c>
      <c r="AI378" s="53">
        <v>0.23848</v>
      </c>
      <c r="AJ378" s="47">
        <v>0.24276</v>
      </c>
      <c r="AL378" s="47"/>
      <c r="AM378" s="52" t="s">
        <v>4</v>
      </c>
      <c r="AN378" s="47">
        <v>0.23757</v>
      </c>
      <c r="AO378" s="53">
        <v>0.24071000000000001</v>
      </c>
      <c r="AP378" s="47">
        <v>0.24385000000000001</v>
      </c>
      <c r="AR378" s="47"/>
      <c r="AS378" s="52" t="s">
        <v>4</v>
      </c>
      <c r="AT378" s="47">
        <v>0.23569000000000001</v>
      </c>
      <c r="AU378" s="53">
        <v>0.24016000000000001</v>
      </c>
      <c r="AV378" s="47">
        <v>0.24464</v>
      </c>
      <c r="AX378" s="47"/>
      <c r="AY378" s="52" t="s">
        <v>4</v>
      </c>
      <c r="AZ378" s="47">
        <v>0.23766000000000001</v>
      </c>
      <c r="BA378" s="53">
        <v>0.2412</v>
      </c>
      <c r="BB378" s="47">
        <v>0.24474000000000001</v>
      </c>
      <c r="BD378" s="47"/>
      <c r="BE378" s="52" t="s">
        <v>4</v>
      </c>
      <c r="BF378" s="47">
        <v>0.23794999999999999</v>
      </c>
      <c r="BG378" s="53">
        <v>0.24262</v>
      </c>
      <c r="BH378" s="47">
        <v>0.24729000000000001</v>
      </c>
      <c r="BJ378" s="47"/>
      <c r="BK378" s="52" t="s">
        <v>4</v>
      </c>
      <c r="BL378" s="47">
        <v>0.23696</v>
      </c>
      <c r="BM378" s="53">
        <v>0.24132000000000001</v>
      </c>
      <c r="BN378" s="47">
        <v>0.24568000000000001</v>
      </c>
      <c r="BP378" s="47"/>
      <c r="BQ378" s="52" t="s">
        <v>4</v>
      </c>
      <c r="BR378" s="47">
        <v>0.24024000000000001</v>
      </c>
      <c r="BS378" s="53">
        <v>0.24345</v>
      </c>
      <c r="BT378" s="47">
        <v>0.24667</v>
      </c>
      <c r="BV378" s="47"/>
      <c r="BW378" s="52" t="s">
        <v>4</v>
      </c>
      <c r="BX378" s="47">
        <v>0.23838999999999999</v>
      </c>
      <c r="BY378" s="53">
        <v>0.24229999999999999</v>
      </c>
      <c r="BZ378" s="47">
        <v>0.24621999999999999</v>
      </c>
      <c r="CB378" s="47"/>
      <c r="CC378" s="52" t="s">
        <v>4</v>
      </c>
      <c r="CD378" s="47">
        <v>0.24146999999999999</v>
      </c>
      <c r="CE378" s="53">
        <v>0.24492</v>
      </c>
      <c r="CF378" s="47">
        <v>0.24837000000000001</v>
      </c>
      <c r="CH378" s="47"/>
      <c r="CI378" s="52" t="s">
        <v>4</v>
      </c>
      <c r="CJ378" s="47">
        <v>0.23726</v>
      </c>
      <c r="CK378" s="53">
        <v>0.24209</v>
      </c>
      <c r="CL378" s="47">
        <v>0.24692</v>
      </c>
      <c r="CN378" s="47"/>
      <c r="CO378" s="52" t="s">
        <v>4</v>
      </c>
      <c r="CP378" s="47">
        <v>0.22916</v>
      </c>
      <c r="CQ378" s="53">
        <v>0.23408999999999999</v>
      </c>
      <c r="CR378" s="47">
        <v>0.23902000000000001</v>
      </c>
      <c r="CT378" s="47"/>
      <c r="CU378" s="52" t="s">
        <v>4</v>
      </c>
      <c r="CV378" s="47">
        <v>0.21926999999999999</v>
      </c>
      <c r="CW378" s="53">
        <v>0.22211</v>
      </c>
      <c r="CX378" s="47">
        <v>0.22495000000000001</v>
      </c>
    </row>
    <row r="379" spans="2:102" x14ac:dyDescent="0.3">
      <c r="B379" s="14" t="s">
        <v>23</v>
      </c>
      <c r="C379" s="50" t="s">
        <v>3</v>
      </c>
      <c r="D379" s="3">
        <v>1.4526699999999999</v>
      </c>
      <c r="E379" s="51">
        <v>1.9042300000000001</v>
      </c>
      <c r="F379" s="3">
        <v>2.3557999999999999</v>
      </c>
      <c r="H379" s="14" t="s">
        <v>23</v>
      </c>
      <c r="I379" s="50" t="s">
        <v>3</v>
      </c>
      <c r="J379" s="3">
        <v>1.4161900000000001</v>
      </c>
      <c r="K379" s="51">
        <v>1.83992</v>
      </c>
      <c r="L379" s="3">
        <v>2.2636599999999998</v>
      </c>
      <c r="N379" s="14" t="s">
        <v>23</v>
      </c>
      <c r="O379" s="50" t="s">
        <v>3</v>
      </c>
      <c r="P379" s="3">
        <v>1.4160299999999999</v>
      </c>
      <c r="Q379" s="51">
        <v>1.81481</v>
      </c>
      <c r="R379" s="3">
        <v>2.2135899999999999</v>
      </c>
      <c r="T379" s="14" t="s">
        <v>23</v>
      </c>
      <c r="U379" s="50" t="s">
        <v>3</v>
      </c>
      <c r="V379" s="3">
        <v>1.4160299999999999</v>
      </c>
      <c r="W379" s="51">
        <v>1.81481</v>
      </c>
      <c r="X379" s="3">
        <v>2.2135899999999999</v>
      </c>
      <c r="Z379" s="14" t="s">
        <v>23</v>
      </c>
      <c r="AA379" s="50" t="s">
        <v>3</v>
      </c>
      <c r="AB379" s="3">
        <v>1.3455699999999999</v>
      </c>
      <c r="AC379" s="51">
        <v>1.7497</v>
      </c>
      <c r="AD379" s="3">
        <v>2.1538400000000002</v>
      </c>
      <c r="AF379" s="14" t="s">
        <v>23</v>
      </c>
      <c r="AG379" s="50" t="s">
        <v>3</v>
      </c>
      <c r="AH379" s="3">
        <v>1.28973</v>
      </c>
      <c r="AI379" s="51">
        <v>1.6819299999999999</v>
      </c>
      <c r="AJ379" s="3">
        <v>2.0741200000000002</v>
      </c>
      <c r="AL379" s="14" t="s">
        <v>23</v>
      </c>
      <c r="AM379" s="50" t="s">
        <v>3</v>
      </c>
      <c r="AN379" s="3">
        <v>1.2696000000000001</v>
      </c>
      <c r="AO379" s="51">
        <v>1.5998600000000001</v>
      </c>
      <c r="AP379" s="3">
        <v>1.93011</v>
      </c>
      <c r="AR379" s="14" t="s">
        <v>23</v>
      </c>
      <c r="AS379" s="50" t="s">
        <v>3</v>
      </c>
      <c r="AT379" s="3">
        <v>1.2322200000000001</v>
      </c>
      <c r="AU379" s="51">
        <v>1.56524</v>
      </c>
      <c r="AV379" s="3">
        <v>1.8982600000000001</v>
      </c>
      <c r="AX379" s="14" t="s">
        <v>23</v>
      </c>
      <c r="AY379" s="50" t="s">
        <v>3</v>
      </c>
      <c r="AZ379" s="3">
        <v>1.2159899999999999</v>
      </c>
      <c r="BA379" s="51">
        <v>1.5881799999999999</v>
      </c>
      <c r="BB379" s="3">
        <v>1.9603699999999999</v>
      </c>
      <c r="BD379" s="14" t="s">
        <v>23</v>
      </c>
      <c r="BE379" s="50" t="s">
        <v>3</v>
      </c>
      <c r="BF379" s="3">
        <v>1.24116</v>
      </c>
      <c r="BG379" s="51">
        <v>1.60497</v>
      </c>
      <c r="BH379" s="3">
        <v>1.96878</v>
      </c>
      <c r="BJ379" s="14" t="s">
        <v>23</v>
      </c>
      <c r="BK379" s="50" t="s">
        <v>3</v>
      </c>
      <c r="BL379" s="3">
        <v>1.23752</v>
      </c>
      <c r="BM379" s="51">
        <v>1.6310199999999999</v>
      </c>
      <c r="BN379" s="3">
        <v>2.0245199999999999</v>
      </c>
      <c r="BP379" s="14" t="s">
        <v>23</v>
      </c>
      <c r="BQ379" s="50" t="s">
        <v>3</v>
      </c>
      <c r="BR379" s="3">
        <v>1.29834</v>
      </c>
      <c r="BS379" s="51">
        <v>1.7699499999999999</v>
      </c>
      <c r="BT379" s="3">
        <v>2.2415699999999998</v>
      </c>
      <c r="BV379" s="14" t="s">
        <v>23</v>
      </c>
      <c r="BW379" s="50" t="s">
        <v>3</v>
      </c>
      <c r="BX379" s="3">
        <v>1.4256</v>
      </c>
      <c r="BY379" s="51">
        <v>1.87059</v>
      </c>
      <c r="BZ379" s="3">
        <v>2.3155700000000001</v>
      </c>
      <c r="CB379" s="14" t="s">
        <v>23</v>
      </c>
      <c r="CC379" s="50" t="s">
        <v>3</v>
      </c>
      <c r="CD379" s="3">
        <v>1.6531400000000001</v>
      </c>
      <c r="CE379" s="51">
        <v>2.2559499999999999</v>
      </c>
      <c r="CF379" s="3">
        <v>2.8587699999999998</v>
      </c>
      <c r="CH379" s="14" t="s">
        <v>23</v>
      </c>
      <c r="CI379" s="50" t="s">
        <v>3</v>
      </c>
      <c r="CJ379" s="3">
        <v>2.5341900000000002</v>
      </c>
      <c r="CK379" s="51">
        <v>3.2904300000000002</v>
      </c>
      <c r="CL379" s="3">
        <v>4.0466800000000003</v>
      </c>
      <c r="CN379" s="14" t="s">
        <v>23</v>
      </c>
      <c r="CO379" s="50" t="s">
        <v>3</v>
      </c>
      <c r="CP379" s="3">
        <v>3.5280100000000001</v>
      </c>
      <c r="CQ379" s="51">
        <v>5.7312200000000004</v>
      </c>
      <c r="CR379" s="3">
        <v>7.9344299999999999</v>
      </c>
      <c r="CT379" s="14" t="s">
        <v>23</v>
      </c>
      <c r="CU379" s="50" t="s">
        <v>3</v>
      </c>
      <c r="CV379" s="3">
        <v>11.259600000000001</v>
      </c>
      <c r="CW379" s="51">
        <v>16.018360000000001</v>
      </c>
      <c r="CX379" s="3">
        <v>20.77712</v>
      </c>
    </row>
    <row r="380" spans="2:102" x14ac:dyDescent="0.3">
      <c r="B380" s="47"/>
      <c r="C380" s="52" t="s">
        <v>4</v>
      </c>
      <c r="D380" s="47">
        <v>3.91377</v>
      </c>
      <c r="E380" s="53">
        <v>5.3298899999999998</v>
      </c>
      <c r="F380" s="47">
        <v>6.7460100000000001</v>
      </c>
      <c r="H380" s="47"/>
      <c r="I380" s="52" t="s">
        <v>4</v>
      </c>
      <c r="J380" s="47">
        <v>3.9080300000000001</v>
      </c>
      <c r="K380" s="53">
        <v>5.4024700000000001</v>
      </c>
      <c r="L380" s="47">
        <v>6.8969100000000001</v>
      </c>
      <c r="N380" s="47"/>
      <c r="O380" s="52" t="s">
        <v>4</v>
      </c>
      <c r="P380" s="47">
        <v>3.9986600000000001</v>
      </c>
      <c r="Q380" s="53">
        <v>5.4611299999999998</v>
      </c>
      <c r="R380" s="47">
        <v>6.9236000000000004</v>
      </c>
      <c r="T380" s="47"/>
      <c r="U380" s="52" t="s">
        <v>4</v>
      </c>
      <c r="V380" s="47">
        <v>3.9986600000000001</v>
      </c>
      <c r="W380" s="53">
        <v>5.4611299999999998</v>
      </c>
      <c r="X380" s="47">
        <v>6.9236000000000004</v>
      </c>
      <c r="Z380" s="47"/>
      <c r="AA380" s="52" t="s">
        <v>4</v>
      </c>
      <c r="AB380" s="47">
        <v>4.2289099999999999</v>
      </c>
      <c r="AC380" s="53">
        <v>5.8698499999999996</v>
      </c>
      <c r="AD380" s="47">
        <v>7.5107900000000001</v>
      </c>
      <c r="AF380" s="47"/>
      <c r="AG380" s="52" t="s">
        <v>4</v>
      </c>
      <c r="AH380" s="47">
        <v>4.2925700000000004</v>
      </c>
      <c r="AI380" s="53">
        <v>6.1309899999999997</v>
      </c>
      <c r="AJ380" s="47">
        <v>7.9694099999999999</v>
      </c>
      <c r="AL380" s="47"/>
      <c r="AM380" s="52" t="s">
        <v>4</v>
      </c>
      <c r="AN380" s="47">
        <v>4.6277299999999997</v>
      </c>
      <c r="AO380" s="53">
        <v>6.5936700000000004</v>
      </c>
      <c r="AP380" s="47">
        <v>8.5596099999999993</v>
      </c>
      <c r="AR380" s="47"/>
      <c r="AS380" s="52" t="s">
        <v>4</v>
      </c>
      <c r="AT380" s="47">
        <v>4.9584299999999999</v>
      </c>
      <c r="AU380" s="53">
        <v>6.8628299999999998</v>
      </c>
      <c r="AV380" s="47">
        <v>8.76722</v>
      </c>
      <c r="AX380" s="47"/>
      <c r="AY380" s="52" t="s">
        <v>4</v>
      </c>
      <c r="AZ380" s="47">
        <v>4.9736900000000004</v>
      </c>
      <c r="BA380" s="53">
        <v>7.3238700000000003</v>
      </c>
      <c r="BB380" s="47">
        <v>9.6740399999999998</v>
      </c>
      <c r="BD380" s="47"/>
      <c r="BE380" s="52" t="s">
        <v>4</v>
      </c>
      <c r="BF380" s="47">
        <v>5.0391599999999999</v>
      </c>
      <c r="BG380" s="53">
        <v>7.4722</v>
      </c>
      <c r="BH380" s="47">
        <v>9.9052399999999992</v>
      </c>
      <c r="BJ380" s="47"/>
      <c r="BK380" s="52" t="s">
        <v>4</v>
      </c>
      <c r="BL380" s="47">
        <v>5.6034699999999997</v>
      </c>
      <c r="BM380" s="53">
        <v>7.8795700000000002</v>
      </c>
      <c r="BN380" s="47">
        <v>10.155670000000001</v>
      </c>
      <c r="BP380" s="47"/>
      <c r="BQ380" s="52" t="s">
        <v>4</v>
      </c>
      <c r="BR380" s="47">
        <v>6.2439</v>
      </c>
      <c r="BS380" s="53">
        <v>8.9264600000000005</v>
      </c>
      <c r="BT380" s="47">
        <v>11.609019999999999</v>
      </c>
      <c r="BV380" s="47"/>
      <c r="BW380" s="52" t="s">
        <v>4</v>
      </c>
      <c r="BX380" s="47">
        <v>6.53355</v>
      </c>
      <c r="BY380" s="53">
        <v>9.8415400000000002</v>
      </c>
      <c r="BZ380" s="47">
        <v>13.14953</v>
      </c>
      <c r="CB380" s="47"/>
      <c r="CC380" s="52" t="s">
        <v>4</v>
      </c>
      <c r="CD380" s="47">
        <v>7.7520199999999999</v>
      </c>
      <c r="CE380" s="53">
        <v>10.73537</v>
      </c>
      <c r="CF380" s="47">
        <v>13.718730000000001</v>
      </c>
      <c r="CH380" s="47"/>
      <c r="CI380" s="52" t="s">
        <v>4</v>
      </c>
      <c r="CJ380" s="47">
        <v>10.962999999999999</v>
      </c>
      <c r="CK380" s="53">
        <v>14.059530000000001</v>
      </c>
      <c r="CL380" s="47">
        <v>17.15607</v>
      </c>
      <c r="CN380" s="47"/>
      <c r="CO380" s="52" t="s">
        <v>4</v>
      </c>
      <c r="CP380" s="47">
        <v>13.82827</v>
      </c>
      <c r="CQ380" s="53">
        <v>20.5185</v>
      </c>
      <c r="CR380" s="47">
        <v>27.208729999999999</v>
      </c>
      <c r="CT380" s="47"/>
      <c r="CU380" s="52" t="s">
        <v>4</v>
      </c>
      <c r="CV380" s="47">
        <v>32.920589999999997</v>
      </c>
      <c r="CW380" s="53">
        <v>43.284610000000001</v>
      </c>
      <c r="CX380" s="47">
        <v>53.648629999999997</v>
      </c>
    </row>
    <row r="381" spans="2:102" x14ac:dyDescent="0.3">
      <c r="B381" s="14" t="s">
        <v>24</v>
      </c>
      <c r="C381" s="50" t="s">
        <v>3</v>
      </c>
      <c r="D381" s="3">
        <v>7.2106000000000003</v>
      </c>
      <c r="E381" s="55">
        <v>8.1433</v>
      </c>
      <c r="F381" s="3">
        <v>9.0759899999999991</v>
      </c>
      <c r="H381" s="14" t="s">
        <v>24</v>
      </c>
      <c r="I381" s="50" t="s">
        <v>3</v>
      </c>
      <c r="J381" s="3">
        <v>7.1911899999999997</v>
      </c>
      <c r="K381" s="55">
        <v>8.0683399999999992</v>
      </c>
      <c r="L381" s="3">
        <v>8.9454999999999991</v>
      </c>
      <c r="N381" s="14" t="s">
        <v>24</v>
      </c>
      <c r="O381" s="50" t="s">
        <v>3</v>
      </c>
      <c r="P381" s="3">
        <v>7.2125000000000004</v>
      </c>
      <c r="Q381" s="55">
        <v>8.0934100000000004</v>
      </c>
      <c r="R381" s="3">
        <v>8.9743200000000005</v>
      </c>
      <c r="T381" s="14" t="s">
        <v>24</v>
      </c>
      <c r="U381" s="50" t="s">
        <v>3</v>
      </c>
      <c r="V381" s="3">
        <v>7.2125000000000004</v>
      </c>
      <c r="W381" s="55">
        <v>8.0934100000000004</v>
      </c>
      <c r="X381" s="3">
        <v>8.9743200000000005</v>
      </c>
      <c r="Z381" s="14" t="s">
        <v>24</v>
      </c>
      <c r="AA381" s="50" t="s">
        <v>3</v>
      </c>
      <c r="AB381" s="3">
        <v>7.1632999999999996</v>
      </c>
      <c r="AC381" s="55">
        <v>8.0494199999999996</v>
      </c>
      <c r="AD381" s="3">
        <v>8.9355399999999996</v>
      </c>
      <c r="AF381" s="14" t="s">
        <v>24</v>
      </c>
      <c r="AG381" s="50" t="s">
        <v>3</v>
      </c>
      <c r="AH381" s="3">
        <v>7.2118200000000003</v>
      </c>
      <c r="AI381" s="55">
        <v>8.1251200000000008</v>
      </c>
      <c r="AJ381" s="3">
        <v>9.0384200000000003</v>
      </c>
      <c r="AL381" s="14" t="s">
        <v>24</v>
      </c>
      <c r="AM381" s="50" t="s">
        <v>3</v>
      </c>
      <c r="AN381" s="3">
        <v>7.3417599999999998</v>
      </c>
      <c r="AO381" s="55">
        <v>8.2567699999999995</v>
      </c>
      <c r="AP381" s="3">
        <v>9.1717899999999997</v>
      </c>
      <c r="AR381" s="14" t="s">
        <v>24</v>
      </c>
      <c r="AS381" s="50" t="s">
        <v>3</v>
      </c>
      <c r="AT381" s="3">
        <v>7.6465500000000004</v>
      </c>
      <c r="AU381" s="55">
        <v>8.6026900000000008</v>
      </c>
      <c r="AV381" s="3">
        <v>9.5588300000000004</v>
      </c>
      <c r="AX381" s="14" t="s">
        <v>24</v>
      </c>
      <c r="AY381" s="50" t="s">
        <v>3</v>
      </c>
      <c r="AZ381" s="3">
        <v>7.8866800000000001</v>
      </c>
      <c r="BA381" s="55">
        <v>8.9562899999999992</v>
      </c>
      <c r="BB381" s="3">
        <v>10.0259</v>
      </c>
      <c r="BD381" s="14" t="s">
        <v>24</v>
      </c>
      <c r="BE381" s="50" t="s">
        <v>3</v>
      </c>
      <c r="BF381" s="3">
        <v>8.0844900000000006</v>
      </c>
      <c r="BG381" s="55">
        <v>9.2927499999999998</v>
      </c>
      <c r="BH381" s="3">
        <v>10.500999999999999</v>
      </c>
      <c r="BJ381" s="14" t="s">
        <v>24</v>
      </c>
      <c r="BK381" s="50" t="s">
        <v>3</v>
      </c>
      <c r="BL381" s="3">
        <v>8.6257400000000004</v>
      </c>
      <c r="BM381" s="55">
        <v>9.8218999999999994</v>
      </c>
      <c r="BN381" s="3">
        <v>11.018050000000001</v>
      </c>
      <c r="BP381" s="14" t="s">
        <v>24</v>
      </c>
      <c r="BQ381" s="50" t="s">
        <v>3</v>
      </c>
      <c r="BR381" s="3">
        <v>9.4333600000000004</v>
      </c>
      <c r="BS381" s="55">
        <v>10.788539999999999</v>
      </c>
      <c r="BT381" s="3">
        <v>12.14371</v>
      </c>
      <c r="BV381" s="14" t="s">
        <v>24</v>
      </c>
      <c r="BW381" s="50" t="s">
        <v>3</v>
      </c>
      <c r="BX381" s="3">
        <v>9.9575700000000005</v>
      </c>
      <c r="BY381" s="55">
        <v>11.75229</v>
      </c>
      <c r="BZ381" s="3">
        <v>13.54702</v>
      </c>
      <c r="CB381" s="14" t="s">
        <v>24</v>
      </c>
      <c r="CC381" s="50" t="s">
        <v>3</v>
      </c>
      <c r="CD381" s="3">
        <v>11.80931</v>
      </c>
      <c r="CE381" s="55">
        <v>13.524649999999999</v>
      </c>
      <c r="CF381" s="3">
        <v>15.24</v>
      </c>
      <c r="CH381" s="14" t="s">
        <v>24</v>
      </c>
      <c r="CI381" s="50" t="s">
        <v>3</v>
      </c>
      <c r="CJ381" s="3">
        <v>14.562900000000001</v>
      </c>
      <c r="CK381" s="55">
        <v>16.13242</v>
      </c>
      <c r="CL381" s="3">
        <v>17.701930000000001</v>
      </c>
      <c r="CN381" s="14" t="s">
        <v>24</v>
      </c>
      <c r="CO381" s="50" t="s">
        <v>3</v>
      </c>
      <c r="CP381" s="3">
        <v>16.845800000000001</v>
      </c>
      <c r="CQ381" s="55">
        <v>19.98517</v>
      </c>
      <c r="CR381" s="3">
        <v>23.12454</v>
      </c>
      <c r="CT381" s="14" t="s">
        <v>24</v>
      </c>
      <c r="CU381" s="50" t="s">
        <v>3</v>
      </c>
      <c r="CV381" s="3">
        <v>27.78708</v>
      </c>
      <c r="CW381" s="55">
        <v>33.778239999999997</v>
      </c>
      <c r="CX381" s="3">
        <v>39.769390000000001</v>
      </c>
    </row>
    <row r="382" spans="2:102" x14ac:dyDescent="0.3">
      <c r="B382" s="47"/>
      <c r="C382" s="52" t="s">
        <v>4</v>
      </c>
      <c r="D382" s="47">
        <v>5.8402900000000004</v>
      </c>
      <c r="E382" s="53">
        <v>8.2354400000000005</v>
      </c>
      <c r="F382" s="47">
        <v>10.630599999999999</v>
      </c>
      <c r="H382" s="47"/>
      <c r="I382" s="52" t="s">
        <v>4</v>
      </c>
      <c r="J382" s="47">
        <v>5.9603900000000003</v>
      </c>
      <c r="K382" s="53">
        <v>8.6068599999999993</v>
      </c>
      <c r="L382" s="47">
        <v>11.25334</v>
      </c>
      <c r="N382" s="47"/>
      <c r="O382" s="52" t="s">
        <v>4</v>
      </c>
      <c r="P382" s="47">
        <v>6.2033199999999997</v>
      </c>
      <c r="Q382" s="53">
        <v>8.8632100000000005</v>
      </c>
      <c r="R382" s="47">
        <v>11.52309</v>
      </c>
      <c r="T382" s="47"/>
      <c r="U382" s="52" t="s">
        <v>4</v>
      </c>
      <c r="V382" s="47">
        <v>6.2033199999999997</v>
      </c>
      <c r="W382" s="53">
        <v>8.8632100000000005</v>
      </c>
      <c r="X382" s="47">
        <v>11.52309</v>
      </c>
      <c r="Z382" s="47"/>
      <c r="AA382" s="52" t="s">
        <v>4</v>
      </c>
      <c r="AB382" s="47">
        <v>7.1838100000000003</v>
      </c>
      <c r="AC382" s="53">
        <v>10.164210000000001</v>
      </c>
      <c r="AD382" s="47">
        <v>13.14461</v>
      </c>
      <c r="AF382" s="47"/>
      <c r="AG382" s="52" t="s">
        <v>4</v>
      </c>
      <c r="AH382" s="47">
        <v>7.63748</v>
      </c>
      <c r="AI382" s="53">
        <v>11.08376</v>
      </c>
      <c r="AJ382" s="47">
        <v>14.53003</v>
      </c>
      <c r="AL382" s="47"/>
      <c r="AM382" s="52" t="s">
        <v>4</v>
      </c>
      <c r="AN382" s="47">
        <v>8.7369299999999992</v>
      </c>
      <c r="AO382" s="53">
        <v>12.75447</v>
      </c>
      <c r="AP382" s="47">
        <v>16.772020000000001</v>
      </c>
      <c r="AR382" s="47"/>
      <c r="AS382" s="52" t="s">
        <v>4</v>
      </c>
      <c r="AT382" s="47">
        <v>9.8813600000000008</v>
      </c>
      <c r="AU382" s="53">
        <v>13.87655</v>
      </c>
      <c r="AV382" s="47">
        <v>17.871749999999999</v>
      </c>
      <c r="AX382" s="47"/>
      <c r="AY382" s="52" t="s">
        <v>4</v>
      </c>
      <c r="AZ382" s="47">
        <v>10.27732</v>
      </c>
      <c r="BA382" s="53">
        <v>15.09736</v>
      </c>
      <c r="BB382" s="47">
        <v>19.917400000000001</v>
      </c>
      <c r="BD382" s="47"/>
      <c r="BE382" s="52" t="s">
        <v>4</v>
      </c>
      <c r="BF382" s="47">
        <v>10.48174</v>
      </c>
      <c r="BG382" s="53">
        <v>15.609019999999999</v>
      </c>
      <c r="BH382" s="47">
        <v>20.7363</v>
      </c>
      <c r="BJ382" s="47"/>
      <c r="BK382" s="52" t="s">
        <v>4</v>
      </c>
      <c r="BL382" s="47">
        <v>12.27436</v>
      </c>
      <c r="BM382" s="53">
        <v>16.92127</v>
      </c>
      <c r="BN382" s="47">
        <v>21.568180000000002</v>
      </c>
      <c r="BP382" s="47"/>
      <c r="BQ382" s="52" t="s">
        <v>4</v>
      </c>
      <c r="BR382" s="47">
        <v>14.04979</v>
      </c>
      <c r="BS382" s="53">
        <v>19.614740000000001</v>
      </c>
      <c r="BT382" s="47">
        <v>25.179690000000001</v>
      </c>
      <c r="BV382" s="47"/>
      <c r="BW382" s="52" t="s">
        <v>4</v>
      </c>
      <c r="BX382" s="47">
        <v>14.50254</v>
      </c>
      <c r="BY382" s="53">
        <v>21.949649999999998</v>
      </c>
      <c r="BZ382" s="47">
        <v>29.39676</v>
      </c>
      <c r="CB382" s="47"/>
      <c r="CC382" s="52" t="s">
        <v>4</v>
      </c>
      <c r="CD382" s="47">
        <v>17.48058</v>
      </c>
      <c r="CE382" s="53">
        <v>23.085270000000001</v>
      </c>
      <c r="CF382" s="47">
        <v>28.68995</v>
      </c>
      <c r="CH382" s="47"/>
      <c r="CI382" s="52" t="s">
        <v>4</v>
      </c>
      <c r="CJ382" s="47">
        <v>21.644400000000001</v>
      </c>
      <c r="CK382" s="53">
        <v>27.67726</v>
      </c>
      <c r="CL382" s="47">
        <v>33.710120000000003</v>
      </c>
      <c r="CN382" s="47"/>
      <c r="CO382" s="52" t="s">
        <v>4</v>
      </c>
      <c r="CP382" s="47">
        <v>26.099959999999999</v>
      </c>
      <c r="CQ382" s="53">
        <v>34.367719999999998</v>
      </c>
      <c r="CR382" s="47">
        <v>42.635480000000001</v>
      </c>
      <c r="CT382" s="47"/>
      <c r="CU382" s="52" t="s">
        <v>4</v>
      </c>
      <c r="CV382" s="47">
        <v>47.031019999999998</v>
      </c>
      <c r="CW382" s="53">
        <v>58.264400000000002</v>
      </c>
      <c r="CX382" s="47">
        <v>69.497780000000006</v>
      </c>
    </row>
    <row r="383" spans="2:102" x14ac:dyDescent="0.3">
      <c r="B383" s="14" t="s">
        <v>25</v>
      </c>
      <c r="C383" s="50" t="s">
        <v>3</v>
      </c>
      <c r="D383" s="3">
        <v>99.717389999999995</v>
      </c>
      <c r="E383" s="51">
        <v>100.06086000000001</v>
      </c>
      <c r="F383" s="3">
        <v>100.40434</v>
      </c>
      <c r="H383" s="14" t="s">
        <v>25</v>
      </c>
      <c r="I383" s="50" t="s">
        <v>3</v>
      </c>
      <c r="J383" s="3">
        <v>99.709909999999994</v>
      </c>
      <c r="K383" s="51">
        <v>100.05732</v>
      </c>
      <c r="L383" s="3">
        <v>100.40473</v>
      </c>
      <c r="N383" s="14" t="s">
        <v>25</v>
      </c>
      <c r="O383" s="50" t="s">
        <v>3</v>
      </c>
      <c r="P383" s="3">
        <v>99.712459999999993</v>
      </c>
      <c r="Q383" s="51">
        <v>100.06610999999999</v>
      </c>
      <c r="R383" s="3">
        <v>100.41976</v>
      </c>
      <c r="T383" s="14" t="s">
        <v>25</v>
      </c>
      <c r="U383" s="50" t="s">
        <v>3</v>
      </c>
      <c r="V383" s="3">
        <v>99.712459999999993</v>
      </c>
      <c r="W383" s="51">
        <v>100.06610999999999</v>
      </c>
      <c r="X383" s="3">
        <v>100.41976</v>
      </c>
      <c r="Z383" s="14" t="s">
        <v>25</v>
      </c>
      <c r="AA383" s="50" t="s">
        <v>3</v>
      </c>
      <c r="AB383" s="3">
        <v>99.706789999999998</v>
      </c>
      <c r="AC383" s="51">
        <v>100.06480999999999</v>
      </c>
      <c r="AD383" s="3">
        <v>100.42283999999999</v>
      </c>
      <c r="AF383" s="14" t="s">
        <v>25</v>
      </c>
      <c r="AG383" s="50" t="s">
        <v>3</v>
      </c>
      <c r="AH383" s="3">
        <v>99.724789999999999</v>
      </c>
      <c r="AI383" s="51">
        <v>100.06286</v>
      </c>
      <c r="AJ383" s="3">
        <v>100.40093</v>
      </c>
      <c r="AL383" s="14" t="s">
        <v>25</v>
      </c>
      <c r="AM383" s="50" t="s">
        <v>3</v>
      </c>
      <c r="AN383" s="3">
        <v>99.721410000000006</v>
      </c>
      <c r="AO383" s="51">
        <v>100.06408999999999</v>
      </c>
      <c r="AP383" s="3">
        <v>100.40678</v>
      </c>
      <c r="AR383" s="14" t="s">
        <v>25</v>
      </c>
      <c r="AS383" s="50" t="s">
        <v>3</v>
      </c>
      <c r="AT383" s="3">
        <v>99.726169999999996</v>
      </c>
      <c r="AU383" s="51">
        <v>100.06780000000001</v>
      </c>
      <c r="AV383" s="3">
        <v>100.40943</v>
      </c>
      <c r="AX383" s="14" t="s">
        <v>25</v>
      </c>
      <c r="AY383" s="50" t="s">
        <v>3</v>
      </c>
      <c r="AZ383" s="3">
        <v>99.735870000000006</v>
      </c>
      <c r="BA383" s="51">
        <v>100.07062000000001</v>
      </c>
      <c r="BB383" s="3">
        <v>100.40537999999999</v>
      </c>
      <c r="BD383" s="14" t="s">
        <v>25</v>
      </c>
      <c r="BE383" s="50" t="s">
        <v>3</v>
      </c>
      <c r="BF383" s="3">
        <v>99.722530000000006</v>
      </c>
      <c r="BG383" s="51">
        <v>100.06426999999999</v>
      </c>
      <c r="BH383" s="3">
        <v>100.40600000000001</v>
      </c>
      <c r="BJ383" s="14" t="s">
        <v>25</v>
      </c>
      <c r="BK383" s="50" t="s">
        <v>3</v>
      </c>
      <c r="BL383" s="3">
        <v>99.731219999999993</v>
      </c>
      <c r="BM383" s="51">
        <v>100.06616</v>
      </c>
      <c r="BN383" s="3">
        <v>100.40111</v>
      </c>
      <c r="BP383" s="14" t="s">
        <v>25</v>
      </c>
      <c r="BQ383" s="50" t="s">
        <v>3</v>
      </c>
      <c r="BR383" s="3">
        <v>99.729029999999995</v>
      </c>
      <c r="BS383" s="51">
        <v>100.05837</v>
      </c>
      <c r="BT383" s="3">
        <v>100.38771</v>
      </c>
      <c r="BV383" s="14" t="s">
        <v>25</v>
      </c>
      <c r="BW383" s="50" t="s">
        <v>3</v>
      </c>
      <c r="BX383" s="3">
        <v>99.723519999999994</v>
      </c>
      <c r="BY383" s="51">
        <v>100.06201</v>
      </c>
      <c r="BZ383" s="3">
        <v>100.40049999999999</v>
      </c>
      <c r="CB383" s="14" t="s">
        <v>25</v>
      </c>
      <c r="CC383" s="50" t="s">
        <v>3</v>
      </c>
      <c r="CD383" s="3">
        <v>99.71884</v>
      </c>
      <c r="CE383" s="51">
        <v>100.06695999999999</v>
      </c>
      <c r="CF383" s="3">
        <v>100.41508</v>
      </c>
      <c r="CH383" s="14" t="s">
        <v>25</v>
      </c>
      <c r="CI383" s="50" t="s">
        <v>3</v>
      </c>
      <c r="CJ383" s="3">
        <v>99.705730000000003</v>
      </c>
      <c r="CK383" s="51">
        <v>100.03152</v>
      </c>
      <c r="CL383" s="3">
        <v>100.3573</v>
      </c>
      <c r="CN383" s="14" t="s">
        <v>25</v>
      </c>
      <c r="CO383" s="50" t="s">
        <v>3</v>
      </c>
      <c r="CP383" s="3">
        <v>99.64873</v>
      </c>
      <c r="CQ383" s="51">
        <v>99.964960000000005</v>
      </c>
      <c r="CR383" s="3">
        <v>100.28119</v>
      </c>
      <c r="CT383" s="14" t="s">
        <v>25</v>
      </c>
      <c r="CU383" s="50" t="s">
        <v>3</v>
      </c>
      <c r="CV383" s="3">
        <v>99.328040000000001</v>
      </c>
      <c r="CW383" s="51">
        <v>99.633439999999993</v>
      </c>
      <c r="CX383" s="3">
        <v>99.938850000000002</v>
      </c>
    </row>
    <row r="384" spans="2:102" x14ac:dyDescent="0.3">
      <c r="B384" s="47"/>
      <c r="C384" s="52" t="s">
        <v>4</v>
      </c>
      <c r="D384" s="47">
        <v>47.691800000000001</v>
      </c>
      <c r="E384" s="53">
        <v>48.011339999999997</v>
      </c>
      <c r="F384" s="47">
        <v>48.330880000000001</v>
      </c>
      <c r="H384" s="47"/>
      <c r="I384" s="52" t="s">
        <v>4</v>
      </c>
      <c r="J384" s="47">
        <v>47.690849999999998</v>
      </c>
      <c r="K384" s="53">
        <v>48.011040000000001</v>
      </c>
      <c r="L384" s="47">
        <v>48.331240000000001</v>
      </c>
      <c r="N384" s="47"/>
      <c r="O384" s="52" t="s">
        <v>4</v>
      </c>
      <c r="P384" s="47">
        <v>47.700960000000002</v>
      </c>
      <c r="Q384" s="53">
        <v>48.015740000000001</v>
      </c>
      <c r="R384" s="47">
        <v>48.330530000000003</v>
      </c>
      <c r="T384" s="47"/>
      <c r="U384" s="52" t="s">
        <v>4</v>
      </c>
      <c r="V384" s="47">
        <v>47.700960000000002</v>
      </c>
      <c r="W384" s="53">
        <v>48.015740000000001</v>
      </c>
      <c r="X384" s="47">
        <v>48.330530000000003</v>
      </c>
      <c r="Z384" s="47"/>
      <c r="AA384" s="52" t="s">
        <v>4</v>
      </c>
      <c r="AB384" s="47">
        <v>47.695210000000003</v>
      </c>
      <c r="AC384" s="53">
        <v>48.009480000000003</v>
      </c>
      <c r="AD384" s="47">
        <v>48.323740000000001</v>
      </c>
      <c r="AF384" s="47"/>
      <c r="AG384" s="52" t="s">
        <v>4</v>
      </c>
      <c r="AH384" s="47">
        <v>47.692120000000003</v>
      </c>
      <c r="AI384" s="53">
        <v>48.011360000000003</v>
      </c>
      <c r="AJ384" s="47">
        <v>48.330599999999997</v>
      </c>
      <c r="AL384" s="47"/>
      <c r="AM384" s="52" t="s">
        <v>4</v>
      </c>
      <c r="AN384" s="47">
        <v>47.68</v>
      </c>
      <c r="AO384" s="53">
        <v>48.001959999999997</v>
      </c>
      <c r="AP384" s="47">
        <v>48.323909999999998</v>
      </c>
      <c r="AR384" s="47"/>
      <c r="AS384" s="52" t="s">
        <v>4</v>
      </c>
      <c r="AT384" s="47">
        <v>47.683340000000001</v>
      </c>
      <c r="AU384" s="53">
        <v>48.0045</v>
      </c>
      <c r="AV384" s="47">
        <v>48.325659999999999</v>
      </c>
      <c r="AX384" s="47"/>
      <c r="AY384" s="52" t="s">
        <v>4</v>
      </c>
      <c r="AZ384" s="47">
        <v>47.692489999999999</v>
      </c>
      <c r="BA384" s="53">
        <v>48.009030000000003</v>
      </c>
      <c r="BB384" s="47">
        <v>48.325569999999999</v>
      </c>
      <c r="BD384" s="47"/>
      <c r="BE384" s="52" t="s">
        <v>4</v>
      </c>
      <c r="BF384" s="47">
        <v>47.688920000000003</v>
      </c>
      <c r="BG384" s="53">
        <v>48.007210000000001</v>
      </c>
      <c r="BH384" s="47">
        <v>48.325490000000002</v>
      </c>
      <c r="BJ384" s="47"/>
      <c r="BK384" s="52" t="s">
        <v>4</v>
      </c>
      <c r="BL384" s="47">
        <v>47.68177</v>
      </c>
      <c r="BM384" s="53">
        <v>48.004710000000003</v>
      </c>
      <c r="BN384" s="47">
        <v>48.327640000000002</v>
      </c>
      <c r="BP384" s="47"/>
      <c r="BQ384" s="52" t="s">
        <v>4</v>
      </c>
      <c r="BR384" s="47">
        <v>47.667549999999999</v>
      </c>
      <c r="BS384" s="53">
        <v>47.991520000000001</v>
      </c>
      <c r="BT384" s="47">
        <v>48.315489999999997</v>
      </c>
      <c r="BV384" s="47"/>
      <c r="BW384" s="52" t="s">
        <v>4</v>
      </c>
      <c r="BX384" s="47">
        <v>47.683900000000001</v>
      </c>
      <c r="BY384" s="53">
        <v>48.006430000000002</v>
      </c>
      <c r="BZ384" s="47">
        <v>48.328949999999999</v>
      </c>
      <c r="CB384" s="47"/>
      <c r="CC384" s="52" t="s">
        <v>4</v>
      </c>
      <c r="CD384" s="47">
        <v>47.675159999999998</v>
      </c>
      <c r="CE384" s="53">
        <v>47.999310000000001</v>
      </c>
      <c r="CF384" s="47">
        <v>48.323459999999997</v>
      </c>
      <c r="CH384" s="47"/>
      <c r="CI384" s="52" t="s">
        <v>4</v>
      </c>
      <c r="CJ384" s="47">
        <v>47.672620000000002</v>
      </c>
      <c r="CK384" s="53">
        <v>47.99286</v>
      </c>
      <c r="CL384" s="47">
        <v>48.313090000000003</v>
      </c>
      <c r="CN384" s="47"/>
      <c r="CO384" s="52" t="s">
        <v>4</v>
      </c>
      <c r="CP384" s="47">
        <v>47.579700000000003</v>
      </c>
      <c r="CQ384" s="53">
        <v>47.918149999999997</v>
      </c>
      <c r="CR384" s="47">
        <v>48.256599999999999</v>
      </c>
      <c r="CT384" s="47"/>
      <c r="CU384" s="52" t="s">
        <v>4</v>
      </c>
      <c r="CV384" s="47">
        <v>47.463299999999997</v>
      </c>
      <c r="CW384" s="53">
        <v>47.805819999999997</v>
      </c>
      <c r="CX384" s="47">
        <v>48.148330000000001</v>
      </c>
    </row>
    <row r="385" spans="2:102" x14ac:dyDescent="0.3">
      <c r="B385" s="14" t="s">
        <v>26</v>
      </c>
      <c r="C385" s="50" t="s">
        <v>3</v>
      </c>
      <c r="D385" s="3">
        <v>9.3099900000000009</v>
      </c>
      <c r="E385" s="51">
        <v>9.7710100000000004</v>
      </c>
      <c r="F385" s="3">
        <v>10.23204</v>
      </c>
      <c r="H385" s="14" t="s">
        <v>26</v>
      </c>
      <c r="I385" s="50" t="s">
        <v>3</v>
      </c>
      <c r="J385" s="3">
        <v>9.4247200000000007</v>
      </c>
      <c r="K385" s="51">
        <v>9.8521699999999992</v>
      </c>
      <c r="L385" s="3">
        <v>10.27962</v>
      </c>
      <c r="N385" s="14" t="s">
        <v>26</v>
      </c>
      <c r="O385" s="50" t="s">
        <v>3</v>
      </c>
      <c r="P385" s="3">
        <v>9.4988600000000005</v>
      </c>
      <c r="Q385" s="51">
        <v>9.8959899999999994</v>
      </c>
      <c r="R385" s="3">
        <v>10.29313</v>
      </c>
      <c r="T385" s="14" t="s">
        <v>26</v>
      </c>
      <c r="U385" s="50" t="s">
        <v>3</v>
      </c>
      <c r="V385" s="3">
        <v>9.4988600000000005</v>
      </c>
      <c r="W385" s="51">
        <v>9.8959899999999994</v>
      </c>
      <c r="X385" s="3">
        <v>10.29313</v>
      </c>
      <c r="Z385" s="14" t="s">
        <v>26</v>
      </c>
      <c r="AA385" s="50" t="s">
        <v>3</v>
      </c>
      <c r="AB385" s="3">
        <v>9.6236099999999993</v>
      </c>
      <c r="AC385" s="51">
        <v>10.011990000000001</v>
      </c>
      <c r="AD385" s="3">
        <v>10.400359999999999</v>
      </c>
      <c r="AF385" s="14" t="s">
        <v>26</v>
      </c>
      <c r="AG385" s="50" t="s">
        <v>3</v>
      </c>
      <c r="AH385" s="3">
        <v>9.7474799999999995</v>
      </c>
      <c r="AI385" s="51">
        <v>10.1165</v>
      </c>
      <c r="AJ385" s="3">
        <v>10.485519999999999</v>
      </c>
      <c r="AL385" s="14" t="s">
        <v>26</v>
      </c>
      <c r="AM385" s="50" t="s">
        <v>3</v>
      </c>
      <c r="AN385" s="3">
        <v>9.9404299999999992</v>
      </c>
      <c r="AO385" s="51">
        <v>10.24288</v>
      </c>
      <c r="AP385" s="3">
        <v>10.54533</v>
      </c>
      <c r="AR385" s="14" t="s">
        <v>26</v>
      </c>
      <c r="AS385" s="50" t="s">
        <v>3</v>
      </c>
      <c r="AT385" s="3">
        <v>10.036989999999999</v>
      </c>
      <c r="AU385" s="51">
        <v>10.33338</v>
      </c>
      <c r="AV385" s="3">
        <v>10.629770000000001</v>
      </c>
      <c r="AX385" s="14" t="s">
        <v>26</v>
      </c>
      <c r="AY385" s="50" t="s">
        <v>3</v>
      </c>
      <c r="AZ385" s="3">
        <v>10.022460000000001</v>
      </c>
      <c r="BA385" s="51">
        <v>10.346109999999999</v>
      </c>
      <c r="BB385" s="3">
        <v>10.66976</v>
      </c>
      <c r="BD385" s="14" t="s">
        <v>26</v>
      </c>
      <c r="BE385" s="50" t="s">
        <v>3</v>
      </c>
      <c r="BF385" s="3">
        <v>10.043369999999999</v>
      </c>
      <c r="BG385" s="51">
        <v>10.367710000000001</v>
      </c>
      <c r="BH385" s="3">
        <v>10.69206</v>
      </c>
      <c r="BJ385" s="14" t="s">
        <v>26</v>
      </c>
      <c r="BK385" s="50" t="s">
        <v>3</v>
      </c>
      <c r="BL385" s="3">
        <v>10.04616</v>
      </c>
      <c r="BM385" s="51">
        <v>10.38442</v>
      </c>
      <c r="BN385" s="3">
        <v>10.72268</v>
      </c>
      <c r="BP385" s="14" t="s">
        <v>26</v>
      </c>
      <c r="BQ385" s="50" t="s">
        <v>3</v>
      </c>
      <c r="BR385" s="3">
        <v>9.8800000000000008</v>
      </c>
      <c r="BS385" s="51">
        <v>10.293380000000001</v>
      </c>
      <c r="BT385" s="3">
        <v>10.70675</v>
      </c>
      <c r="BV385" s="14" t="s">
        <v>26</v>
      </c>
      <c r="BW385" s="50" t="s">
        <v>3</v>
      </c>
      <c r="BX385" s="3">
        <v>9.8403399999999994</v>
      </c>
      <c r="BY385" s="51">
        <v>10.24047</v>
      </c>
      <c r="BZ385" s="3">
        <v>10.64059</v>
      </c>
      <c r="CB385" s="14" t="s">
        <v>26</v>
      </c>
      <c r="CC385" s="50" t="s">
        <v>3</v>
      </c>
      <c r="CD385" s="3">
        <v>9.4216999999999995</v>
      </c>
      <c r="CE385" s="51">
        <v>9.9420099999999998</v>
      </c>
      <c r="CF385" s="3">
        <v>10.46231</v>
      </c>
      <c r="CH385" s="14" t="s">
        <v>26</v>
      </c>
      <c r="CI385" s="50" t="s">
        <v>3</v>
      </c>
      <c r="CJ385" s="3">
        <v>8.39377</v>
      </c>
      <c r="CK385" s="51">
        <v>9.0646699999999996</v>
      </c>
      <c r="CL385" s="3">
        <v>9.7355699999999992</v>
      </c>
      <c r="CN385" s="14" t="s">
        <v>26</v>
      </c>
      <c r="CO385" s="50" t="s">
        <v>3</v>
      </c>
      <c r="CP385" s="3">
        <v>4.7612899999999998</v>
      </c>
      <c r="CQ385" s="51">
        <v>6.8512000000000004</v>
      </c>
      <c r="CR385" s="3">
        <v>8.9411100000000001</v>
      </c>
      <c r="CT385" s="14" t="s">
        <v>26</v>
      </c>
      <c r="CU385" s="50" t="s">
        <v>3</v>
      </c>
      <c r="CV385" s="3">
        <v>-7.6799600000000003</v>
      </c>
      <c r="CW385" s="51">
        <v>-3.0276000000000001</v>
      </c>
      <c r="CX385" s="3">
        <v>1.62476</v>
      </c>
    </row>
    <row r="386" spans="2:102" x14ac:dyDescent="0.3">
      <c r="B386" s="47"/>
      <c r="C386" s="52" t="s">
        <v>4</v>
      </c>
      <c r="D386" s="47">
        <v>5.60501</v>
      </c>
      <c r="E386" s="53">
        <v>6.4769699999999997</v>
      </c>
      <c r="F386" s="47">
        <v>7.3489399999999998</v>
      </c>
      <c r="H386" s="47"/>
      <c r="I386" s="52" t="s">
        <v>4</v>
      </c>
      <c r="J386" s="47">
        <v>5.6246200000000002</v>
      </c>
      <c r="K386" s="53">
        <v>6.5669899999999997</v>
      </c>
      <c r="L386" s="47">
        <v>7.50936</v>
      </c>
      <c r="N386" s="47"/>
      <c r="O386" s="52" t="s">
        <v>4</v>
      </c>
      <c r="P386" s="47">
        <v>5.6786799999999999</v>
      </c>
      <c r="Q386" s="53">
        <v>6.6055400000000004</v>
      </c>
      <c r="R386" s="47">
        <v>7.5324</v>
      </c>
      <c r="T386" s="47"/>
      <c r="U386" s="52" t="s">
        <v>4</v>
      </c>
      <c r="V386" s="47">
        <v>5.6786799999999999</v>
      </c>
      <c r="W386" s="53">
        <v>6.6055400000000004</v>
      </c>
      <c r="X386" s="47">
        <v>7.5324</v>
      </c>
      <c r="Z386" s="47"/>
      <c r="AA386" s="52" t="s">
        <v>4</v>
      </c>
      <c r="AB386" s="47">
        <v>5.9144300000000003</v>
      </c>
      <c r="AC386" s="53">
        <v>6.9573799999999997</v>
      </c>
      <c r="AD386" s="47">
        <v>8.0003299999999999</v>
      </c>
      <c r="AF386" s="47"/>
      <c r="AG386" s="52" t="s">
        <v>4</v>
      </c>
      <c r="AH386" s="47">
        <v>6.0016400000000001</v>
      </c>
      <c r="AI386" s="53">
        <v>7.2281899999999997</v>
      </c>
      <c r="AJ386" s="47">
        <v>8.4547299999999996</v>
      </c>
      <c r="AL386" s="47"/>
      <c r="AM386" s="52" t="s">
        <v>4</v>
      </c>
      <c r="AN386" s="47">
        <v>6.2239399999999998</v>
      </c>
      <c r="AO386" s="53">
        <v>7.6203399999999997</v>
      </c>
      <c r="AP386" s="47">
        <v>9.0167400000000004</v>
      </c>
      <c r="AR386" s="47"/>
      <c r="AS386" s="52" t="s">
        <v>4</v>
      </c>
      <c r="AT386" s="47">
        <v>6.4940100000000003</v>
      </c>
      <c r="AU386" s="53">
        <v>7.8330900000000003</v>
      </c>
      <c r="AV386" s="47">
        <v>9.1721699999999995</v>
      </c>
      <c r="AX386" s="47"/>
      <c r="AY386" s="52" t="s">
        <v>4</v>
      </c>
      <c r="AZ386" s="47">
        <v>6.4838100000000001</v>
      </c>
      <c r="BA386" s="53">
        <v>8.2537800000000008</v>
      </c>
      <c r="BB386" s="47">
        <v>10.02374</v>
      </c>
      <c r="BD386" s="47"/>
      <c r="BE386" s="52" t="s">
        <v>4</v>
      </c>
      <c r="BF386" s="47">
        <v>6.4747500000000002</v>
      </c>
      <c r="BG386" s="53">
        <v>8.3614999999999995</v>
      </c>
      <c r="BH386" s="47">
        <v>10.248239999999999</v>
      </c>
      <c r="BJ386" s="47"/>
      <c r="BK386" s="52" t="s">
        <v>4</v>
      </c>
      <c r="BL386" s="47">
        <v>6.9214000000000002</v>
      </c>
      <c r="BM386" s="53">
        <v>8.6123399999999997</v>
      </c>
      <c r="BN386" s="47">
        <v>10.303280000000001</v>
      </c>
      <c r="BP386" s="47"/>
      <c r="BQ386" s="52" t="s">
        <v>4</v>
      </c>
      <c r="BR386" s="47">
        <v>7.31074</v>
      </c>
      <c r="BS386" s="53">
        <v>9.4870800000000006</v>
      </c>
      <c r="BT386" s="47">
        <v>11.66342</v>
      </c>
      <c r="BV386" s="47"/>
      <c r="BW386" s="52" t="s">
        <v>4</v>
      </c>
      <c r="BX386" s="47">
        <v>7.4264200000000002</v>
      </c>
      <c r="BY386" s="53">
        <v>10.233309999999999</v>
      </c>
      <c r="BZ386" s="47">
        <v>13.04021</v>
      </c>
      <c r="CB386" s="47"/>
      <c r="CC386" s="52" t="s">
        <v>4</v>
      </c>
      <c r="CD386" s="47">
        <v>8.2860300000000002</v>
      </c>
      <c r="CE386" s="53">
        <v>10.8103</v>
      </c>
      <c r="CF386" s="47">
        <v>13.334580000000001</v>
      </c>
      <c r="CH386" s="47"/>
      <c r="CI386" s="52" t="s">
        <v>4</v>
      </c>
      <c r="CJ386" s="47">
        <v>10.64188</v>
      </c>
      <c r="CK386" s="53">
        <v>13.416779999999999</v>
      </c>
      <c r="CL386" s="47">
        <v>16.191669999999998</v>
      </c>
      <c r="CN386" s="47"/>
      <c r="CO386" s="52" t="s">
        <v>4</v>
      </c>
      <c r="CP386" s="47">
        <v>12.838329999999999</v>
      </c>
      <c r="CQ386" s="53">
        <v>19.212479999999999</v>
      </c>
      <c r="CR386" s="47">
        <v>25.58662</v>
      </c>
      <c r="CT386" s="47"/>
      <c r="CU386" s="52" t="s">
        <v>4</v>
      </c>
      <c r="CV386" s="47">
        <v>30.73171</v>
      </c>
      <c r="CW386" s="53">
        <v>40.925759999999997</v>
      </c>
      <c r="CX386" s="47">
        <v>51.119819999999997</v>
      </c>
    </row>
    <row r="387" spans="2:102" x14ac:dyDescent="0.3">
      <c r="B387" s="57" t="s">
        <v>27</v>
      </c>
      <c r="C387" s="43"/>
      <c r="D387" s="43">
        <v>32.95926</v>
      </c>
      <c r="E387" s="58">
        <v>35.421059999999997</v>
      </c>
      <c r="F387" s="43">
        <v>37.882849999999998</v>
      </c>
      <c r="H387" s="57" t="s">
        <v>27</v>
      </c>
      <c r="I387" s="43"/>
      <c r="J387" s="43">
        <v>33.284260000000003</v>
      </c>
      <c r="K387" s="58">
        <v>35.194000000000003</v>
      </c>
      <c r="L387" s="43">
        <v>37.103740000000002</v>
      </c>
      <c r="N387" s="57" t="s">
        <v>27</v>
      </c>
      <c r="O387" s="43"/>
      <c r="P387" s="43">
        <v>33.061039999999998</v>
      </c>
      <c r="Q387" s="58">
        <v>34.959479999999999</v>
      </c>
      <c r="R387" s="43">
        <v>36.857909999999997</v>
      </c>
      <c r="T387" s="57" t="s">
        <v>27</v>
      </c>
      <c r="U387" s="43"/>
      <c r="V387" s="43">
        <v>33.061039999999998</v>
      </c>
      <c r="W387" s="58">
        <v>34.959479999999999</v>
      </c>
      <c r="X387" s="43">
        <v>36.857909999999997</v>
      </c>
      <c r="Z387" s="57" t="s">
        <v>27</v>
      </c>
      <c r="AA387" s="43"/>
      <c r="AB387" s="43">
        <v>33.53857</v>
      </c>
      <c r="AC387" s="58">
        <v>35.35886</v>
      </c>
      <c r="AD387" s="43">
        <v>37.17915</v>
      </c>
      <c r="AF387" s="57" t="s">
        <v>27</v>
      </c>
      <c r="AG387" s="43"/>
      <c r="AH387" s="43">
        <v>33.285179999999997</v>
      </c>
      <c r="AI387" s="58">
        <v>35.203760000000003</v>
      </c>
      <c r="AJ387" s="43">
        <v>37.122349999999997</v>
      </c>
      <c r="AL387" s="57" t="s">
        <v>27</v>
      </c>
      <c r="AM387" s="43"/>
      <c r="AN387" s="43">
        <v>34.243319999999997</v>
      </c>
      <c r="AO387" s="58">
        <v>35.925150000000002</v>
      </c>
      <c r="AP387" s="43">
        <v>37.606969999999997</v>
      </c>
      <c r="AR387" s="57" t="s">
        <v>27</v>
      </c>
      <c r="AS387" s="43"/>
      <c r="AT387" s="43">
        <v>33.782209999999999</v>
      </c>
      <c r="AU387" s="58">
        <v>35.966230000000003</v>
      </c>
      <c r="AV387" s="43">
        <v>38.15025</v>
      </c>
      <c r="AX387" s="57" t="s">
        <v>27</v>
      </c>
      <c r="AY387" s="43"/>
      <c r="AZ387" s="43">
        <v>34.294179999999997</v>
      </c>
      <c r="BA387" s="58">
        <v>36.185879999999997</v>
      </c>
      <c r="BB387" s="43">
        <v>38.077590000000001</v>
      </c>
      <c r="BD387" s="57" t="s">
        <v>27</v>
      </c>
      <c r="BE387" s="43"/>
      <c r="BF387" s="43">
        <v>33.828539999999997</v>
      </c>
      <c r="BG387" s="58">
        <v>35.479280000000003</v>
      </c>
      <c r="BH387" s="43">
        <v>37.130020000000002</v>
      </c>
      <c r="BJ387" s="57" t="s">
        <v>27</v>
      </c>
      <c r="BK387" s="43"/>
      <c r="BL387" s="43">
        <v>34.589219999999997</v>
      </c>
      <c r="BM387" s="58">
        <v>35.961759999999998</v>
      </c>
      <c r="BN387" s="43">
        <v>37.334299999999999</v>
      </c>
      <c r="BP387" s="57" t="s">
        <v>27</v>
      </c>
      <c r="BQ387" s="43"/>
      <c r="BR387" s="43">
        <v>33.756819999999998</v>
      </c>
      <c r="BS387" s="58">
        <v>36.117350000000002</v>
      </c>
      <c r="BT387" s="43">
        <v>38.477879999999999</v>
      </c>
      <c r="BV387" s="57" t="s">
        <v>27</v>
      </c>
      <c r="BW387" s="43"/>
      <c r="BX387" s="43">
        <v>34.782029999999999</v>
      </c>
      <c r="BY387" s="58">
        <v>36.937280000000001</v>
      </c>
      <c r="BZ387" s="43">
        <v>39.092529999999996</v>
      </c>
      <c r="CB387" s="57" t="s">
        <v>27</v>
      </c>
      <c r="CC387" s="43"/>
      <c r="CD387" s="43">
        <v>35.004100000000001</v>
      </c>
      <c r="CE387" s="58">
        <v>37.181759999999997</v>
      </c>
      <c r="CF387" s="43">
        <v>39.35942</v>
      </c>
      <c r="CH387" s="57" t="s">
        <v>27</v>
      </c>
      <c r="CI387" s="43"/>
      <c r="CJ387" s="43">
        <v>36.116869999999999</v>
      </c>
      <c r="CK387" s="58">
        <v>38.154870000000003</v>
      </c>
      <c r="CL387" s="43">
        <v>40.192880000000002</v>
      </c>
      <c r="CN387" s="57" t="s">
        <v>27</v>
      </c>
      <c r="CO387" s="43"/>
      <c r="CP387" s="43">
        <v>35.260860000000001</v>
      </c>
      <c r="CQ387" s="58">
        <v>37.285060000000001</v>
      </c>
      <c r="CR387" s="43">
        <v>39.309269999999998</v>
      </c>
      <c r="CT387" s="57" t="s">
        <v>27</v>
      </c>
      <c r="CU387" s="43"/>
      <c r="CV387" s="43">
        <v>33.694769999999998</v>
      </c>
      <c r="CW387" s="58">
        <v>35.422280000000001</v>
      </c>
      <c r="CX387" s="43">
        <v>37.149790000000003</v>
      </c>
    </row>
    <row r="388" spans="2:102" x14ac:dyDescent="0.3">
      <c r="B388" s="57" t="s">
        <v>28</v>
      </c>
      <c r="C388" s="43"/>
      <c r="D388" s="43">
        <v>-204.33736999999999</v>
      </c>
      <c r="E388" s="58">
        <v>-101.8627</v>
      </c>
      <c r="F388" s="43">
        <v>0.61197000000000001</v>
      </c>
      <c r="H388" s="57" t="s">
        <v>28</v>
      </c>
      <c r="I388" s="43"/>
      <c r="J388" s="43">
        <v>-221.76895999999999</v>
      </c>
      <c r="K388" s="58">
        <v>-116.63621999999999</v>
      </c>
      <c r="L388" s="43">
        <v>-11.50348</v>
      </c>
      <c r="N388" s="57" t="s">
        <v>28</v>
      </c>
      <c r="O388" s="43"/>
      <c r="P388" s="43">
        <v>-233.53749999999999</v>
      </c>
      <c r="Q388" s="58">
        <v>-131.47366</v>
      </c>
      <c r="R388" s="43">
        <v>-29.409829999999999</v>
      </c>
      <c r="T388" s="57" t="s">
        <v>28</v>
      </c>
      <c r="U388" s="43"/>
      <c r="V388" s="43">
        <v>-233.53749999999999</v>
      </c>
      <c r="W388" s="58">
        <v>-131.47366</v>
      </c>
      <c r="X388" s="43">
        <v>-29.409829999999999</v>
      </c>
      <c r="Z388" s="57" t="s">
        <v>28</v>
      </c>
      <c r="AA388" s="43"/>
      <c r="AB388" s="43">
        <v>-253.36595</v>
      </c>
      <c r="AC388" s="58">
        <v>-155.15531999999999</v>
      </c>
      <c r="AD388" s="43">
        <v>-56.944699999999997</v>
      </c>
      <c r="AF388" s="57" t="s">
        <v>28</v>
      </c>
      <c r="AG388" s="43"/>
      <c r="AH388" s="43">
        <v>-263.00558999999998</v>
      </c>
      <c r="AI388" s="58">
        <v>-164.15531999999999</v>
      </c>
      <c r="AJ388" s="43">
        <v>-65.305049999999994</v>
      </c>
      <c r="AL388" s="57" t="s">
        <v>28</v>
      </c>
      <c r="AM388" s="43"/>
      <c r="AN388" s="43">
        <v>-302.39850999999999</v>
      </c>
      <c r="AO388" s="58">
        <v>-191.27274</v>
      </c>
      <c r="AP388" s="43">
        <v>-80.146979999999999</v>
      </c>
      <c r="AR388" s="57" t="s">
        <v>28</v>
      </c>
      <c r="AS388" s="43"/>
      <c r="AT388" s="43">
        <v>-309.43722000000002</v>
      </c>
      <c r="AU388" s="58">
        <v>-202.76446000000001</v>
      </c>
      <c r="AV388" s="43">
        <v>-96.091710000000006</v>
      </c>
      <c r="AX388" s="57" t="s">
        <v>28</v>
      </c>
      <c r="AY388" s="43"/>
      <c r="AZ388" s="43">
        <v>-344.33634999999998</v>
      </c>
      <c r="BA388" s="58">
        <v>-224.61241999999999</v>
      </c>
      <c r="BB388" s="43">
        <v>-104.88849</v>
      </c>
      <c r="BD388" s="57" t="s">
        <v>28</v>
      </c>
      <c r="BE388" s="43"/>
      <c r="BF388" s="43">
        <v>-342.09906000000001</v>
      </c>
      <c r="BG388" s="58">
        <v>-223.04202000000001</v>
      </c>
      <c r="BH388" s="43">
        <v>-103.98499</v>
      </c>
      <c r="BJ388" s="57" t="s">
        <v>28</v>
      </c>
      <c r="BK388" s="43"/>
      <c r="BL388" s="43">
        <v>-342.22642000000002</v>
      </c>
      <c r="BM388" s="58">
        <v>-224.91506000000001</v>
      </c>
      <c r="BN388" s="43">
        <v>-107.60369</v>
      </c>
      <c r="BP388" s="57" t="s">
        <v>28</v>
      </c>
      <c r="BQ388" s="43"/>
      <c r="BR388" s="43">
        <v>-364.71251000000001</v>
      </c>
      <c r="BS388" s="58">
        <v>-245.02257</v>
      </c>
      <c r="BT388" s="43">
        <v>-125.33262999999999</v>
      </c>
      <c r="BV388" s="57" t="s">
        <v>28</v>
      </c>
      <c r="BW388" s="43"/>
      <c r="BX388" s="43">
        <v>-417.99743000000001</v>
      </c>
      <c r="BY388" s="58">
        <v>-273.56898000000001</v>
      </c>
      <c r="BZ388" s="43">
        <v>-129.14053999999999</v>
      </c>
      <c r="CB388" s="57" t="s">
        <v>28</v>
      </c>
      <c r="CC388" s="43"/>
      <c r="CD388" s="43">
        <v>-458.05061000000001</v>
      </c>
      <c r="CE388" s="58">
        <v>-300.61707000000001</v>
      </c>
      <c r="CF388" s="43">
        <v>-143.18353999999999</v>
      </c>
      <c r="CH388" s="57" t="s">
        <v>28</v>
      </c>
      <c r="CI388" s="43"/>
      <c r="CJ388" s="43">
        <v>-513.63116000000002</v>
      </c>
      <c r="CK388" s="58">
        <v>-371.71332000000001</v>
      </c>
      <c r="CL388" s="43">
        <v>-229.79549</v>
      </c>
      <c r="CN388" s="57" t="s">
        <v>28</v>
      </c>
      <c r="CO388" s="43"/>
      <c r="CP388" s="43">
        <v>-740.03134</v>
      </c>
      <c r="CQ388" s="58">
        <v>-497.60978</v>
      </c>
      <c r="CR388" s="43">
        <v>-255.18822</v>
      </c>
      <c r="CT388" s="57" t="s">
        <v>28</v>
      </c>
      <c r="CU388" s="43"/>
      <c r="CV388" s="43">
        <v>-1115.05342</v>
      </c>
      <c r="CW388" s="58">
        <v>-906.75921000000005</v>
      </c>
      <c r="CX388" s="43">
        <v>-698.46501000000001</v>
      </c>
    </row>
    <row r="389" spans="2:102" x14ac:dyDescent="0.3">
      <c r="B389" s="46" t="s">
        <v>29</v>
      </c>
      <c r="C389" s="47"/>
      <c r="D389" s="47">
        <v>49417.30442</v>
      </c>
      <c r="E389" s="48">
        <v>51596.032670000001</v>
      </c>
      <c r="F389" s="47">
        <v>53774.760929999997</v>
      </c>
      <c r="H389" s="46" t="s">
        <v>29</v>
      </c>
      <c r="I389" s="47"/>
      <c r="J389" s="47">
        <v>50047.438499999997</v>
      </c>
      <c r="K389" s="48">
        <v>52025.846339999996</v>
      </c>
      <c r="L389" s="47">
        <v>54004.254180000004</v>
      </c>
      <c r="N389" s="46" t="s">
        <v>29</v>
      </c>
      <c r="O389" s="47"/>
      <c r="P389" s="47">
        <v>50422.54376</v>
      </c>
      <c r="Q389" s="48">
        <v>52269.88308</v>
      </c>
      <c r="R389" s="47">
        <v>54117.222390000003</v>
      </c>
      <c r="T389" s="46" t="s">
        <v>29</v>
      </c>
      <c r="U389" s="47"/>
      <c r="V389" s="47">
        <v>50422.54376</v>
      </c>
      <c r="W389" s="48">
        <v>52269.88308</v>
      </c>
      <c r="X389" s="47">
        <v>54117.222390000003</v>
      </c>
      <c r="Z389" s="46" t="s">
        <v>29</v>
      </c>
      <c r="AA389" s="47"/>
      <c r="AB389" s="47">
        <v>51147.769679999998</v>
      </c>
      <c r="AC389" s="48">
        <v>52896.784169999999</v>
      </c>
      <c r="AD389" s="47">
        <v>54645.79866</v>
      </c>
      <c r="AF389" s="46" t="s">
        <v>29</v>
      </c>
      <c r="AG389" s="47"/>
      <c r="AH389" s="47">
        <v>51795.319710000003</v>
      </c>
      <c r="AI389" s="48">
        <v>53447.78026</v>
      </c>
      <c r="AJ389" s="47">
        <v>55100.240819999999</v>
      </c>
      <c r="AL389" s="46" t="s">
        <v>29</v>
      </c>
      <c r="AM389" s="47"/>
      <c r="AN389" s="47">
        <v>52819.924279999999</v>
      </c>
      <c r="AO389" s="48">
        <v>54129.931510000002</v>
      </c>
      <c r="AP389" s="47">
        <v>55439.938750000001</v>
      </c>
      <c r="AR389" s="46" t="s">
        <v>29</v>
      </c>
      <c r="AS389" s="47"/>
      <c r="AT389" s="47">
        <v>53318.428769999999</v>
      </c>
      <c r="AU389" s="48">
        <v>54618.181579999997</v>
      </c>
      <c r="AV389" s="47">
        <v>55917.934379999999</v>
      </c>
      <c r="AX389" s="46" t="s">
        <v>29</v>
      </c>
      <c r="AY389" s="47"/>
      <c r="AZ389" s="47">
        <v>53250.146569999997</v>
      </c>
      <c r="BA389" s="48">
        <v>54672.844859999997</v>
      </c>
      <c r="BB389" s="47">
        <v>56095.543149999998</v>
      </c>
      <c r="BD389" s="46" t="s">
        <v>29</v>
      </c>
      <c r="BE389" s="47"/>
      <c r="BF389" s="47">
        <v>53381.978430000003</v>
      </c>
      <c r="BG389" s="48">
        <v>54804.158479999998</v>
      </c>
      <c r="BH389" s="47">
        <v>56226.338530000001</v>
      </c>
      <c r="BJ389" s="46" t="s">
        <v>29</v>
      </c>
      <c r="BK389" s="47"/>
      <c r="BL389" s="47">
        <v>53385.754330000003</v>
      </c>
      <c r="BM389" s="48">
        <v>54890.178569999996</v>
      </c>
      <c r="BN389" s="47">
        <v>56394.60282</v>
      </c>
      <c r="BP389" s="46" t="s">
        <v>29</v>
      </c>
      <c r="BQ389" s="47"/>
      <c r="BR389" s="47">
        <v>52535.400240000003</v>
      </c>
      <c r="BS389" s="48">
        <v>54396.611770000003</v>
      </c>
      <c r="BT389" s="47">
        <v>56257.823299999996</v>
      </c>
      <c r="BV389" s="46" t="s">
        <v>29</v>
      </c>
      <c r="BW389" s="47"/>
      <c r="BX389" s="47">
        <v>52147.672050000001</v>
      </c>
      <c r="BY389" s="48">
        <v>54111.089979999997</v>
      </c>
      <c r="BZ389" s="47">
        <v>56074.507899999997</v>
      </c>
      <c r="CB389" s="46" t="s">
        <v>29</v>
      </c>
      <c r="CC389" s="47"/>
      <c r="CD389" s="47">
        <v>49932.849730000002</v>
      </c>
      <c r="CE389" s="48">
        <v>52511.86507</v>
      </c>
      <c r="CF389" s="47">
        <v>55090.880400000002</v>
      </c>
      <c r="CH389" s="46" t="s">
        <v>29</v>
      </c>
      <c r="CI389" s="47"/>
      <c r="CJ389" s="47">
        <v>44536.173820000004</v>
      </c>
      <c r="CK389" s="48">
        <v>47828.684849999998</v>
      </c>
      <c r="CL389" s="47">
        <v>51121.195879999999</v>
      </c>
      <c r="CN389" s="46" t="s">
        <v>29</v>
      </c>
      <c r="CO389" s="47"/>
      <c r="CP389" s="47">
        <v>25047.216469999999</v>
      </c>
      <c r="CQ389" s="48">
        <v>36040.759680000003</v>
      </c>
      <c r="CR389" s="47">
        <v>47034.302880000003</v>
      </c>
      <c r="CT389" s="46" t="s">
        <v>29</v>
      </c>
      <c r="CU389" s="47"/>
      <c r="CV389" s="47">
        <v>-39926.497990000003</v>
      </c>
      <c r="CW389" s="48">
        <v>-15692.000599999999</v>
      </c>
      <c r="CX389" s="47">
        <v>8542.4967799999995</v>
      </c>
    </row>
    <row r="390" spans="2:102" x14ac:dyDescent="0.3">
      <c r="B390" s="14" t="s">
        <v>30</v>
      </c>
      <c r="C390" s="50" t="s">
        <v>3</v>
      </c>
      <c r="D390" s="3">
        <v>32.843029999999999</v>
      </c>
      <c r="E390" s="51">
        <v>35.680160000000001</v>
      </c>
      <c r="F390" s="3">
        <v>38.517299999999999</v>
      </c>
      <c r="H390" s="14" t="s">
        <v>30</v>
      </c>
      <c r="I390" s="50" t="s">
        <v>3</v>
      </c>
      <c r="J390" s="3">
        <v>32.538290000000003</v>
      </c>
      <c r="K390" s="51">
        <v>35.19838</v>
      </c>
      <c r="L390" s="3">
        <v>37.85848</v>
      </c>
      <c r="N390" s="14" t="s">
        <v>30</v>
      </c>
      <c r="O390" s="50" t="s">
        <v>3</v>
      </c>
      <c r="P390" s="3">
        <v>32.393380000000001</v>
      </c>
      <c r="Q390" s="51">
        <v>34.793340000000001</v>
      </c>
      <c r="R390" s="3">
        <v>37.193300000000001</v>
      </c>
      <c r="T390" s="14" t="s">
        <v>30</v>
      </c>
      <c r="U390" s="50" t="s">
        <v>3</v>
      </c>
      <c r="V390" s="3">
        <v>32.393380000000001</v>
      </c>
      <c r="W390" s="51">
        <v>34.793340000000001</v>
      </c>
      <c r="X390" s="3">
        <v>37.193300000000001</v>
      </c>
      <c r="Z390" s="14" t="s">
        <v>30</v>
      </c>
      <c r="AA390" s="50" t="s">
        <v>3</v>
      </c>
      <c r="AB390" s="3">
        <v>31.32152</v>
      </c>
      <c r="AC390" s="51">
        <v>33.604709999999997</v>
      </c>
      <c r="AD390" s="3">
        <v>35.887909999999998</v>
      </c>
      <c r="AF390" s="14" t="s">
        <v>30</v>
      </c>
      <c r="AG390" s="50" t="s">
        <v>3</v>
      </c>
      <c r="AH390" s="3">
        <v>30.521149999999999</v>
      </c>
      <c r="AI390" s="51">
        <v>32.503230000000002</v>
      </c>
      <c r="AJ390" s="3">
        <v>34.485309999999998</v>
      </c>
      <c r="AL390" s="14" t="s">
        <v>30</v>
      </c>
      <c r="AM390" s="50" t="s">
        <v>3</v>
      </c>
      <c r="AN390" s="3">
        <v>29.57789</v>
      </c>
      <c r="AO390" s="51">
        <v>31.261340000000001</v>
      </c>
      <c r="AP390" s="3">
        <v>32.944789999999998</v>
      </c>
      <c r="AR390" s="14" t="s">
        <v>30</v>
      </c>
      <c r="AS390" s="50" t="s">
        <v>3</v>
      </c>
      <c r="AT390" s="3">
        <v>28.19875</v>
      </c>
      <c r="AU390" s="51">
        <v>29.690270000000002</v>
      </c>
      <c r="AV390" s="3">
        <v>31.181799999999999</v>
      </c>
      <c r="AX390" s="14" t="s">
        <v>30</v>
      </c>
      <c r="AY390" s="50" t="s">
        <v>3</v>
      </c>
      <c r="AZ390" s="3">
        <v>27.353840000000002</v>
      </c>
      <c r="BA390" s="51">
        <v>28.729590000000002</v>
      </c>
      <c r="BB390" s="3">
        <v>30.105340000000002</v>
      </c>
      <c r="BD390" s="14" t="s">
        <v>30</v>
      </c>
      <c r="BE390" s="50" t="s">
        <v>3</v>
      </c>
      <c r="BF390" s="3">
        <v>26.509530000000002</v>
      </c>
      <c r="BG390" s="51">
        <v>27.660900000000002</v>
      </c>
      <c r="BH390" s="3">
        <v>28.812280000000001</v>
      </c>
      <c r="BJ390" s="14" t="s">
        <v>30</v>
      </c>
      <c r="BK390" s="50" t="s">
        <v>3</v>
      </c>
      <c r="BL390" s="3">
        <v>25.466139999999999</v>
      </c>
      <c r="BM390" s="51">
        <v>26.511150000000001</v>
      </c>
      <c r="BN390" s="3">
        <v>27.556159999999998</v>
      </c>
      <c r="BP390" s="14" t="s">
        <v>30</v>
      </c>
      <c r="BQ390" s="50" t="s">
        <v>3</v>
      </c>
      <c r="BR390" s="3">
        <v>24.118870000000001</v>
      </c>
      <c r="BS390" s="51">
        <v>25.12811</v>
      </c>
      <c r="BT390" s="3">
        <v>26.137339999999998</v>
      </c>
      <c r="BV390" s="14" t="s">
        <v>30</v>
      </c>
      <c r="BW390" s="50" t="s">
        <v>3</v>
      </c>
      <c r="BX390" s="3">
        <v>22.868480000000002</v>
      </c>
      <c r="BY390" s="51">
        <v>23.605180000000001</v>
      </c>
      <c r="BZ390" s="3">
        <v>24.34188</v>
      </c>
      <c r="CB390" s="14" t="s">
        <v>30</v>
      </c>
      <c r="CC390" s="50" t="s">
        <v>3</v>
      </c>
      <c r="CD390" s="3">
        <v>21.373270000000002</v>
      </c>
      <c r="CE390" s="51">
        <v>21.97307</v>
      </c>
      <c r="CF390" s="3">
        <v>22.572859999999999</v>
      </c>
      <c r="CH390" s="14" t="s">
        <v>30</v>
      </c>
      <c r="CI390" s="50" t="s">
        <v>3</v>
      </c>
      <c r="CJ390" s="3">
        <v>19.81785</v>
      </c>
      <c r="CK390" s="51">
        <v>20.273589999999999</v>
      </c>
      <c r="CL390" s="3">
        <v>20.729330000000001</v>
      </c>
      <c r="CN390" s="14" t="s">
        <v>30</v>
      </c>
      <c r="CO390" s="50" t="s">
        <v>3</v>
      </c>
      <c r="CP390" s="3">
        <v>18.04861</v>
      </c>
      <c r="CQ390" s="51">
        <v>18.361730000000001</v>
      </c>
      <c r="CR390" s="3">
        <v>18.67484</v>
      </c>
      <c r="CT390" s="14" t="s">
        <v>30</v>
      </c>
      <c r="CU390" s="50" t="s">
        <v>3</v>
      </c>
      <c r="CV390" s="3">
        <v>15.694610000000001</v>
      </c>
      <c r="CW390" s="51">
        <v>15.90063</v>
      </c>
      <c r="CX390" s="3">
        <v>16.106649999999998</v>
      </c>
    </row>
    <row r="391" spans="2:102" x14ac:dyDescent="0.3">
      <c r="B391" s="47"/>
      <c r="C391" s="52" t="s">
        <v>4</v>
      </c>
      <c r="D391" s="47">
        <v>12.28542</v>
      </c>
      <c r="E391" s="53">
        <v>13.67065</v>
      </c>
      <c r="F391" s="47">
        <v>15.05588</v>
      </c>
      <c r="H391" s="47"/>
      <c r="I391" s="52" t="s">
        <v>4</v>
      </c>
      <c r="J391" s="47">
        <v>11.99259</v>
      </c>
      <c r="K391" s="53">
        <v>13.22738</v>
      </c>
      <c r="L391" s="47">
        <v>14.46217</v>
      </c>
      <c r="N391" s="47"/>
      <c r="O391" s="52" t="s">
        <v>4</v>
      </c>
      <c r="P391" s="47">
        <v>11.724869999999999</v>
      </c>
      <c r="Q391" s="53">
        <v>12.851649999999999</v>
      </c>
      <c r="R391" s="47">
        <v>13.978440000000001</v>
      </c>
      <c r="T391" s="47"/>
      <c r="U391" s="52" t="s">
        <v>4</v>
      </c>
      <c r="V391" s="47">
        <v>11.724869999999999</v>
      </c>
      <c r="W391" s="53">
        <v>12.851649999999999</v>
      </c>
      <c r="X391" s="47">
        <v>13.978440000000001</v>
      </c>
      <c r="Z391" s="47"/>
      <c r="AA391" s="52" t="s">
        <v>4</v>
      </c>
      <c r="AB391" s="47">
        <v>10.58966</v>
      </c>
      <c r="AC391" s="53">
        <v>11.581469999999999</v>
      </c>
      <c r="AD391" s="47">
        <v>12.57328</v>
      </c>
      <c r="AF391" s="47"/>
      <c r="AG391" s="52" t="s">
        <v>4</v>
      </c>
      <c r="AH391" s="47">
        <v>9.9287399999999995</v>
      </c>
      <c r="AI391" s="53">
        <v>10.73306</v>
      </c>
      <c r="AJ391" s="47">
        <v>11.53739</v>
      </c>
      <c r="AL391" s="47"/>
      <c r="AM391" s="52" t="s">
        <v>4</v>
      </c>
      <c r="AN391" s="47">
        <v>9.2038700000000002</v>
      </c>
      <c r="AO391" s="53">
        <v>9.8000299999999996</v>
      </c>
      <c r="AP391" s="47">
        <v>10.396179999999999</v>
      </c>
      <c r="AR391" s="47"/>
      <c r="AS391" s="52" t="s">
        <v>4</v>
      </c>
      <c r="AT391" s="47">
        <v>8.3492800000000003</v>
      </c>
      <c r="AU391" s="53">
        <v>8.7806200000000008</v>
      </c>
      <c r="AV391" s="47">
        <v>9.2119599999999995</v>
      </c>
      <c r="AX391" s="47"/>
      <c r="AY391" s="52" t="s">
        <v>4</v>
      </c>
      <c r="AZ391" s="47">
        <v>7.7608199999999998</v>
      </c>
      <c r="BA391" s="53">
        <v>8.1684599999999996</v>
      </c>
      <c r="BB391" s="47">
        <v>8.5760900000000007</v>
      </c>
      <c r="BD391" s="47"/>
      <c r="BE391" s="52" t="s">
        <v>4</v>
      </c>
      <c r="BF391" s="47">
        <v>7.1999300000000002</v>
      </c>
      <c r="BG391" s="53">
        <v>7.6075499999999998</v>
      </c>
      <c r="BH391" s="47">
        <v>8.0151699999999995</v>
      </c>
      <c r="BJ391" s="47"/>
      <c r="BK391" s="52" t="s">
        <v>4</v>
      </c>
      <c r="BL391" s="47">
        <v>6.47011</v>
      </c>
      <c r="BM391" s="53">
        <v>6.89208</v>
      </c>
      <c r="BN391" s="47">
        <v>7.3140599999999996</v>
      </c>
      <c r="BP391" s="47"/>
      <c r="BQ391" s="52" t="s">
        <v>4</v>
      </c>
      <c r="BR391" s="47">
        <v>5.9042399999999997</v>
      </c>
      <c r="BS391" s="53">
        <v>6.2118700000000002</v>
      </c>
      <c r="BT391" s="47">
        <v>6.5194999999999999</v>
      </c>
      <c r="BV391" s="47"/>
      <c r="BW391" s="52" t="s">
        <v>4</v>
      </c>
      <c r="BX391" s="47">
        <v>5.3161699999999996</v>
      </c>
      <c r="BY391" s="53">
        <v>5.5615399999999999</v>
      </c>
      <c r="BZ391" s="47">
        <v>5.8069199999999999</v>
      </c>
      <c r="CB391" s="47"/>
      <c r="CC391" s="52" t="s">
        <v>4</v>
      </c>
      <c r="CD391" s="47">
        <v>4.7877599999999996</v>
      </c>
      <c r="CE391" s="53">
        <v>4.9951800000000004</v>
      </c>
      <c r="CF391" s="47">
        <v>5.20261</v>
      </c>
      <c r="CH391" s="47"/>
      <c r="CI391" s="52" t="s">
        <v>4</v>
      </c>
      <c r="CJ391" s="47">
        <v>4.1647600000000002</v>
      </c>
      <c r="CK391" s="53">
        <v>4.3541600000000003</v>
      </c>
      <c r="CL391" s="47">
        <v>4.5435600000000003</v>
      </c>
      <c r="CN391" s="47"/>
      <c r="CO391" s="52" t="s">
        <v>4</v>
      </c>
      <c r="CP391" s="47">
        <v>3.82362</v>
      </c>
      <c r="CQ391" s="53">
        <v>3.9098899999999999</v>
      </c>
      <c r="CR391" s="47">
        <v>3.9961500000000001</v>
      </c>
      <c r="CT391" s="47"/>
      <c r="CU391" s="52" t="s">
        <v>4</v>
      </c>
      <c r="CV391" s="47">
        <v>3.5199500000000001</v>
      </c>
      <c r="CW391" s="53">
        <v>3.6093600000000001</v>
      </c>
      <c r="CX391" s="47">
        <v>3.6987700000000001</v>
      </c>
    </row>
    <row r="392" spans="2:102" x14ac:dyDescent="0.3">
      <c r="B392" s="46" t="s">
        <v>31</v>
      </c>
      <c r="C392" s="47"/>
      <c r="D392" s="47">
        <v>68.574280000000002</v>
      </c>
      <c r="E392" s="53">
        <v>73.900000000000006</v>
      </c>
      <c r="F392" s="47">
        <v>79.225719999999995</v>
      </c>
      <c r="H392" s="46" t="s">
        <v>31</v>
      </c>
      <c r="I392" s="47"/>
      <c r="J392" s="47">
        <v>68.481200000000001</v>
      </c>
      <c r="K392" s="53">
        <v>72.599999999999994</v>
      </c>
      <c r="L392" s="47">
        <v>76.718800000000002</v>
      </c>
      <c r="N392" s="46" t="s">
        <v>31</v>
      </c>
      <c r="O392" s="47"/>
      <c r="P392" s="47">
        <v>65.700569999999999</v>
      </c>
      <c r="Q392" s="53">
        <v>69.8</v>
      </c>
      <c r="R392" s="47">
        <v>73.899429999999995</v>
      </c>
      <c r="T392" s="46" t="s">
        <v>31</v>
      </c>
      <c r="U392" s="47"/>
      <c r="V392" s="47">
        <v>65.700569999999999</v>
      </c>
      <c r="W392" s="53">
        <v>69.8</v>
      </c>
      <c r="X392" s="47">
        <v>73.899429999999995</v>
      </c>
      <c r="Z392" s="46" t="s">
        <v>31</v>
      </c>
      <c r="AA392" s="47"/>
      <c r="AB392" s="47">
        <v>59.299550000000004</v>
      </c>
      <c r="AC392" s="53">
        <v>63.2</v>
      </c>
      <c r="AD392" s="47">
        <v>67.100449999999995</v>
      </c>
      <c r="AF392" s="46" t="s">
        <v>31</v>
      </c>
      <c r="AG392" s="47"/>
      <c r="AH392" s="47">
        <v>57.39528</v>
      </c>
      <c r="AI392" s="53">
        <v>60.7</v>
      </c>
      <c r="AJ392" s="47">
        <v>64.004720000000006</v>
      </c>
      <c r="AL392" s="46" t="s">
        <v>31</v>
      </c>
      <c r="AM392" s="47"/>
      <c r="AN392" s="47">
        <v>54.414540000000002</v>
      </c>
      <c r="AO392" s="53">
        <v>56.5</v>
      </c>
      <c r="AP392" s="47">
        <v>58.585459999999998</v>
      </c>
      <c r="AR392" s="46" t="s">
        <v>31</v>
      </c>
      <c r="AS392" s="47"/>
      <c r="AT392" s="47">
        <v>50.275399999999998</v>
      </c>
      <c r="AU392" s="53">
        <v>52.3</v>
      </c>
      <c r="AV392" s="47">
        <v>54.324599999999997</v>
      </c>
      <c r="AX392" s="46" t="s">
        <v>31</v>
      </c>
      <c r="AY392" s="47"/>
      <c r="AZ392" s="47">
        <v>48.005099999999999</v>
      </c>
      <c r="BA392" s="53">
        <v>50</v>
      </c>
      <c r="BB392" s="47">
        <v>51.994900000000001</v>
      </c>
      <c r="BD392" s="46" t="s">
        <v>31</v>
      </c>
      <c r="BE392" s="47"/>
      <c r="BF392" s="47">
        <v>46.081879999999998</v>
      </c>
      <c r="BG392" s="53">
        <v>47.3</v>
      </c>
      <c r="BH392" s="47">
        <v>48.518120000000003</v>
      </c>
      <c r="BJ392" s="46" t="s">
        <v>31</v>
      </c>
      <c r="BK392" s="47"/>
      <c r="BL392" s="47">
        <v>43.262140000000002</v>
      </c>
      <c r="BM392" s="53">
        <v>44.8</v>
      </c>
      <c r="BN392" s="47">
        <v>46.337859999999999</v>
      </c>
      <c r="BP392" s="46" t="s">
        <v>31</v>
      </c>
      <c r="BQ392" s="47"/>
      <c r="BR392" s="47">
        <v>40.54224</v>
      </c>
      <c r="BS392" s="53">
        <v>41.3</v>
      </c>
      <c r="BT392" s="47">
        <v>42.057760000000002</v>
      </c>
      <c r="BV392" s="46" t="s">
        <v>31</v>
      </c>
      <c r="BW392" s="47"/>
      <c r="BX392" s="47">
        <v>37.804670000000002</v>
      </c>
      <c r="BY392" s="53">
        <v>38.700000000000003</v>
      </c>
      <c r="BZ392" s="47">
        <v>39.595329999999997</v>
      </c>
      <c r="CB392" s="46" t="s">
        <v>31</v>
      </c>
      <c r="CC392" s="47"/>
      <c r="CD392" s="47">
        <v>35.081879999999998</v>
      </c>
      <c r="CE392" s="53">
        <v>36.299999999999997</v>
      </c>
      <c r="CF392" s="47">
        <v>37.518120000000003</v>
      </c>
      <c r="CH392" s="46" t="s">
        <v>31</v>
      </c>
      <c r="CI392" s="47"/>
      <c r="CJ392" s="47">
        <v>31.593599999999999</v>
      </c>
      <c r="CK392" s="53">
        <v>32.799999999999997</v>
      </c>
      <c r="CL392" s="47">
        <v>34.006399999999999</v>
      </c>
      <c r="CN392" s="46" t="s">
        <v>31</v>
      </c>
      <c r="CO392" s="47"/>
      <c r="CP392" s="47">
        <v>29.473680000000002</v>
      </c>
      <c r="CQ392" s="53">
        <v>30.1</v>
      </c>
      <c r="CR392" s="47">
        <v>30.726320000000001</v>
      </c>
      <c r="CT392" s="46" t="s">
        <v>31</v>
      </c>
      <c r="CU392" s="47"/>
      <c r="CV392" s="47">
        <v>26.92069</v>
      </c>
      <c r="CW392" s="53">
        <v>27.8</v>
      </c>
      <c r="CX392" s="47">
        <v>28.679310000000001</v>
      </c>
    </row>
    <row r="393" spans="2:102" x14ac:dyDescent="0.3">
      <c r="B393" s="57" t="s">
        <v>32</v>
      </c>
      <c r="C393" s="43"/>
      <c r="D393" s="43">
        <v>2.0629400000000002</v>
      </c>
      <c r="E393" s="58">
        <v>4</v>
      </c>
      <c r="F393" s="43">
        <v>5.9370599999999998</v>
      </c>
      <c r="H393" s="57" t="s">
        <v>32</v>
      </c>
      <c r="I393" s="43"/>
      <c r="J393" s="43">
        <v>2.1657999999999999</v>
      </c>
      <c r="K393" s="58">
        <v>3.9</v>
      </c>
      <c r="L393" s="43">
        <v>5.6341999999999999</v>
      </c>
      <c r="N393" s="57" t="s">
        <v>32</v>
      </c>
      <c r="O393" s="43"/>
      <c r="P393" s="43">
        <v>2.1657999999999999</v>
      </c>
      <c r="Q393" s="58">
        <v>3.9</v>
      </c>
      <c r="R393" s="43">
        <v>5.6341999999999999</v>
      </c>
      <c r="T393" s="57" t="s">
        <v>32</v>
      </c>
      <c r="U393" s="43"/>
      <c r="V393" s="43">
        <v>2.1657999999999999</v>
      </c>
      <c r="W393" s="58">
        <v>3.9</v>
      </c>
      <c r="X393" s="43">
        <v>5.6341999999999999</v>
      </c>
      <c r="Z393" s="57" t="s">
        <v>32</v>
      </c>
      <c r="AA393" s="43"/>
      <c r="AB393" s="43">
        <v>2.26214</v>
      </c>
      <c r="AC393" s="58">
        <v>3.8</v>
      </c>
      <c r="AD393" s="43">
        <v>5.33786</v>
      </c>
      <c r="AF393" s="57" t="s">
        <v>32</v>
      </c>
      <c r="AG393" s="43"/>
      <c r="AH393" s="43">
        <v>2.37513</v>
      </c>
      <c r="AI393" s="58">
        <v>3.9</v>
      </c>
      <c r="AJ393" s="43">
        <v>5.4248700000000003</v>
      </c>
      <c r="AL393" s="57" t="s">
        <v>32</v>
      </c>
      <c r="AM393" s="43"/>
      <c r="AN393" s="43">
        <v>1.91412</v>
      </c>
      <c r="AO393" s="58">
        <v>3.7</v>
      </c>
      <c r="AP393" s="43">
        <v>5.4858799999999999</v>
      </c>
      <c r="AR393" s="57" t="s">
        <v>32</v>
      </c>
      <c r="AS393" s="43"/>
      <c r="AT393" s="43">
        <v>1.8474200000000001</v>
      </c>
      <c r="AU393" s="58">
        <v>3.4</v>
      </c>
      <c r="AV393" s="43">
        <v>4.9525800000000002</v>
      </c>
      <c r="AX393" s="57" t="s">
        <v>32</v>
      </c>
      <c r="AY393" s="43"/>
      <c r="AZ393" s="43">
        <v>2.1899000000000002</v>
      </c>
      <c r="BA393" s="58">
        <v>3.8</v>
      </c>
      <c r="BB393" s="43">
        <v>5.4100999999999999</v>
      </c>
      <c r="BD393" s="57" t="s">
        <v>32</v>
      </c>
      <c r="BE393" s="43"/>
      <c r="BF393" s="43">
        <v>2.0112199999999998</v>
      </c>
      <c r="BG393" s="58">
        <v>3.6</v>
      </c>
      <c r="BH393" s="43">
        <v>5.1887800000000004</v>
      </c>
      <c r="BJ393" s="57" t="s">
        <v>32</v>
      </c>
      <c r="BK393" s="43"/>
      <c r="BL393" s="43">
        <v>1.23173</v>
      </c>
      <c r="BM393" s="58">
        <v>3.5</v>
      </c>
      <c r="BN393" s="43">
        <v>5.7682700000000002</v>
      </c>
      <c r="BP393" s="57" t="s">
        <v>32</v>
      </c>
      <c r="BQ393" s="43"/>
      <c r="BR393" s="43">
        <v>2.3491</v>
      </c>
      <c r="BS393" s="58">
        <v>3.7</v>
      </c>
      <c r="BT393" s="43">
        <v>5.0509000000000004</v>
      </c>
      <c r="BV393" s="57" t="s">
        <v>32</v>
      </c>
      <c r="BW393" s="43"/>
      <c r="BX393" s="43">
        <v>2.6255999999999999</v>
      </c>
      <c r="BY393" s="58">
        <v>4.2</v>
      </c>
      <c r="BZ393" s="43">
        <v>5.7744</v>
      </c>
      <c r="CB393" s="57" t="s">
        <v>32</v>
      </c>
      <c r="CC393" s="43"/>
      <c r="CD393" s="43">
        <v>2.4222100000000002</v>
      </c>
      <c r="CE393" s="58">
        <v>3.6</v>
      </c>
      <c r="CF393" s="43">
        <v>4.7777900000000004</v>
      </c>
      <c r="CH393" s="57" t="s">
        <v>32</v>
      </c>
      <c r="CI393" s="43"/>
      <c r="CJ393" s="43">
        <v>2.8474200000000001</v>
      </c>
      <c r="CK393" s="58">
        <v>4.4000000000000004</v>
      </c>
      <c r="CL393" s="43">
        <v>5.9525800000000002</v>
      </c>
      <c r="CN393" s="57" t="s">
        <v>32</v>
      </c>
      <c r="CO393" s="43"/>
      <c r="CP393" s="43">
        <v>3.34328</v>
      </c>
      <c r="CQ393" s="58">
        <v>4.3</v>
      </c>
      <c r="CR393" s="43">
        <v>5.2567199999999996</v>
      </c>
      <c r="CT393" s="57" t="s">
        <v>32</v>
      </c>
      <c r="CU393" s="43"/>
      <c r="CV393" s="43">
        <v>2.7273800000000001</v>
      </c>
      <c r="CW393" s="58">
        <v>3.5</v>
      </c>
      <c r="CX393" s="43">
        <v>4.2726199999999999</v>
      </c>
    </row>
    <row r="394" spans="2:102" x14ac:dyDescent="0.3">
      <c r="B394" s="14" t="s">
        <v>33</v>
      </c>
      <c r="C394" s="50" t="s">
        <v>3</v>
      </c>
      <c r="D394" s="3">
        <v>95.483620000000002</v>
      </c>
      <c r="E394" s="51">
        <v>104.71462</v>
      </c>
      <c r="F394" s="3">
        <v>113.94562000000001</v>
      </c>
      <c r="H394" s="14" t="s">
        <v>33</v>
      </c>
      <c r="I394" s="50" t="s">
        <v>3</v>
      </c>
      <c r="J394" s="3">
        <v>94.618650000000002</v>
      </c>
      <c r="K394" s="51">
        <v>103.2141</v>
      </c>
      <c r="L394" s="3">
        <v>111.80956</v>
      </c>
      <c r="N394" s="14" t="s">
        <v>33</v>
      </c>
      <c r="O394" s="50" t="s">
        <v>3</v>
      </c>
      <c r="P394" s="3">
        <v>94.301190000000005</v>
      </c>
      <c r="Q394" s="51">
        <v>102.08694</v>
      </c>
      <c r="R394" s="3">
        <v>109.87268</v>
      </c>
      <c r="T394" s="14" t="s">
        <v>33</v>
      </c>
      <c r="U394" s="50" t="s">
        <v>3</v>
      </c>
      <c r="V394" s="3">
        <v>94.301190000000005</v>
      </c>
      <c r="W394" s="51">
        <v>102.08694</v>
      </c>
      <c r="X394" s="3">
        <v>109.87268</v>
      </c>
      <c r="Z394" s="14" t="s">
        <v>33</v>
      </c>
      <c r="AA394" s="50" t="s">
        <v>3</v>
      </c>
      <c r="AB394" s="3">
        <v>91.229079999999996</v>
      </c>
      <c r="AC394" s="51">
        <v>98.571640000000002</v>
      </c>
      <c r="AD394" s="3">
        <v>105.91419999999999</v>
      </c>
      <c r="AF394" s="14" t="s">
        <v>33</v>
      </c>
      <c r="AG394" s="50" t="s">
        <v>3</v>
      </c>
      <c r="AH394" s="3">
        <v>89.024259999999998</v>
      </c>
      <c r="AI394" s="51">
        <v>95.361159999999998</v>
      </c>
      <c r="AJ394" s="3">
        <v>101.69806</v>
      </c>
      <c r="AL394" s="14" t="s">
        <v>33</v>
      </c>
      <c r="AM394" s="50" t="s">
        <v>3</v>
      </c>
      <c r="AN394" s="3">
        <v>86.452629999999999</v>
      </c>
      <c r="AO394" s="51">
        <v>91.873069999999998</v>
      </c>
      <c r="AP394" s="3">
        <v>97.293509999999998</v>
      </c>
      <c r="AR394" s="14" t="s">
        <v>33</v>
      </c>
      <c r="AS394" s="50" t="s">
        <v>3</v>
      </c>
      <c r="AT394" s="3">
        <v>82.54007</v>
      </c>
      <c r="AU394" s="51">
        <v>87.171729999999997</v>
      </c>
      <c r="AV394" s="3">
        <v>91.803389999999993</v>
      </c>
      <c r="AX394" s="14" t="s">
        <v>33</v>
      </c>
      <c r="AY394" s="50" t="s">
        <v>3</v>
      </c>
      <c r="AZ394" s="3">
        <v>80.039760000000001</v>
      </c>
      <c r="BA394" s="51">
        <v>84.439019999999999</v>
      </c>
      <c r="BB394" s="3">
        <v>88.838279999999997</v>
      </c>
      <c r="BD394" s="14" t="s">
        <v>33</v>
      </c>
      <c r="BE394" s="50" t="s">
        <v>3</v>
      </c>
      <c r="BF394" s="3">
        <v>77.686580000000006</v>
      </c>
      <c r="BG394" s="51">
        <v>81.328329999999994</v>
      </c>
      <c r="BH394" s="3">
        <v>84.970079999999996</v>
      </c>
      <c r="BJ394" s="14" t="s">
        <v>33</v>
      </c>
      <c r="BK394" s="50" t="s">
        <v>3</v>
      </c>
      <c r="BL394" s="3">
        <v>74.87518</v>
      </c>
      <c r="BM394" s="51">
        <v>78.108649999999997</v>
      </c>
      <c r="BN394" s="3">
        <v>81.342119999999994</v>
      </c>
      <c r="BP394" s="14" t="s">
        <v>33</v>
      </c>
      <c r="BQ394" s="50" t="s">
        <v>3</v>
      </c>
      <c r="BR394" s="3">
        <v>70.847020000000001</v>
      </c>
      <c r="BS394" s="51">
        <v>73.960939999999994</v>
      </c>
      <c r="BT394" s="3">
        <v>77.074860000000001</v>
      </c>
      <c r="BV394" s="14" t="s">
        <v>33</v>
      </c>
      <c r="BW394" s="50" t="s">
        <v>3</v>
      </c>
      <c r="BX394" s="3">
        <v>67.222549999999998</v>
      </c>
      <c r="BY394" s="51">
        <v>69.576220000000006</v>
      </c>
      <c r="BZ394" s="3">
        <v>71.929879999999997</v>
      </c>
      <c r="CB394" s="14" t="s">
        <v>33</v>
      </c>
      <c r="CC394" s="50" t="s">
        <v>3</v>
      </c>
      <c r="CD394" s="3">
        <v>62.883629999999997</v>
      </c>
      <c r="CE394" s="51">
        <v>64.828869999999995</v>
      </c>
      <c r="CF394" s="3">
        <v>66.774109999999993</v>
      </c>
      <c r="CH394" s="14" t="s">
        <v>33</v>
      </c>
      <c r="CI394" s="50" t="s">
        <v>3</v>
      </c>
      <c r="CJ394" s="3">
        <v>58.383690000000001</v>
      </c>
      <c r="CK394" s="51">
        <v>59.762779999999999</v>
      </c>
      <c r="CL394" s="3">
        <v>61.141869999999997</v>
      </c>
      <c r="CN394" s="14" t="s">
        <v>33</v>
      </c>
      <c r="CO394" s="50" t="s">
        <v>3</v>
      </c>
      <c r="CP394" s="3">
        <v>53.15737</v>
      </c>
      <c r="CQ394" s="51">
        <v>54.069580000000002</v>
      </c>
      <c r="CR394" s="3">
        <v>54.981780000000001</v>
      </c>
      <c r="CT394" s="14" t="s">
        <v>33</v>
      </c>
      <c r="CU394" s="50" t="s">
        <v>3</v>
      </c>
      <c r="CV394" s="3">
        <v>46.357239999999997</v>
      </c>
      <c r="CW394" s="51">
        <v>46.935209999999998</v>
      </c>
      <c r="CX394" s="3">
        <v>47.513190000000002</v>
      </c>
    </row>
    <row r="395" spans="2:102" x14ac:dyDescent="0.3">
      <c r="B395" s="47"/>
      <c r="C395" s="52" t="s">
        <v>4</v>
      </c>
      <c r="D395" s="47">
        <v>37.115569999999998</v>
      </c>
      <c r="E395" s="53">
        <v>41.69218</v>
      </c>
      <c r="F395" s="47">
        <v>46.268790000000003</v>
      </c>
      <c r="H395" s="47"/>
      <c r="I395" s="52" t="s">
        <v>4</v>
      </c>
      <c r="J395" s="47">
        <v>36.222149999999999</v>
      </c>
      <c r="K395" s="53">
        <v>40.325330000000001</v>
      </c>
      <c r="L395" s="47">
        <v>44.4285</v>
      </c>
      <c r="N395" s="47"/>
      <c r="O395" s="52" t="s">
        <v>4</v>
      </c>
      <c r="P395" s="47">
        <v>35.451050000000002</v>
      </c>
      <c r="Q395" s="53">
        <v>39.279409999999999</v>
      </c>
      <c r="R395" s="47">
        <v>43.107759999999999</v>
      </c>
      <c r="T395" s="47"/>
      <c r="U395" s="52" t="s">
        <v>4</v>
      </c>
      <c r="V395" s="47">
        <v>35.451050000000002</v>
      </c>
      <c r="W395" s="53">
        <v>39.279409999999999</v>
      </c>
      <c r="X395" s="47">
        <v>43.107759999999999</v>
      </c>
      <c r="Z395" s="47"/>
      <c r="AA395" s="52" t="s">
        <v>4</v>
      </c>
      <c r="AB395" s="47">
        <v>32.226089999999999</v>
      </c>
      <c r="AC395" s="53">
        <v>35.414650000000002</v>
      </c>
      <c r="AD395" s="47">
        <v>38.603209999999997</v>
      </c>
      <c r="AF395" s="47"/>
      <c r="AG395" s="52" t="s">
        <v>4</v>
      </c>
      <c r="AH395" s="47">
        <v>30.20374</v>
      </c>
      <c r="AI395" s="53">
        <v>32.795720000000003</v>
      </c>
      <c r="AJ395" s="47">
        <v>35.387709999999998</v>
      </c>
      <c r="AL395" s="47"/>
      <c r="AM395" s="52" t="s">
        <v>4</v>
      </c>
      <c r="AN395" s="47">
        <v>28.055489999999999</v>
      </c>
      <c r="AO395" s="53">
        <v>30.004650000000002</v>
      </c>
      <c r="AP395" s="47">
        <v>31.953810000000001</v>
      </c>
      <c r="AR395" s="47"/>
      <c r="AS395" s="52" t="s">
        <v>4</v>
      </c>
      <c r="AT395" s="47">
        <v>25.37238</v>
      </c>
      <c r="AU395" s="53">
        <v>26.82788</v>
      </c>
      <c r="AV395" s="47">
        <v>28.283380000000001</v>
      </c>
      <c r="AX395" s="47"/>
      <c r="AY395" s="52" t="s">
        <v>4</v>
      </c>
      <c r="AZ395" s="47">
        <v>23.763020000000001</v>
      </c>
      <c r="BA395" s="53">
        <v>25.049579999999999</v>
      </c>
      <c r="BB395" s="47">
        <v>26.33614</v>
      </c>
      <c r="BD395" s="47"/>
      <c r="BE395" s="52" t="s">
        <v>4</v>
      </c>
      <c r="BF395" s="47">
        <v>22.155560000000001</v>
      </c>
      <c r="BG395" s="53">
        <v>23.384139999999999</v>
      </c>
      <c r="BH395" s="47">
        <v>24.61271</v>
      </c>
      <c r="BJ395" s="47"/>
      <c r="BK395" s="52" t="s">
        <v>4</v>
      </c>
      <c r="BL395" s="47">
        <v>20.116700000000002</v>
      </c>
      <c r="BM395" s="53">
        <v>21.416969999999999</v>
      </c>
      <c r="BN395" s="47">
        <v>22.71724</v>
      </c>
      <c r="BP395" s="47"/>
      <c r="BQ395" s="52" t="s">
        <v>4</v>
      </c>
      <c r="BR395" s="47">
        <v>18.153510000000001</v>
      </c>
      <c r="BS395" s="53">
        <v>19.248809999999999</v>
      </c>
      <c r="BT395" s="47">
        <v>20.344100000000001</v>
      </c>
      <c r="BV395" s="47"/>
      <c r="BW395" s="52" t="s">
        <v>4</v>
      </c>
      <c r="BX395" s="47">
        <v>16.50966</v>
      </c>
      <c r="BY395" s="53">
        <v>17.395150000000001</v>
      </c>
      <c r="BZ395" s="47">
        <v>18.280639999999998</v>
      </c>
      <c r="CB395" s="47"/>
      <c r="CC395" s="52" t="s">
        <v>4</v>
      </c>
      <c r="CD395" s="47">
        <v>14.9695</v>
      </c>
      <c r="CE395" s="53">
        <v>15.677049999999999</v>
      </c>
      <c r="CF395" s="47">
        <v>16.384599999999999</v>
      </c>
      <c r="CH395" s="47"/>
      <c r="CI395" s="52" t="s">
        <v>4</v>
      </c>
      <c r="CJ395" s="47">
        <v>13.153689999999999</v>
      </c>
      <c r="CK395" s="53">
        <v>13.797140000000001</v>
      </c>
      <c r="CL395" s="47">
        <v>14.44059</v>
      </c>
      <c r="CN395" s="47"/>
      <c r="CO395" s="52" t="s">
        <v>4</v>
      </c>
      <c r="CP395" s="47">
        <v>11.968209999999999</v>
      </c>
      <c r="CQ395" s="53">
        <v>12.275270000000001</v>
      </c>
      <c r="CR395" s="47">
        <v>12.582319999999999</v>
      </c>
      <c r="CT395" s="47"/>
      <c r="CU395" s="52" t="s">
        <v>4</v>
      </c>
      <c r="CV395" s="47">
        <v>10.853260000000001</v>
      </c>
      <c r="CW395" s="53">
        <v>11.179790000000001</v>
      </c>
      <c r="CX395" s="47">
        <v>11.50633</v>
      </c>
    </row>
    <row r="396" spans="2:102" x14ac:dyDescent="0.3">
      <c r="B396" s="57" t="s">
        <v>34</v>
      </c>
      <c r="C396" s="43"/>
      <c r="D396" s="43">
        <v>202.22988000000001</v>
      </c>
      <c r="E396" s="58">
        <v>222.79866000000001</v>
      </c>
      <c r="F396" s="43">
        <v>243.36743000000001</v>
      </c>
      <c r="H396" s="57" t="s">
        <v>34</v>
      </c>
      <c r="I396" s="43"/>
      <c r="J396" s="43">
        <v>200.37986000000001</v>
      </c>
      <c r="K396" s="58">
        <v>217.71396999999999</v>
      </c>
      <c r="L396" s="43">
        <v>235.04809</v>
      </c>
      <c r="N396" s="57" t="s">
        <v>34</v>
      </c>
      <c r="O396" s="43"/>
      <c r="P396" s="43">
        <v>194.38033999999999</v>
      </c>
      <c r="Q396" s="58">
        <v>211.49513999999999</v>
      </c>
      <c r="R396" s="43">
        <v>228.60995</v>
      </c>
      <c r="T396" s="57" t="s">
        <v>34</v>
      </c>
      <c r="U396" s="43"/>
      <c r="V396" s="43">
        <v>194.38033999999999</v>
      </c>
      <c r="W396" s="58">
        <v>211.49513999999999</v>
      </c>
      <c r="X396" s="43">
        <v>228.60995</v>
      </c>
      <c r="Z396" s="57" t="s">
        <v>34</v>
      </c>
      <c r="AA396" s="43"/>
      <c r="AB396" s="43">
        <v>179.16941</v>
      </c>
      <c r="AC396" s="58">
        <v>191.60982999999999</v>
      </c>
      <c r="AD396" s="43">
        <v>204.05026000000001</v>
      </c>
      <c r="AF396" s="57" t="s">
        <v>34</v>
      </c>
      <c r="AG396" s="43"/>
      <c r="AH396" s="43">
        <v>170.56648999999999</v>
      </c>
      <c r="AI396" s="58">
        <v>179.88845000000001</v>
      </c>
      <c r="AJ396" s="43">
        <v>189.21041</v>
      </c>
      <c r="AL396" s="57" t="s">
        <v>34</v>
      </c>
      <c r="AM396" s="43"/>
      <c r="AN396" s="43">
        <v>164.28164000000001</v>
      </c>
      <c r="AO396" s="58">
        <v>169.72407000000001</v>
      </c>
      <c r="AP396" s="43">
        <v>175.16650000000001</v>
      </c>
      <c r="AR396" s="57" t="s">
        <v>34</v>
      </c>
      <c r="AS396" s="43"/>
      <c r="AT396" s="43">
        <v>151.47067999999999</v>
      </c>
      <c r="AU396" s="58">
        <v>156.30526</v>
      </c>
      <c r="AV396" s="43">
        <v>161.13983999999999</v>
      </c>
      <c r="AX396" s="57" t="s">
        <v>34</v>
      </c>
      <c r="AY396" s="43"/>
      <c r="AZ396" s="43">
        <v>145.50650999999999</v>
      </c>
      <c r="BA396" s="58">
        <v>149.40407999999999</v>
      </c>
      <c r="BB396" s="43">
        <v>153.30165</v>
      </c>
      <c r="BD396" s="57" t="s">
        <v>34</v>
      </c>
      <c r="BE396" s="43"/>
      <c r="BF396" s="43">
        <v>136.94725</v>
      </c>
      <c r="BG396" s="58">
        <v>139.58882</v>
      </c>
      <c r="BH396" s="43">
        <v>142.23038</v>
      </c>
      <c r="BJ396" s="57" t="s">
        <v>34</v>
      </c>
      <c r="BK396" s="43"/>
      <c r="BL396" s="43">
        <v>128.91695999999999</v>
      </c>
      <c r="BM396" s="58">
        <v>131.13614000000001</v>
      </c>
      <c r="BN396" s="43">
        <v>133.35533000000001</v>
      </c>
      <c r="BP396" s="57" t="s">
        <v>34</v>
      </c>
      <c r="BQ396" s="43"/>
      <c r="BR396" s="43">
        <v>122.32013999999999</v>
      </c>
      <c r="BS396" s="58">
        <v>125.43348</v>
      </c>
      <c r="BT396" s="43">
        <v>128.54680999999999</v>
      </c>
      <c r="BV396" s="57" t="s">
        <v>34</v>
      </c>
      <c r="BW396" s="43"/>
      <c r="BX396" s="43">
        <v>111.4335</v>
      </c>
      <c r="BY396" s="58">
        <v>113.46623</v>
      </c>
      <c r="BZ396" s="43">
        <v>115.49894999999999</v>
      </c>
      <c r="CB396" s="57" t="s">
        <v>34</v>
      </c>
      <c r="CC396" s="43"/>
      <c r="CD396" s="43">
        <v>103.37071</v>
      </c>
      <c r="CE396" s="58">
        <v>106.04615</v>
      </c>
      <c r="CF396" s="43">
        <v>108.72159000000001</v>
      </c>
      <c r="CH396" s="57" t="s">
        <v>34</v>
      </c>
      <c r="CI396" s="43"/>
      <c r="CJ396" s="43">
        <v>95.368020000000001</v>
      </c>
      <c r="CK396" s="58">
        <v>96.506140000000002</v>
      </c>
      <c r="CL396" s="43">
        <v>97.64425</v>
      </c>
      <c r="CN396" s="57" t="s">
        <v>34</v>
      </c>
      <c r="CO396" s="43"/>
      <c r="CP396" s="43">
        <v>85.7667</v>
      </c>
      <c r="CQ396" s="58">
        <v>88.119470000000007</v>
      </c>
      <c r="CR396" s="43">
        <v>90.472250000000003</v>
      </c>
      <c r="CT396" s="57" t="s">
        <v>34</v>
      </c>
      <c r="CU396" s="43"/>
      <c r="CV396" s="43">
        <v>75.395420000000001</v>
      </c>
      <c r="CW396" s="58">
        <v>76.494190000000003</v>
      </c>
      <c r="CX396" s="43">
        <v>77.592950000000002</v>
      </c>
    </row>
    <row r="397" spans="2:102" x14ac:dyDescent="0.3">
      <c r="B397" s="57" t="s">
        <v>35</v>
      </c>
      <c r="C397" s="43"/>
      <c r="D397" s="43">
        <v>5.6468800000000003</v>
      </c>
      <c r="E397" s="58">
        <v>10.76483</v>
      </c>
      <c r="F397" s="43">
        <v>15.88279</v>
      </c>
      <c r="H397" s="57" t="s">
        <v>35</v>
      </c>
      <c r="I397" s="43"/>
      <c r="J397" s="43">
        <v>5.4282300000000001</v>
      </c>
      <c r="K397" s="58">
        <v>10.20687</v>
      </c>
      <c r="L397" s="43">
        <v>14.98551</v>
      </c>
      <c r="N397" s="57" t="s">
        <v>35</v>
      </c>
      <c r="O397" s="43"/>
      <c r="P397" s="43">
        <v>5.5251200000000003</v>
      </c>
      <c r="Q397" s="58">
        <v>10.288220000000001</v>
      </c>
      <c r="R397" s="43">
        <v>15.05133</v>
      </c>
      <c r="T397" s="57" t="s">
        <v>35</v>
      </c>
      <c r="U397" s="43"/>
      <c r="V397" s="43">
        <v>5.5251200000000003</v>
      </c>
      <c r="W397" s="58">
        <v>10.288220000000001</v>
      </c>
      <c r="X397" s="43">
        <v>15.05133</v>
      </c>
      <c r="Z397" s="57" t="s">
        <v>35</v>
      </c>
      <c r="AA397" s="43"/>
      <c r="AB397" s="43">
        <v>4.9516400000000003</v>
      </c>
      <c r="AC397" s="58">
        <v>10.540330000000001</v>
      </c>
      <c r="AD397" s="43">
        <v>16.129020000000001</v>
      </c>
      <c r="AF397" s="57" t="s">
        <v>35</v>
      </c>
      <c r="AG397" s="43"/>
      <c r="AH397" s="43">
        <v>5.5301400000000003</v>
      </c>
      <c r="AI397" s="58">
        <v>10.510249999999999</v>
      </c>
      <c r="AJ397" s="43">
        <v>15.490349999999999</v>
      </c>
      <c r="AL397" s="57" t="s">
        <v>35</v>
      </c>
      <c r="AM397" s="43"/>
      <c r="AN397" s="43">
        <v>4.5034299999999998</v>
      </c>
      <c r="AO397" s="58">
        <v>10.69842</v>
      </c>
      <c r="AP397" s="43">
        <v>16.893419999999999</v>
      </c>
      <c r="AR397" s="57" t="s">
        <v>35</v>
      </c>
      <c r="AS397" s="43"/>
      <c r="AT397" s="43">
        <v>5.0627899999999997</v>
      </c>
      <c r="AU397" s="58">
        <v>9.7816600000000005</v>
      </c>
      <c r="AV397" s="43">
        <v>14.500529999999999</v>
      </c>
      <c r="AX397" s="57" t="s">
        <v>35</v>
      </c>
      <c r="AY397" s="43"/>
      <c r="AZ397" s="43">
        <v>5.5454600000000003</v>
      </c>
      <c r="BA397" s="58">
        <v>10.33746</v>
      </c>
      <c r="BB397" s="43">
        <v>15.12946</v>
      </c>
      <c r="BD397" s="57" t="s">
        <v>35</v>
      </c>
      <c r="BE397" s="43"/>
      <c r="BF397" s="43">
        <v>4.9754899999999997</v>
      </c>
      <c r="BG397" s="58">
        <v>9.8682599999999994</v>
      </c>
      <c r="BH397" s="43">
        <v>14.76103</v>
      </c>
      <c r="BJ397" s="57" t="s">
        <v>35</v>
      </c>
      <c r="BK397" s="43"/>
      <c r="BL397" s="43">
        <v>3.6544599999999998</v>
      </c>
      <c r="BM397" s="58">
        <v>8.7343299999999999</v>
      </c>
      <c r="BN397" s="43">
        <v>13.81419</v>
      </c>
      <c r="BP397" s="57" t="s">
        <v>35</v>
      </c>
      <c r="BQ397" s="43"/>
      <c r="BR397" s="43">
        <v>5.6112299999999999</v>
      </c>
      <c r="BS397" s="58">
        <v>9.9264600000000005</v>
      </c>
      <c r="BT397" s="43">
        <v>14.2417</v>
      </c>
      <c r="BV397" s="57" t="s">
        <v>35</v>
      </c>
      <c r="BW397" s="43"/>
      <c r="BX397" s="43">
        <v>5.5731000000000002</v>
      </c>
      <c r="BY397" s="58">
        <v>8.9573599999999995</v>
      </c>
      <c r="BZ397" s="43">
        <v>12.34163</v>
      </c>
      <c r="CB397" s="57" t="s">
        <v>35</v>
      </c>
      <c r="CC397" s="43"/>
      <c r="CD397" s="43">
        <v>5.9466299999999999</v>
      </c>
      <c r="CE397" s="58">
        <v>8.5851199999999999</v>
      </c>
      <c r="CF397" s="43">
        <v>11.22362</v>
      </c>
      <c r="CH397" s="57" t="s">
        <v>35</v>
      </c>
      <c r="CI397" s="43"/>
      <c r="CJ397" s="43">
        <v>7.0716400000000004</v>
      </c>
      <c r="CK397" s="58">
        <v>9.9430300000000003</v>
      </c>
      <c r="CL397" s="43">
        <v>12.814410000000001</v>
      </c>
      <c r="CN397" s="57" t="s">
        <v>35</v>
      </c>
      <c r="CO397" s="43"/>
      <c r="CP397" s="43">
        <v>7.3329700000000004</v>
      </c>
      <c r="CQ397" s="58">
        <v>9.1624700000000008</v>
      </c>
      <c r="CR397" s="43">
        <v>10.99197</v>
      </c>
      <c r="CT397" s="57" t="s">
        <v>35</v>
      </c>
      <c r="CU397" s="43"/>
      <c r="CV397" s="43">
        <v>6.9802799999999996</v>
      </c>
      <c r="CW397" s="58">
        <v>8.2409300000000005</v>
      </c>
      <c r="CX397" s="43">
        <v>9.5015699999999992</v>
      </c>
    </row>
    <row r="398" spans="2:102" x14ac:dyDescent="0.3">
      <c r="B398" s="14" t="s">
        <v>36</v>
      </c>
      <c r="C398" s="50" t="s">
        <v>3</v>
      </c>
      <c r="D398" s="3">
        <v>59.050800000000002</v>
      </c>
      <c r="E398" s="51">
        <v>64.309479999999994</v>
      </c>
      <c r="F398" s="3">
        <v>69.568160000000006</v>
      </c>
      <c r="H398" s="14" t="s">
        <v>36</v>
      </c>
      <c r="I398" s="50" t="s">
        <v>3</v>
      </c>
      <c r="J398" s="3">
        <v>58.514800000000001</v>
      </c>
      <c r="K398" s="51">
        <v>63.424950000000003</v>
      </c>
      <c r="L398" s="3">
        <v>68.335099999999997</v>
      </c>
      <c r="N398" s="14" t="s">
        <v>36</v>
      </c>
      <c r="O398" s="50" t="s">
        <v>3</v>
      </c>
      <c r="P398" s="3">
        <v>58.3123</v>
      </c>
      <c r="Q398" s="51">
        <v>62.74324</v>
      </c>
      <c r="R398" s="3">
        <v>67.174180000000007</v>
      </c>
      <c r="T398" s="14" t="s">
        <v>36</v>
      </c>
      <c r="U398" s="50" t="s">
        <v>3</v>
      </c>
      <c r="V398" s="3">
        <v>58.3123</v>
      </c>
      <c r="W398" s="51">
        <v>62.74324</v>
      </c>
      <c r="X398" s="3">
        <v>67.174180000000007</v>
      </c>
      <c r="Z398" s="14" t="s">
        <v>36</v>
      </c>
      <c r="AA398" s="50" t="s">
        <v>3</v>
      </c>
      <c r="AB398" s="3">
        <v>56.407649999999997</v>
      </c>
      <c r="AC398" s="51">
        <v>60.608960000000003</v>
      </c>
      <c r="AD398" s="3">
        <v>64.810270000000003</v>
      </c>
      <c r="AF398" s="14" t="s">
        <v>36</v>
      </c>
      <c r="AG398" s="50" t="s">
        <v>3</v>
      </c>
      <c r="AH398" s="3">
        <v>55.039679999999997</v>
      </c>
      <c r="AI398" s="51">
        <v>58.657870000000003</v>
      </c>
      <c r="AJ398" s="3">
        <v>62.276049999999998</v>
      </c>
      <c r="AL398" s="14" t="s">
        <v>36</v>
      </c>
      <c r="AM398" s="50" t="s">
        <v>3</v>
      </c>
      <c r="AN398" s="3">
        <v>53.424619999999997</v>
      </c>
      <c r="AO398" s="51">
        <v>56.493310000000001</v>
      </c>
      <c r="AP398" s="3">
        <v>59.561990000000002</v>
      </c>
      <c r="AR398" s="14" t="s">
        <v>36</v>
      </c>
      <c r="AS398" s="50" t="s">
        <v>3</v>
      </c>
      <c r="AT398" s="3">
        <v>50.997909999999997</v>
      </c>
      <c r="AU398" s="51">
        <v>53.654229999999998</v>
      </c>
      <c r="AV398" s="3">
        <v>56.310540000000003</v>
      </c>
      <c r="AX398" s="14" t="s">
        <v>36</v>
      </c>
      <c r="AY398" s="50" t="s">
        <v>3</v>
      </c>
      <c r="AZ398" s="3">
        <v>49.451410000000003</v>
      </c>
      <c r="BA398" s="51">
        <v>51.948990000000002</v>
      </c>
      <c r="BB398" s="3">
        <v>54.446570000000001</v>
      </c>
      <c r="BD398" s="14" t="s">
        <v>36</v>
      </c>
      <c r="BE398" s="50" t="s">
        <v>3</v>
      </c>
      <c r="BF398" s="3">
        <v>48.017220000000002</v>
      </c>
      <c r="BG398" s="51">
        <v>50.071420000000003</v>
      </c>
      <c r="BH398" s="3">
        <v>52.125630000000001</v>
      </c>
      <c r="BJ398" s="14" t="s">
        <v>36</v>
      </c>
      <c r="BK398" s="50" t="s">
        <v>3</v>
      </c>
      <c r="BL398" s="3">
        <v>46.18918</v>
      </c>
      <c r="BM398" s="51">
        <v>48.048490000000001</v>
      </c>
      <c r="BN398" s="3">
        <v>49.907809999999998</v>
      </c>
      <c r="BP398" s="14" t="s">
        <v>36</v>
      </c>
      <c r="BQ398" s="50" t="s">
        <v>3</v>
      </c>
      <c r="BR398" s="3">
        <v>43.80274</v>
      </c>
      <c r="BS398" s="51">
        <v>45.567799999999998</v>
      </c>
      <c r="BT398" s="3">
        <v>47.332859999999997</v>
      </c>
      <c r="BV398" s="14" t="s">
        <v>36</v>
      </c>
      <c r="BW398" s="50" t="s">
        <v>3</v>
      </c>
      <c r="BX398" s="3">
        <v>41.576279999999997</v>
      </c>
      <c r="BY398" s="51">
        <v>42.880670000000002</v>
      </c>
      <c r="BZ398" s="3">
        <v>44.18506</v>
      </c>
      <c r="CB398" s="14" t="s">
        <v>36</v>
      </c>
      <c r="CC398" s="50" t="s">
        <v>3</v>
      </c>
      <c r="CD398" s="3">
        <v>38.909849999999999</v>
      </c>
      <c r="CE398" s="51">
        <v>39.970320000000001</v>
      </c>
      <c r="CF398" s="3">
        <v>41.030790000000003</v>
      </c>
      <c r="CH398" s="14" t="s">
        <v>36</v>
      </c>
      <c r="CI398" s="50" t="s">
        <v>3</v>
      </c>
      <c r="CJ398" s="3">
        <v>36.141480000000001</v>
      </c>
      <c r="CK398" s="51">
        <v>36.920180000000002</v>
      </c>
      <c r="CL398" s="3">
        <v>37.698880000000003</v>
      </c>
      <c r="CN398" s="14" t="s">
        <v>36</v>
      </c>
      <c r="CO398" s="50" t="s">
        <v>3</v>
      </c>
      <c r="CP398" s="3">
        <v>32.970610000000001</v>
      </c>
      <c r="CQ398" s="51">
        <v>33.462319999999998</v>
      </c>
      <c r="CR398" s="3">
        <v>33.95402</v>
      </c>
      <c r="CT398" s="14" t="s">
        <v>36</v>
      </c>
      <c r="CU398" s="50" t="s">
        <v>3</v>
      </c>
      <c r="CV398" s="3">
        <v>28.824200000000001</v>
      </c>
      <c r="CW398" s="51">
        <v>29.136130000000001</v>
      </c>
      <c r="CX398" s="3">
        <v>29.448060000000002</v>
      </c>
    </row>
    <row r="399" spans="2:102" x14ac:dyDescent="0.3">
      <c r="B399" s="47"/>
      <c r="C399" s="52" t="s">
        <v>4</v>
      </c>
      <c r="D399" s="47">
        <v>21.797599999999999</v>
      </c>
      <c r="E399" s="53">
        <v>24.409949999999998</v>
      </c>
      <c r="F399" s="47">
        <v>27.022300000000001</v>
      </c>
      <c r="H399" s="47"/>
      <c r="I399" s="52" t="s">
        <v>4</v>
      </c>
      <c r="J399" s="47">
        <v>21.233709999999999</v>
      </c>
      <c r="K399" s="53">
        <v>23.583130000000001</v>
      </c>
      <c r="L399" s="47">
        <v>25.932549999999999</v>
      </c>
      <c r="N399" s="47"/>
      <c r="O399" s="52" t="s">
        <v>4</v>
      </c>
      <c r="P399" s="47">
        <v>20.773610000000001</v>
      </c>
      <c r="Q399" s="53">
        <v>22.942959999999999</v>
      </c>
      <c r="R399" s="47">
        <v>25.112310000000001</v>
      </c>
      <c r="T399" s="47"/>
      <c r="U399" s="52" t="s">
        <v>4</v>
      </c>
      <c r="V399" s="47">
        <v>20.773610000000001</v>
      </c>
      <c r="W399" s="53">
        <v>22.942959999999999</v>
      </c>
      <c r="X399" s="47">
        <v>25.112310000000001</v>
      </c>
      <c r="Z399" s="47"/>
      <c r="AA399" s="52" t="s">
        <v>4</v>
      </c>
      <c r="AB399" s="47">
        <v>18.73865</v>
      </c>
      <c r="AC399" s="53">
        <v>20.587579999999999</v>
      </c>
      <c r="AD399" s="47">
        <v>22.436509999999998</v>
      </c>
      <c r="AF399" s="47"/>
      <c r="AG399" s="52" t="s">
        <v>4</v>
      </c>
      <c r="AH399" s="47">
        <v>17.499500000000001</v>
      </c>
      <c r="AI399" s="53">
        <v>19.015529999999998</v>
      </c>
      <c r="AJ399" s="47">
        <v>20.531559999999999</v>
      </c>
      <c r="AL399" s="47"/>
      <c r="AM399" s="52" t="s">
        <v>4</v>
      </c>
      <c r="AN399" s="47">
        <v>16.146719999999998</v>
      </c>
      <c r="AO399" s="53">
        <v>17.285029999999999</v>
      </c>
      <c r="AP399" s="47">
        <v>18.423349999999999</v>
      </c>
      <c r="AR399" s="47"/>
      <c r="AS399" s="52" t="s">
        <v>4</v>
      </c>
      <c r="AT399" s="47">
        <v>14.4312</v>
      </c>
      <c r="AU399" s="53">
        <v>15.3154</v>
      </c>
      <c r="AV399" s="47">
        <v>16.1996</v>
      </c>
      <c r="AX399" s="47"/>
      <c r="AY399" s="52" t="s">
        <v>4</v>
      </c>
      <c r="AZ399" s="47">
        <v>13.396319999999999</v>
      </c>
      <c r="BA399" s="53">
        <v>14.20201</v>
      </c>
      <c r="BB399" s="47">
        <v>15.0077</v>
      </c>
      <c r="BD399" s="47"/>
      <c r="BE399" s="52" t="s">
        <v>4</v>
      </c>
      <c r="BF399" s="47">
        <v>12.33414</v>
      </c>
      <c r="BG399" s="53">
        <v>13.139329999999999</v>
      </c>
      <c r="BH399" s="47">
        <v>13.94453</v>
      </c>
      <c r="BJ399" s="47"/>
      <c r="BK399" s="52" t="s">
        <v>4</v>
      </c>
      <c r="BL399" s="47">
        <v>11.01473</v>
      </c>
      <c r="BM399" s="53">
        <v>11.86923</v>
      </c>
      <c r="BN399" s="47">
        <v>12.72373</v>
      </c>
      <c r="BP399" s="47"/>
      <c r="BQ399" s="52" t="s">
        <v>4</v>
      </c>
      <c r="BR399" s="47">
        <v>9.8124900000000004</v>
      </c>
      <c r="BS399" s="53">
        <v>10.534739999999999</v>
      </c>
      <c r="BT399" s="47">
        <v>11.257</v>
      </c>
      <c r="BV399" s="47"/>
      <c r="BW399" s="52" t="s">
        <v>4</v>
      </c>
      <c r="BX399" s="47">
        <v>8.7790800000000004</v>
      </c>
      <c r="BY399" s="53">
        <v>9.3780000000000001</v>
      </c>
      <c r="BZ399" s="47">
        <v>9.9769199999999998</v>
      </c>
      <c r="CB399" s="47"/>
      <c r="CC399" s="52" t="s">
        <v>4</v>
      </c>
      <c r="CD399" s="47">
        <v>7.7174699999999996</v>
      </c>
      <c r="CE399" s="53">
        <v>8.20214</v>
      </c>
      <c r="CF399" s="47">
        <v>8.6867999999999999</v>
      </c>
      <c r="CH399" s="47"/>
      <c r="CI399" s="52" t="s">
        <v>4</v>
      </c>
      <c r="CJ399" s="47">
        <v>6.5346200000000003</v>
      </c>
      <c r="CK399" s="53">
        <v>6.97377</v>
      </c>
      <c r="CL399" s="47">
        <v>7.4129199999999997</v>
      </c>
      <c r="CN399" s="47"/>
      <c r="CO399" s="52" t="s">
        <v>4</v>
      </c>
      <c r="CP399" s="47">
        <v>5.7865700000000002</v>
      </c>
      <c r="CQ399" s="53">
        <v>6.0175700000000001</v>
      </c>
      <c r="CR399" s="47">
        <v>6.2485600000000003</v>
      </c>
      <c r="CT399" s="47"/>
      <c r="CU399" s="52" t="s">
        <v>4</v>
      </c>
      <c r="CV399" s="47">
        <v>5.1901599999999997</v>
      </c>
      <c r="CW399" s="53">
        <v>5.37209</v>
      </c>
      <c r="CX399" s="47">
        <v>5.5540200000000004</v>
      </c>
    </row>
    <row r="400" spans="2:102" x14ac:dyDescent="0.3">
      <c r="B400" s="14" t="s">
        <v>37</v>
      </c>
      <c r="C400" s="50" t="s">
        <v>3</v>
      </c>
      <c r="D400" s="3">
        <v>0.24701999999999999</v>
      </c>
      <c r="E400" s="51">
        <v>0.59918000000000005</v>
      </c>
      <c r="F400" s="3">
        <v>0.95133000000000001</v>
      </c>
      <c r="H400" s="14" t="s">
        <v>37</v>
      </c>
      <c r="I400" s="50" t="s">
        <v>3</v>
      </c>
      <c r="J400" s="3">
        <v>0.38930999999999999</v>
      </c>
      <c r="K400" s="51">
        <v>0.77454999999999996</v>
      </c>
      <c r="L400" s="3">
        <v>1.1597900000000001</v>
      </c>
      <c r="N400" s="14" t="s">
        <v>37</v>
      </c>
      <c r="O400" s="50" t="s">
        <v>3</v>
      </c>
      <c r="P400" s="3">
        <v>0.62785999999999997</v>
      </c>
      <c r="Q400" s="51">
        <v>1.0639700000000001</v>
      </c>
      <c r="R400" s="3">
        <v>1.5000800000000001</v>
      </c>
      <c r="T400" s="14" t="s">
        <v>37</v>
      </c>
      <c r="U400" s="50" t="s">
        <v>3</v>
      </c>
      <c r="V400" s="3">
        <v>0.62785999999999997</v>
      </c>
      <c r="W400" s="51">
        <v>1.0639700000000001</v>
      </c>
      <c r="X400" s="3">
        <v>1.5000800000000001</v>
      </c>
      <c r="Z400" s="14" t="s">
        <v>37</v>
      </c>
      <c r="AA400" s="50" t="s">
        <v>3</v>
      </c>
      <c r="AB400" s="3">
        <v>1.25054</v>
      </c>
      <c r="AC400" s="51">
        <v>1.9011199999999999</v>
      </c>
      <c r="AD400" s="3">
        <v>2.5516999999999999</v>
      </c>
      <c r="AF400" s="14" t="s">
        <v>37</v>
      </c>
      <c r="AG400" s="50" t="s">
        <v>3</v>
      </c>
      <c r="AH400" s="3">
        <v>1.7127399999999999</v>
      </c>
      <c r="AI400" s="51">
        <v>2.5691199999999998</v>
      </c>
      <c r="AJ400" s="3">
        <v>3.4255100000000001</v>
      </c>
      <c r="AL400" s="14" t="s">
        <v>37</v>
      </c>
      <c r="AM400" s="50" t="s">
        <v>3</v>
      </c>
      <c r="AN400" s="3">
        <v>2.45974</v>
      </c>
      <c r="AO400" s="51">
        <v>3.2953999999999999</v>
      </c>
      <c r="AP400" s="3">
        <v>4.1310500000000001</v>
      </c>
      <c r="AR400" s="14" t="s">
        <v>37</v>
      </c>
      <c r="AS400" s="50" t="s">
        <v>3</v>
      </c>
      <c r="AT400" s="3">
        <v>3.4591599999999998</v>
      </c>
      <c r="AU400" s="51">
        <v>4.48123</v>
      </c>
      <c r="AV400" s="3">
        <v>5.5033000000000003</v>
      </c>
      <c r="AX400" s="14" t="s">
        <v>37</v>
      </c>
      <c r="AY400" s="50" t="s">
        <v>3</v>
      </c>
      <c r="AZ400" s="3">
        <v>4.04345</v>
      </c>
      <c r="BA400" s="51">
        <v>5.3289</v>
      </c>
      <c r="BB400" s="3">
        <v>6.6143599999999996</v>
      </c>
      <c r="BD400" s="14" t="s">
        <v>37</v>
      </c>
      <c r="BE400" s="50" t="s">
        <v>3</v>
      </c>
      <c r="BF400" s="3">
        <v>4.9999399999999996</v>
      </c>
      <c r="BG400" s="51">
        <v>6.3145800000000003</v>
      </c>
      <c r="BH400" s="3">
        <v>7.6292099999999996</v>
      </c>
      <c r="BJ400" s="14" t="s">
        <v>37</v>
      </c>
      <c r="BK400" s="50" t="s">
        <v>3</v>
      </c>
      <c r="BL400" s="3">
        <v>5.6180000000000003</v>
      </c>
      <c r="BM400" s="51">
        <v>7.2432600000000003</v>
      </c>
      <c r="BN400" s="3">
        <v>8.8685200000000002</v>
      </c>
      <c r="BP400" s="14" t="s">
        <v>37</v>
      </c>
      <c r="BQ400" s="50" t="s">
        <v>3</v>
      </c>
      <c r="BR400" s="3">
        <v>6.9413600000000004</v>
      </c>
      <c r="BS400" s="51">
        <v>8.8562700000000003</v>
      </c>
      <c r="BT400" s="3">
        <v>10.771190000000001</v>
      </c>
      <c r="BV400" s="14" t="s">
        <v>37</v>
      </c>
      <c r="BW400" s="50" t="s">
        <v>3</v>
      </c>
      <c r="BX400" s="3">
        <v>8.5359700000000007</v>
      </c>
      <c r="BY400" s="51">
        <v>10.290850000000001</v>
      </c>
      <c r="BZ400" s="3">
        <v>12.045730000000001</v>
      </c>
      <c r="CB400" s="14" t="s">
        <v>37</v>
      </c>
      <c r="CC400" s="50" t="s">
        <v>3</v>
      </c>
      <c r="CD400" s="3">
        <v>10.55377</v>
      </c>
      <c r="CE400" s="51">
        <v>13.290330000000001</v>
      </c>
      <c r="CF400" s="3">
        <v>16.026890000000002</v>
      </c>
      <c r="CH400" s="14" t="s">
        <v>37</v>
      </c>
      <c r="CI400" s="50" t="s">
        <v>3</v>
      </c>
      <c r="CJ400" s="3">
        <v>15.761559999999999</v>
      </c>
      <c r="CK400" s="51">
        <v>19.330819999999999</v>
      </c>
      <c r="CL400" s="3">
        <v>22.900089999999999</v>
      </c>
      <c r="CN400" s="14" t="s">
        <v>37</v>
      </c>
      <c r="CO400" s="50" t="s">
        <v>3</v>
      </c>
      <c r="CP400" s="3">
        <v>22.060770000000002</v>
      </c>
      <c r="CQ400" s="51">
        <v>31.317070000000001</v>
      </c>
      <c r="CR400" s="3">
        <v>40.573360000000001</v>
      </c>
      <c r="CT400" s="14" t="s">
        <v>37</v>
      </c>
      <c r="CU400" s="50" t="s">
        <v>3</v>
      </c>
      <c r="CV400" s="3">
        <v>54.854500000000002</v>
      </c>
      <c r="CW400" s="51">
        <v>73.839100000000002</v>
      </c>
      <c r="CX400" s="3">
        <v>92.823689999999999</v>
      </c>
    </row>
    <row r="401" spans="2:102" x14ac:dyDescent="0.3">
      <c r="B401" s="47"/>
      <c r="C401" s="52" t="s">
        <v>4</v>
      </c>
      <c r="D401" s="47">
        <v>0.99492999999999998</v>
      </c>
      <c r="E401" s="53">
        <v>1.78152</v>
      </c>
      <c r="F401" s="47">
        <v>2.5681099999999999</v>
      </c>
      <c r="H401" s="47"/>
      <c r="I401" s="52" t="s">
        <v>4</v>
      </c>
      <c r="J401" s="47">
        <v>1.3325899999999999</v>
      </c>
      <c r="K401" s="53">
        <v>2.0578400000000001</v>
      </c>
      <c r="L401" s="47">
        <v>2.78308</v>
      </c>
      <c r="N401" s="47"/>
      <c r="O401" s="52" t="s">
        <v>4</v>
      </c>
      <c r="P401" s="47">
        <v>1.80907</v>
      </c>
      <c r="Q401" s="53">
        <v>2.5525199999999999</v>
      </c>
      <c r="R401" s="47">
        <v>3.2959800000000001</v>
      </c>
      <c r="T401" s="47"/>
      <c r="U401" s="52" t="s">
        <v>4</v>
      </c>
      <c r="V401" s="47">
        <v>1.80907</v>
      </c>
      <c r="W401" s="53">
        <v>2.5525199999999999</v>
      </c>
      <c r="X401" s="47">
        <v>3.2959800000000001</v>
      </c>
      <c r="Z401" s="47"/>
      <c r="AA401" s="52" t="s">
        <v>4</v>
      </c>
      <c r="AB401" s="47">
        <v>2.6334900000000001</v>
      </c>
      <c r="AC401" s="53">
        <v>3.49824</v>
      </c>
      <c r="AD401" s="47">
        <v>4.3629899999999999</v>
      </c>
      <c r="AF401" s="47"/>
      <c r="AG401" s="52" t="s">
        <v>4</v>
      </c>
      <c r="AH401" s="47">
        <v>3.2262900000000001</v>
      </c>
      <c r="AI401" s="53">
        <v>4.1875200000000001</v>
      </c>
      <c r="AJ401" s="47">
        <v>5.1487499999999997</v>
      </c>
      <c r="AL401" s="47"/>
      <c r="AM401" s="52" t="s">
        <v>4</v>
      </c>
      <c r="AN401" s="47">
        <v>3.86077</v>
      </c>
      <c r="AO401" s="53">
        <v>4.8185700000000002</v>
      </c>
      <c r="AP401" s="47">
        <v>5.77637</v>
      </c>
      <c r="AR401" s="47"/>
      <c r="AS401" s="52" t="s">
        <v>4</v>
      </c>
      <c r="AT401" s="47">
        <v>4.6066500000000001</v>
      </c>
      <c r="AU401" s="53">
        <v>5.7770999999999999</v>
      </c>
      <c r="AV401" s="47">
        <v>6.9475600000000002</v>
      </c>
      <c r="AX401" s="47"/>
      <c r="AY401" s="52" t="s">
        <v>4</v>
      </c>
      <c r="AZ401" s="47">
        <v>5.0307300000000001</v>
      </c>
      <c r="BA401" s="53">
        <v>6.4533699999999996</v>
      </c>
      <c r="BB401" s="47">
        <v>7.87601</v>
      </c>
      <c r="BD401" s="47"/>
      <c r="BE401" s="52" t="s">
        <v>4</v>
      </c>
      <c r="BF401" s="47">
        <v>5.7674599999999998</v>
      </c>
      <c r="BG401" s="53">
        <v>7.0288199999999996</v>
      </c>
      <c r="BH401" s="47">
        <v>8.2901799999999994</v>
      </c>
      <c r="BJ401" s="47"/>
      <c r="BK401" s="52" t="s">
        <v>4</v>
      </c>
      <c r="BL401" s="47">
        <v>5.9314099999999996</v>
      </c>
      <c r="BM401" s="53">
        <v>7.2733699999999999</v>
      </c>
      <c r="BN401" s="47">
        <v>8.6153300000000002</v>
      </c>
      <c r="BP401" s="47"/>
      <c r="BQ401" s="52" t="s">
        <v>4</v>
      </c>
      <c r="BR401" s="47">
        <v>6.8026400000000002</v>
      </c>
      <c r="BS401" s="53">
        <v>8.2864799999999992</v>
      </c>
      <c r="BT401" s="47">
        <v>9.7703199999999999</v>
      </c>
      <c r="BV401" s="47"/>
      <c r="BW401" s="52" t="s">
        <v>4</v>
      </c>
      <c r="BX401" s="47">
        <v>7.6720800000000002</v>
      </c>
      <c r="BY401" s="53">
        <v>9.25488</v>
      </c>
      <c r="BZ401" s="47">
        <v>10.837680000000001</v>
      </c>
      <c r="CB401" s="47"/>
      <c r="CC401" s="52" t="s">
        <v>4</v>
      </c>
      <c r="CD401" s="47">
        <v>8.1188900000000004</v>
      </c>
      <c r="CE401" s="53">
        <v>10.635020000000001</v>
      </c>
      <c r="CF401" s="47">
        <v>13.151160000000001</v>
      </c>
      <c r="CH401" s="47"/>
      <c r="CI401" s="52" t="s">
        <v>4</v>
      </c>
      <c r="CJ401" s="47">
        <v>11.865740000000001</v>
      </c>
      <c r="CK401" s="53">
        <v>13.61355</v>
      </c>
      <c r="CL401" s="47">
        <v>15.361359999999999</v>
      </c>
      <c r="CN401" s="47"/>
      <c r="CO401" s="52" t="s">
        <v>4</v>
      </c>
      <c r="CP401" s="47">
        <v>13.78098</v>
      </c>
      <c r="CQ401" s="53">
        <v>17.459869999999999</v>
      </c>
      <c r="CR401" s="47">
        <v>21.138770000000001</v>
      </c>
      <c r="CT401" s="47"/>
      <c r="CU401" s="52" t="s">
        <v>4</v>
      </c>
      <c r="CV401" s="47">
        <v>21.388680000000001</v>
      </c>
      <c r="CW401" s="53">
        <v>32.31644</v>
      </c>
      <c r="CX401" s="47">
        <v>43.244210000000002</v>
      </c>
    </row>
    <row r="402" spans="2:102" x14ac:dyDescent="0.3">
      <c r="B402" s="57" t="s">
        <v>38</v>
      </c>
      <c r="C402" s="43"/>
      <c r="D402" s="43">
        <v>12.14855</v>
      </c>
      <c r="E402" s="58">
        <v>17</v>
      </c>
      <c r="F402" s="43">
        <v>21.85145</v>
      </c>
      <c r="H402" s="57" t="s">
        <v>38</v>
      </c>
      <c r="I402" s="43"/>
      <c r="J402" s="43">
        <v>13.219379999999999</v>
      </c>
      <c r="K402" s="58">
        <v>18</v>
      </c>
      <c r="L402" s="43">
        <v>22.780619999999999</v>
      </c>
      <c r="N402" s="57" t="s">
        <v>38</v>
      </c>
      <c r="O402" s="43"/>
      <c r="P402" s="43">
        <v>17.6187</v>
      </c>
      <c r="Q402" s="58">
        <v>21.2</v>
      </c>
      <c r="R402" s="43">
        <v>24.781300000000002</v>
      </c>
      <c r="T402" s="57" t="s">
        <v>38</v>
      </c>
      <c r="U402" s="43"/>
      <c r="V402" s="43">
        <v>17.6187</v>
      </c>
      <c r="W402" s="58">
        <v>21.2</v>
      </c>
      <c r="X402" s="43">
        <v>24.781300000000002</v>
      </c>
      <c r="Z402" s="57" t="s">
        <v>38</v>
      </c>
      <c r="AA402" s="43"/>
      <c r="AB402" s="43">
        <v>19.305510000000002</v>
      </c>
      <c r="AC402" s="58">
        <v>23.6</v>
      </c>
      <c r="AD402" s="43">
        <v>27.894490000000001</v>
      </c>
      <c r="AF402" s="57" t="s">
        <v>38</v>
      </c>
      <c r="AG402" s="43"/>
      <c r="AH402" s="43">
        <v>21.998750000000001</v>
      </c>
      <c r="AI402" s="58">
        <v>26.6</v>
      </c>
      <c r="AJ402" s="43">
        <v>31.201250000000002</v>
      </c>
      <c r="AL402" s="57" t="s">
        <v>38</v>
      </c>
      <c r="AM402" s="43"/>
      <c r="AN402" s="43">
        <v>25.012350000000001</v>
      </c>
      <c r="AO402" s="58">
        <v>28.6</v>
      </c>
      <c r="AP402" s="43">
        <v>32.187649999999998</v>
      </c>
      <c r="AR402" s="57" t="s">
        <v>38</v>
      </c>
      <c r="AS402" s="43"/>
      <c r="AT402" s="43">
        <v>28.753910000000001</v>
      </c>
      <c r="AU402" s="58">
        <v>35.5</v>
      </c>
      <c r="AV402" s="43">
        <v>42.246090000000002</v>
      </c>
      <c r="AX402" s="57" t="s">
        <v>38</v>
      </c>
      <c r="AY402" s="43"/>
      <c r="AZ402" s="43">
        <v>28.304259999999999</v>
      </c>
      <c r="BA402" s="58">
        <v>35.700000000000003</v>
      </c>
      <c r="BB402" s="43">
        <v>43.095739999999999</v>
      </c>
      <c r="BD402" s="57" t="s">
        <v>38</v>
      </c>
      <c r="BE402" s="43"/>
      <c r="BF402" s="43">
        <v>34.487990000000003</v>
      </c>
      <c r="BG402" s="58">
        <v>39.4</v>
      </c>
      <c r="BH402" s="43">
        <v>44.312010000000001</v>
      </c>
      <c r="BJ402" s="57" t="s">
        <v>38</v>
      </c>
      <c r="BK402" s="43"/>
      <c r="BL402" s="43">
        <v>31.307549999999999</v>
      </c>
      <c r="BM402" s="58">
        <v>37.5</v>
      </c>
      <c r="BN402" s="43">
        <v>43.692450000000001</v>
      </c>
      <c r="BP402" s="57" t="s">
        <v>38</v>
      </c>
      <c r="BQ402" s="43"/>
      <c r="BR402" s="43">
        <v>36.187170000000002</v>
      </c>
      <c r="BS402" s="58">
        <v>42.7</v>
      </c>
      <c r="BT402" s="43">
        <v>49.212829999999997</v>
      </c>
      <c r="BV402" s="57" t="s">
        <v>38</v>
      </c>
      <c r="BW402" s="43"/>
      <c r="BX402" s="43">
        <v>40.276949999999999</v>
      </c>
      <c r="BY402" s="58">
        <v>45.6</v>
      </c>
      <c r="BZ402" s="43">
        <v>50.923050000000003</v>
      </c>
      <c r="CB402" s="57" t="s">
        <v>38</v>
      </c>
      <c r="CC402" s="43"/>
      <c r="CD402" s="43">
        <v>42.509369999999997</v>
      </c>
      <c r="CE402" s="58">
        <v>53.3</v>
      </c>
      <c r="CF402" s="43">
        <v>64.090630000000004</v>
      </c>
      <c r="CH402" s="57" t="s">
        <v>38</v>
      </c>
      <c r="CI402" s="43"/>
      <c r="CJ402" s="43">
        <v>54.678489999999996</v>
      </c>
      <c r="CK402" s="58">
        <v>61.5</v>
      </c>
      <c r="CL402" s="43">
        <v>68.321510000000004</v>
      </c>
      <c r="CN402" s="57" t="s">
        <v>38</v>
      </c>
      <c r="CO402" s="43"/>
      <c r="CP402" s="43">
        <v>62.238549999999996</v>
      </c>
      <c r="CQ402" s="58">
        <v>77.099999999999994</v>
      </c>
      <c r="CR402" s="43">
        <v>91.961449999999999</v>
      </c>
      <c r="CT402" s="57" t="s">
        <v>38</v>
      </c>
      <c r="CU402" s="43"/>
      <c r="CV402" s="43">
        <v>104.77678</v>
      </c>
      <c r="CW402" s="58">
        <v>142.30000000000001</v>
      </c>
      <c r="CX402" s="43">
        <v>179.82321999999999</v>
      </c>
    </row>
    <row r="403" spans="2:102" x14ac:dyDescent="0.3">
      <c r="B403" s="57" t="s">
        <v>39</v>
      </c>
      <c r="C403" s="43"/>
      <c r="D403" s="43">
        <v>0</v>
      </c>
      <c r="E403" s="58">
        <v>0</v>
      </c>
      <c r="F403" s="43">
        <v>0</v>
      </c>
      <c r="H403" s="57" t="s">
        <v>39</v>
      </c>
      <c r="I403" s="43"/>
      <c r="J403" s="43">
        <v>0</v>
      </c>
      <c r="K403" s="58">
        <v>0</v>
      </c>
      <c r="L403" s="43">
        <v>0</v>
      </c>
      <c r="N403" s="57" t="s">
        <v>39</v>
      </c>
      <c r="O403" s="43"/>
      <c r="P403" s="43">
        <v>0</v>
      </c>
      <c r="Q403" s="58">
        <v>0</v>
      </c>
      <c r="R403" s="43">
        <v>0</v>
      </c>
      <c r="T403" s="57" t="s">
        <v>39</v>
      </c>
      <c r="U403" s="43"/>
      <c r="V403" s="43">
        <v>0</v>
      </c>
      <c r="W403" s="58">
        <v>0</v>
      </c>
      <c r="X403" s="43">
        <v>0</v>
      </c>
      <c r="Z403" s="57" t="s">
        <v>39</v>
      </c>
      <c r="AA403" s="43"/>
      <c r="AB403" s="43">
        <v>0</v>
      </c>
      <c r="AC403" s="58">
        <v>0</v>
      </c>
      <c r="AD403" s="43">
        <v>0</v>
      </c>
      <c r="AF403" s="57" t="s">
        <v>39</v>
      </c>
      <c r="AG403" s="43"/>
      <c r="AH403" s="43">
        <v>0</v>
      </c>
      <c r="AI403" s="58">
        <v>0</v>
      </c>
      <c r="AJ403" s="43">
        <v>0</v>
      </c>
      <c r="AL403" s="57" t="s">
        <v>39</v>
      </c>
      <c r="AM403" s="43"/>
      <c r="AN403" s="43">
        <v>0</v>
      </c>
      <c r="AO403" s="58">
        <v>0</v>
      </c>
      <c r="AP403" s="43">
        <v>0</v>
      </c>
      <c r="AR403" s="57" t="s">
        <v>39</v>
      </c>
      <c r="AS403" s="43"/>
      <c r="AT403" s="43">
        <v>0</v>
      </c>
      <c r="AU403" s="58">
        <v>0</v>
      </c>
      <c r="AV403" s="43">
        <v>0</v>
      </c>
      <c r="AX403" s="57" t="s">
        <v>39</v>
      </c>
      <c r="AY403" s="43"/>
      <c r="AZ403" s="43">
        <v>0</v>
      </c>
      <c r="BA403" s="58">
        <v>0</v>
      </c>
      <c r="BB403" s="43">
        <v>0</v>
      </c>
      <c r="BD403" s="57" t="s">
        <v>39</v>
      </c>
      <c r="BE403" s="43"/>
      <c r="BF403" s="43">
        <v>0</v>
      </c>
      <c r="BG403" s="58">
        <v>0</v>
      </c>
      <c r="BH403" s="43">
        <v>0</v>
      </c>
      <c r="BJ403" s="57" t="s">
        <v>39</v>
      </c>
      <c r="BK403" s="43"/>
      <c r="BL403" s="43">
        <v>0</v>
      </c>
      <c r="BM403" s="58">
        <v>0</v>
      </c>
      <c r="BN403" s="43">
        <v>0</v>
      </c>
      <c r="BP403" s="57" t="s">
        <v>39</v>
      </c>
      <c r="BQ403" s="43"/>
      <c r="BR403" s="43">
        <v>0</v>
      </c>
      <c r="BS403" s="58">
        <v>0</v>
      </c>
      <c r="BT403" s="43">
        <v>0</v>
      </c>
      <c r="BV403" s="57" t="s">
        <v>39</v>
      </c>
      <c r="BW403" s="43"/>
      <c r="BX403" s="43">
        <v>0</v>
      </c>
      <c r="BY403" s="58">
        <v>0</v>
      </c>
      <c r="BZ403" s="43">
        <v>0</v>
      </c>
      <c r="CB403" s="57" t="s">
        <v>39</v>
      </c>
      <c r="CC403" s="43"/>
      <c r="CD403" s="43">
        <v>0</v>
      </c>
      <c r="CE403" s="58">
        <v>0</v>
      </c>
      <c r="CF403" s="43">
        <v>0</v>
      </c>
      <c r="CH403" s="57" t="s">
        <v>39</v>
      </c>
      <c r="CI403" s="43"/>
      <c r="CJ403" s="43">
        <v>-0.12620000000000001</v>
      </c>
      <c r="CK403" s="58">
        <v>0.1</v>
      </c>
      <c r="CL403" s="43">
        <v>0.32619999999999999</v>
      </c>
      <c r="CN403" s="57" t="s">
        <v>39</v>
      </c>
      <c r="CO403" s="43"/>
      <c r="CP403" s="43">
        <v>-0.77439999999999998</v>
      </c>
      <c r="CQ403" s="58">
        <v>0.8</v>
      </c>
      <c r="CR403" s="43">
        <v>2.3744000000000001</v>
      </c>
      <c r="CT403" s="57" t="s">
        <v>39</v>
      </c>
      <c r="CU403" s="43"/>
      <c r="CV403" s="43">
        <v>3.1438199999999998</v>
      </c>
      <c r="CW403" s="58">
        <v>13.5</v>
      </c>
      <c r="CX403" s="43">
        <v>23.856179999999998</v>
      </c>
    </row>
    <row r="404" spans="2:102" x14ac:dyDescent="0.3">
      <c r="B404" s="14" t="s">
        <v>40</v>
      </c>
      <c r="C404" s="50" t="s">
        <v>3</v>
      </c>
      <c r="D404" s="3">
        <v>1.0366200000000001</v>
      </c>
      <c r="E404" s="51">
        <v>2.9500799999999998</v>
      </c>
      <c r="F404" s="3">
        <v>4.86355</v>
      </c>
      <c r="H404" s="14" t="s">
        <v>40</v>
      </c>
      <c r="I404" s="50" t="s">
        <v>3</v>
      </c>
      <c r="J404" s="3">
        <v>1.6749400000000001</v>
      </c>
      <c r="K404" s="51">
        <v>3.8326799999999999</v>
      </c>
      <c r="L404" s="3">
        <v>5.9904099999999998</v>
      </c>
      <c r="N404" s="14" t="s">
        <v>40</v>
      </c>
      <c r="O404" s="50" t="s">
        <v>3</v>
      </c>
      <c r="P404" s="3">
        <v>2.7346599999999999</v>
      </c>
      <c r="Q404" s="51">
        <v>5.10168</v>
      </c>
      <c r="R404" s="3">
        <v>7.4686899999999996</v>
      </c>
      <c r="T404" s="14" t="s">
        <v>40</v>
      </c>
      <c r="U404" s="50" t="s">
        <v>3</v>
      </c>
      <c r="V404" s="3">
        <v>2.7346599999999999</v>
      </c>
      <c r="W404" s="51">
        <v>5.10168</v>
      </c>
      <c r="X404" s="3">
        <v>7.4686899999999996</v>
      </c>
      <c r="Z404" s="14" t="s">
        <v>40</v>
      </c>
      <c r="AA404" s="50" t="s">
        <v>3</v>
      </c>
      <c r="AB404" s="3">
        <v>5.6477500000000003</v>
      </c>
      <c r="AC404" s="51">
        <v>9.2106899999999996</v>
      </c>
      <c r="AD404" s="3">
        <v>12.773619999999999</v>
      </c>
      <c r="AF404" s="14" t="s">
        <v>40</v>
      </c>
      <c r="AG404" s="50" t="s">
        <v>3</v>
      </c>
      <c r="AH404" s="3">
        <v>7.7422700000000004</v>
      </c>
      <c r="AI404" s="51">
        <v>12.3306</v>
      </c>
      <c r="AJ404" s="3">
        <v>16.91893</v>
      </c>
      <c r="AL404" s="14" t="s">
        <v>40</v>
      </c>
      <c r="AM404" s="50" t="s">
        <v>3</v>
      </c>
      <c r="AN404" s="3">
        <v>11.31523</v>
      </c>
      <c r="AO404" s="51">
        <v>15.89467</v>
      </c>
      <c r="AP404" s="3">
        <v>20.47411</v>
      </c>
      <c r="AR404" s="14" t="s">
        <v>40</v>
      </c>
      <c r="AS404" s="50" t="s">
        <v>3</v>
      </c>
      <c r="AT404" s="3">
        <v>16.033349999999999</v>
      </c>
      <c r="AU404" s="51">
        <v>21.351400000000002</v>
      </c>
      <c r="AV404" s="3">
        <v>26.669450000000001</v>
      </c>
      <c r="AX404" s="14" t="s">
        <v>40</v>
      </c>
      <c r="AY404" s="50" t="s">
        <v>3</v>
      </c>
      <c r="AZ404" s="3">
        <v>18.75123</v>
      </c>
      <c r="BA404" s="51">
        <v>25.34347</v>
      </c>
      <c r="BB404" s="3">
        <v>31.935700000000001</v>
      </c>
      <c r="BD404" s="14" t="s">
        <v>40</v>
      </c>
      <c r="BE404" s="50" t="s">
        <v>3</v>
      </c>
      <c r="BF404" s="3">
        <v>22.90924</v>
      </c>
      <c r="BG404" s="51">
        <v>29.904219999999999</v>
      </c>
      <c r="BH404" s="3">
        <v>36.899209999999997</v>
      </c>
      <c r="BJ404" s="14" t="s">
        <v>40</v>
      </c>
      <c r="BK404" s="50" t="s">
        <v>3</v>
      </c>
      <c r="BL404" s="3">
        <v>26.416080000000001</v>
      </c>
      <c r="BM404" s="51">
        <v>34.822200000000002</v>
      </c>
      <c r="BN404" s="3">
        <v>43.22833</v>
      </c>
      <c r="BP404" s="14" t="s">
        <v>40</v>
      </c>
      <c r="BQ404" s="50" t="s">
        <v>3</v>
      </c>
      <c r="BR404" s="3">
        <v>32.332720000000002</v>
      </c>
      <c r="BS404" s="51">
        <v>42.433230000000002</v>
      </c>
      <c r="BT404" s="3">
        <v>52.533740000000002</v>
      </c>
      <c r="BV404" s="14" t="s">
        <v>40</v>
      </c>
      <c r="BW404" s="50" t="s">
        <v>3</v>
      </c>
      <c r="BX404" s="3">
        <v>40.081110000000002</v>
      </c>
      <c r="BY404" s="51">
        <v>49.596690000000002</v>
      </c>
      <c r="BZ404" s="3">
        <v>59.112270000000002</v>
      </c>
      <c r="CB404" s="14" t="s">
        <v>40</v>
      </c>
      <c r="CC404" s="50" t="s">
        <v>3</v>
      </c>
      <c r="CD404" s="3">
        <v>49.799790000000002</v>
      </c>
      <c r="CE404" s="51">
        <v>63.542319999999997</v>
      </c>
      <c r="CF404" s="3">
        <v>77.284850000000006</v>
      </c>
      <c r="CH404" s="14" t="s">
        <v>40</v>
      </c>
      <c r="CI404" s="50" t="s">
        <v>3</v>
      </c>
      <c r="CJ404" s="3">
        <v>75.488749999999996</v>
      </c>
      <c r="CK404" s="51">
        <v>92.949340000000007</v>
      </c>
      <c r="CL404" s="3">
        <v>110.40993</v>
      </c>
      <c r="CN404" s="14" t="s">
        <v>40</v>
      </c>
      <c r="CO404" s="50" t="s">
        <v>3</v>
      </c>
      <c r="CP404" s="3">
        <v>105.20379</v>
      </c>
      <c r="CQ404" s="51">
        <v>150.65597</v>
      </c>
      <c r="CR404" s="3">
        <v>196.10813999999999</v>
      </c>
      <c r="CT404" s="14" t="s">
        <v>40</v>
      </c>
      <c r="CU404" s="50" t="s">
        <v>3</v>
      </c>
      <c r="CV404" s="3">
        <v>266.45478000000003</v>
      </c>
      <c r="CW404" s="51">
        <v>358.38186999999999</v>
      </c>
      <c r="CX404" s="3">
        <v>450.30896999999999</v>
      </c>
    </row>
    <row r="405" spans="2:102" x14ac:dyDescent="0.3">
      <c r="B405" s="47"/>
      <c r="C405" s="52" t="s">
        <v>4</v>
      </c>
      <c r="D405" s="47">
        <v>4.2711199999999998</v>
      </c>
      <c r="E405" s="53">
        <v>8.4534199999999995</v>
      </c>
      <c r="F405" s="47">
        <v>12.63571</v>
      </c>
      <c r="H405" s="47"/>
      <c r="I405" s="52" t="s">
        <v>4</v>
      </c>
      <c r="J405" s="47">
        <v>5.8533400000000002</v>
      </c>
      <c r="K405" s="53">
        <v>9.8348600000000008</v>
      </c>
      <c r="L405" s="47">
        <v>13.816380000000001</v>
      </c>
      <c r="N405" s="47"/>
      <c r="O405" s="52" t="s">
        <v>4</v>
      </c>
      <c r="P405" s="47">
        <v>7.8298899999999998</v>
      </c>
      <c r="Q405" s="53">
        <v>11.93085</v>
      </c>
      <c r="R405" s="47">
        <v>16.0318</v>
      </c>
      <c r="T405" s="47"/>
      <c r="U405" s="52" t="s">
        <v>4</v>
      </c>
      <c r="V405" s="47">
        <v>7.8298899999999998</v>
      </c>
      <c r="W405" s="53">
        <v>11.93085</v>
      </c>
      <c r="X405" s="47">
        <v>16.0318</v>
      </c>
      <c r="Z405" s="47"/>
      <c r="AA405" s="52" t="s">
        <v>4</v>
      </c>
      <c r="AB405" s="47">
        <v>11.94206</v>
      </c>
      <c r="AC405" s="53">
        <v>16.77805</v>
      </c>
      <c r="AD405" s="47">
        <v>21.61403</v>
      </c>
      <c r="AF405" s="47"/>
      <c r="AG405" s="52" t="s">
        <v>4</v>
      </c>
      <c r="AH405" s="47">
        <v>14.490550000000001</v>
      </c>
      <c r="AI405" s="53">
        <v>19.796479999999999</v>
      </c>
      <c r="AJ405" s="47">
        <v>25.102409999999999</v>
      </c>
      <c r="AL405" s="47"/>
      <c r="AM405" s="52" t="s">
        <v>4</v>
      </c>
      <c r="AN405" s="47">
        <v>17.63963</v>
      </c>
      <c r="AO405" s="53">
        <v>23.162230000000001</v>
      </c>
      <c r="AP405" s="47">
        <v>28.684830000000002</v>
      </c>
      <c r="AR405" s="47"/>
      <c r="AS405" s="52" t="s">
        <v>4</v>
      </c>
      <c r="AT405" s="47">
        <v>21.20731</v>
      </c>
      <c r="AU405" s="53">
        <v>27.325399999999998</v>
      </c>
      <c r="AV405" s="47">
        <v>33.443480000000001</v>
      </c>
      <c r="AX405" s="47"/>
      <c r="AY405" s="52" t="s">
        <v>4</v>
      </c>
      <c r="AZ405" s="47">
        <v>23.093489999999999</v>
      </c>
      <c r="BA405" s="53">
        <v>30.50055</v>
      </c>
      <c r="BB405" s="47">
        <v>37.907609999999998</v>
      </c>
      <c r="BD405" s="47"/>
      <c r="BE405" s="52" t="s">
        <v>4</v>
      </c>
      <c r="BF405" s="47">
        <v>26.325469999999999</v>
      </c>
      <c r="BG405" s="53">
        <v>33.036149999999999</v>
      </c>
      <c r="BH405" s="47">
        <v>39.746830000000003</v>
      </c>
      <c r="BJ405" s="47"/>
      <c r="BK405" s="52" t="s">
        <v>4</v>
      </c>
      <c r="BL405" s="47">
        <v>27.726780000000002</v>
      </c>
      <c r="BM405" s="53">
        <v>34.961350000000003</v>
      </c>
      <c r="BN405" s="47">
        <v>42.195920000000001</v>
      </c>
      <c r="BP405" s="47"/>
      <c r="BQ405" s="52" t="s">
        <v>4</v>
      </c>
      <c r="BR405" s="47">
        <v>31.714300000000001</v>
      </c>
      <c r="BS405" s="53">
        <v>39.752049999999997</v>
      </c>
      <c r="BT405" s="47">
        <v>47.789810000000003</v>
      </c>
      <c r="BV405" s="47"/>
      <c r="BW405" s="52" t="s">
        <v>4</v>
      </c>
      <c r="BX405" s="47">
        <v>35.939529999999998</v>
      </c>
      <c r="BY405" s="53">
        <v>44.84151</v>
      </c>
      <c r="BZ405" s="47">
        <v>53.743479999999998</v>
      </c>
      <c r="CB405" s="47"/>
      <c r="CC405" s="52" t="s">
        <v>4</v>
      </c>
      <c r="CD405" s="47">
        <v>38.753929999999997</v>
      </c>
      <c r="CE405" s="53">
        <v>50.68591</v>
      </c>
      <c r="CF405" s="47">
        <v>62.61788</v>
      </c>
      <c r="CH405" s="47"/>
      <c r="CI405" s="52" t="s">
        <v>4</v>
      </c>
      <c r="CJ405" s="47">
        <v>56.821350000000002</v>
      </c>
      <c r="CK405" s="53">
        <v>65.798349999999999</v>
      </c>
      <c r="CL405" s="47">
        <v>74.775350000000003</v>
      </c>
      <c r="CN405" s="47"/>
      <c r="CO405" s="52" t="s">
        <v>4</v>
      </c>
      <c r="CP405" s="47">
        <v>64.34966</v>
      </c>
      <c r="CQ405" s="53">
        <v>83.4315</v>
      </c>
      <c r="CR405" s="47">
        <v>102.51334</v>
      </c>
      <c r="CT405" s="47"/>
      <c r="CU405" s="52" t="s">
        <v>4</v>
      </c>
      <c r="CV405" s="47">
        <v>100.68850999999999</v>
      </c>
      <c r="CW405" s="53">
        <v>154.72843</v>
      </c>
      <c r="CX405" s="47">
        <v>208.76835</v>
      </c>
    </row>
    <row r="406" spans="2:102" x14ac:dyDescent="0.3">
      <c r="B406" s="57" t="s">
        <v>41</v>
      </c>
      <c r="C406" s="43"/>
      <c r="D406" s="43">
        <v>46.080629999999999</v>
      </c>
      <c r="E406" s="58">
        <v>73.270499999999998</v>
      </c>
      <c r="F406" s="43">
        <v>100.46035999999999</v>
      </c>
      <c r="H406" s="57" t="s">
        <v>41</v>
      </c>
      <c r="I406" s="43"/>
      <c r="J406" s="43">
        <v>54.975209999999997</v>
      </c>
      <c r="K406" s="58">
        <v>80.144040000000004</v>
      </c>
      <c r="L406" s="43">
        <v>105.31287</v>
      </c>
      <c r="N406" s="57" t="s">
        <v>41</v>
      </c>
      <c r="O406" s="43"/>
      <c r="P406" s="43">
        <v>70.868979999999993</v>
      </c>
      <c r="Q406" s="58">
        <v>92.273740000000004</v>
      </c>
      <c r="R406" s="43">
        <v>113.67851</v>
      </c>
      <c r="T406" s="57" t="s">
        <v>41</v>
      </c>
      <c r="U406" s="43"/>
      <c r="V406" s="43">
        <v>70.868979999999993</v>
      </c>
      <c r="W406" s="58">
        <v>92.273740000000004</v>
      </c>
      <c r="X406" s="43">
        <v>113.67851</v>
      </c>
      <c r="Z406" s="57" t="s">
        <v>41</v>
      </c>
      <c r="AA406" s="43"/>
      <c r="AB406" s="43">
        <v>81.498270000000005</v>
      </c>
      <c r="AC406" s="58">
        <v>105.53869</v>
      </c>
      <c r="AD406" s="43">
        <v>129.57911999999999</v>
      </c>
      <c r="AF406" s="57" t="s">
        <v>41</v>
      </c>
      <c r="AG406" s="43"/>
      <c r="AH406" s="43">
        <v>95.38449</v>
      </c>
      <c r="AI406" s="58">
        <v>115.51882999999999</v>
      </c>
      <c r="AJ406" s="43">
        <v>135.65316999999999</v>
      </c>
      <c r="AL406" s="57" t="s">
        <v>41</v>
      </c>
      <c r="AM406" s="43"/>
      <c r="AN406" s="43">
        <v>104.77347</v>
      </c>
      <c r="AO406" s="58">
        <v>128.64716999999999</v>
      </c>
      <c r="AP406" s="43">
        <v>152.52088000000001</v>
      </c>
      <c r="AR406" s="57" t="s">
        <v>41</v>
      </c>
      <c r="AS406" s="43"/>
      <c r="AT406" s="43">
        <v>123.34856000000001</v>
      </c>
      <c r="AU406" s="58">
        <v>151.36655999999999</v>
      </c>
      <c r="AV406" s="43">
        <v>179.38454999999999</v>
      </c>
      <c r="AX406" s="57" t="s">
        <v>41</v>
      </c>
      <c r="AY406" s="43"/>
      <c r="AZ406" s="43">
        <v>128.68842000000001</v>
      </c>
      <c r="BA406" s="58">
        <v>162.11294000000001</v>
      </c>
      <c r="BB406" s="43">
        <v>195.53746000000001</v>
      </c>
      <c r="BD406" s="57" t="s">
        <v>41</v>
      </c>
      <c r="BE406" s="43"/>
      <c r="BF406" s="43">
        <v>141.83816999999999</v>
      </c>
      <c r="BG406" s="58">
        <v>168.26669000000001</v>
      </c>
      <c r="BH406" s="43">
        <v>194.69521</v>
      </c>
      <c r="BJ406" s="57" t="s">
        <v>41</v>
      </c>
      <c r="BK406" s="43"/>
      <c r="BL406" s="43">
        <v>134.54124999999999</v>
      </c>
      <c r="BM406" s="58">
        <v>165.64805999999999</v>
      </c>
      <c r="BN406" s="43">
        <v>196.75486000000001</v>
      </c>
      <c r="BP406" s="57" t="s">
        <v>41</v>
      </c>
      <c r="BQ406" s="43"/>
      <c r="BR406" s="43">
        <v>157.29784000000001</v>
      </c>
      <c r="BS406" s="58">
        <v>190.83753999999999</v>
      </c>
      <c r="BT406" s="43">
        <v>224.37723</v>
      </c>
      <c r="BV406" s="57" t="s">
        <v>41</v>
      </c>
      <c r="BW406" s="43"/>
      <c r="BX406" s="43">
        <v>178.57375999999999</v>
      </c>
      <c r="BY406" s="58">
        <v>209.11750000000001</v>
      </c>
      <c r="BZ406" s="43">
        <v>239.66123999999999</v>
      </c>
      <c r="CB406" s="57" t="s">
        <v>41</v>
      </c>
      <c r="CC406" s="43"/>
      <c r="CD406" s="43">
        <v>185.98147</v>
      </c>
      <c r="CE406" s="58">
        <v>232.79892000000001</v>
      </c>
      <c r="CF406" s="43">
        <v>279.61635999999999</v>
      </c>
      <c r="CH406" s="57" t="s">
        <v>41</v>
      </c>
      <c r="CI406" s="43"/>
      <c r="CJ406" s="43">
        <v>254.48750000000001</v>
      </c>
      <c r="CK406" s="58">
        <v>287.75157999999999</v>
      </c>
      <c r="CL406" s="43">
        <v>321.01564999999999</v>
      </c>
      <c r="CN406" s="57" t="s">
        <v>41</v>
      </c>
      <c r="CO406" s="43"/>
      <c r="CP406" s="43">
        <v>281.38119</v>
      </c>
      <c r="CQ406" s="58">
        <v>350.36775999999998</v>
      </c>
      <c r="CR406" s="43">
        <v>419.35433999999998</v>
      </c>
      <c r="CT406" s="57" t="s">
        <v>41</v>
      </c>
      <c r="CU406" s="43"/>
      <c r="CV406" s="43">
        <v>488.79192999999998</v>
      </c>
      <c r="CW406" s="58">
        <v>661.66844000000003</v>
      </c>
      <c r="CX406" s="43">
        <v>834.54494</v>
      </c>
    </row>
    <row r="407" spans="2:102" x14ac:dyDescent="0.3">
      <c r="B407" s="46" t="s">
        <v>42</v>
      </c>
      <c r="C407" s="47"/>
      <c r="D407" s="47">
        <v>0</v>
      </c>
      <c r="E407" s="53">
        <v>0</v>
      </c>
      <c r="F407" s="47">
        <v>0</v>
      </c>
      <c r="H407" s="46" t="s">
        <v>42</v>
      </c>
      <c r="I407" s="47"/>
      <c r="J407" s="47">
        <v>0</v>
      </c>
      <c r="K407" s="53">
        <v>0</v>
      </c>
      <c r="L407" s="47">
        <v>0</v>
      </c>
      <c r="N407" s="46" t="s">
        <v>42</v>
      </c>
      <c r="O407" s="47"/>
      <c r="P407" s="47">
        <v>0</v>
      </c>
      <c r="Q407" s="53">
        <v>0</v>
      </c>
      <c r="R407" s="47">
        <v>0</v>
      </c>
      <c r="T407" s="46" t="s">
        <v>42</v>
      </c>
      <c r="U407" s="47"/>
      <c r="V407" s="47">
        <v>0</v>
      </c>
      <c r="W407" s="53">
        <v>0</v>
      </c>
      <c r="X407" s="47">
        <v>0</v>
      </c>
      <c r="Z407" s="46" t="s">
        <v>42</v>
      </c>
      <c r="AA407" s="47"/>
      <c r="AB407" s="47">
        <v>0</v>
      </c>
      <c r="AC407" s="53">
        <v>0</v>
      </c>
      <c r="AD407" s="47">
        <v>0</v>
      </c>
      <c r="AF407" s="46" t="s">
        <v>42</v>
      </c>
      <c r="AG407" s="47"/>
      <c r="AH407" s="47">
        <v>0</v>
      </c>
      <c r="AI407" s="53">
        <v>0</v>
      </c>
      <c r="AJ407" s="47">
        <v>0</v>
      </c>
      <c r="AL407" s="46" t="s">
        <v>42</v>
      </c>
      <c r="AM407" s="47"/>
      <c r="AN407" s="47">
        <v>0</v>
      </c>
      <c r="AO407" s="53">
        <v>0</v>
      </c>
      <c r="AP407" s="47">
        <v>0</v>
      </c>
      <c r="AR407" s="46" t="s">
        <v>42</v>
      </c>
      <c r="AS407" s="47"/>
      <c r="AT407" s="47">
        <v>0</v>
      </c>
      <c r="AU407" s="53">
        <v>0</v>
      </c>
      <c r="AV407" s="47">
        <v>0</v>
      </c>
      <c r="AX407" s="46" t="s">
        <v>42</v>
      </c>
      <c r="AY407" s="47"/>
      <c r="AZ407" s="47">
        <v>0</v>
      </c>
      <c r="BA407" s="53">
        <v>0</v>
      </c>
      <c r="BB407" s="47">
        <v>0</v>
      </c>
      <c r="BD407" s="46" t="s">
        <v>42</v>
      </c>
      <c r="BE407" s="47"/>
      <c r="BF407" s="47">
        <v>0</v>
      </c>
      <c r="BG407" s="53">
        <v>0</v>
      </c>
      <c r="BH407" s="47">
        <v>0</v>
      </c>
      <c r="BJ407" s="46" t="s">
        <v>42</v>
      </c>
      <c r="BK407" s="47"/>
      <c r="BL407" s="47">
        <v>0</v>
      </c>
      <c r="BM407" s="53">
        <v>0</v>
      </c>
      <c r="BN407" s="47">
        <v>0</v>
      </c>
      <c r="BP407" s="46" t="s">
        <v>42</v>
      </c>
      <c r="BQ407" s="47"/>
      <c r="BR407" s="47">
        <v>0</v>
      </c>
      <c r="BS407" s="53">
        <v>0</v>
      </c>
      <c r="BT407" s="47">
        <v>0</v>
      </c>
      <c r="BV407" s="46" t="s">
        <v>42</v>
      </c>
      <c r="BW407" s="47"/>
      <c r="BX407" s="47">
        <v>0</v>
      </c>
      <c r="BY407" s="53">
        <v>0</v>
      </c>
      <c r="BZ407" s="47">
        <v>0</v>
      </c>
      <c r="CB407" s="46" t="s">
        <v>42</v>
      </c>
      <c r="CC407" s="47"/>
      <c r="CD407" s="47">
        <v>0</v>
      </c>
      <c r="CE407" s="53">
        <v>0</v>
      </c>
      <c r="CF407" s="47">
        <v>0</v>
      </c>
      <c r="CH407" s="46" t="s">
        <v>42</v>
      </c>
      <c r="CI407" s="47"/>
      <c r="CJ407" s="47">
        <v>-0.13811999999999999</v>
      </c>
      <c r="CK407" s="53">
        <v>0.10945000000000001</v>
      </c>
      <c r="CL407" s="47">
        <v>0.35700999999999999</v>
      </c>
      <c r="CN407" s="46" t="s">
        <v>42</v>
      </c>
      <c r="CO407" s="47"/>
      <c r="CP407" s="47">
        <v>-3.45289</v>
      </c>
      <c r="CQ407" s="53">
        <v>3.5359500000000001</v>
      </c>
      <c r="CR407" s="47">
        <v>10.524789999999999</v>
      </c>
      <c r="CT407" s="46" t="s">
        <v>42</v>
      </c>
      <c r="CU407" s="47"/>
      <c r="CV407" s="47">
        <v>17.23075</v>
      </c>
      <c r="CW407" s="53">
        <v>73.736080000000001</v>
      </c>
      <c r="CX407" s="47">
        <v>130.24141</v>
      </c>
    </row>
    <row r="408" spans="2:102" x14ac:dyDescent="0.3">
      <c r="B408" s="14" t="s">
        <v>43</v>
      </c>
      <c r="C408" s="50" t="s">
        <v>3</v>
      </c>
      <c r="D408" s="3">
        <v>5.47384</v>
      </c>
      <c r="E408" s="55">
        <v>5.9466900000000003</v>
      </c>
      <c r="F408" s="3">
        <v>6.4195500000000001</v>
      </c>
      <c r="H408" s="14" t="s">
        <v>43</v>
      </c>
      <c r="I408" s="50" t="s">
        <v>3</v>
      </c>
      <c r="J408" s="3">
        <v>5.4230499999999999</v>
      </c>
      <c r="K408" s="55">
        <v>5.8663999999999996</v>
      </c>
      <c r="L408" s="3">
        <v>6.3097500000000002</v>
      </c>
      <c r="N408" s="14" t="s">
        <v>43</v>
      </c>
      <c r="O408" s="50" t="s">
        <v>3</v>
      </c>
      <c r="P408" s="3">
        <v>5.3989000000000003</v>
      </c>
      <c r="Q408" s="55">
        <v>5.7988900000000001</v>
      </c>
      <c r="R408" s="3">
        <v>6.1988799999999999</v>
      </c>
      <c r="T408" s="14" t="s">
        <v>43</v>
      </c>
      <c r="U408" s="50" t="s">
        <v>3</v>
      </c>
      <c r="V408" s="3">
        <v>5.3989000000000003</v>
      </c>
      <c r="W408" s="55">
        <v>5.7988900000000001</v>
      </c>
      <c r="X408" s="3">
        <v>6.1988799999999999</v>
      </c>
      <c r="Z408" s="14" t="s">
        <v>43</v>
      </c>
      <c r="AA408" s="50" t="s">
        <v>3</v>
      </c>
      <c r="AB408" s="3">
        <v>5.2202500000000001</v>
      </c>
      <c r="AC408" s="55">
        <v>5.6007899999999999</v>
      </c>
      <c r="AD408" s="3">
        <v>5.9813200000000002</v>
      </c>
      <c r="AF408" s="14" t="s">
        <v>43</v>
      </c>
      <c r="AG408" s="50" t="s">
        <v>3</v>
      </c>
      <c r="AH408" s="3">
        <v>5.0868599999999997</v>
      </c>
      <c r="AI408" s="55">
        <v>5.4172099999999999</v>
      </c>
      <c r="AJ408" s="3">
        <v>5.7475500000000004</v>
      </c>
      <c r="AL408" s="14" t="s">
        <v>43</v>
      </c>
      <c r="AM408" s="50" t="s">
        <v>3</v>
      </c>
      <c r="AN408" s="3">
        <v>4.9296499999999996</v>
      </c>
      <c r="AO408" s="55">
        <v>5.2102199999999996</v>
      </c>
      <c r="AP408" s="3">
        <v>5.4908000000000001</v>
      </c>
      <c r="AR408" s="14" t="s">
        <v>43</v>
      </c>
      <c r="AS408" s="50" t="s">
        <v>3</v>
      </c>
      <c r="AT408" s="3">
        <v>4.6997900000000001</v>
      </c>
      <c r="AU408" s="55">
        <v>4.9483800000000002</v>
      </c>
      <c r="AV408" s="3">
        <v>5.1969700000000003</v>
      </c>
      <c r="AX408" s="14" t="s">
        <v>43</v>
      </c>
      <c r="AY408" s="50" t="s">
        <v>3</v>
      </c>
      <c r="AZ408" s="3">
        <v>4.5589700000000004</v>
      </c>
      <c r="BA408" s="55">
        <v>4.7882600000000002</v>
      </c>
      <c r="BB408" s="3">
        <v>5.0175599999999996</v>
      </c>
      <c r="BD408" s="14" t="s">
        <v>43</v>
      </c>
      <c r="BE408" s="50" t="s">
        <v>3</v>
      </c>
      <c r="BF408" s="3">
        <v>4.4182499999999996</v>
      </c>
      <c r="BG408" s="55">
        <v>4.61015</v>
      </c>
      <c r="BH408" s="3">
        <v>4.8020500000000004</v>
      </c>
      <c r="BJ408" s="14" t="s">
        <v>43</v>
      </c>
      <c r="BK408" s="50" t="s">
        <v>3</v>
      </c>
      <c r="BL408" s="3">
        <v>4.2443600000000004</v>
      </c>
      <c r="BM408" s="55">
        <v>4.4185299999999996</v>
      </c>
      <c r="BN408" s="3">
        <v>4.5926900000000002</v>
      </c>
      <c r="BP408" s="14" t="s">
        <v>43</v>
      </c>
      <c r="BQ408" s="50" t="s">
        <v>3</v>
      </c>
      <c r="BR408" s="3">
        <v>4.0198099999999997</v>
      </c>
      <c r="BS408" s="55">
        <v>4.1880199999999999</v>
      </c>
      <c r="BT408" s="3">
        <v>4.3562200000000004</v>
      </c>
      <c r="BV408" s="14" t="s">
        <v>43</v>
      </c>
      <c r="BW408" s="50" t="s">
        <v>3</v>
      </c>
      <c r="BX408" s="3">
        <v>3.81141</v>
      </c>
      <c r="BY408" s="55">
        <v>3.9342000000000001</v>
      </c>
      <c r="BZ408" s="3">
        <v>4.0569800000000003</v>
      </c>
      <c r="CB408" s="14" t="s">
        <v>43</v>
      </c>
      <c r="CC408" s="50" t="s">
        <v>3</v>
      </c>
      <c r="CD408" s="3">
        <v>3.5622099999999999</v>
      </c>
      <c r="CE408" s="55">
        <v>3.6621800000000002</v>
      </c>
      <c r="CF408" s="3">
        <v>3.76214</v>
      </c>
      <c r="CH408" s="14" t="s">
        <v>43</v>
      </c>
      <c r="CI408" s="50" t="s">
        <v>3</v>
      </c>
      <c r="CJ408" s="3">
        <v>3.3029700000000002</v>
      </c>
      <c r="CK408" s="55">
        <v>3.37893</v>
      </c>
      <c r="CL408" s="3">
        <v>3.4548899999999998</v>
      </c>
      <c r="CN408" s="14" t="s">
        <v>43</v>
      </c>
      <c r="CO408" s="50" t="s">
        <v>3</v>
      </c>
      <c r="CP408" s="3">
        <v>3.0081000000000002</v>
      </c>
      <c r="CQ408" s="55">
        <v>3.0602900000000002</v>
      </c>
      <c r="CR408" s="3">
        <v>3.1124700000000001</v>
      </c>
      <c r="CT408" s="14" t="s">
        <v>43</v>
      </c>
      <c r="CU408" s="50" t="s">
        <v>3</v>
      </c>
      <c r="CV408" s="3">
        <v>2.6157699999999999</v>
      </c>
      <c r="CW408" s="55">
        <v>2.6501100000000002</v>
      </c>
      <c r="CX408" s="3">
        <v>2.6844399999999999</v>
      </c>
    </row>
    <row r="409" spans="2:102" x14ac:dyDescent="0.3">
      <c r="B409" s="47"/>
      <c r="C409" s="52" t="s">
        <v>4</v>
      </c>
      <c r="D409" s="47">
        <v>2.0475699999999999</v>
      </c>
      <c r="E409" s="53">
        <v>2.2784399999999998</v>
      </c>
      <c r="F409" s="47">
        <v>2.5093100000000002</v>
      </c>
      <c r="H409" s="47"/>
      <c r="I409" s="52" t="s">
        <v>4</v>
      </c>
      <c r="J409" s="47">
        <v>1.9987600000000001</v>
      </c>
      <c r="K409" s="53">
        <v>2.2045599999999999</v>
      </c>
      <c r="L409" s="47">
        <v>2.4103599999999998</v>
      </c>
      <c r="N409" s="47"/>
      <c r="O409" s="52" t="s">
        <v>4</v>
      </c>
      <c r="P409" s="47">
        <v>1.95414</v>
      </c>
      <c r="Q409" s="53">
        <v>2.14194</v>
      </c>
      <c r="R409" s="47">
        <v>2.3297400000000001</v>
      </c>
      <c r="T409" s="47"/>
      <c r="U409" s="52" t="s">
        <v>4</v>
      </c>
      <c r="V409" s="47">
        <v>1.95414</v>
      </c>
      <c r="W409" s="53">
        <v>2.14194</v>
      </c>
      <c r="X409" s="47">
        <v>2.3297400000000001</v>
      </c>
      <c r="Z409" s="47"/>
      <c r="AA409" s="52" t="s">
        <v>4</v>
      </c>
      <c r="AB409" s="47">
        <v>1.76494</v>
      </c>
      <c r="AC409" s="53">
        <v>1.93025</v>
      </c>
      <c r="AD409" s="47">
        <v>2.0955499999999998</v>
      </c>
      <c r="AF409" s="47"/>
      <c r="AG409" s="52" t="s">
        <v>4</v>
      </c>
      <c r="AH409" s="47">
        <v>1.65479</v>
      </c>
      <c r="AI409" s="53">
        <v>1.78884</v>
      </c>
      <c r="AJ409" s="47">
        <v>1.9229000000000001</v>
      </c>
      <c r="AL409" s="47"/>
      <c r="AM409" s="52" t="s">
        <v>4</v>
      </c>
      <c r="AN409" s="47">
        <v>1.5339799999999999</v>
      </c>
      <c r="AO409" s="53">
        <v>1.63334</v>
      </c>
      <c r="AP409" s="47">
        <v>1.7326999999999999</v>
      </c>
      <c r="AR409" s="47"/>
      <c r="AS409" s="52" t="s">
        <v>4</v>
      </c>
      <c r="AT409" s="47">
        <v>1.3915500000000001</v>
      </c>
      <c r="AU409" s="53">
        <v>1.4634400000000001</v>
      </c>
      <c r="AV409" s="47">
        <v>1.5353300000000001</v>
      </c>
      <c r="AX409" s="47"/>
      <c r="AY409" s="52" t="s">
        <v>4</v>
      </c>
      <c r="AZ409" s="47">
        <v>1.2934699999999999</v>
      </c>
      <c r="BA409" s="53">
        <v>1.36141</v>
      </c>
      <c r="BB409" s="47">
        <v>1.4293499999999999</v>
      </c>
      <c r="BD409" s="47"/>
      <c r="BE409" s="52" t="s">
        <v>4</v>
      </c>
      <c r="BF409" s="47">
        <v>1.1999899999999999</v>
      </c>
      <c r="BG409" s="53">
        <v>1.2679199999999999</v>
      </c>
      <c r="BH409" s="47">
        <v>1.33586</v>
      </c>
      <c r="BJ409" s="47"/>
      <c r="BK409" s="52" t="s">
        <v>4</v>
      </c>
      <c r="BL409" s="47">
        <v>1.0783499999999999</v>
      </c>
      <c r="BM409" s="53">
        <v>1.1486799999999999</v>
      </c>
      <c r="BN409" s="47">
        <v>1.2190099999999999</v>
      </c>
      <c r="BP409" s="47"/>
      <c r="BQ409" s="52" t="s">
        <v>4</v>
      </c>
      <c r="BR409" s="47">
        <v>0.98404000000000003</v>
      </c>
      <c r="BS409" s="53">
        <v>1.03531</v>
      </c>
      <c r="BT409" s="47">
        <v>1.0865800000000001</v>
      </c>
      <c r="BV409" s="47"/>
      <c r="BW409" s="52" t="s">
        <v>4</v>
      </c>
      <c r="BX409" s="47">
        <v>0.88602999999999998</v>
      </c>
      <c r="BY409" s="53">
        <v>0.92691999999999997</v>
      </c>
      <c r="BZ409" s="47">
        <v>0.96782000000000001</v>
      </c>
      <c r="CB409" s="47"/>
      <c r="CC409" s="52" t="s">
        <v>4</v>
      </c>
      <c r="CD409" s="47">
        <v>0.79796</v>
      </c>
      <c r="CE409" s="53">
        <v>0.83252999999999999</v>
      </c>
      <c r="CF409" s="47">
        <v>0.86709999999999998</v>
      </c>
      <c r="CH409" s="47"/>
      <c r="CI409" s="52" t="s">
        <v>4</v>
      </c>
      <c r="CJ409" s="47">
        <v>0.69413000000000002</v>
      </c>
      <c r="CK409" s="53">
        <v>0.72568999999999995</v>
      </c>
      <c r="CL409" s="47">
        <v>0.75726000000000004</v>
      </c>
      <c r="CN409" s="47"/>
      <c r="CO409" s="52" t="s">
        <v>4</v>
      </c>
      <c r="CP409" s="47">
        <v>0.63727</v>
      </c>
      <c r="CQ409" s="53">
        <v>0.65164999999999995</v>
      </c>
      <c r="CR409" s="47">
        <v>0.66601999999999995</v>
      </c>
      <c r="CT409" s="47"/>
      <c r="CU409" s="52" t="s">
        <v>4</v>
      </c>
      <c r="CV409" s="47">
        <v>0.58665999999999996</v>
      </c>
      <c r="CW409" s="53">
        <v>0.60155999999999998</v>
      </c>
      <c r="CX409" s="47">
        <v>0.61646000000000001</v>
      </c>
    </row>
    <row r="410" spans="2:102" x14ac:dyDescent="0.3">
      <c r="B410" s="14" t="s">
        <v>44</v>
      </c>
      <c r="C410" s="50" t="s">
        <v>3</v>
      </c>
      <c r="D410" s="3">
        <v>6.2239199999999997</v>
      </c>
      <c r="E410" s="55">
        <v>6.72959</v>
      </c>
      <c r="F410" s="3">
        <v>7.2352699999999999</v>
      </c>
      <c r="H410" s="14" t="s">
        <v>44</v>
      </c>
      <c r="I410" s="50" t="s">
        <v>3</v>
      </c>
      <c r="J410" s="3">
        <v>6.1680799999999998</v>
      </c>
      <c r="K410" s="55">
        <v>6.64107</v>
      </c>
      <c r="L410" s="3">
        <v>7.1140499999999998</v>
      </c>
      <c r="N410" s="14" t="s">
        <v>44</v>
      </c>
      <c r="O410" s="50" t="s">
        <v>3</v>
      </c>
      <c r="P410" s="3">
        <v>6.1446699999999996</v>
      </c>
      <c r="Q410" s="55">
        <v>6.5697999999999999</v>
      </c>
      <c r="R410" s="3">
        <v>6.9949300000000001</v>
      </c>
      <c r="T410" s="14" t="s">
        <v>44</v>
      </c>
      <c r="U410" s="50" t="s">
        <v>3</v>
      </c>
      <c r="V410" s="3">
        <v>6.1446699999999996</v>
      </c>
      <c r="W410" s="55">
        <v>6.5697999999999999</v>
      </c>
      <c r="X410" s="3">
        <v>6.9949300000000001</v>
      </c>
      <c r="Z410" s="14" t="s">
        <v>44</v>
      </c>
      <c r="AA410" s="50" t="s">
        <v>3</v>
      </c>
      <c r="AB410" s="3">
        <v>5.9438500000000003</v>
      </c>
      <c r="AC410" s="55">
        <v>6.3472900000000001</v>
      </c>
      <c r="AD410" s="3">
        <v>6.7507299999999999</v>
      </c>
      <c r="AF410" s="14" t="s">
        <v>44</v>
      </c>
      <c r="AG410" s="50" t="s">
        <v>3</v>
      </c>
      <c r="AH410" s="3">
        <v>5.7994000000000003</v>
      </c>
      <c r="AI410" s="55">
        <v>6.1482099999999997</v>
      </c>
      <c r="AJ410" s="3">
        <v>6.49702</v>
      </c>
      <c r="AL410" s="14" t="s">
        <v>44</v>
      </c>
      <c r="AM410" s="50" t="s">
        <v>3</v>
      </c>
      <c r="AN410" s="3">
        <v>5.6289199999999999</v>
      </c>
      <c r="AO410" s="55">
        <v>5.9197199999999999</v>
      </c>
      <c r="AP410" s="3">
        <v>6.2105100000000002</v>
      </c>
      <c r="AR410" s="14" t="s">
        <v>44</v>
      </c>
      <c r="AS410" s="50" t="s">
        <v>3</v>
      </c>
      <c r="AT410" s="3">
        <v>5.3737599999999999</v>
      </c>
      <c r="AU410" s="55">
        <v>5.6287700000000003</v>
      </c>
      <c r="AV410" s="3">
        <v>5.8837799999999998</v>
      </c>
      <c r="AX410" s="14" t="s">
        <v>44</v>
      </c>
      <c r="AY410" s="50" t="s">
        <v>3</v>
      </c>
      <c r="AZ410" s="3">
        <v>5.2103200000000003</v>
      </c>
      <c r="BA410" s="55">
        <v>5.4468500000000004</v>
      </c>
      <c r="BB410" s="3">
        <v>5.68337</v>
      </c>
      <c r="BD410" s="14" t="s">
        <v>44</v>
      </c>
      <c r="BE410" s="50" t="s">
        <v>3</v>
      </c>
      <c r="BF410" s="3">
        <v>5.0626600000000002</v>
      </c>
      <c r="BG410" s="55">
        <v>5.2556700000000003</v>
      </c>
      <c r="BH410" s="3">
        <v>5.4486699999999999</v>
      </c>
      <c r="BJ410" s="14" t="s">
        <v>44</v>
      </c>
      <c r="BK410" s="50" t="s">
        <v>3</v>
      </c>
      <c r="BL410" s="3">
        <v>4.8595800000000002</v>
      </c>
      <c r="BM410" s="55">
        <v>5.0382899999999999</v>
      </c>
      <c r="BN410" s="3">
        <v>5.2170100000000001</v>
      </c>
      <c r="BP410" s="14" t="s">
        <v>44</v>
      </c>
      <c r="BQ410" s="50" t="s">
        <v>3</v>
      </c>
      <c r="BR410" s="3">
        <v>4.6190800000000003</v>
      </c>
      <c r="BS410" s="55">
        <v>4.7862400000000003</v>
      </c>
      <c r="BT410" s="3">
        <v>4.9534000000000002</v>
      </c>
      <c r="BV410" s="14" t="s">
        <v>44</v>
      </c>
      <c r="BW410" s="50" t="s">
        <v>3</v>
      </c>
      <c r="BX410" s="3">
        <v>4.3905700000000003</v>
      </c>
      <c r="BY410" s="55">
        <v>4.50969</v>
      </c>
      <c r="BZ410" s="3">
        <v>4.6288</v>
      </c>
      <c r="CB410" s="14" t="s">
        <v>44</v>
      </c>
      <c r="CC410" s="50" t="s">
        <v>3</v>
      </c>
      <c r="CD410" s="3">
        <v>4.1119199999999996</v>
      </c>
      <c r="CE410" s="55">
        <v>4.2070400000000001</v>
      </c>
      <c r="CF410" s="3">
        <v>4.3021599999999998</v>
      </c>
      <c r="CH410" s="14" t="s">
        <v>44</v>
      </c>
      <c r="CI410" s="50" t="s">
        <v>3</v>
      </c>
      <c r="CJ410" s="3">
        <v>3.8201800000000001</v>
      </c>
      <c r="CK410" s="55">
        <v>3.8929999999999998</v>
      </c>
      <c r="CL410" s="3">
        <v>3.96583</v>
      </c>
      <c r="CN410" s="14" t="s">
        <v>44</v>
      </c>
      <c r="CO410" s="50" t="s">
        <v>3</v>
      </c>
      <c r="CP410" s="3">
        <v>3.4923700000000002</v>
      </c>
      <c r="CQ410" s="55">
        <v>3.5364599999999999</v>
      </c>
      <c r="CR410" s="3">
        <v>3.5805600000000002</v>
      </c>
      <c r="CT410" s="14" t="s">
        <v>44</v>
      </c>
      <c r="CU410" s="50" t="s">
        <v>3</v>
      </c>
      <c r="CV410" s="3">
        <v>3.0617899999999998</v>
      </c>
      <c r="CW410" s="55">
        <v>3.0914299999999999</v>
      </c>
      <c r="CX410" s="3">
        <v>3.1210800000000001</v>
      </c>
    </row>
    <row r="411" spans="2:102" x14ac:dyDescent="0.3">
      <c r="B411" s="47"/>
      <c r="C411" s="52" t="s">
        <v>4</v>
      </c>
      <c r="D411" s="47">
        <v>2.2666900000000001</v>
      </c>
      <c r="E411" s="53">
        <v>2.5131600000000001</v>
      </c>
      <c r="F411" s="47">
        <v>2.75963</v>
      </c>
      <c r="H411" s="47"/>
      <c r="I411" s="52" t="s">
        <v>4</v>
      </c>
      <c r="J411" s="47">
        <v>2.2071800000000001</v>
      </c>
      <c r="K411" s="53">
        <v>2.4290799999999999</v>
      </c>
      <c r="L411" s="47">
        <v>2.65097</v>
      </c>
      <c r="N411" s="47"/>
      <c r="O411" s="52" t="s">
        <v>4</v>
      </c>
      <c r="P411" s="47">
        <v>2.1593200000000001</v>
      </c>
      <c r="Q411" s="53">
        <v>2.3600300000000001</v>
      </c>
      <c r="R411" s="47">
        <v>2.56074</v>
      </c>
      <c r="T411" s="47"/>
      <c r="U411" s="52" t="s">
        <v>4</v>
      </c>
      <c r="V411" s="47">
        <v>2.1593200000000001</v>
      </c>
      <c r="W411" s="53">
        <v>2.3600300000000001</v>
      </c>
      <c r="X411" s="47">
        <v>2.56074</v>
      </c>
      <c r="Z411" s="47"/>
      <c r="AA411" s="52" t="s">
        <v>4</v>
      </c>
      <c r="AB411" s="47">
        <v>1.9448799999999999</v>
      </c>
      <c r="AC411" s="53">
        <v>2.1175099999999998</v>
      </c>
      <c r="AD411" s="47">
        <v>2.2901400000000001</v>
      </c>
      <c r="AF411" s="47"/>
      <c r="AG411" s="52" t="s">
        <v>4</v>
      </c>
      <c r="AH411" s="47">
        <v>1.81951</v>
      </c>
      <c r="AI411" s="53">
        <v>1.96295</v>
      </c>
      <c r="AJ411" s="47">
        <v>2.1063999999999998</v>
      </c>
      <c r="AL411" s="47"/>
      <c r="AM411" s="52" t="s">
        <v>4</v>
      </c>
      <c r="AN411" s="47">
        <v>1.6811499999999999</v>
      </c>
      <c r="AO411" s="53">
        <v>1.7868599999999999</v>
      </c>
      <c r="AP411" s="47">
        <v>1.89256</v>
      </c>
      <c r="AR411" s="47"/>
      <c r="AS411" s="52" t="s">
        <v>4</v>
      </c>
      <c r="AT411" s="47">
        <v>1.5016099999999999</v>
      </c>
      <c r="AU411" s="53">
        <v>1.5842799999999999</v>
      </c>
      <c r="AV411" s="47">
        <v>1.6669499999999999</v>
      </c>
      <c r="AX411" s="47"/>
      <c r="AY411" s="52" t="s">
        <v>4</v>
      </c>
      <c r="AZ411" s="47">
        <v>1.39323</v>
      </c>
      <c r="BA411" s="53">
        <v>1.46919</v>
      </c>
      <c r="BB411" s="47">
        <v>1.54514</v>
      </c>
      <c r="BD411" s="47"/>
      <c r="BE411" s="52" t="s">
        <v>4</v>
      </c>
      <c r="BF411" s="47">
        <v>1.2792399999999999</v>
      </c>
      <c r="BG411" s="53">
        <v>1.3579000000000001</v>
      </c>
      <c r="BH411" s="47">
        <v>1.4365600000000001</v>
      </c>
      <c r="BJ411" s="47"/>
      <c r="BK411" s="52" t="s">
        <v>4</v>
      </c>
      <c r="BL411" s="47">
        <v>1.14785</v>
      </c>
      <c r="BM411" s="53">
        <v>1.22671</v>
      </c>
      <c r="BN411" s="47">
        <v>1.3055699999999999</v>
      </c>
      <c r="BP411" s="47"/>
      <c r="BQ411" s="52" t="s">
        <v>4</v>
      </c>
      <c r="BR411" s="47">
        <v>1.0218799999999999</v>
      </c>
      <c r="BS411" s="53">
        <v>1.0933299999999999</v>
      </c>
      <c r="BT411" s="47">
        <v>1.16479</v>
      </c>
      <c r="BV411" s="47"/>
      <c r="BW411" s="52" t="s">
        <v>4</v>
      </c>
      <c r="BX411" s="47">
        <v>0.91888999999999998</v>
      </c>
      <c r="BY411" s="53">
        <v>0.97538999999999998</v>
      </c>
      <c r="BZ411" s="47">
        <v>1.0318799999999999</v>
      </c>
      <c r="CB411" s="47"/>
      <c r="CC411" s="52" t="s">
        <v>4</v>
      </c>
      <c r="CD411" s="47">
        <v>0.80554000000000003</v>
      </c>
      <c r="CE411" s="53">
        <v>0.85092000000000001</v>
      </c>
      <c r="CF411" s="47">
        <v>0.89629999999999999</v>
      </c>
      <c r="CH411" s="47"/>
      <c r="CI411" s="52" t="s">
        <v>4</v>
      </c>
      <c r="CJ411" s="47">
        <v>0.67962999999999996</v>
      </c>
      <c r="CK411" s="53">
        <v>0.71923999999999999</v>
      </c>
      <c r="CL411" s="47">
        <v>0.75885000000000002</v>
      </c>
      <c r="CN411" s="47"/>
      <c r="CO411" s="52" t="s">
        <v>4</v>
      </c>
      <c r="CP411" s="47">
        <v>0.60031000000000001</v>
      </c>
      <c r="CQ411" s="53">
        <v>0.62478</v>
      </c>
      <c r="CR411" s="47">
        <v>0.64924999999999999</v>
      </c>
      <c r="CT411" s="47"/>
      <c r="CU411" s="52" t="s">
        <v>4</v>
      </c>
      <c r="CV411" s="47">
        <v>0.53376999999999997</v>
      </c>
      <c r="CW411" s="53">
        <v>0.54893999999999998</v>
      </c>
      <c r="CX411" s="47">
        <v>0.56411</v>
      </c>
    </row>
    <row r="412" spans="2:102" x14ac:dyDescent="0.3">
      <c r="B412" s="14" t="s">
        <v>45</v>
      </c>
      <c r="D412" s="3">
        <v>88.445049999999995</v>
      </c>
      <c r="E412" s="59">
        <v>89.887140000000002</v>
      </c>
      <c r="F412" s="3">
        <v>91.329220000000007</v>
      </c>
      <c r="H412" s="14" t="s">
        <v>45</v>
      </c>
      <c r="J412" s="3">
        <v>88.456230000000005</v>
      </c>
      <c r="K412" s="59">
        <v>89.899150000000006</v>
      </c>
      <c r="L412" s="3">
        <v>91.342060000000004</v>
      </c>
      <c r="N412" s="14" t="s">
        <v>45</v>
      </c>
      <c r="P412" s="3">
        <v>88.482410000000002</v>
      </c>
      <c r="Q412" s="59">
        <v>89.904349999999994</v>
      </c>
      <c r="R412" s="3">
        <v>91.32629</v>
      </c>
      <c r="T412" s="14" t="s">
        <v>45</v>
      </c>
      <c r="V412" s="3">
        <v>88.482410000000002</v>
      </c>
      <c r="W412" s="59">
        <v>89.904349999999994</v>
      </c>
      <c r="X412" s="3">
        <v>91.32629</v>
      </c>
      <c r="Z412" s="14" t="s">
        <v>45</v>
      </c>
      <c r="AB412" s="3">
        <v>88.472210000000004</v>
      </c>
      <c r="AC412" s="59">
        <v>89.908990000000003</v>
      </c>
      <c r="AD412" s="3">
        <v>91.345770000000002</v>
      </c>
      <c r="AF412" s="14" t="s">
        <v>45</v>
      </c>
      <c r="AH412" s="3">
        <v>88.481700000000004</v>
      </c>
      <c r="AI412" s="59">
        <v>89.910640000000001</v>
      </c>
      <c r="AJ412" s="3">
        <v>91.339590000000001</v>
      </c>
      <c r="AL412" s="14" t="s">
        <v>45</v>
      </c>
      <c r="AN412" s="3">
        <v>88.492040000000003</v>
      </c>
      <c r="AO412" s="59">
        <v>89.907570000000007</v>
      </c>
      <c r="AP412" s="3">
        <v>91.323099999999997</v>
      </c>
      <c r="AR412" s="14" t="s">
        <v>45</v>
      </c>
      <c r="AT412" s="3">
        <v>88.47072</v>
      </c>
      <c r="AU412" s="59">
        <v>89.913179999999997</v>
      </c>
      <c r="AV412" s="3">
        <v>91.355639999999994</v>
      </c>
      <c r="AX412" s="14" t="s">
        <v>45</v>
      </c>
      <c r="AZ412" s="3">
        <v>88.478260000000006</v>
      </c>
      <c r="BA412" s="59">
        <v>89.889759999999995</v>
      </c>
      <c r="BB412" s="3">
        <v>91.301259999999999</v>
      </c>
      <c r="BD412" s="14" t="s">
        <v>45</v>
      </c>
      <c r="BF412" s="3">
        <v>88.456559999999996</v>
      </c>
      <c r="BG412" s="59">
        <v>89.899000000000001</v>
      </c>
      <c r="BH412" s="3">
        <v>91.341449999999995</v>
      </c>
      <c r="BJ412" s="14" t="s">
        <v>45</v>
      </c>
      <c r="BL412" s="3">
        <v>88.49288</v>
      </c>
      <c r="BM412" s="59">
        <v>89.907359999999997</v>
      </c>
      <c r="BN412" s="3">
        <v>91.321849999999998</v>
      </c>
      <c r="BP412" s="14" t="s">
        <v>45</v>
      </c>
      <c r="BR412" s="3">
        <v>88.448350000000005</v>
      </c>
      <c r="BS412" s="59">
        <v>89.895219999999995</v>
      </c>
      <c r="BT412" s="3">
        <v>91.342089999999999</v>
      </c>
      <c r="BV412" s="14" t="s">
        <v>45</v>
      </c>
      <c r="BX412" s="3">
        <v>88.501339999999999</v>
      </c>
      <c r="BY412" s="59">
        <v>89.912689999999998</v>
      </c>
      <c r="BZ412" s="3">
        <v>91.324039999999997</v>
      </c>
      <c r="CB412" s="14" t="s">
        <v>45</v>
      </c>
      <c r="CD412" s="3">
        <v>88.530510000000007</v>
      </c>
      <c r="CE412" s="59">
        <v>89.903379999999999</v>
      </c>
      <c r="CF412" s="3">
        <v>91.276240000000001</v>
      </c>
      <c r="CH412" s="14" t="s">
        <v>45</v>
      </c>
      <c r="CJ412" s="3">
        <v>88.571290000000005</v>
      </c>
      <c r="CK412" s="59">
        <v>89.914190000000005</v>
      </c>
      <c r="CL412" s="3">
        <v>91.257090000000005</v>
      </c>
      <c r="CN412" s="14" t="s">
        <v>45</v>
      </c>
      <c r="CP412" s="3">
        <v>88.48527</v>
      </c>
      <c r="CQ412" s="59">
        <v>89.783720000000002</v>
      </c>
      <c r="CR412" s="3">
        <v>91.082179999999994</v>
      </c>
      <c r="CT412" s="14" t="s">
        <v>45</v>
      </c>
      <c r="CV412" s="3">
        <v>87.106099999999998</v>
      </c>
      <c r="CW412" s="59">
        <v>88.326759999999993</v>
      </c>
      <c r="CX412" s="3">
        <v>89.547420000000002</v>
      </c>
    </row>
    <row r="413" spans="2:102" x14ac:dyDescent="0.3">
      <c r="B413" s="14" t="s">
        <v>46</v>
      </c>
      <c r="D413" s="3">
        <v>87.686139999999995</v>
      </c>
      <c r="E413" s="59">
        <v>89.55583</v>
      </c>
      <c r="F413" s="3">
        <v>91.425520000000006</v>
      </c>
      <c r="H413" s="14" t="s">
        <v>46</v>
      </c>
      <c r="J413" s="3">
        <v>87.684150000000002</v>
      </c>
      <c r="K413" s="59">
        <v>89.548550000000006</v>
      </c>
      <c r="L413" s="3">
        <v>91.412949999999995</v>
      </c>
      <c r="N413" s="14" t="s">
        <v>46</v>
      </c>
      <c r="P413" s="3">
        <v>87.690309999999997</v>
      </c>
      <c r="Q413" s="59">
        <v>89.545249999999996</v>
      </c>
      <c r="R413" s="3">
        <v>91.400180000000006</v>
      </c>
      <c r="T413" s="14" t="s">
        <v>46</v>
      </c>
      <c r="V413" s="3">
        <v>87.690309999999997</v>
      </c>
      <c r="W413" s="59">
        <v>89.545249999999996</v>
      </c>
      <c r="X413" s="3">
        <v>91.400180000000006</v>
      </c>
      <c r="Z413" s="14" t="s">
        <v>46</v>
      </c>
      <c r="AB413" s="3">
        <v>87.710380000000001</v>
      </c>
      <c r="AC413" s="59">
        <v>89.558220000000006</v>
      </c>
      <c r="AD413" s="3">
        <v>91.40607</v>
      </c>
      <c r="AF413" s="14" t="s">
        <v>46</v>
      </c>
      <c r="AH413" s="3">
        <v>87.707579999999993</v>
      </c>
      <c r="AI413" s="59">
        <v>89.545209999999997</v>
      </c>
      <c r="AJ413" s="3">
        <v>91.382829999999998</v>
      </c>
      <c r="AL413" s="14" t="s">
        <v>46</v>
      </c>
      <c r="AN413" s="3">
        <v>87.715100000000007</v>
      </c>
      <c r="AO413" s="59">
        <v>89.56044</v>
      </c>
      <c r="AP413" s="3">
        <v>91.405779999999993</v>
      </c>
      <c r="AR413" s="14" t="s">
        <v>46</v>
      </c>
      <c r="AT413" s="3">
        <v>87.702939999999998</v>
      </c>
      <c r="AU413" s="59">
        <v>89.550210000000007</v>
      </c>
      <c r="AV413" s="3">
        <v>91.397480000000002</v>
      </c>
      <c r="AX413" s="14" t="s">
        <v>46</v>
      </c>
      <c r="AZ413" s="3">
        <v>87.73545</v>
      </c>
      <c r="BA413" s="59">
        <v>89.554919999999996</v>
      </c>
      <c r="BB413" s="3">
        <v>91.374390000000005</v>
      </c>
      <c r="BD413" s="14" t="s">
        <v>46</v>
      </c>
      <c r="BF413" s="3">
        <v>87.689880000000002</v>
      </c>
      <c r="BG413" s="59">
        <v>89.533739999999995</v>
      </c>
      <c r="BH413" s="3">
        <v>91.377600000000001</v>
      </c>
      <c r="BJ413" s="14" t="s">
        <v>46</v>
      </c>
      <c r="BL413" s="3">
        <v>87.729330000000004</v>
      </c>
      <c r="BM413" s="59">
        <v>89.558260000000004</v>
      </c>
      <c r="BN413" s="3">
        <v>91.387180000000001</v>
      </c>
      <c r="BP413" s="14" t="s">
        <v>46</v>
      </c>
      <c r="BR413" s="3">
        <v>87.732079999999996</v>
      </c>
      <c r="BS413" s="59">
        <v>89.540599999999998</v>
      </c>
      <c r="BT413" s="3">
        <v>91.349130000000002</v>
      </c>
      <c r="BV413" s="14" t="s">
        <v>46</v>
      </c>
      <c r="BX413" s="3">
        <v>87.684669999999997</v>
      </c>
      <c r="BY413" s="59">
        <v>89.53707</v>
      </c>
      <c r="BZ413" s="3">
        <v>91.389470000000003</v>
      </c>
      <c r="CB413" s="14" t="s">
        <v>46</v>
      </c>
      <c r="CD413" s="3">
        <v>87.771799999999999</v>
      </c>
      <c r="CE413" s="59">
        <v>89.501339999999999</v>
      </c>
      <c r="CF413" s="3">
        <v>91.230890000000002</v>
      </c>
      <c r="CH413" s="14" t="s">
        <v>46</v>
      </c>
      <c r="CJ413" s="3">
        <v>87.773769999999999</v>
      </c>
      <c r="CK413" s="59">
        <v>89.512690000000006</v>
      </c>
      <c r="CL413" s="3">
        <v>91.251620000000003</v>
      </c>
      <c r="CN413" s="14" t="s">
        <v>46</v>
      </c>
      <c r="CP413" s="3">
        <v>87.752979999999994</v>
      </c>
      <c r="CQ413" s="59">
        <v>89.302199999999999</v>
      </c>
      <c r="CR413" s="3">
        <v>90.851410000000001</v>
      </c>
      <c r="CT413" s="14" t="s">
        <v>46</v>
      </c>
      <c r="CV413" s="3">
        <v>86.488439999999997</v>
      </c>
      <c r="CW413" s="59">
        <v>87.785169999999994</v>
      </c>
      <c r="CX413" s="3">
        <v>89.081900000000005</v>
      </c>
    </row>
    <row r="414" spans="2:102" x14ac:dyDescent="0.3">
      <c r="B414" s="14" t="s">
        <v>47</v>
      </c>
      <c r="D414" s="3">
        <v>88.835650000000001</v>
      </c>
      <c r="E414" s="59">
        <v>89.653130000000004</v>
      </c>
      <c r="F414" s="3">
        <v>90.470600000000005</v>
      </c>
      <c r="H414" s="14" t="s">
        <v>47</v>
      </c>
      <c r="J414" s="3">
        <v>88.827849999999998</v>
      </c>
      <c r="K414" s="59">
        <v>89.654889999999995</v>
      </c>
      <c r="L414" s="3">
        <v>90.481930000000006</v>
      </c>
      <c r="N414" s="14" t="s">
        <v>47</v>
      </c>
      <c r="P414" s="3">
        <v>88.85651</v>
      </c>
      <c r="Q414" s="59">
        <v>89.675659999999993</v>
      </c>
      <c r="R414" s="3">
        <v>90.494799999999998</v>
      </c>
      <c r="T414" s="14" t="s">
        <v>47</v>
      </c>
      <c r="V414" s="3">
        <v>88.85651</v>
      </c>
      <c r="W414" s="59">
        <v>89.675659999999993</v>
      </c>
      <c r="X414" s="3">
        <v>90.494799999999998</v>
      </c>
      <c r="Z414" s="14" t="s">
        <v>47</v>
      </c>
      <c r="AB414" s="3">
        <v>88.856350000000006</v>
      </c>
      <c r="AC414" s="59">
        <v>89.666470000000004</v>
      </c>
      <c r="AD414" s="3">
        <v>90.476579999999998</v>
      </c>
      <c r="AF414" s="14" t="s">
        <v>47</v>
      </c>
      <c r="AH414" s="3">
        <v>88.854079999999996</v>
      </c>
      <c r="AI414" s="59">
        <v>89.669899999999998</v>
      </c>
      <c r="AJ414" s="3">
        <v>90.485720000000001</v>
      </c>
      <c r="AL414" s="14" t="s">
        <v>47</v>
      </c>
      <c r="AN414" s="3">
        <v>88.852130000000002</v>
      </c>
      <c r="AO414" s="59">
        <v>89.654579999999996</v>
      </c>
      <c r="AP414" s="3">
        <v>90.457040000000006</v>
      </c>
      <c r="AR414" s="14" t="s">
        <v>47</v>
      </c>
      <c r="AT414" s="3">
        <v>88.841269999999994</v>
      </c>
      <c r="AU414" s="59">
        <v>89.649829999999994</v>
      </c>
      <c r="AV414" s="3">
        <v>90.458389999999994</v>
      </c>
      <c r="AX414" s="14" t="s">
        <v>47</v>
      </c>
      <c r="AZ414" s="3">
        <v>88.859380000000002</v>
      </c>
      <c r="BA414" s="59">
        <v>89.643820000000005</v>
      </c>
      <c r="BB414" s="3">
        <v>90.428269999999998</v>
      </c>
      <c r="BD414" s="14" t="s">
        <v>47</v>
      </c>
      <c r="BF414" s="3">
        <v>88.847340000000003</v>
      </c>
      <c r="BG414" s="59">
        <v>89.650850000000005</v>
      </c>
      <c r="BH414" s="3">
        <v>90.454369999999997</v>
      </c>
      <c r="BJ414" s="14" t="s">
        <v>47</v>
      </c>
      <c r="BL414" s="3">
        <v>88.897769999999994</v>
      </c>
      <c r="BM414" s="59">
        <v>89.689940000000007</v>
      </c>
      <c r="BN414" s="3">
        <v>90.482110000000006</v>
      </c>
      <c r="BP414" s="14" t="s">
        <v>47</v>
      </c>
      <c r="BR414" s="3">
        <v>88.872420000000005</v>
      </c>
      <c r="BS414" s="59">
        <v>89.653030000000001</v>
      </c>
      <c r="BT414" s="3">
        <v>90.43365</v>
      </c>
      <c r="BV414" s="14" t="s">
        <v>47</v>
      </c>
      <c r="BX414" s="3">
        <v>88.845010000000002</v>
      </c>
      <c r="BY414" s="59">
        <v>89.647000000000006</v>
      </c>
      <c r="BZ414" s="3">
        <v>90.448999999999998</v>
      </c>
      <c r="CB414" s="14" t="s">
        <v>47</v>
      </c>
      <c r="CD414" s="3">
        <v>88.908140000000003</v>
      </c>
      <c r="CE414" s="59">
        <v>89.638220000000004</v>
      </c>
      <c r="CF414" s="3">
        <v>90.368300000000005</v>
      </c>
      <c r="CH414" s="14" t="s">
        <v>47</v>
      </c>
      <c r="CJ414" s="3">
        <v>88.913520000000005</v>
      </c>
      <c r="CK414" s="59">
        <v>89.665189999999996</v>
      </c>
      <c r="CL414" s="3">
        <v>90.41686</v>
      </c>
      <c r="CN414" s="14" t="s">
        <v>47</v>
      </c>
      <c r="CP414" s="3">
        <v>88.922259999999994</v>
      </c>
      <c r="CQ414" s="59">
        <v>89.530320000000003</v>
      </c>
      <c r="CR414" s="3">
        <v>90.138379999999998</v>
      </c>
      <c r="CT414" s="14" t="s">
        <v>47</v>
      </c>
      <c r="CV414" s="3">
        <v>87.494230000000002</v>
      </c>
      <c r="CW414" s="59">
        <v>88.134010000000004</v>
      </c>
      <c r="CX414" s="3">
        <v>88.773790000000005</v>
      </c>
    </row>
    <row r="415" spans="2:102" x14ac:dyDescent="0.3">
      <c r="B415" s="14" t="s">
        <v>48</v>
      </c>
      <c r="D415" s="3">
        <v>87.051029999999997</v>
      </c>
      <c r="E415" s="59">
        <v>88.361919999999998</v>
      </c>
      <c r="F415" s="3">
        <v>89.672799999999995</v>
      </c>
      <c r="H415" s="14" t="s">
        <v>48</v>
      </c>
      <c r="J415" s="3">
        <v>87.030119999999997</v>
      </c>
      <c r="K415" s="59">
        <v>88.343140000000005</v>
      </c>
      <c r="L415" s="3">
        <v>89.65616</v>
      </c>
      <c r="N415" s="14" t="s">
        <v>48</v>
      </c>
      <c r="P415" s="3">
        <v>87.037170000000003</v>
      </c>
      <c r="Q415" s="59">
        <v>88.349149999999995</v>
      </c>
      <c r="R415" s="3">
        <v>89.661140000000003</v>
      </c>
      <c r="T415" s="14" t="s">
        <v>48</v>
      </c>
      <c r="V415" s="3">
        <v>87.037170000000003</v>
      </c>
      <c r="W415" s="59">
        <v>88.349149999999995</v>
      </c>
      <c r="X415" s="3">
        <v>89.661140000000003</v>
      </c>
      <c r="Z415" s="14" t="s">
        <v>48</v>
      </c>
      <c r="AB415" s="3">
        <v>87.06156</v>
      </c>
      <c r="AC415" s="59">
        <v>88.36327</v>
      </c>
      <c r="AD415" s="3">
        <v>89.66498</v>
      </c>
      <c r="AF415" s="14" t="s">
        <v>48</v>
      </c>
      <c r="AH415" s="3">
        <v>87.029979999999995</v>
      </c>
      <c r="AI415" s="59">
        <v>88.348290000000006</v>
      </c>
      <c r="AJ415" s="3">
        <v>89.666610000000006</v>
      </c>
      <c r="AL415" s="14" t="s">
        <v>48</v>
      </c>
      <c r="AN415" s="3">
        <v>86.992090000000005</v>
      </c>
      <c r="AO415" s="59">
        <v>88.325770000000006</v>
      </c>
      <c r="AP415" s="3">
        <v>89.659459999999996</v>
      </c>
      <c r="AR415" s="14" t="s">
        <v>48</v>
      </c>
      <c r="AT415" s="3">
        <v>87.05086</v>
      </c>
      <c r="AU415" s="59">
        <v>88.368179999999995</v>
      </c>
      <c r="AV415" s="3">
        <v>89.685500000000005</v>
      </c>
      <c r="AX415" s="14" t="s">
        <v>48</v>
      </c>
      <c r="AZ415" s="3">
        <v>87.056610000000006</v>
      </c>
      <c r="BA415" s="59">
        <v>88.357330000000005</v>
      </c>
      <c r="BB415" s="3">
        <v>89.658050000000003</v>
      </c>
      <c r="BD415" s="14" t="s">
        <v>48</v>
      </c>
      <c r="BF415" s="3">
        <v>86.973010000000002</v>
      </c>
      <c r="BG415" s="59">
        <v>88.319230000000005</v>
      </c>
      <c r="BH415" s="3">
        <v>89.665450000000007</v>
      </c>
      <c r="BJ415" s="14" t="s">
        <v>48</v>
      </c>
      <c r="BL415" s="3">
        <v>87.068470000000005</v>
      </c>
      <c r="BM415" s="59">
        <v>88.365660000000005</v>
      </c>
      <c r="BN415" s="3">
        <v>89.662850000000006</v>
      </c>
      <c r="BP415" s="14" t="s">
        <v>48</v>
      </c>
      <c r="BR415" s="3">
        <v>86.966329999999999</v>
      </c>
      <c r="BS415" s="59">
        <v>88.303610000000006</v>
      </c>
      <c r="BT415" s="3">
        <v>89.640889999999999</v>
      </c>
      <c r="BV415" s="14" t="s">
        <v>48</v>
      </c>
      <c r="BX415" s="3">
        <v>87.034719999999993</v>
      </c>
      <c r="BY415" s="59">
        <v>88.331760000000003</v>
      </c>
      <c r="BZ415" s="3">
        <v>89.628799999999998</v>
      </c>
      <c r="CB415" s="14" t="s">
        <v>48</v>
      </c>
      <c r="CD415" s="3">
        <v>87.090050000000005</v>
      </c>
      <c r="CE415" s="59">
        <v>88.352909999999994</v>
      </c>
      <c r="CF415" s="3">
        <v>89.615769999999998</v>
      </c>
      <c r="CH415" s="14" t="s">
        <v>48</v>
      </c>
      <c r="CJ415" s="3">
        <v>87.153049999999993</v>
      </c>
      <c r="CK415" s="59">
        <v>88.385930000000002</v>
      </c>
      <c r="CL415" s="3">
        <v>89.618799999999993</v>
      </c>
      <c r="CN415" s="14" t="s">
        <v>48</v>
      </c>
      <c r="CP415" s="3">
        <v>87.194519999999997</v>
      </c>
      <c r="CQ415" s="59">
        <v>88.199420000000003</v>
      </c>
      <c r="CR415" s="3">
        <v>89.204319999999996</v>
      </c>
      <c r="CT415" s="14" t="s">
        <v>48</v>
      </c>
      <c r="CV415" s="3">
        <v>85.807079999999999</v>
      </c>
      <c r="CW415" s="59">
        <v>86.770930000000007</v>
      </c>
      <c r="CX415" s="3">
        <v>87.734790000000004</v>
      </c>
    </row>
    <row r="416" spans="2:102" x14ac:dyDescent="0.3">
      <c r="B416" s="14" t="s">
        <v>49</v>
      </c>
      <c r="D416" s="3">
        <v>87.778679999999994</v>
      </c>
      <c r="E416" s="59">
        <v>89.246139999999997</v>
      </c>
      <c r="F416" s="3">
        <v>90.713610000000003</v>
      </c>
      <c r="H416" s="14" t="s">
        <v>49</v>
      </c>
      <c r="J416" s="3">
        <v>87.771460000000005</v>
      </c>
      <c r="K416" s="59">
        <v>89.248109999999997</v>
      </c>
      <c r="L416" s="3">
        <v>90.72475</v>
      </c>
      <c r="N416" s="14" t="s">
        <v>49</v>
      </c>
      <c r="P416" s="3">
        <v>87.785120000000006</v>
      </c>
      <c r="Q416" s="59">
        <v>89.263360000000006</v>
      </c>
      <c r="R416" s="3">
        <v>90.741600000000005</v>
      </c>
      <c r="T416" s="14" t="s">
        <v>49</v>
      </c>
      <c r="V416" s="3">
        <v>87.785120000000006</v>
      </c>
      <c r="W416" s="59">
        <v>89.263360000000006</v>
      </c>
      <c r="X416" s="3">
        <v>90.741600000000005</v>
      </c>
      <c r="Z416" s="14" t="s">
        <v>49</v>
      </c>
      <c r="AB416" s="3">
        <v>87.775049999999993</v>
      </c>
      <c r="AC416" s="59">
        <v>89.253370000000004</v>
      </c>
      <c r="AD416" s="3">
        <v>90.73169</v>
      </c>
      <c r="AF416" s="14" t="s">
        <v>49</v>
      </c>
      <c r="AH416" s="3">
        <v>87.767949999999999</v>
      </c>
      <c r="AI416" s="59">
        <v>89.252160000000003</v>
      </c>
      <c r="AJ416" s="3">
        <v>90.736369999999994</v>
      </c>
      <c r="AL416" s="14" t="s">
        <v>49</v>
      </c>
      <c r="AN416" s="3">
        <v>87.770139999999998</v>
      </c>
      <c r="AO416" s="59">
        <v>89.244789999999995</v>
      </c>
      <c r="AP416" s="3">
        <v>90.719440000000006</v>
      </c>
      <c r="AR416" s="14" t="s">
        <v>49</v>
      </c>
      <c r="AT416" s="3">
        <v>87.761150000000001</v>
      </c>
      <c r="AU416" s="59">
        <v>89.257490000000004</v>
      </c>
      <c r="AV416" s="3">
        <v>90.753829999999994</v>
      </c>
      <c r="AX416" s="14" t="s">
        <v>49</v>
      </c>
      <c r="AZ416" s="3">
        <v>87.725520000000003</v>
      </c>
      <c r="BA416" s="59">
        <v>89.221270000000004</v>
      </c>
      <c r="BB416" s="3">
        <v>90.717010000000002</v>
      </c>
      <c r="BD416" s="14" t="s">
        <v>49</v>
      </c>
      <c r="BF416" s="3">
        <v>87.750720000000001</v>
      </c>
      <c r="BG416" s="59">
        <v>89.245180000000005</v>
      </c>
      <c r="BH416" s="3">
        <v>90.739630000000005</v>
      </c>
      <c r="BJ416" s="14" t="s">
        <v>49</v>
      </c>
      <c r="BL416" s="3">
        <v>87.775319999999994</v>
      </c>
      <c r="BM416" s="59">
        <v>89.246489999999994</v>
      </c>
      <c r="BN416" s="3">
        <v>90.717659999999995</v>
      </c>
      <c r="BP416" s="14" t="s">
        <v>49</v>
      </c>
      <c r="BR416" s="3">
        <v>87.690119999999993</v>
      </c>
      <c r="BS416" s="59">
        <v>89.175449999999998</v>
      </c>
      <c r="BT416" s="3">
        <v>90.660780000000003</v>
      </c>
      <c r="BV416" s="14" t="s">
        <v>49</v>
      </c>
      <c r="BX416" s="3">
        <v>87.774249999999995</v>
      </c>
      <c r="BY416" s="59">
        <v>89.208529999999996</v>
      </c>
      <c r="BZ416" s="3">
        <v>90.642799999999994</v>
      </c>
      <c r="CB416" s="14" t="s">
        <v>49</v>
      </c>
      <c r="CD416" s="3">
        <v>87.74539</v>
      </c>
      <c r="CE416" s="59">
        <v>89.156829999999999</v>
      </c>
      <c r="CF416" s="3">
        <v>90.568269999999998</v>
      </c>
      <c r="CH416" s="14" t="s">
        <v>49</v>
      </c>
      <c r="CJ416" s="3">
        <v>87.851659999999995</v>
      </c>
      <c r="CK416" s="59">
        <v>89.224999999999994</v>
      </c>
      <c r="CL416" s="3">
        <v>90.598349999999996</v>
      </c>
      <c r="CN416" s="14" t="s">
        <v>49</v>
      </c>
      <c r="CP416" s="3">
        <v>87.757000000000005</v>
      </c>
      <c r="CQ416" s="59">
        <v>89.017949999999999</v>
      </c>
      <c r="CR416" s="3">
        <v>90.278899999999993</v>
      </c>
      <c r="CT416" s="14" t="s">
        <v>49</v>
      </c>
      <c r="CV416" s="3">
        <v>86.308599999999998</v>
      </c>
      <c r="CW416" s="59">
        <v>87.536019999999994</v>
      </c>
      <c r="CX416" s="3">
        <v>88.763440000000003</v>
      </c>
    </row>
    <row r="417" spans="1:102" x14ac:dyDescent="0.3">
      <c r="B417" s="46" t="s">
        <v>50</v>
      </c>
      <c r="C417" s="47"/>
      <c r="D417" s="47">
        <v>88.478139999999996</v>
      </c>
      <c r="E417" s="60">
        <v>89.286000000000001</v>
      </c>
      <c r="F417" s="47">
        <v>90.093869999999995</v>
      </c>
      <c r="H417" s="46" t="s">
        <v>50</v>
      </c>
      <c r="I417" s="47"/>
      <c r="J417" s="47">
        <v>88.437579999999997</v>
      </c>
      <c r="K417" s="60">
        <v>89.267660000000006</v>
      </c>
      <c r="L417" s="47">
        <v>90.097750000000005</v>
      </c>
      <c r="N417" s="46" t="s">
        <v>50</v>
      </c>
      <c r="O417" s="47"/>
      <c r="P417" s="47">
        <v>88.481539999999995</v>
      </c>
      <c r="Q417" s="60">
        <v>89.295050000000003</v>
      </c>
      <c r="R417" s="47">
        <v>90.108559999999997</v>
      </c>
      <c r="T417" s="46" t="s">
        <v>50</v>
      </c>
      <c r="U417" s="47"/>
      <c r="V417" s="47">
        <v>88.481539999999995</v>
      </c>
      <c r="W417" s="60">
        <v>89.295050000000003</v>
      </c>
      <c r="X417" s="47">
        <v>90.108559999999997</v>
      </c>
      <c r="Z417" s="46" t="s">
        <v>50</v>
      </c>
      <c r="AA417" s="47"/>
      <c r="AB417" s="47">
        <v>88.455539999999999</v>
      </c>
      <c r="AC417" s="60">
        <v>89.266639999999995</v>
      </c>
      <c r="AD417" s="47">
        <v>90.077749999999995</v>
      </c>
      <c r="AF417" s="46" t="s">
        <v>50</v>
      </c>
      <c r="AG417" s="47"/>
      <c r="AH417" s="47">
        <v>88.433670000000006</v>
      </c>
      <c r="AI417" s="60">
        <v>89.247029999999995</v>
      </c>
      <c r="AJ417" s="47">
        <v>90.060379999999995</v>
      </c>
      <c r="AL417" s="46" t="s">
        <v>50</v>
      </c>
      <c r="AM417" s="47"/>
      <c r="AN417" s="47">
        <v>88.462900000000005</v>
      </c>
      <c r="AO417" s="60">
        <v>89.27046</v>
      </c>
      <c r="AP417" s="47">
        <v>90.078019999999995</v>
      </c>
      <c r="AR417" s="46" t="s">
        <v>50</v>
      </c>
      <c r="AS417" s="47"/>
      <c r="AT417" s="47">
        <v>88.485470000000007</v>
      </c>
      <c r="AU417" s="60">
        <v>89.301029999999997</v>
      </c>
      <c r="AV417" s="47">
        <v>90.116579999999999</v>
      </c>
      <c r="AX417" s="46" t="s">
        <v>50</v>
      </c>
      <c r="AY417" s="47"/>
      <c r="AZ417" s="47">
        <v>88.444680000000005</v>
      </c>
      <c r="BA417" s="60">
        <v>89.257159999999999</v>
      </c>
      <c r="BB417" s="47">
        <v>90.069640000000007</v>
      </c>
      <c r="BD417" s="46" t="s">
        <v>50</v>
      </c>
      <c r="BE417" s="47"/>
      <c r="BF417" s="47">
        <v>88.437439999999995</v>
      </c>
      <c r="BG417" s="60">
        <v>89.255679999999998</v>
      </c>
      <c r="BH417" s="47">
        <v>90.073920000000001</v>
      </c>
      <c r="BJ417" s="46" t="s">
        <v>50</v>
      </c>
      <c r="BK417" s="47"/>
      <c r="BL417" s="47">
        <v>88.46781</v>
      </c>
      <c r="BM417" s="60">
        <v>89.28931</v>
      </c>
      <c r="BN417" s="47">
        <v>90.110810000000001</v>
      </c>
      <c r="BP417" s="46" t="s">
        <v>50</v>
      </c>
      <c r="BQ417" s="47"/>
      <c r="BR417" s="47">
        <v>88.445830000000001</v>
      </c>
      <c r="BS417" s="60">
        <v>89.241839999999996</v>
      </c>
      <c r="BT417" s="47">
        <v>90.037850000000006</v>
      </c>
      <c r="BV417" s="46" t="s">
        <v>50</v>
      </c>
      <c r="BW417" s="47"/>
      <c r="BX417" s="47">
        <v>88.480419999999995</v>
      </c>
      <c r="BY417" s="60">
        <v>89.307329999999993</v>
      </c>
      <c r="BZ417" s="47">
        <v>90.134240000000005</v>
      </c>
      <c r="CB417" s="46" t="s">
        <v>50</v>
      </c>
      <c r="CC417" s="47"/>
      <c r="CD417" s="47">
        <v>88.413110000000003</v>
      </c>
      <c r="CE417" s="60">
        <v>89.250119999999995</v>
      </c>
      <c r="CF417" s="47">
        <v>90.087140000000005</v>
      </c>
      <c r="CH417" s="46" t="s">
        <v>50</v>
      </c>
      <c r="CI417" s="47"/>
      <c r="CJ417" s="47">
        <v>88.404259999999994</v>
      </c>
      <c r="CK417" s="60">
        <v>89.214659999999995</v>
      </c>
      <c r="CL417" s="47">
        <v>90.025069999999999</v>
      </c>
      <c r="CN417" s="46" t="s">
        <v>50</v>
      </c>
      <c r="CO417" s="47"/>
      <c r="CP417" s="47">
        <v>88.380740000000003</v>
      </c>
      <c r="CQ417" s="60">
        <v>89.116929999999996</v>
      </c>
      <c r="CR417" s="47">
        <v>89.853129999999993</v>
      </c>
      <c r="CT417" s="46" t="s">
        <v>50</v>
      </c>
      <c r="CU417" s="47"/>
      <c r="CV417" s="47">
        <v>86.902910000000006</v>
      </c>
      <c r="CW417" s="60">
        <v>87.63964</v>
      </c>
      <c r="CX417" s="47">
        <v>88.376369999999994</v>
      </c>
    </row>
    <row r="418" spans="1:102" x14ac:dyDescent="0.3">
      <c r="B418" s="14" t="s">
        <v>51</v>
      </c>
      <c r="C418" s="50" t="s">
        <v>3</v>
      </c>
      <c r="D418" s="3">
        <v>4.6476899999999999</v>
      </c>
      <c r="E418" s="51">
        <v>5.1316699999999997</v>
      </c>
      <c r="F418" s="3">
        <v>5.6156499999999996</v>
      </c>
      <c r="H418" s="14" t="s">
        <v>51</v>
      </c>
      <c r="I418" s="50" t="s">
        <v>3</v>
      </c>
      <c r="J418" s="3">
        <v>4.6003299999999996</v>
      </c>
      <c r="K418" s="51">
        <v>5.0499799999999997</v>
      </c>
      <c r="L418" s="3">
        <v>5.4996299999999998</v>
      </c>
      <c r="N418" s="14" t="s">
        <v>51</v>
      </c>
      <c r="O418" s="50" t="s">
        <v>3</v>
      </c>
      <c r="P418" s="3">
        <v>4.5864799999999999</v>
      </c>
      <c r="Q418" s="51">
        <v>5.0074699999999996</v>
      </c>
      <c r="R418" s="3">
        <v>5.4284699999999999</v>
      </c>
      <c r="T418" s="14" t="s">
        <v>51</v>
      </c>
      <c r="U418" s="50" t="s">
        <v>3</v>
      </c>
      <c r="V418" s="3">
        <v>4.5864799999999999</v>
      </c>
      <c r="W418" s="51">
        <v>5.0074699999999996</v>
      </c>
      <c r="X418" s="3">
        <v>5.4284699999999999</v>
      </c>
      <c r="Z418" s="14" t="s">
        <v>51</v>
      </c>
      <c r="AA418" s="50" t="s">
        <v>3</v>
      </c>
      <c r="AB418" s="3">
        <v>4.4791699999999999</v>
      </c>
      <c r="AC418" s="51">
        <v>4.8912800000000001</v>
      </c>
      <c r="AD418" s="3">
        <v>5.3033999999999999</v>
      </c>
      <c r="AF418" s="14" t="s">
        <v>51</v>
      </c>
      <c r="AG418" s="50" t="s">
        <v>3</v>
      </c>
      <c r="AH418" s="3">
        <v>4.39696</v>
      </c>
      <c r="AI418" s="51">
        <v>4.7864800000000001</v>
      </c>
      <c r="AJ418" s="3">
        <v>5.1760099999999998</v>
      </c>
      <c r="AL418" s="14" t="s">
        <v>51</v>
      </c>
      <c r="AM418" s="50" t="s">
        <v>3</v>
      </c>
      <c r="AN418" s="3">
        <v>4.3381600000000002</v>
      </c>
      <c r="AO418" s="51">
        <v>4.6602800000000002</v>
      </c>
      <c r="AP418" s="3">
        <v>4.9824099999999998</v>
      </c>
      <c r="AR418" s="14" t="s">
        <v>51</v>
      </c>
      <c r="AS418" s="50" t="s">
        <v>3</v>
      </c>
      <c r="AT418" s="3">
        <v>4.2515000000000001</v>
      </c>
      <c r="AU418" s="51">
        <v>4.5703300000000002</v>
      </c>
      <c r="AV418" s="3">
        <v>4.88917</v>
      </c>
      <c r="AX418" s="14" t="s">
        <v>51</v>
      </c>
      <c r="AY418" s="50" t="s">
        <v>3</v>
      </c>
      <c r="AZ418" s="3">
        <v>4.2089999999999996</v>
      </c>
      <c r="BA418" s="51">
        <v>4.5580299999999996</v>
      </c>
      <c r="BB418" s="3">
        <v>4.9070600000000004</v>
      </c>
      <c r="BD418" s="14" t="s">
        <v>51</v>
      </c>
      <c r="BE418" s="50" t="s">
        <v>3</v>
      </c>
      <c r="BF418" s="3">
        <v>4.1950900000000004</v>
      </c>
      <c r="BG418" s="51">
        <v>4.5354799999999997</v>
      </c>
      <c r="BH418" s="3">
        <v>4.8758600000000003</v>
      </c>
      <c r="BJ418" s="14" t="s">
        <v>51</v>
      </c>
      <c r="BK418" s="50" t="s">
        <v>3</v>
      </c>
      <c r="BL418" s="3">
        <v>4.1607900000000004</v>
      </c>
      <c r="BM418" s="51">
        <v>4.51905</v>
      </c>
      <c r="BN418" s="3">
        <v>4.8773099999999996</v>
      </c>
      <c r="BP418" s="14" t="s">
        <v>51</v>
      </c>
      <c r="BQ418" s="50" t="s">
        <v>3</v>
      </c>
      <c r="BR418" s="3">
        <v>4.1805700000000003</v>
      </c>
      <c r="BS418" s="51">
        <v>4.6089399999999996</v>
      </c>
      <c r="BT418" s="3">
        <v>5.0373000000000001</v>
      </c>
      <c r="BV418" s="14" t="s">
        <v>51</v>
      </c>
      <c r="BW418" s="50" t="s">
        <v>3</v>
      </c>
      <c r="BX418" s="3">
        <v>4.2472799999999999</v>
      </c>
      <c r="BY418" s="51">
        <v>4.6623900000000003</v>
      </c>
      <c r="BZ418" s="3">
        <v>5.0774900000000001</v>
      </c>
      <c r="CB418" s="14" t="s">
        <v>51</v>
      </c>
      <c r="CC418" s="50" t="s">
        <v>3</v>
      </c>
      <c r="CD418" s="3">
        <v>4.4143499999999998</v>
      </c>
      <c r="CE418" s="51">
        <v>4.9615799999999997</v>
      </c>
      <c r="CF418" s="3">
        <v>5.5088100000000004</v>
      </c>
      <c r="CH418" s="14" t="s">
        <v>51</v>
      </c>
      <c r="CI418" s="50" t="s">
        <v>3</v>
      </c>
      <c r="CJ418" s="3">
        <v>5.1495899999999999</v>
      </c>
      <c r="CK418" s="51">
        <v>5.8336399999999999</v>
      </c>
      <c r="CL418" s="3">
        <v>6.51769</v>
      </c>
      <c r="CN418" s="14" t="s">
        <v>51</v>
      </c>
      <c r="CO418" s="50" t="s">
        <v>3</v>
      </c>
      <c r="CP418" s="3">
        <v>5.9405599999999996</v>
      </c>
      <c r="CQ418" s="51">
        <v>8.0371900000000007</v>
      </c>
      <c r="CR418" s="3">
        <v>10.13383</v>
      </c>
      <c r="CT418" s="14" t="s">
        <v>51</v>
      </c>
      <c r="CU418" s="50" t="s">
        <v>3</v>
      </c>
      <c r="CV418" s="3">
        <v>13.208</v>
      </c>
      <c r="CW418" s="51">
        <v>17.866630000000001</v>
      </c>
      <c r="CX418" s="3">
        <v>22.52525</v>
      </c>
    </row>
    <row r="419" spans="1:102" x14ac:dyDescent="0.3">
      <c r="B419" s="47"/>
      <c r="C419" s="52" t="s">
        <v>4</v>
      </c>
      <c r="D419" s="47">
        <v>4.8449600000000004</v>
      </c>
      <c r="E419" s="60">
        <v>6.2605599999999999</v>
      </c>
      <c r="F419" s="47">
        <v>7.6761600000000003</v>
      </c>
      <c r="H419" s="47"/>
      <c r="I419" s="52" t="s">
        <v>4</v>
      </c>
      <c r="J419" s="47">
        <v>4.8007099999999996</v>
      </c>
      <c r="K419" s="60">
        <v>6.2824999999999998</v>
      </c>
      <c r="L419" s="47">
        <v>7.7642800000000003</v>
      </c>
      <c r="N419" s="47"/>
      <c r="O419" s="52" t="s">
        <v>4</v>
      </c>
      <c r="P419" s="47">
        <v>4.8559999999999999</v>
      </c>
      <c r="Q419" s="60">
        <v>6.2985699999999998</v>
      </c>
      <c r="R419" s="47">
        <v>7.7411300000000001</v>
      </c>
      <c r="T419" s="47"/>
      <c r="U419" s="52" t="s">
        <v>4</v>
      </c>
      <c r="V419" s="47">
        <v>4.8559999999999999</v>
      </c>
      <c r="W419" s="60">
        <v>6.2985699999999998</v>
      </c>
      <c r="X419" s="47">
        <v>7.7411300000000001</v>
      </c>
      <c r="Z419" s="47"/>
      <c r="AA419" s="52" t="s">
        <v>4</v>
      </c>
      <c r="AB419" s="47">
        <v>4.9572900000000004</v>
      </c>
      <c r="AC419" s="60">
        <v>6.5586099999999998</v>
      </c>
      <c r="AD419" s="47">
        <v>8.1599299999999992</v>
      </c>
      <c r="AF419" s="47"/>
      <c r="AG419" s="52" t="s">
        <v>4</v>
      </c>
      <c r="AH419" s="47">
        <v>4.9516099999999996</v>
      </c>
      <c r="AI419" s="60">
        <v>6.7356499999999997</v>
      </c>
      <c r="AJ419" s="47">
        <v>8.5196900000000007</v>
      </c>
      <c r="AL419" s="47"/>
      <c r="AM419" s="52" t="s">
        <v>4</v>
      </c>
      <c r="AN419" s="47">
        <v>5.1955499999999999</v>
      </c>
      <c r="AO419" s="60">
        <v>7.0994900000000003</v>
      </c>
      <c r="AP419" s="47">
        <v>9.0034200000000002</v>
      </c>
      <c r="AR419" s="47"/>
      <c r="AS419" s="52" t="s">
        <v>4</v>
      </c>
      <c r="AT419" s="47">
        <v>5.43445</v>
      </c>
      <c r="AU419" s="60">
        <v>7.2777399999999997</v>
      </c>
      <c r="AV419" s="47">
        <v>9.1210199999999997</v>
      </c>
      <c r="AX419" s="47"/>
      <c r="AY419" s="52" t="s">
        <v>4</v>
      </c>
      <c r="AZ419" s="47">
        <v>5.3972699999999998</v>
      </c>
      <c r="BA419" s="60">
        <v>7.69163</v>
      </c>
      <c r="BB419" s="47">
        <v>9.9860000000000007</v>
      </c>
      <c r="BD419" s="47"/>
      <c r="BE419" s="52" t="s">
        <v>4</v>
      </c>
      <c r="BF419" s="47">
        <v>5.4064800000000002</v>
      </c>
      <c r="BG419" s="60">
        <v>7.7921100000000001</v>
      </c>
      <c r="BH419" s="47">
        <v>10.17773</v>
      </c>
      <c r="BJ419" s="47"/>
      <c r="BK419" s="52" t="s">
        <v>4</v>
      </c>
      <c r="BL419" s="47">
        <v>5.9289199999999997</v>
      </c>
      <c r="BM419" s="60">
        <v>8.1642499999999991</v>
      </c>
      <c r="BN419" s="47">
        <v>10.39958</v>
      </c>
      <c r="BP419" s="47"/>
      <c r="BQ419" s="52" t="s">
        <v>4</v>
      </c>
      <c r="BR419" s="47">
        <v>6.4823199999999996</v>
      </c>
      <c r="BS419" s="60">
        <v>9.1376799999999996</v>
      </c>
      <c r="BT419" s="47">
        <v>11.79303</v>
      </c>
      <c r="BV419" s="47"/>
      <c r="BW419" s="52" t="s">
        <v>4</v>
      </c>
      <c r="BX419" s="47">
        <v>6.7258399999999998</v>
      </c>
      <c r="BY419" s="60">
        <v>10.009259999999999</v>
      </c>
      <c r="BZ419" s="47">
        <v>13.29269</v>
      </c>
      <c r="CB419" s="47"/>
      <c r="CC419" s="52" t="s">
        <v>4</v>
      </c>
      <c r="CD419" s="47">
        <v>7.89093</v>
      </c>
      <c r="CE419" s="60">
        <v>10.85632</v>
      </c>
      <c r="CF419" s="47">
        <v>13.821709999999999</v>
      </c>
      <c r="CH419" s="47"/>
      <c r="CI419" s="52" t="s">
        <v>4</v>
      </c>
      <c r="CJ419" s="47">
        <v>11.03299</v>
      </c>
      <c r="CK419" s="60">
        <v>14.127269999999999</v>
      </c>
      <c r="CL419" s="47">
        <v>17.221550000000001</v>
      </c>
      <c r="CN419" s="47"/>
      <c r="CO419" s="52" t="s">
        <v>4</v>
      </c>
      <c r="CP419" s="47">
        <v>13.830260000000001</v>
      </c>
      <c r="CQ419" s="60">
        <v>20.53651</v>
      </c>
      <c r="CR419" s="47">
        <v>27.24277</v>
      </c>
      <c r="CT419" s="47"/>
      <c r="CU419" s="52" t="s">
        <v>4</v>
      </c>
      <c r="CV419" s="47">
        <v>32.932560000000002</v>
      </c>
      <c r="CW419" s="60">
        <v>43.316119999999998</v>
      </c>
      <c r="CX419" s="47">
        <v>53.699680000000001</v>
      </c>
    </row>
    <row r="420" spans="1:102" ht="6.75" customHeight="1" x14ac:dyDescent="0.3">
      <c r="H420" s="47"/>
      <c r="I420" s="52"/>
      <c r="J420" s="47"/>
      <c r="K420" s="60"/>
      <c r="L420" s="47"/>
    </row>
    <row r="421" spans="1:102" s="37" customFormat="1" ht="15" customHeight="1" x14ac:dyDescent="0.3">
      <c r="A421" s="36" t="s">
        <v>81</v>
      </c>
    </row>
    <row r="422" spans="1:102" ht="6" customHeight="1" x14ac:dyDescent="0.3"/>
    <row r="423" spans="1:102" x14ac:dyDescent="0.3">
      <c r="B423" s="40">
        <v>240</v>
      </c>
      <c r="C423" s="41"/>
      <c r="D423" s="281"/>
      <c r="E423" s="281"/>
      <c r="F423" s="281"/>
      <c r="H423" s="40">
        <v>230</v>
      </c>
      <c r="I423" s="41"/>
      <c r="J423" s="281"/>
      <c r="K423" s="281"/>
      <c r="L423" s="281"/>
      <c r="N423" s="40">
        <v>220</v>
      </c>
      <c r="O423" s="41"/>
      <c r="P423" s="281"/>
      <c r="Q423" s="281"/>
      <c r="R423" s="281"/>
      <c r="T423" s="40">
        <v>210</v>
      </c>
      <c r="U423" s="41"/>
      <c r="V423" s="281"/>
      <c r="W423" s="281"/>
      <c r="X423" s="281"/>
      <c r="Z423" s="40">
        <v>200</v>
      </c>
      <c r="AA423" s="41"/>
      <c r="AB423" s="281"/>
      <c r="AC423" s="281"/>
      <c r="AD423" s="281"/>
      <c r="AF423" s="40">
        <v>190</v>
      </c>
      <c r="AG423" s="41"/>
      <c r="AH423" s="281"/>
      <c r="AI423" s="281"/>
      <c r="AJ423" s="281"/>
      <c r="AL423" s="40">
        <v>180</v>
      </c>
      <c r="AM423" s="41"/>
      <c r="AN423" s="281"/>
      <c r="AO423" s="281"/>
      <c r="AP423" s="281"/>
      <c r="AR423" s="40">
        <v>170</v>
      </c>
      <c r="AS423" s="41"/>
      <c r="AT423" s="281"/>
      <c r="AU423" s="281"/>
      <c r="AV423" s="281"/>
      <c r="AX423" s="40">
        <v>160</v>
      </c>
      <c r="AY423" s="41"/>
      <c r="AZ423" s="281"/>
      <c r="BA423" s="281"/>
      <c r="BB423" s="281"/>
      <c r="BD423" s="40">
        <v>150</v>
      </c>
      <c r="BE423" s="41"/>
      <c r="BF423" s="281"/>
      <c r="BG423" s="281"/>
      <c r="BH423" s="281"/>
      <c r="BJ423" s="40">
        <v>140</v>
      </c>
      <c r="BK423" s="41"/>
      <c r="BL423" s="281"/>
      <c r="BM423" s="281"/>
      <c r="BN423" s="281"/>
      <c r="BP423" s="40">
        <v>130</v>
      </c>
      <c r="BQ423" s="41"/>
      <c r="BR423" s="281"/>
      <c r="BS423" s="281"/>
      <c r="BT423" s="281"/>
      <c r="BV423" s="40">
        <v>120</v>
      </c>
      <c r="BW423" s="41"/>
      <c r="BX423" s="281"/>
      <c r="BY423" s="281"/>
      <c r="BZ423" s="281"/>
      <c r="CB423" s="40">
        <v>110</v>
      </c>
      <c r="CC423" s="41"/>
      <c r="CD423" s="281"/>
      <c r="CE423" s="281"/>
      <c r="CF423" s="281"/>
      <c r="CH423" s="40">
        <v>100</v>
      </c>
      <c r="CI423" s="41"/>
      <c r="CJ423" s="281"/>
      <c r="CK423" s="281"/>
      <c r="CL423" s="281"/>
    </row>
    <row r="424" spans="1:102" x14ac:dyDescent="0.3">
      <c r="E424" s="42"/>
      <c r="K424" s="42"/>
      <c r="Q424" s="42"/>
      <c r="W424" s="42"/>
      <c r="AC424" s="42"/>
      <c r="AI424" s="42"/>
      <c r="AO424" s="42"/>
      <c r="AU424" s="42"/>
      <c r="BA424" s="42"/>
      <c r="BG424" s="42"/>
      <c r="BM424" s="42"/>
      <c r="BS424" s="42"/>
      <c r="BY424" s="42"/>
      <c r="CE424" s="42"/>
      <c r="CK424" s="42"/>
    </row>
    <row r="425" spans="1:102" x14ac:dyDescent="0.3">
      <c r="B425" s="43"/>
      <c r="C425" s="43"/>
      <c r="D425" s="44">
        <v>-0.95</v>
      </c>
      <c r="E425" s="45" t="s">
        <v>0</v>
      </c>
      <c r="F425" s="44">
        <v>0.95</v>
      </c>
      <c r="H425" s="43"/>
      <c r="I425" s="43"/>
      <c r="J425" s="44">
        <v>-0.95</v>
      </c>
      <c r="K425" s="45" t="s">
        <v>0</v>
      </c>
      <c r="L425" s="44">
        <v>0.95</v>
      </c>
      <c r="N425" s="43"/>
      <c r="O425" s="43"/>
      <c r="P425" s="44">
        <v>-0.95</v>
      </c>
      <c r="Q425" s="45" t="s">
        <v>0</v>
      </c>
      <c r="R425" s="44">
        <v>0.95</v>
      </c>
      <c r="T425" s="43"/>
      <c r="U425" s="43"/>
      <c r="V425" s="44">
        <v>-0.95</v>
      </c>
      <c r="W425" s="45" t="s">
        <v>0</v>
      </c>
      <c r="X425" s="44">
        <v>0.95</v>
      </c>
      <c r="Z425" s="43"/>
      <c r="AA425" s="43"/>
      <c r="AB425" s="44">
        <v>-0.95</v>
      </c>
      <c r="AC425" s="45" t="s">
        <v>0</v>
      </c>
      <c r="AD425" s="44">
        <v>0.95</v>
      </c>
      <c r="AF425" s="43"/>
      <c r="AG425" s="43"/>
      <c r="AH425" s="44">
        <v>-0.95</v>
      </c>
      <c r="AI425" s="45" t="s">
        <v>0</v>
      </c>
      <c r="AJ425" s="44">
        <v>0.95</v>
      </c>
      <c r="AL425" s="43"/>
      <c r="AM425" s="43"/>
      <c r="AN425" s="44">
        <v>-0.95</v>
      </c>
      <c r="AO425" s="45" t="s">
        <v>0</v>
      </c>
      <c r="AP425" s="44">
        <v>0.95</v>
      </c>
      <c r="AR425" s="43"/>
      <c r="AS425" s="43"/>
      <c r="AT425" s="44">
        <v>-0.95</v>
      </c>
      <c r="AU425" s="45" t="s">
        <v>0</v>
      </c>
      <c r="AV425" s="44">
        <v>0.95</v>
      </c>
      <c r="AX425" s="43"/>
      <c r="AY425" s="43"/>
      <c r="AZ425" s="44">
        <v>-0.95</v>
      </c>
      <c r="BA425" s="45" t="s">
        <v>0</v>
      </c>
      <c r="BB425" s="44">
        <v>0.95</v>
      </c>
      <c r="BD425" s="43"/>
      <c r="BE425" s="43"/>
      <c r="BF425" s="44">
        <v>-0.95</v>
      </c>
      <c r="BG425" s="45" t="s">
        <v>0</v>
      </c>
      <c r="BH425" s="44">
        <v>0.95</v>
      </c>
      <c r="BJ425" s="43"/>
      <c r="BK425" s="43"/>
      <c r="BL425" s="44">
        <v>-0.95</v>
      </c>
      <c r="BM425" s="45" t="s">
        <v>0</v>
      </c>
      <c r="BN425" s="44">
        <v>0.95</v>
      </c>
      <c r="BP425" s="43"/>
      <c r="BQ425" s="43"/>
      <c r="BR425" s="44">
        <v>-0.95</v>
      </c>
      <c r="BS425" s="45" t="s">
        <v>0</v>
      </c>
      <c r="BT425" s="44">
        <v>0.95</v>
      </c>
      <c r="BV425" s="43"/>
      <c r="BW425" s="43"/>
      <c r="BX425" s="44">
        <v>-0.95</v>
      </c>
      <c r="BY425" s="45" t="s">
        <v>0</v>
      </c>
      <c r="BZ425" s="44">
        <v>0.95</v>
      </c>
      <c r="CB425" s="43"/>
      <c r="CC425" s="43"/>
      <c r="CD425" s="44">
        <v>-0.95</v>
      </c>
      <c r="CE425" s="45" t="s">
        <v>0</v>
      </c>
      <c r="CF425" s="44">
        <v>0.95</v>
      </c>
      <c r="CH425" s="43"/>
      <c r="CI425" s="43"/>
      <c r="CJ425" s="44">
        <v>-0.95</v>
      </c>
      <c r="CK425" s="45" t="s">
        <v>0</v>
      </c>
      <c r="CL425" s="44">
        <v>0.95</v>
      </c>
    </row>
    <row r="426" spans="1:102" x14ac:dyDescent="0.3">
      <c r="B426" s="46" t="s">
        <v>1</v>
      </c>
      <c r="C426" s="46"/>
      <c r="D426" s="69">
        <v>5241.0853800000004</v>
      </c>
      <c r="E426" s="70">
        <v>5284.6</v>
      </c>
      <c r="F426" s="69">
        <v>5328.1146200000003</v>
      </c>
      <c r="H426" s="46" t="s">
        <v>1</v>
      </c>
      <c r="I426" s="46"/>
      <c r="J426" s="69">
        <v>5241.3903700000001</v>
      </c>
      <c r="K426" s="70">
        <v>5285</v>
      </c>
      <c r="L426" s="69">
        <v>5328.6096299999999</v>
      </c>
      <c r="N426" s="46" t="s">
        <v>1</v>
      </c>
      <c r="O426" s="46"/>
      <c r="P426" s="69">
        <v>5241.7549300000001</v>
      </c>
      <c r="Q426" s="70">
        <v>5285.4</v>
      </c>
      <c r="R426" s="69">
        <v>5329.0450700000001</v>
      </c>
      <c r="T426" s="46" t="s">
        <v>1</v>
      </c>
      <c r="U426" s="46"/>
      <c r="V426" s="69">
        <v>5240.6132500000003</v>
      </c>
      <c r="W426" s="70">
        <v>5284.5</v>
      </c>
      <c r="X426" s="69">
        <v>5328.3867499999997</v>
      </c>
      <c r="Z426" s="46" t="s">
        <v>1</v>
      </c>
      <c r="AA426" s="46"/>
      <c r="AB426" s="69">
        <v>5240.5372100000004</v>
      </c>
      <c r="AC426" s="70">
        <v>5284.2</v>
      </c>
      <c r="AD426" s="69">
        <v>5327.8627900000001</v>
      </c>
      <c r="AF426" s="46" t="s">
        <v>1</v>
      </c>
      <c r="AG426" s="46"/>
      <c r="AH426" s="69">
        <v>5238.8031499999997</v>
      </c>
      <c r="AI426" s="70">
        <v>5282.7</v>
      </c>
      <c r="AJ426" s="69">
        <v>5326.5968499999999</v>
      </c>
      <c r="AL426" s="46" t="s">
        <v>1</v>
      </c>
      <c r="AM426" s="46"/>
      <c r="AN426" s="69">
        <v>5237.9405999999999</v>
      </c>
      <c r="AO426" s="70">
        <v>5281.6</v>
      </c>
      <c r="AP426" s="69">
        <v>5325.2593999999999</v>
      </c>
      <c r="AR426" s="46" t="s">
        <v>1</v>
      </c>
      <c r="AS426" s="46"/>
      <c r="AT426" s="69">
        <v>5235.7534900000001</v>
      </c>
      <c r="AU426" s="70">
        <v>5279.6</v>
      </c>
      <c r="AV426" s="69">
        <v>5323.4465099999998</v>
      </c>
      <c r="AX426" s="46" t="s">
        <v>1</v>
      </c>
      <c r="AY426" s="46"/>
      <c r="AZ426" s="69">
        <v>5237.7742500000004</v>
      </c>
      <c r="BA426" s="70">
        <v>5275.2</v>
      </c>
      <c r="BB426" s="69">
        <v>5312.6257500000002</v>
      </c>
      <c r="BD426" s="46" t="s">
        <v>1</v>
      </c>
      <c r="BE426" s="46"/>
      <c r="BF426" s="69">
        <v>5236.2139200000001</v>
      </c>
      <c r="BG426" s="70">
        <v>5274.9</v>
      </c>
      <c r="BH426" s="69">
        <v>5313.58608</v>
      </c>
      <c r="BJ426" s="46" t="s">
        <v>1</v>
      </c>
      <c r="BK426" s="46"/>
      <c r="BL426" s="69">
        <v>5228.1238400000002</v>
      </c>
      <c r="BM426" s="70">
        <v>5267.8</v>
      </c>
      <c r="BN426" s="69">
        <v>5307.4761600000002</v>
      </c>
      <c r="BP426" s="46" t="s">
        <v>1</v>
      </c>
      <c r="BQ426" s="46"/>
      <c r="BR426" s="69">
        <v>5225.9890999999998</v>
      </c>
      <c r="BS426" s="70">
        <v>5262</v>
      </c>
      <c r="BT426" s="69">
        <v>5298.0109000000002</v>
      </c>
      <c r="BV426" s="46" t="s">
        <v>1</v>
      </c>
      <c r="BW426" s="46"/>
      <c r="BX426" s="69">
        <v>5212.39455</v>
      </c>
      <c r="BY426" s="70">
        <v>5246.2</v>
      </c>
      <c r="BZ426" s="69">
        <v>5280.0054499999997</v>
      </c>
      <c r="CB426" s="46" t="s">
        <v>1</v>
      </c>
      <c r="CC426" s="46"/>
      <c r="CD426" s="69">
        <v>5196.7572399999999</v>
      </c>
      <c r="CE426" s="70">
        <v>5225.3</v>
      </c>
      <c r="CF426" s="69">
        <v>5253.8427600000005</v>
      </c>
      <c r="CH426" s="46" t="s">
        <v>1</v>
      </c>
      <c r="CI426" s="46"/>
      <c r="CJ426" s="69">
        <v>5138.4660100000001</v>
      </c>
      <c r="CK426" s="70">
        <v>5167.8</v>
      </c>
      <c r="CL426" s="80">
        <v>5197.1339900000003</v>
      </c>
    </row>
    <row r="427" spans="1:102" x14ac:dyDescent="0.3">
      <c r="B427" s="14" t="s">
        <v>2</v>
      </c>
      <c r="C427" s="50" t="s">
        <v>3</v>
      </c>
      <c r="D427" s="71">
        <v>22.41056</v>
      </c>
      <c r="E427" s="72">
        <v>24.45825</v>
      </c>
      <c r="F427" s="71">
        <v>26.505939999999999</v>
      </c>
      <c r="H427" s="14" t="s">
        <v>2</v>
      </c>
      <c r="I427" s="50" t="s">
        <v>3</v>
      </c>
      <c r="J427" s="71">
        <v>22.371939999999999</v>
      </c>
      <c r="K427" s="72">
        <v>24.49099</v>
      </c>
      <c r="L427" s="71">
        <v>26.610040000000001</v>
      </c>
      <c r="N427" s="14" t="s">
        <v>2</v>
      </c>
      <c r="O427" s="50" t="s">
        <v>3</v>
      </c>
      <c r="P427" s="71">
        <v>22.4102</v>
      </c>
      <c r="Q427" s="72">
        <v>24.713940000000001</v>
      </c>
      <c r="R427" s="71">
        <v>27.017669999999999</v>
      </c>
      <c r="T427" s="14" t="s">
        <v>2</v>
      </c>
      <c r="U427" s="50" t="s">
        <v>3</v>
      </c>
      <c r="V427" s="71">
        <v>22.54269</v>
      </c>
      <c r="W427" s="72">
        <v>24.9008</v>
      </c>
      <c r="X427" s="71">
        <v>27.25891</v>
      </c>
      <c r="Z427" s="14" t="s">
        <v>2</v>
      </c>
      <c r="AA427" s="50" t="s">
        <v>3</v>
      </c>
      <c r="AB427" s="71">
        <v>22.60699</v>
      </c>
      <c r="AC427" s="72">
        <v>25.103380000000001</v>
      </c>
      <c r="AD427" s="71">
        <v>27.599769999999999</v>
      </c>
      <c r="AF427" s="14" t="s">
        <v>2</v>
      </c>
      <c r="AG427" s="50" t="s">
        <v>3</v>
      </c>
      <c r="AH427" s="71">
        <v>22.72438</v>
      </c>
      <c r="AI427" s="72">
        <v>25.469809999999999</v>
      </c>
      <c r="AJ427" s="71">
        <v>28.215240000000001</v>
      </c>
      <c r="AL427" s="14" t="s">
        <v>2</v>
      </c>
      <c r="AM427" s="50" t="s">
        <v>3</v>
      </c>
      <c r="AN427" s="71">
        <v>23.146039999999999</v>
      </c>
      <c r="AO427" s="72">
        <v>26.072959999999998</v>
      </c>
      <c r="AP427" s="71">
        <v>28.999880000000001</v>
      </c>
      <c r="AR427" s="14" t="s">
        <v>2</v>
      </c>
      <c r="AS427" s="50" t="s">
        <v>3</v>
      </c>
      <c r="AT427" s="71">
        <v>23.639810000000001</v>
      </c>
      <c r="AU427" s="72">
        <v>27.035609999999998</v>
      </c>
      <c r="AV427" s="71">
        <v>30.43141</v>
      </c>
      <c r="AX427" s="14" t="s">
        <v>2</v>
      </c>
      <c r="AY427" s="50" t="s">
        <v>3</v>
      </c>
      <c r="AZ427" s="71">
        <v>23.592849999999999</v>
      </c>
      <c r="BA427" s="72">
        <v>28.76125</v>
      </c>
      <c r="BB427" s="71">
        <v>33.929639999999999</v>
      </c>
      <c r="BD427" s="14" t="s">
        <v>2</v>
      </c>
      <c r="BE427" s="50" t="s">
        <v>3</v>
      </c>
      <c r="BF427" s="71">
        <v>25.053709999999999</v>
      </c>
      <c r="BG427" s="72">
        <v>30.210470000000001</v>
      </c>
      <c r="BH427" s="71">
        <v>35.367240000000002</v>
      </c>
      <c r="BJ427" s="14" t="s">
        <v>2</v>
      </c>
      <c r="BK427" s="50" t="s">
        <v>3</v>
      </c>
      <c r="BL427" s="71">
        <v>26.773489999999999</v>
      </c>
      <c r="BM427" s="72">
        <v>32.914709999999999</v>
      </c>
      <c r="BN427" s="71">
        <v>39.05592</v>
      </c>
      <c r="BP427" s="14" t="s">
        <v>2</v>
      </c>
      <c r="BQ427" s="50" t="s">
        <v>3</v>
      </c>
      <c r="BR427" s="71">
        <v>29.544720000000002</v>
      </c>
      <c r="BS427" s="72">
        <v>36.576650000000001</v>
      </c>
      <c r="BT427" s="71">
        <v>43.60857</v>
      </c>
      <c r="BV427" s="14" t="s">
        <v>2</v>
      </c>
      <c r="BW427" s="50" t="s">
        <v>3</v>
      </c>
      <c r="BX427" s="71">
        <v>33.79674</v>
      </c>
      <c r="BY427" s="72">
        <v>42.770130000000002</v>
      </c>
      <c r="BZ427" s="71">
        <v>51.743519999999997</v>
      </c>
      <c r="CB427" s="14" t="s">
        <v>2</v>
      </c>
      <c r="CC427" s="50" t="s">
        <v>3</v>
      </c>
      <c r="CD427" s="71">
        <v>40.369549999999997</v>
      </c>
      <c r="CE427" s="72">
        <v>50.57441</v>
      </c>
      <c r="CF427" s="71">
        <v>60.77928</v>
      </c>
      <c r="CH427" s="14" t="s">
        <v>2</v>
      </c>
      <c r="CI427" s="50" t="s">
        <v>3</v>
      </c>
      <c r="CJ427" s="71">
        <v>55.965629999999997</v>
      </c>
      <c r="CK427" s="72">
        <v>71.677729999999997</v>
      </c>
      <c r="CL427" s="71">
        <v>87.389830000000003</v>
      </c>
    </row>
    <row r="428" spans="1:102" x14ac:dyDescent="0.3">
      <c r="B428" s="47"/>
      <c r="C428" s="52" t="s">
        <v>4</v>
      </c>
      <c r="D428" s="69">
        <v>13.771420000000001</v>
      </c>
      <c r="E428" s="73">
        <v>14.96786</v>
      </c>
      <c r="F428" s="69">
        <v>16.164290000000001</v>
      </c>
      <c r="H428" s="47"/>
      <c r="I428" s="52" t="s">
        <v>4</v>
      </c>
      <c r="J428" s="69">
        <v>13.742699999999999</v>
      </c>
      <c r="K428" s="73">
        <v>14.98884</v>
      </c>
      <c r="L428" s="69">
        <v>16.234970000000001</v>
      </c>
      <c r="N428" s="47"/>
      <c r="O428" s="52" t="s">
        <v>4</v>
      </c>
      <c r="P428" s="69">
        <v>13.75188</v>
      </c>
      <c r="Q428" s="73">
        <v>15.09432</v>
      </c>
      <c r="R428" s="69">
        <v>16.436769999999999</v>
      </c>
      <c r="T428" s="47"/>
      <c r="U428" s="52" t="s">
        <v>4</v>
      </c>
      <c r="V428" s="69">
        <v>13.76046</v>
      </c>
      <c r="W428" s="73">
        <v>15.22199</v>
      </c>
      <c r="X428" s="69">
        <v>16.683520000000001</v>
      </c>
      <c r="Z428" s="47"/>
      <c r="AA428" s="52" t="s">
        <v>4</v>
      </c>
      <c r="AB428" s="69">
        <v>13.895440000000001</v>
      </c>
      <c r="AC428" s="73">
        <v>15.34989</v>
      </c>
      <c r="AD428" s="69">
        <v>16.80433</v>
      </c>
      <c r="AF428" s="47"/>
      <c r="AG428" s="52" t="s">
        <v>4</v>
      </c>
      <c r="AH428" s="69">
        <v>13.936529999999999</v>
      </c>
      <c r="AI428" s="73">
        <v>15.594379999999999</v>
      </c>
      <c r="AJ428" s="69">
        <v>17.252230000000001</v>
      </c>
      <c r="AL428" s="47"/>
      <c r="AM428" s="52" t="s">
        <v>4</v>
      </c>
      <c r="AN428" s="69">
        <v>14.14471</v>
      </c>
      <c r="AO428" s="73">
        <v>15.95518</v>
      </c>
      <c r="AP428" s="69">
        <v>17.765640000000001</v>
      </c>
      <c r="AR428" s="47"/>
      <c r="AS428" s="52" t="s">
        <v>4</v>
      </c>
      <c r="AT428" s="69">
        <v>14.318669999999999</v>
      </c>
      <c r="AU428" s="73">
        <v>16.463370000000001</v>
      </c>
      <c r="AV428" s="69">
        <v>18.608070000000001</v>
      </c>
      <c r="AX428" s="47"/>
      <c r="AY428" s="52" t="s">
        <v>4</v>
      </c>
      <c r="AZ428" s="69">
        <v>14.535959999999999</v>
      </c>
      <c r="BA428" s="73">
        <v>17.44819</v>
      </c>
      <c r="BB428" s="69">
        <v>20.360420000000001</v>
      </c>
      <c r="BD428" s="47"/>
      <c r="BE428" s="52" t="s">
        <v>4</v>
      </c>
      <c r="BF428" s="69">
        <v>15.31766</v>
      </c>
      <c r="BG428" s="73">
        <v>18.38288</v>
      </c>
      <c r="BH428" s="69">
        <v>21.448090000000001</v>
      </c>
      <c r="BJ428" s="47"/>
      <c r="BK428" s="52" t="s">
        <v>4</v>
      </c>
      <c r="BL428" s="69">
        <v>16.144559999999998</v>
      </c>
      <c r="BM428" s="73">
        <v>19.691690000000001</v>
      </c>
      <c r="BN428" s="69">
        <v>23.238810000000001</v>
      </c>
      <c r="BP428" s="47"/>
      <c r="BQ428" s="52" t="s">
        <v>4</v>
      </c>
      <c r="BR428" s="69">
        <v>17.693269999999998</v>
      </c>
      <c r="BS428" s="73">
        <v>22.160789999999999</v>
      </c>
      <c r="BT428" s="69">
        <v>26.628309999999999</v>
      </c>
      <c r="BV428" s="47"/>
      <c r="BW428" s="52" t="s">
        <v>4</v>
      </c>
      <c r="BX428" s="69">
        <v>18.533190000000001</v>
      </c>
      <c r="BY428" s="73">
        <v>25.748010000000001</v>
      </c>
      <c r="BZ428" s="69">
        <v>32.96284</v>
      </c>
      <c r="CB428" s="47"/>
      <c r="CC428" s="52" t="s">
        <v>4</v>
      </c>
      <c r="CD428" s="69">
        <v>21.55545</v>
      </c>
      <c r="CE428" s="73">
        <v>30.47851</v>
      </c>
      <c r="CF428" s="69">
        <v>39.40157</v>
      </c>
      <c r="CH428" s="47"/>
      <c r="CI428" s="52" t="s">
        <v>4</v>
      </c>
      <c r="CJ428" s="69">
        <v>32.399889999999999</v>
      </c>
      <c r="CK428" s="73">
        <v>44.751930000000002</v>
      </c>
      <c r="CL428" s="69">
        <v>57.103960000000001</v>
      </c>
    </row>
    <row r="429" spans="1:102" x14ac:dyDescent="0.3">
      <c r="B429" s="14" t="s">
        <v>5</v>
      </c>
      <c r="C429" s="50" t="s">
        <v>3</v>
      </c>
      <c r="D429" s="71">
        <v>2.1139999999999999E-2</v>
      </c>
      <c r="E429" s="72">
        <v>0.47491</v>
      </c>
      <c r="F429" s="71">
        <v>0.92869000000000002</v>
      </c>
      <c r="H429" s="14" t="s">
        <v>5</v>
      </c>
      <c r="I429" s="50" t="s">
        <v>3</v>
      </c>
      <c r="J429" s="71">
        <v>7.2069999999999995E-2</v>
      </c>
      <c r="K429" s="72">
        <v>0.63715999999999995</v>
      </c>
      <c r="L429" s="71">
        <v>1.20225</v>
      </c>
      <c r="N429" s="14" t="s">
        <v>5</v>
      </c>
      <c r="O429" s="50" t="s">
        <v>3</v>
      </c>
      <c r="P429" s="71">
        <v>0.19263</v>
      </c>
      <c r="Q429" s="72">
        <v>0.89224000000000003</v>
      </c>
      <c r="R429" s="71">
        <v>1.5918600000000001</v>
      </c>
      <c r="T429" s="14" t="s">
        <v>5</v>
      </c>
      <c r="U429" s="50" t="s">
        <v>3</v>
      </c>
      <c r="V429" s="71">
        <v>0.30397999999999997</v>
      </c>
      <c r="W429" s="72">
        <v>1.18892</v>
      </c>
      <c r="X429" s="71">
        <v>2.0738500000000002</v>
      </c>
      <c r="Z429" s="14" t="s">
        <v>5</v>
      </c>
      <c r="AA429" s="50" t="s">
        <v>3</v>
      </c>
      <c r="AB429" s="71">
        <v>0.58052999999999999</v>
      </c>
      <c r="AC429" s="72">
        <v>1.5927100000000001</v>
      </c>
      <c r="AD429" s="71">
        <v>2.6048900000000001</v>
      </c>
      <c r="AF429" s="14" t="s">
        <v>5</v>
      </c>
      <c r="AG429" s="50" t="s">
        <v>3</v>
      </c>
      <c r="AH429" s="71">
        <v>0.86680000000000001</v>
      </c>
      <c r="AI429" s="72">
        <v>2.2064499999999998</v>
      </c>
      <c r="AJ429" s="71">
        <v>3.5461</v>
      </c>
      <c r="AL429" s="14" t="s">
        <v>5</v>
      </c>
      <c r="AM429" s="50" t="s">
        <v>3</v>
      </c>
      <c r="AN429" s="71">
        <v>1.3819399999999999</v>
      </c>
      <c r="AO429" s="72">
        <v>2.9875600000000002</v>
      </c>
      <c r="AP429" s="71">
        <v>4.5931800000000003</v>
      </c>
      <c r="AR429" s="14" t="s">
        <v>5</v>
      </c>
      <c r="AS429" s="50" t="s">
        <v>3</v>
      </c>
      <c r="AT429" s="71">
        <v>1.97516</v>
      </c>
      <c r="AU429" s="72">
        <v>4.1639099999999996</v>
      </c>
      <c r="AV429" s="71">
        <v>6.3526699999999998</v>
      </c>
      <c r="AX429" s="14" t="s">
        <v>5</v>
      </c>
      <c r="AY429" s="50" t="s">
        <v>3</v>
      </c>
      <c r="AZ429" s="71">
        <v>2.2682899999999999</v>
      </c>
      <c r="BA429" s="72">
        <v>6.1876300000000004</v>
      </c>
      <c r="BB429" s="71">
        <v>10.10697</v>
      </c>
      <c r="BD429" s="14" t="s">
        <v>5</v>
      </c>
      <c r="BE429" s="50" t="s">
        <v>3</v>
      </c>
      <c r="BF429" s="71">
        <v>3.9198599999999999</v>
      </c>
      <c r="BG429" s="72">
        <v>8.0435199999999991</v>
      </c>
      <c r="BH429" s="71">
        <v>12.16717</v>
      </c>
      <c r="BJ429" s="14" t="s">
        <v>5</v>
      </c>
      <c r="BK429" s="50" t="s">
        <v>3</v>
      </c>
      <c r="BL429" s="71">
        <v>6.0233999999999996</v>
      </c>
      <c r="BM429" s="72">
        <v>11.146610000000001</v>
      </c>
      <c r="BN429" s="71">
        <v>16.269819999999999</v>
      </c>
      <c r="BP429" s="14" t="s">
        <v>5</v>
      </c>
      <c r="BQ429" s="50" t="s">
        <v>3</v>
      </c>
      <c r="BR429" s="71">
        <v>9.1333699999999993</v>
      </c>
      <c r="BS429" s="72">
        <v>15.39784</v>
      </c>
      <c r="BT429" s="71">
        <v>21.662310000000002</v>
      </c>
      <c r="BV429" s="14" t="s">
        <v>5</v>
      </c>
      <c r="BW429" s="50" t="s">
        <v>3</v>
      </c>
      <c r="BX429" s="71">
        <v>13.892060000000001</v>
      </c>
      <c r="BY429" s="72">
        <v>22.293980000000001</v>
      </c>
      <c r="BZ429" s="71">
        <v>30.695900000000002</v>
      </c>
      <c r="CB429" s="14" t="s">
        <v>5</v>
      </c>
      <c r="CC429" s="50" t="s">
        <v>3</v>
      </c>
      <c r="CD429" s="71">
        <v>21.207529999999998</v>
      </c>
      <c r="CE429" s="72">
        <v>31.115089999999999</v>
      </c>
      <c r="CF429" s="71">
        <v>41.022649999999999</v>
      </c>
      <c r="CH429" s="14" t="s">
        <v>5</v>
      </c>
      <c r="CI429" s="50" t="s">
        <v>3</v>
      </c>
      <c r="CJ429" s="71">
        <v>38.025950000000002</v>
      </c>
      <c r="CK429" s="72">
        <v>53.41713</v>
      </c>
      <c r="CL429" s="71">
        <v>68.808319999999995</v>
      </c>
    </row>
    <row r="430" spans="1:102" x14ac:dyDescent="0.3">
      <c r="B430" s="47"/>
      <c r="C430" s="52" t="s">
        <v>4</v>
      </c>
      <c r="D430" s="69">
        <v>0.74277000000000004</v>
      </c>
      <c r="E430" s="73">
        <v>2.2609900000000001</v>
      </c>
      <c r="F430" s="69">
        <v>3.77921</v>
      </c>
      <c r="H430" s="47"/>
      <c r="I430" s="52" t="s">
        <v>4</v>
      </c>
      <c r="J430" s="69">
        <v>1.01833</v>
      </c>
      <c r="K430" s="73">
        <v>2.7324600000000001</v>
      </c>
      <c r="L430" s="69">
        <v>4.44658</v>
      </c>
      <c r="N430" s="47"/>
      <c r="O430" s="52" t="s">
        <v>4</v>
      </c>
      <c r="P430" s="69">
        <v>1.5183800000000001</v>
      </c>
      <c r="Q430" s="73">
        <v>3.4024999999999999</v>
      </c>
      <c r="R430" s="69">
        <v>5.2866299999999997</v>
      </c>
      <c r="T430" s="47"/>
      <c r="U430" s="52" t="s">
        <v>4</v>
      </c>
      <c r="V430" s="69">
        <v>1.9310799999999999</v>
      </c>
      <c r="W430" s="73">
        <v>4.0558300000000003</v>
      </c>
      <c r="X430" s="69">
        <v>6.1805899999999996</v>
      </c>
      <c r="Z430" s="47"/>
      <c r="AA430" s="52" t="s">
        <v>4</v>
      </c>
      <c r="AB430" s="69">
        <v>2.6906699999999999</v>
      </c>
      <c r="AC430" s="73">
        <v>4.8942600000000001</v>
      </c>
      <c r="AD430" s="69">
        <v>7.0978500000000002</v>
      </c>
      <c r="AF430" s="47"/>
      <c r="AG430" s="52" t="s">
        <v>4</v>
      </c>
      <c r="AH430" s="69">
        <v>3.3639299999999999</v>
      </c>
      <c r="AI430" s="73">
        <v>5.8879799999999998</v>
      </c>
      <c r="AJ430" s="69">
        <v>8.4120299999999997</v>
      </c>
      <c r="AL430" s="47"/>
      <c r="AM430" s="52" t="s">
        <v>4</v>
      </c>
      <c r="AN430" s="69">
        <v>4.3773999999999997</v>
      </c>
      <c r="AO430" s="73">
        <v>7.19299</v>
      </c>
      <c r="AP430" s="69">
        <v>10.00859</v>
      </c>
      <c r="AR430" s="47"/>
      <c r="AS430" s="52" t="s">
        <v>4</v>
      </c>
      <c r="AT430" s="69">
        <v>5.4951699999999999</v>
      </c>
      <c r="AU430" s="73">
        <v>8.7217000000000002</v>
      </c>
      <c r="AV430" s="69">
        <v>11.948219999999999</v>
      </c>
      <c r="AX430" s="47"/>
      <c r="AY430" s="52" t="s">
        <v>4</v>
      </c>
      <c r="AZ430" s="69">
        <v>6.5178599999999998</v>
      </c>
      <c r="BA430" s="73">
        <v>10.86895</v>
      </c>
      <c r="BB430" s="69">
        <v>15.220039999999999</v>
      </c>
      <c r="BD430" s="47"/>
      <c r="BE430" s="52" t="s">
        <v>4</v>
      </c>
      <c r="BF430" s="69">
        <v>8.5734999999999992</v>
      </c>
      <c r="BG430" s="73">
        <v>13.046419999999999</v>
      </c>
      <c r="BH430" s="69">
        <v>17.51934</v>
      </c>
      <c r="BJ430" s="47"/>
      <c r="BK430" s="52" t="s">
        <v>4</v>
      </c>
      <c r="BL430" s="69">
        <v>10.75844</v>
      </c>
      <c r="BM430" s="73">
        <v>15.916320000000001</v>
      </c>
      <c r="BN430" s="69">
        <v>21.074200000000001</v>
      </c>
      <c r="BP430" s="47"/>
      <c r="BQ430" s="52" t="s">
        <v>4</v>
      </c>
      <c r="BR430" s="69">
        <v>14.06237</v>
      </c>
      <c r="BS430" s="73">
        <v>20.020029999999998</v>
      </c>
      <c r="BT430" s="69">
        <v>25.977689999999999</v>
      </c>
      <c r="BV430" s="47"/>
      <c r="BW430" s="52" t="s">
        <v>4</v>
      </c>
      <c r="BX430" s="69">
        <v>16.645569999999999</v>
      </c>
      <c r="BY430" s="73">
        <v>25.357469999999999</v>
      </c>
      <c r="BZ430" s="69">
        <v>34.069369999999999</v>
      </c>
      <c r="CB430" s="47"/>
      <c r="CC430" s="52" t="s">
        <v>4</v>
      </c>
      <c r="CD430" s="69">
        <v>22.034890000000001</v>
      </c>
      <c r="CE430" s="73">
        <v>32.004910000000002</v>
      </c>
      <c r="CF430" s="69">
        <v>41.974939999999997</v>
      </c>
      <c r="CH430" s="47"/>
      <c r="CI430" s="52" t="s">
        <v>4</v>
      </c>
      <c r="CJ430" s="69">
        <v>35.017659999999999</v>
      </c>
      <c r="CK430" s="73">
        <v>48.228969999999997</v>
      </c>
      <c r="CL430" s="69">
        <v>61.440280000000001</v>
      </c>
    </row>
    <row r="431" spans="1:102" x14ac:dyDescent="0.3">
      <c r="B431" s="14" t="s">
        <v>6</v>
      </c>
      <c r="C431" s="50" t="s">
        <v>3</v>
      </c>
      <c r="D431" s="71">
        <v>22.19361</v>
      </c>
      <c r="E431" s="72">
        <v>23.983339999999998</v>
      </c>
      <c r="F431" s="71">
        <v>25.773070000000001</v>
      </c>
      <c r="H431" s="14" t="s">
        <v>6</v>
      </c>
      <c r="I431" s="50" t="s">
        <v>3</v>
      </c>
      <c r="J431" s="71">
        <v>22.094860000000001</v>
      </c>
      <c r="K431" s="72">
        <v>23.853829999999999</v>
      </c>
      <c r="L431" s="71">
        <v>25.61279</v>
      </c>
      <c r="N431" s="14" t="s">
        <v>6</v>
      </c>
      <c r="O431" s="50" t="s">
        <v>3</v>
      </c>
      <c r="P431" s="71">
        <v>22.0502</v>
      </c>
      <c r="Q431" s="72">
        <v>23.82169</v>
      </c>
      <c r="R431" s="71">
        <v>25.59318</v>
      </c>
      <c r="T431" s="14" t="s">
        <v>6</v>
      </c>
      <c r="U431" s="50" t="s">
        <v>3</v>
      </c>
      <c r="V431" s="71">
        <v>22.025919999999999</v>
      </c>
      <c r="W431" s="72">
        <v>23.71189</v>
      </c>
      <c r="X431" s="71">
        <v>25.397860000000001</v>
      </c>
      <c r="Z431" s="14" t="s">
        <v>6</v>
      </c>
      <c r="AA431" s="50" t="s">
        <v>3</v>
      </c>
      <c r="AB431" s="71">
        <v>21.843540000000001</v>
      </c>
      <c r="AC431" s="72">
        <v>23.510670000000001</v>
      </c>
      <c r="AD431" s="71">
        <v>25.177800000000001</v>
      </c>
      <c r="AF431" s="14" t="s">
        <v>6</v>
      </c>
      <c r="AG431" s="50" t="s">
        <v>3</v>
      </c>
      <c r="AH431" s="71">
        <v>21.685400000000001</v>
      </c>
      <c r="AI431" s="72">
        <v>23.263359999999999</v>
      </c>
      <c r="AJ431" s="71">
        <v>24.84131</v>
      </c>
      <c r="AL431" s="14" t="s">
        <v>6</v>
      </c>
      <c r="AM431" s="50" t="s">
        <v>3</v>
      </c>
      <c r="AN431" s="71">
        <v>21.604410000000001</v>
      </c>
      <c r="AO431" s="72">
        <v>23.0854</v>
      </c>
      <c r="AP431" s="71">
        <v>24.566389999999998</v>
      </c>
      <c r="AR431" s="14" t="s">
        <v>6</v>
      </c>
      <c r="AS431" s="50" t="s">
        <v>3</v>
      </c>
      <c r="AT431" s="71">
        <v>21.467549999999999</v>
      </c>
      <c r="AU431" s="72">
        <v>22.871700000000001</v>
      </c>
      <c r="AV431" s="71">
        <v>24.275849999999998</v>
      </c>
      <c r="AX431" s="14" t="s">
        <v>6</v>
      </c>
      <c r="AY431" s="50" t="s">
        <v>3</v>
      </c>
      <c r="AZ431" s="71">
        <v>21.181640000000002</v>
      </c>
      <c r="BA431" s="72">
        <v>22.573609999999999</v>
      </c>
      <c r="BB431" s="71">
        <v>23.965579999999999</v>
      </c>
      <c r="BD431" s="14" t="s">
        <v>6</v>
      </c>
      <c r="BE431" s="50" t="s">
        <v>3</v>
      </c>
      <c r="BF431" s="71">
        <v>20.979559999999999</v>
      </c>
      <c r="BG431" s="72">
        <v>22.16696</v>
      </c>
      <c r="BH431" s="71">
        <v>23.35435</v>
      </c>
      <c r="BJ431" s="14" t="s">
        <v>6</v>
      </c>
      <c r="BK431" s="50" t="s">
        <v>3</v>
      </c>
      <c r="BL431" s="71">
        <v>20.634309999999999</v>
      </c>
      <c r="BM431" s="72">
        <v>21.7681</v>
      </c>
      <c r="BN431" s="71">
        <v>22.901879999999998</v>
      </c>
      <c r="BP431" s="14" t="s">
        <v>6</v>
      </c>
      <c r="BQ431" s="50" t="s">
        <v>3</v>
      </c>
      <c r="BR431" s="71">
        <v>20.274360000000001</v>
      </c>
      <c r="BS431" s="72">
        <v>21.178809999999999</v>
      </c>
      <c r="BT431" s="71">
        <v>22.083259999999999</v>
      </c>
      <c r="BV431" s="14" t="s">
        <v>6</v>
      </c>
      <c r="BW431" s="50" t="s">
        <v>3</v>
      </c>
      <c r="BX431" s="71">
        <v>19.75365</v>
      </c>
      <c r="BY431" s="72">
        <v>20.476140000000001</v>
      </c>
      <c r="BZ431" s="71">
        <v>21.198640000000001</v>
      </c>
      <c r="CB431" s="14" t="s">
        <v>6</v>
      </c>
      <c r="CC431" s="50" t="s">
        <v>3</v>
      </c>
      <c r="CD431" s="71">
        <v>19.027660000000001</v>
      </c>
      <c r="CE431" s="72">
        <v>19.459320000000002</v>
      </c>
      <c r="CF431" s="71">
        <v>19.890979999999999</v>
      </c>
      <c r="CH431" s="14" t="s">
        <v>6</v>
      </c>
      <c r="CI431" s="50" t="s">
        <v>3</v>
      </c>
      <c r="CJ431" s="71">
        <v>17.853490000000001</v>
      </c>
      <c r="CK431" s="72">
        <v>18.2606</v>
      </c>
      <c r="CL431" s="71">
        <v>18.6677</v>
      </c>
    </row>
    <row r="432" spans="1:102" x14ac:dyDescent="0.3">
      <c r="B432" s="47"/>
      <c r="C432" s="52" t="s">
        <v>4</v>
      </c>
      <c r="D432" s="69">
        <v>13.64472</v>
      </c>
      <c r="E432" s="73">
        <v>14.30175</v>
      </c>
      <c r="F432" s="69">
        <v>14.958780000000001</v>
      </c>
      <c r="H432" s="47"/>
      <c r="I432" s="52" t="s">
        <v>4</v>
      </c>
      <c r="J432" s="69">
        <v>13.545339999999999</v>
      </c>
      <c r="K432" s="73">
        <v>14.15497</v>
      </c>
      <c r="L432" s="69">
        <v>14.7646</v>
      </c>
      <c r="N432" s="47"/>
      <c r="O432" s="52" t="s">
        <v>4</v>
      </c>
      <c r="P432" s="69">
        <v>13.440530000000001</v>
      </c>
      <c r="Q432" s="73">
        <v>14.00071</v>
      </c>
      <c r="R432" s="69">
        <v>14.560879999999999</v>
      </c>
      <c r="T432" s="47"/>
      <c r="U432" s="52" t="s">
        <v>4</v>
      </c>
      <c r="V432" s="69">
        <v>13.338430000000001</v>
      </c>
      <c r="W432" s="73">
        <v>13.822480000000001</v>
      </c>
      <c r="X432" s="69">
        <v>14.306520000000001</v>
      </c>
      <c r="Z432" s="47"/>
      <c r="AA432" s="52" t="s">
        <v>4</v>
      </c>
      <c r="AB432" s="69">
        <v>13.150880000000001</v>
      </c>
      <c r="AC432" s="73">
        <v>13.60599</v>
      </c>
      <c r="AD432" s="69">
        <v>14.06109</v>
      </c>
      <c r="AF432" s="47"/>
      <c r="AG432" s="52" t="s">
        <v>4</v>
      </c>
      <c r="AH432" s="69">
        <v>12.951779999999999</v>
      </c>
      <c r="AI432" s="73">
        <v>13.337540000000001</v>
      </c>
      <c r="AJ432" s="69">
        <v>13.72331</v>
      </c>
      <c r="AL432" s="47"/>
      <c r="AM432" s="52" t="s">
        <v>4</v>
      </c>
      <c r="AN432" s="69">
        <v>12.70215</v>
      </c>
      <c r="AO432" s="73">
        <v>13.124180000000001</v>
      </c>
      <c r="AP432" s="69">
        <v>13.54621</v>
      </c>
      <c r="AR432" s="47"/>
      <c r="AS432" s="52" t="s">
        <v>4</v>
      </c>
      <c r="AT432" s="69">
        <v>12.35801</v>
      </c>
      <c r="AU432" s="73">
        <v>12.87032</v>
      </c>
      <c r="AV432" s="69">
        <v>13.382630000000001</v>
      </c>
      <c r="AX432" s="47"/>
      <c r="AY432" s="52" t="s">
        <v>4</v>
      </c>
      <c r="AZ432" s="69">
        <v>11.92473</v>
      </c>
      <c r="BA432" s="73">
        <v>12.95819</v>
      </c>
      <c r="BB432" s="69">
        <v>13.99165</v>
      </c>
      <c r="BD432" s="47"/>
      <c r="BE432" s="52" t="s">
        <v>4</v>
      </c>
      <c r="BF432" s="69">
        <v>11.79091</v>
      </c>
      <c r="BG432" s="73">
        <v>12.89298</v>
      </c>
      <c r="BH432" s="69">
        <v>13.995050000000001</v>
      </c>
      <c r="BJ432" s="47"/>
      <c r="BK432" s="52" t="s">
        <v>4</v>
      </c>
      <c r="BL432" s="69">
        <v>11.453010000000001</v>
      </c>
      <c r="BM432" s="73">
        <v>13.09352</v>
      </c>
      <c r="BN432" s="69">
        <v>14.734030000000001</v>
      </c>
      <c r="BP432" s="47"/>
      <c r="BQ432" s="52" t="s">
        <v>4</v>
      </c>
      <c r="BR432" s="69">
        <v>11.59137</v>
      </c>
      <c r="BS432" s="73">
        <v>13.429650000000001</v>
      </c>
      <c r="BT432" s="69">
        <v>15.26792</v>
      </c>
      <c r="BV432" s="47"/>
      <c r="BW432" s="52" t="s">
        <v>4</v>
      </c>
      <c r="BX432" s="69">
        <v>12.267810000000001</v>
      </c>
      <c r="BY432" s="73">
        <v>14.27633</v>
      </c>
      <c r="BZ432" s="69">
        <v>16.284839999999999</v>
      </c>
      <c r="CB432" s="47"/>
      <c r="CC432" s="52" t="s">
        <v>4</v>
      </c>
      <c r="CD432" s="69">
        <v>13.415929999999999</v>
      </c>
      <c r="CE432" s="73">
        <v>14.848979999999999</v>
      </c>
      <c r="CF432" s="69">
        <v>16.282019999999999</v>
      </c>
      <c r="CH432" s="47"/>
      <c r="CI432" s="52" t="s">
        <v>4</v>
      </c>
      <c r="CJ432" s="69">
        <v>14.59369</v>
      </c>
      <c r="CK432" s="73">
        <v>16.02684</v>
      </c>
      <c r="CL432" s="69">
        <v>17.459990000000001</v>
      </c>
    </row>
    <row r="433" spans="2:90" x14ac:dyDescent="0.3">
      <c r="B433" s="14" t="s">
        <v>7</v>
      </c>
      <c r="C433" s="50" t="s">
        <v>3</v>
      </c>
      <c r="D433" s="71">
        <v>3.65612</v>
      </c>
      <c r="E433" s="74">
        <v>3.6740200000000001</v>
      </c>
      <c r="F433" s="71">
        <v>3.6919200000000001</v>
      </c>
      <c r="H433" s="14" t="s">
        <v>7</v>
      </c>
      <c r="I433" s="50" t="s">
        <v>3</v>
      </c>
      <c r="J433" s="71">
        <v>3.6562000000000001</v>
      </c>
      <c r="K433" s="74">
        <v>3.6740300000000001</v>
      </c>
      <c r="L433" s="71">
        <v>3.6918700000000002</v>
      </c>
      <c r="N433" s="14" t="s">
        <v>7</v>
      </c>
      <c r="O433" s="50" t="s">
        <v>3</v>
      </c>
      <c r="P433" s="71">
        <v>3.65625</v>
      </c>
      <c r="Q433" s="74">
        <v>3.6737299999999999</v>
      </c>
      <c r="R433" s="71">
        <v>3.6912199999999999</v>
      </c>
      <c r="T433" s="14" t="s">
        <v>7</v>
      </c>
      <c r="U433" s="50" t="s">
        <v>3</v>
      </c>
      <c r="V433" s="71">
        <v>3.6562100000000002</v>
      </c>
      <c r="W433" s="74">
        <v>3.6737500000000001</v>
      </c>
      <c r="X433" s="71">
        <v>3.69129</v>
      </c>
      <c r="Z433" s="14" t="s">
        <v>7</v>
      </c>
      <c r="AA433" s="50" t="s">
        <v>3</v>
      </c>
      <c r="AB433" s="71">
        <v>3.6564700000000001</v>
      </c>
      <c r="AC433" s="74">
        <v>3.67388</v>
      </c>
      <c r="AD433" s="71">
        <v>3.6912799999999999</v>
      </c>
      <c r="AF433" s="14" t="s">
        <v>7</v>
      </c>
      <c r="AG433" s="50" t="s">
        <v>3</v>
      </c>
      <c r="AH433" s="71">
        <v>3.6561900000000001</v>
      </c>
      <c r="AI433" s="74">
        <v>3.6734499999999999</v>
      </c>
      <c r="AJ433" s="71">
        <v>3.6907100000000002</v>
      </c>
      <c r="AL433" s="14" t="s">
        <v>7</v>
      </c>
      <c r="AM433" s="50" t="s">
        <v>3</v>
      </c>
      <c r="AN433" s="71">
        <v>3.65645</v>
      </c>
      <c r="AO433" s="74">
        <v>3.6734300000000002</v>
      </c>
      <c r="AP433" s="71">
        <v>3.69041</v>
      </c>
      <c r="AR433" s="14" t="s">
        <v>7</v>
      </c>
      <c r="AS433" s="50" t="s">
        <v>3</v>
      </c>
      <c r="AT433" s="71">
        <v>3.6562199999999998</v>
      </c>
      <c r="AU433" s="74">
        <v>3.6730800000000001</v>
      </c>
      <c r="AV433" s="71">
        <v>3.6899500000000001</v>
      </c>
      <c r="AX433" s="14" t="s">
        <v>7</v>
      </c>
      <c r="AY433" s="50" t="s">
        <v>3</v>
      </c>
      <c r="AZ433" s="71">
        <v>3.6560299999999999</v>
      </c>
      <c r="BA433" s="74">
        <v>3.6730399999999999</v>
      </c>
      <c r="BB433" s="71">
        <v>3.6900499999999998</v>
      </c>
      <c r="BD433" s="14" t="s">
        <v>7</v>
      </c>
      <c r="BE433" s="50" t="s">
        <v>3</v>
      </c>
      <c r="BF433" s="71">
        <v>3.6558899999999999</v>
      </c>
      <c r="BG433" s="74">
        <v>3.6722399999999999</v>
      </c>
      <c r="BH433" s="71">
        <v>3.6886000000000001</v>
      </c>
      <c r="BJ433" s="14" t="s">
        <v>7</v>
      </c>
      <c r="BK433" s="50" t="s">
        <v>3</v>
      </c>
      <c r="BL433" s="71">
        <v>3.6562999999999999</v>
      </c>
      <c r="BM433" s="74">
        <v>3.6726100000000002</v>
      </c>
      <c r="BN433" s="71">
        <v>3.6889099999999999</v>
      </c>
      <c r="BP433" s="14" t="s">
        <v>7</v>
      </c>
      <c r="BQ433" s="50" t="s">
        <v>3</v>
      </c>
      <c r="BR433" s="71">
        <v>3.65543</v>
      </c>
      <c r="BS433" s="74">
        <v>3.6719300000000001</v>
      </c>
      <c r="BT433" s="71">
        <v>3.6884299999999999</v>
      </c>
      <c r="BV433" s="14" t="s">
        <v>7</v>
      </c>
      <c r="BW433" s="50" t="s">
        <v>3</v>
      </c>
      <c r="BX433" s="71">
        <v>3.6539799999999998</v>
      </c>
      <c r="BY433" s="74">
        <v>3.6703199999999998</v>
      </c>
      <c r="BZ433" s="71">
        <v>3.6866599999999998</v>
      </c>
      <c r="CB433" s="14" t="s">
        <v>7</v>
      </c>
      <c r="CC433" s="50" t="s">
        <v>3</v>
      </c>
      <c r="CD433" s="71">
        <v>3.65096</v>
      </c>
      <c r="CE433" s="74">
        <v>3.6669499999999999</v>
      </c>
      <c r="CF433" s="71">
        <v>3.6829399999999999</v>
      </c>
      <c r="CH433" s="14" t="s">
        <v>7</v>
      </c>
      <c r="CI433" s="50" t="s">
        <v>3</v>
      </c>
      <c r="CJ433" s="71">
        <v>3.64283</v>
      </c>
      <c r="CK433" s="74">
        <v>3.6587000000000001</v>
      </c>
      <c r="CL433" s="71">
        <v>3.6745800000000002</v>
      </c>
    </row>
    <row r="434" spans="2:90" x14ac:dyDescent="0.3">
      <c r="B434" s="47"/>
      <c r="C434" s="52" t="s">
        <v>4</v>
      </c>
      <c r="D434" s="69">
        <v>2.2644500000000001</v>
      </c>
      <c r="E434" s="73">
        <v>2.27881</v>
      </c>
      <c r="F434" s="69">
        <v>2.2931699999999999</v>
      </c>
      <c r="H434" s="47"/>
      <c r="I434" s="52" t="s">
        <v>4</v>
      </c>
      <c r="J434" s="69">
        <v>2.26451</v>
      </c>
      <c r="K434" s="73">
        <v>2.2787899999999999</v>
      </c>
      <c r="L434" s="69">
        <v>2.2930700000000002</v>
      </c>
      <c r="N434" s="47"/>
      <c r="O434" s="52" t="s">
        <v>4</v>
      </c>
      <c r="P434" s="69">
        <v>2.2646000000000002</v>
      </c>
      <c r="Q434" s="73">
        <v>2.2788499999999998</v>
      </c>
      <c r="R434" s="69">
        <v>2.2930999999999999</v>
      </c>
      <c r="T434" s="47"/>
      <c r="U434" s="52" t="s">
        <v>4</v>
      </c>
      <c r="V434" s="69">
        <v>2.2646199999999999</v>
      </c>
      <c r="W434" s="73">
        <v>2.2789000000000001</v>
      </c>
      <c r="X434" s="69">
        <v>2.29318</v>
      </c>
      <c r="Z434" s="47"/>
      <c r="AA434" s="52" t="s">
        <v>4</v>
      </c>
      <c r="AB434" s="69">
        <v>2.26485</v>
      </c>
      <c r="AC434" s="73">
        <v>2.2790300000000001</v>
      </c>
      <c r="AD434" s="69">
        <v>2.2932199999999998</v>
      </c>
      <c r="AF434" s="47"/>
      <c r="AG434" s="52" t="s">
        <v>4</v>
      </c>
      <c r="AH434" s="69">
        <v>2.2645499999999998</v>
      </c>
      <c r="AI434" s="73">
        <v>2.2788400000000002</v>
      </c>
      <c r="AJ434" s="69">
        <v>2.2931300000000001</v>
      </c>
      <c r="AL434" s="47"/>
      <c r="AM434" s="52" t="s">
        <v>4</v>
      </c>
      <c r="AN434" s="69">
        <v>2.2650100000000002</v>
      </c>
      <c r="AO434" s="73">
        <v>2.2791399999999999</v>
      </c>
      <c r="AP434" s="69">
        <v>2.2932800000000002</v>
      </c>
      <c r="AR434" s="47"/>
      <c r="AS434" s="52" t="s">
        <v>4</v>
      </c>
      <c r="AT434" s="69">
        <v>2.2644899999999999</v>
      </c>
      <c r="AU434" s="73">
        <v>2.2787999999999999</v>
      </c>
      <c r="AV434" s="69">
        <v>2.29311</v>
      </c>
      <c r="AX434" s="47"/>
      <c r="AY434" s="52" t="s">
        <v>4</v>
      </c>
      <c r="AZ434" s="69">
        <v>2.2639200000000002</v>
      </c>
      <c r="BA434" s="73">
        <v>2.2783500000000001</v>
      </c>
      <c r="BB434" s="69">
        <v>2.29278</v>
      </c>
      <c r="BD434" s="47"/>
      <c r="BE434" s="52" t="s">
        <v>4</v>
      </c>
      <c r="BF434" s="69">
        <v>2.2644600000000001</v>
      </c>
      <c r="BG434" s="73">
        <v>2.2787799999999998</v>
      </c>
      <c r="BH434" s="69">
        <v>2.2930899999999999</v>
      </c>
      <c r="BJ434" s="47"/>
      <c r="BK434" s="52" t="s">
        <v>4</v>
      </c>
      <c r="BL434" s="69">
        <v>2.2640699999999998</v>
      </c>
      <c r="BM434" s="73">
        <v>2.27826</v>
      </c>
      <c r="BN434" s="69">
        <v>2.2924500000000001</v>
      </c>
      <c r="BP434" s="47"/>
      <c r="BQ434" s="52" t="s">
        <v>4</v>
      </c>
      <c r="BR434" s="69">
        <v>2.2643399999999998</v>
      </c>
      <c r="BS434" s="73">
        <v>2.2782100000000001</v>
      </c>
      <c r="BT434" s="69">
        <v>2.2920699999999998</v>
      </c>
      <c r="BV434" s="47"/>
      <c r="BW434" s="52" t="s">
        <v>4</v>
      </c>
      <c r="BX434" s="69">
        <v>2.2637900000000002</v>
      </c>
      <c r="BY434" s="73">
        <v>2.27861</v>
      </c>
      <c r="BZ434" s="69">
        <v>2.2934199999999998</v>
      </c>
      <c r="CB434" s="47"/>
      <c r="CC434" s="52" t="s">
        <v>4</v>
      </c>
      <c r="CD434" s="69">
        <v>2.2637700000000001</v>
      </c>
      <c r="CE434" s="73">
        <v>2.2786</v>
      </c>
      <c r="CF434" s="69">
        <v>2.2934299999999999</v>
      </c>
      <c r="CH434" s="47"/>
      <c r="CI434" s="52" t="s">
        <v>4</v>
      </c>
      <c r="CJ434" s="69">
        <v>2.2647400000000002</v>
      </c>
      <c r="CK434" s="73">
        <v>2.2795100000000001</v>
      </c>
      <c r="CL434" s="69">
        <v>2.29427</v>
      </c>
    </row>
    <row r="435" spans="2:90" x14ac:dyDescent="0.3">
      <c r="B435" s="14" t="s">
        <v>8</v>
      </c>
      <c r="C435" s="50" t="s">
        <v>3</v>
      </c>
      <c r="D435" s="71">
        <v>18.52657</v>
      </c>
      <c r="E435" s="72">
        <v>20.30932</v>
      </c>
      <c r="F435" s="71">
        <v>22.09207</v>
      </c>
      <c r="H435" s="14" t="s">
        <v>8</v>
      </c>
      <c r="I435" s="50" t="s">
        <v>3</v>
      </c>
      <c r="J435" s="71">
        <v>18.428059999999999</v>
      </c>
      <c r="K435" s="72">
        <v>20.179790000000001</v>
      </c>
      <c r="L435" s="71">
        <v>21.931529999999999</v>
      </c>
      <c r="N435" s="14" t="s">
        <v>8</v>
      </c>
      <c r="O435" s="50" t="s">
        <v>3</v>
      </c>
      <c r="P435" s="71">
        <v>18.38307</v>
      </c>
      <c r="Q435" s="72">
        <v>20.147960000000001</v>
      </c>
      <c r="R435" s="71">
        <v>21.912849999999999</v>
      </c>
      <c r="T435" s="14" t="s">
        <v>8</v>
      </c>
      <c r="U435" s="50" t="s">
        <v>3</v>
      </c>
      <c r="V435" s="71">
        <v>18.358630000000002</v>
      </c>
      <c r="W435" s="72">
        <v>20.038139999999999</v>
      </c>
      <c r="X435" s="71">
        <v>21.717649999999999</v>
      </c>
      <c r="Z435" s="14" t="s">
        <v>8</v>
      </c>
      <c r="AA435" s="50" t="s">
        <v>3</v>
      </c>
      <c r="AB435" s="71">
        <v>18.176490000000001</v>
      </c>
      <c r="AC435" s="72">
        <v>19.836790000000001</v>
      </c>
      <c r="AD435" s="71">
        <v>21.49709</v>
      </c>
      <c r="AF435" s="14" t="s">
        <v>8</v>
      </c>
      <c r="AG435" s="50" t="s">
        <v>3</v>
      </c>
      <c r="AH435" s="71">
        <v>18.01765</v>
      </c>
      <c r="AI435" s="72">
        <v>19.58991</v>
      </c>
      <c r="AJ435" s="71">
        <v>21.16216</v>
      </c>
      <c r="AL435" s="14" t="s">
        <v>8</v>
      </c>
      <c r="AM435" s="50" t="s">
        <v>3</v>
      </c>
      <c r="AN435" s="71">
        <v>17.93676</v>
      </c>
      <c r="AO435" s="72">
        <v>19.41197</v>
      </c>
      <c r="AP435" s="71">
        <v>20.887180000000001</v>
      </c>
      <c r="AR435" s="14" t="s">
        <v>8</v>
      </c>
      <c r="AS435" s="50" t="s">
        <v>3</v>
      </c>
      <c r="AT435" s="71">
        <v>17.799150000000001</v>
      </c>
      <c r="AU435" s="72">
        <v>19.198609999999999</v>
      </c>
      <c r="AV435" s="71">
        <v>20.59808</v>
      </c>
      <c r="AX435" s="14" t="s">
        <v>8</v>
      </c>
      <c r="AY435" s="50" t="s">
        <v>3</v>
      </c>
      <c r="AZ435" s="71">
        <v>17.512609999999999</v>
      </c>
      <c r="BA435" s="72">
        <v>18.900569999999998</v>
      </c>
      <c r="BB435" s="71">
        <v>20.288540000000001</v>
      </c>
      <c r="BD435" s="14" t="s">
        <v>8</v>
      </c>
      <c r="BE435" s="50" t="s">
        <v>3</v>
      </c>
      <c r="BF435" s="71">
        <v>17.310569999999998</v>
      </c>
      <c r="BG435" s="72">
        <v>18.494710000000001</v>
      </c>
      <c r="BH435" s="71">
        <v>19.678850000000001</v>
      </c>
      <c r="BJ435" s="14" t="s">
        <v>8</v>
      </c>
      <c r="BK435" s="50" t="s">
        <v>3</v>
      </c>
      <c r="BL435" s="71">
        <v>16.964749999999999</v>
      </c>
      <c r="BM435" s="72">
        <v>18.095490000000002</v>
      </c>
      <c r="BN435" s="71">
        <v>19.226240000000001</v>
      </c>
      <c r="BP435" s="14" t="s">
        <v>8</v>
      </c>
      <c r="BQ435" s="50" t="s">
        <v>3</v>
      </c>
      <c r="BR435" s="71">
        <v>16.603190000000001</v>
      </c>
      <c r="BS435" s="72">
        <v>17.506879999999999</v>
      </c>
      <c r="BT435" s="71">
        <v>18.41057</v>
      </c>
      <c r="BV435" s="14" t="s">
        <v>8</v>
      </c>
      <c r="BW435" s="50" t="s">
        <v>3</v>
      </c>
      <c r="BX435" s="71">
        <v>16.084340000000001</v>
      </c>
      <c r="BY435" s="72">
        <v>16.805820000000001</v>
      </c>
      <c r="BZ435" s="71">
        <v>17.5273</v>
      </c>
      <c r="CB435" s="14" t="s">
        <v>8</v>
      </c>
      <c r="CC435" s="50" t="s">
        <v>3</v>
      </c>
      <c r="CD435" s="71">
        <v>15.359669999999999</v>
      </c>
      <c r="CE435" s="72">
        <v>15.79237</v>
      </c>
      <c r="CF435" s="71">
        <v>16.225079999999998</v>
      </c>
      <c r="CH435" s="14" t="s">
        <v>8</v>
      </c>
      <c r="CI435" s="50" t="s">
        <v>3</v>
      </c>
      <c r="CJ435" s="71">
        <v>14.190480000000001</v>
      </c>
      <c r="CK435" s="72">
        <v>14.601889999999999</v>
      </c>
      <c r="CL435" s="71">
        <v>15.013310000000001</v>
      </c>
    </row>
    <row r="436" spans="2:90" x14ac:dyDescent="0.3">
      <c r="B436" s="47"/>
      <c r="C436" s="52" t="s">
        <v>4</v>
      </c>
      <c r="D436" s="69">
        <v>12.834070000000001</v>
      </c>
      <c r="E436" s="73">
        <v>13.508100000000001</v>
      </c>
      <c r="F436" s="69">
        <v>14.182130000000001</v>
      </c>
      <c r="H436" s="47"/>
      <c r="I436" s="52" t="s">
        <v>4</v>
      </c>
      <c r="J436" s="69">
        <v>12.73621</v>
      </c>
      <c r="K436" s="73">
        <v>13.36636</v>
      </c>
      <c r="L436" s="69">
        <v>13.996510000000001</v>
      </c>
      <c r="N436" s="47"/>
      <c r="O436" s="52" t="s">
        <v>4</v>
      </c>
      <c r="P436" s="69">
        <v>12.636850000000001</v>
      </c>
      <c r="Q436" s="73">
        <v>13.22705</v>
      </c>
      <c r="R436" s="69">
        <v>13.817259999999999</v>
      </c>
      <c r="T436" s="47"/>
      <c r="U436" s="52" t="s">
        <v>4</v>
      </c>
      <c r="V436" s="69">
        <v>12.53933</v>
      </c>
      <c r="W436" s="73">
        <v>13.056699999999999</v>
      </c>
      <c r="X436" s="69">
        <v>13.574070000000001</v>
      </c>
      <c r="Z436" s="47"/>
      <c r="AA436" s="52" t="s">
        <v>4</v>
      </c>
      <c r="AB436" s="69">
        <v>12.36378</v>
      </c>
      <c r="AC436" s="73">
        <v>12.86327</v>
      </c>
      <c r="AD436" s="69">
        <v>13.36276</v>
      </c>
      <c r="AF436" s="47"/>
      <c r="AG436" s="52" t="s">
        <v>4</v>
      </c>
      <c r="AH436" s="69">
        <v>12.1835</v>
      </c>
      <c r="AI436" s="73">
        <v>12.61923</v>
      </c>
      <c r="AJ436" s="69">
        <v>13.054959999999999</v>
      </c>
      <c r="AL436" s="47"/>
      <c r="AM436" s="52" t="s">
        <v>4</v>
      </c>
      <c r="AN436" s="69">
        <v>11.955590000000001</v>
      </c>
      <c r="AO436" s="73">
        <v>12.4504</v>
      </c>
      <c r="AP436" s="69">
        <v>12.945220000000001</v>
      </c>
      <c r="AR436" s="47"/>
      <c r="AS436" s="52" t="s">
        <v>4</v>
      </c>
      <c r="AT436" s="69">
        <v>11.647880000000001</v>
      </c>
      <c r="AU436" s="73">
        <v>12.25422</v>
      </c>
      <c r="AV436" s="69">
        <v>12.86056</v>
      </c>
      <c r="AX436" s="47"/>
      <c r="AY436" s="52" t="s">
        <v>4</v>
      </c>
      <c r="AZ436" s="69">
        <v>11.25384</v>
      </c>
      <c r="BA436" s="73">
        <v>12.426880000000001</v>
      </c>
      <c r="BB436" s="69">
        <v>13.599909999999999</v>
      </c>
      <c r="BD436" s="47"/>
      <c r="BE436" s="52" t="s">
        <v>4</v>
      </c>
      <c r="BF436" s="69">
        <v>11.186</v>
      </c>
      <c r="BG436" s="73">
        <v>12.433859999999999</v>
      </c>
      <c r="BH436" s="69">
        <v>13.68173</v>
      </c>
      <c r="BJ436" s="47"/>
      <c r="BK436" s="52" t="s">
        <v>4</v>
      </c>
      <c r="BL436" s="69">
        <v>10.953329999999999</v>
      </c>
      <c r="BM436" s="73">
        <v>12.75488</v>
      </c>
      <c r="BN436" s="69">
        <v>14.556430000000001</v>
      </c>
      <c r="BP436" s="47"/>
      <c r="BQ436" s="52" t="s">
        <v>4</v>
      </c>
      <c r="BR436" s="69">
        <v>11.245240000000001</v>
      </c>
      <c r="BS436" s="73">
        <v>13.215669999999999</v>
      </c>
      <c r="BT436" s="69">
        <v>15.1861</v>
      </c>
      <c r="BV436" s="47"/>
      <c r="BW436" s="52" t="s">
        <v>4</v>
      </c>
      <c r="BX436" s="69">
        <v>12.100210000000001</v>
      </c>
      <c r="BY436" s="73">
        <v>14.20595</v>
      </c>
      <c r="BZ436" s="69">
        <v>16.311699999999998</v>
      </c>
      <c r="CB436" s="47"/>
      <c r="CC436" s="52" t="s">
        <v>4</v>
      </c>
      <c r="CD436" s="69">
        <v>13.39462</v>
      </c>
      <c r="CE436" s="73">
        <v>14.881589999999999</v>
      </c>
      <c r="CF436" s="69">
        <v>16.368559999999999</v>
      </c>
      <c r="CH436" s="47"/>
      <c r="CI436" s="52" t="s">
        <v>4</v>
      </c>
      <c r="CJ436" s="69">
        <v>14.643409999999999</v>
      </c>
      <c r="CK436" s="73">
        <v>16.131689999999999</v>
      </c>
      <c r="CL436" s="69">
        <v>17.619959999999999</v>
      </c>
    </row>
    <row r="437" spans="2:90" x14ac:dyDescent="0.3">
      <c r="B437" s="46" t="s">
        <v>9</v>
      </c>
      <c r="C437" s="52"/>
      <c r="D437" s="69">
        <v>0.79573000000000005</v>
      </c>
      <c r="E437" s="75">
        <v>0.84472000000000003</v>
      </c>
      <c r="F437" s="69">
        <v>0.89370000000000005</v>
      </c>
      <c r="H437" s="46" t="s">
        <v>9</v>
      </c>
      <c r="I437" s="52"/>
      <c r="J437" s="69">
        <v>0.79596</v>
      </c>
      <c r="K437" s="75">
        <v>0.84547000000000005</v>
      </c>
      <c r="L437" s="69">
        <v>0.89498</v>
      </c>
      <c r="N437" s="46" t="s">
        <v>9</v>
      </c>
      <c r="O437" s="52"/>
      <c r="P437" s="69">
        <v>0.78515000000000001</v>
      </c>
      <c r="Q437" s="75">
        <v>0.83979000000000004</v>
      </c>
      <c r="R437" s="69">
        <v>0.89442999999999995</v>
      </c>
      <c r="T437" s="46" t="s">
        <v>9</v>
      </c>
      <c r="U437" s="52"/>
      <c r="V437" s="69">
        <v>0.77886999999999995</v>
      </c>
      <c r="W437" s="75">
        <v>0.83467000000000002</v>
      </c>
      <c r="X437" s="69">
        <v>0.89048000000000005</v>
      </c>
      <c r="Z437" s="46" t="s">
        <v>9</v>
      </c>
      <c r="AA437" s="52"/>
      <c r="AB437" s="69">
        <v>0.76778000000000002</v>
      </c>
      <c r="AC437" s="75">
        <v>0.82725000000000004</v>
      </c>
      <c r="AD437" s="69">
        <v>0.88671999999999995</v>
      </c>
      <c r="AF437" s="46" t="s">
        <v>9</v>
      </c>
      <c r="AG437" s="52"/>
      <c r="AH437" s="69">
        <v>0.75000999999999995</v>
      </c>
      <c r="AI437" s="75">
        <v>0.81745000000000001</v>
      </c>
      <c r="AJ437" s="69">
        <v>0.88488999999999995</v>
      </c>
      <c r="AL437" s="46" t="s">
        <v>9</v>
      </c>
      <c r="AM437" s="52"/>
      <c r="AN437" s="69">
        <v>0.73299999999999998</v>
      </c>
      <c r="AO437" s="75">
        <v>0.80335000000000001</v>
      </c>
      <c r="AP437" s="69">
        <v>0.87370000000000003</v>
      </c>
      <c r="AR437" s="46" t="s">
        <v>9</v>
      </c>
      <c r="AS437" s="52"/>
      <c r="AT437" s="69">
        <v>0.69742999999999999</v>
      </c>
      <c r="AU437" s="75">
        <v>0.77981</v>
      </c>
      <c r="AV437" s="69">
        <v>0.86219000000000001</v>
      </c>
      <c r="AX437" s="46" t="s">
        <v>9</v>
      </c>
      <c r="AY437" s="52"/>
      <c r="AZ437" s="69">
        <v>0.63727</v>
      </c>
      <c r="BA437" s="75">
        <v>0.74590999999999996</v>
      </c>
      <c r="BB437" s="69">
        <v>0.85453999999999997</v>
      </c>
      <c r="BD437" s="46" t="s">
        <v>9</v>
      </c>
      <c r="BE437" s="52"/>
      <c r="BF437" s="69">
        <v>0.60502</v>
      </c>
      <c r="BG437" s="75">
        <v>0.71552000000000004</v>
      </c>
      <c r="BH437" s="69">
        <v>0.82603000000000004</v>
      </c>
      <c r="BJ437" s="46" t="s">
        <v>9</v>
      </c>
      <c r="BK437" s="52"/>
      <c r="BL437" s="69">
        <v>0.54408999999999996</v>
      </c>
      <c r="BM437" s="75">
        <v>0.65835999999999995</v>
      </c>
      <c r="BN437" s="69">
        <v>0.77263000000000004</v>
      </c>
      <c r="BP437" s="46" t="s">
        <v>9</v>
      </c>
      <c r="BQ437" s="52"/>
      <c r="BR437" s="69">
        <v>0.48869000000000001</v>
      </c>
      <c r="BS437" s="75">
        <v>0.59397</v>
      </c>
      <c r="BT437" s="69">
        <v>0.69925000000000004</v>
      </c>
      <c r="BV437" s="46" t="s">
        <v>9</v>
      </c>
      <c r="BW437" s="52"/>
      <c r="BX437" s="69">
        <v>0.39400000000000002</v>
      </c>
      <c r="BY437" s="75">
        <v>0.49308000000000002</v>
      </c>
      <c r="BZ437" s="69">
        <v>0.59216999999999997</v>
      </c>
      <c r="CB437" s="46" t="s">
        <v>9</v>
      </c>
      <c r="CC437" s="52"/>
      <c r="CD437" s="69">
        <v>0.31037999999999999</v>
      </c>
      <c r="CE437" s="75">
        <v>0.39588000000000001</v>
      </c>
      <c r="CF437" s="69">
        <v>0.48137000000000002</v>
      </c>
      <c r="CH437" s="46" t="s">
        <v>9</v>
      </c>
      <c r="CI437" s="52"/>
      <c r="CJ437" s="69">
        <v>0.22197</v>
      </c>
      <c r="CK437" s="75">
        <v>0.30037000000000003</v>
      </c>
      <c r="CL437" s="69">
        <v>0.37878000000000001</v>
      </c>
    </row>
    <row r="438" spans="2:90" x14ac:dyDescent="0.3">
      <c r="B438" s="14" t="s">
        <v>10</v>
      </c>
      <c r="C438" s="50" t="s">
        <v>3</v>
      </c>
      <c r="D438" s="71">
        <v>7.8570700000000002</v>
      </c>
      <c r="E438" s="72">
        <v>10.160209999999999</v>
      </c>
      <c r="F438" s="71">
        <v>12.46336</v>
      </c>
      <c r="H438" s="14" t="s">
        <v>10</v>
      </c>
      <c r="I438" s="50" t="s">
        <v>3</v>
      </c>
      <c r="J438" s="71">
        <v>7.8526699999999998</v>
      </c>
      <c r="K438" s="72">
        <v>10.23404</v>
      </c>
      <c r="L438" s="71">
        <v>12.61542</v>
      </c>
      <c r="N438" s="14" t="s">
        <v>10</v>
      </c>
      <c r="O438" s="50" t="s">
        <v>3</v>
      </c>
      <c r="P438" s="71">
        <v>7.87378</v>
      </c>
      <c r="Q438" s="72">
        <v>10.33372</v>
      </c>
      <c r="R438" s="71">
        <v>12.79365</v>
      </c>
      <c r="T438" s="14" t="s">
        <v>10</v>
      </c>
      <c r="U438" s="50" t="s">
        <v>3</v>
      </c>
      <c r="V438" s="71">
        <v>7.7391100000000002</v>
      </c>
      <c r="W438" s="72">
        <v>10.44459</v>
      </c>
      <c r="X438" s="71">
        <v>13.150080000000001</v>
      </c>
      <c r="Z438" s="14" t="s">
        <v>10</v>
      </c>
      <c r="AA438" s="50" t="s">
        <v>3</v>
      </c>
      <c r="AB438" s="71">
        <v>8.1689799999999995</v>
      </c>
      <c r="AC438" s="72">
        <v>10.61647</v>
      </c>
      <c r="AD438" s="71">
        <v>13.063969999999999</v>
      </c>
      <c r="AF438" s="14" t="s">
        <v>10</v>
      </c>
      <c r="AG438" s="50" t="s">
        <v>3</v>
      </c>
      <c r="AH438" s="71">
        <v>7.9482699999999999</v>
      </c>
      <c r="AI438" s="72">
        <v>10.90494</v>
      </c>
      <c r="AJ438" s="71">
        <v>13.86162</v>
      </c>
      <c r="AL438" s="14" t="s">
        <v>10</v>
      </c>
      <c r="AM438" s="50" t="s">
        <v>3</v>
      </c>
      <c r="AN438" s="71">
        <v>8.3589699999999993</v>
      </c>
      <c r="AO438" s="72">
        <v>11.359400000000001</v>
      </c>
      <c r="AP438" s="71">
        <v>14.359830000000001</v>
      </c>
      <c r="AR438" s="14" t="s">
        <v>10</v>
      </c>
      <c r="AS438" s="50" t="s">
        <v>3</v>
      </c>
      <c r="AT438" s="71">
        <v>8.6592300000000009</v>
      </c>
      <c r="AU438" s="72">
        <v>12.027609999999999</v>
      </c>
      <c r="AV438" s="71">
        <v>15.395989999999999</v>
      </c>
      <c r="AX438" s="14" t="s">
        <v>10</v>
      </c>
      <c r="AY438" s="50" t="s">
        <v>3</v>
      </c>
      <c r="AZ438" s="71">
        <v>8.98184</v>
      </c>
      <c r="BA438" s="72">
        <v>13.50897</v>
      </c>
      <c r="BB438" s="71">
        <v>18.036100000000001</v>
      </c>
      <c r="BD438" s="14" t="s">
        <v>10</v>
      </c>
      <c r="BE438" s="50" t="s">
        <v>3</v>
      </c>
      <c r="BF438" s="71">
        <v>10.095280000000001</v>
      </c>
      <c r="BG438" s="72">
        <v>14.85529</v>
      </c>
      <c r="BH438" s="71">
        <v>19.615290000000002</v>
      </c>
      <c r="BJ438" s="14" t="s">
        <v>10</v>
      </c>
      <c r="BK438" s="50" t="s">
        <v>3</v>
      </c>
      <c r="BL438" s="71">
        <v>11.141870000000001</v>
      </c>
      <c r="BM438" s="72">
        <v>16.811140000000002</v>
      </c>
      <c r="BN438" s="71">
        <v>22.480419999999999</v>
      </c>
      <c r="BP438" s="14" t="s">
        <v>10</v>
      </c>
      <c r="BQ438" s="50" t="s">
        <v>3</v>
      </c>
      <c r="BR438" s="71">
        <v>13.05538</v>
      </c>
      <c r="BS438" s="72">
        <v>20.347480000000001</v>
      </c>
      <c r="BT438" s="71">
        <v>27.639579999999999</v>
      </c>
      <c r="BV438" s="14" t="s">
        <v>10</v>
      </c>
      <c r="BW438" s="50" t="s">
        <v>3</v>
      </c>
      <c r="BX438" s="71">
        <v>15.121499999999999</v>
      </c>
      <c r="BY438" s="72">
        <v>25.687999999999999</v>
      </c>
      <c r="BZ438" s="71">
        <v>36.2545</v>
      </c>
      <c r="CB438" s="14" t="s">
        <v>10</v>
      </c>
      <c r="CC438" s="50" t="s">
        <v>3</v>
      </c>
      <c r="CD438" s="71">
        <v>20.370799999999999</v>
      </c>
      <c r="CE438" s="72">
        <v>32.971060000000001</v>
      </c>
      <c r="CF438" s="71">
        <v>45.57132</v>
      </c>
      <c r="CH438" s="14" t="s">
        <v>10</v>
      </c>
      <c r="CI438" s="50" t="s">
        <v>3</v>
      </c>
      <c r="CJ438" s="71">
        <v>39.801969999999997</v>
      </c>
      <c r="CK438" s="72">
        <v>56.74006</v>
      </c>
      <c r="CL438" s="71">
        <v>73.678150000000002</v>
      </c>
    </row>
    <row r="439" spans="2:90" x14ac:dyDescent="0.3">
      <c r="B439" s="47"/>
      <c r="C439" s="52" t="s">
        <v>4</v>
      </c>
      <c r="D439" s="69">
        <v>3.7090200000000002</v>
      </c>
      <c r="E439" s="73">
        <v>5.7586000000000004</v>
      </c>
      <c r="F439" s="69">
        <v>7.8081699999999996</v>
      </c>
      <c r="H439" s="47"/>
      <c r="I439" s="52" t="s">
        <v>4</v>
      </c>
      <c r="J439" s="69">
        <v>3.7616200000000002</v>
      </c>
      <c r="K439" s="73">
        <v>5.7837300000000003</v>
      </c>
      <c r="L439" s="69">
        <v>7.8058300000000003</v>
      </c>
      <c r="N439" s="47"/>
      <c r="O439" s="52" t="s">
        <v>4</v>
      </c>
      <c r="P439" s="69">
        <v>3.74769</v>
      </c>
      <c r="Q439" s="73">
        <v>5.8560100000000004</v>
      </c>
      <c r="R439" s="69">
        <v>7.9643199999999998</v>
      </c>
      <c r="T439" s="47"/>
      <c r="U439" s="52" t="s">
        <v>4</v>
      </c>
      <c r="V439" s="69">
        <v>3.73556</v>
      </c>
      <c r="W439" s="73">
        <v>5.9598300000000002</v>
      </c>
      <c r="X439" s="69">
        <v>8.1841000000000008</v>
      </c>
      <c r="Z439" s="47"/>
      <c r="AA439" s="52" t="s">
        <v>4</v>
      </c>
      <c r="AB439" s="69">
        <v>4.0867399999999998</v>
      </c>
      <c r="AC439" s="73">
        <v>6.11435</v>
      </c>
      <c r="AD439" s="69">
        <v>8.1419599999999992</v>
      </c>
      <c r="AF439" s="47"/>
      <c r="AG439" s="52" t="s">
        <v>4</v>
      </c>
      <c r="AH439" s="69">
        <v>3.9830700000000001</v>
      </c>
      <c r="AI439" s="73">
        <v>6.27189</v>
      </c>
      <c r="AJ439" s="69">
        <v>8.5607100000000003</v>
      </c>
      <c r="AL439" s="47"/>
      <c r="AM439" s="52" t="s">
        <v>4</v>
      </c>
      <c r="AN439" s="69">
        <v>4.3677299999999999</v>
      </c>
      <c r="AO439" s="73">
        <v>6.80525</v>
      </c>
      <c r="AP439" s="69">
        <v>9.2427700000000002</v>
      </c>
      <c r="AR439" s="47"/>
      <c r="AS439" s="52" t="s">
        <v>4</v>
      </c>
      <c r="AT439" s="69">
        <v>4.8223500000000001</v>
      </c>
      <c r="AU439" s="73">
        <v>7.2834899999999996</v>
      </c>
      <c r="AV439" s="69">
        <v>9.7446300000000008</v>
      </c>
      <c r="AX439" s="47"/>
      <c r="AY439" s="52" t="s">
        <v>4</v>
      </c>
      <c r="AZ439" s="69">
        <v>5.1234799999999998</v>
      </c>
      <c r="BA439" s="73">
        <v>8.00976</v>
      </c>
      <c r="BB439" s="69">
        <v>10.896039999999999</v>
      </c>
      <c r="BD439" s="47"/>
      <c r="BE439" s="52" t="s">
        <v>4</v>
      </c>
      <c r="BF439" s="69">
        <v>6.5267900000000001</v>
      </c>
      <c r="BG439" s="73">
        <v>9.4160599999999999</v>
      </c>
      <c r="BH439" s="69">
        <v>12.30533</v>
      </c>
      <c r="BJ439" s="47"/>
      <c r="BK439" s="52" t="s">
        <v>4</v>
      </c>
      <c r="BL439" s="69">
        <v>7.1089599999999997</v>
      </c>
      <c r="BM439" s="73">
        <v>10.19651</v>
      </c>
      <c r="BN439" s="69">
        <v>13.28407</v>
      </c>
      <c r="BP439" s="47"/>
      <c r="BQ439" s="52" t="s">
        <v>4</v>
      </c>
      <c r="BR439" s="69">
        <v>9.1388300000000005</v>
      </c>
      <c r="BS439" s="73">
        <v>13.13396</v>
      </c>
      <c r="BT439" s="69">
        <v>17.129090000000001</v>
      </c>
      <c r="BV439" s="47"/>
      <c r="BW439" s="52" t="s">
        <v>4</v>
      </c>
      <c r="BX439" s="69">
        <v>8.3371300000000002</v>
      </c>
      <c r="BY439" s="73">
        <v>15.57864</v>
      </c>
      <c r="BZ439" s="69">
        <v>22.820139999999999</v>
      </c>
      <c r="CB439" s="47"/>
      <c r="CC439" s="52" t="s">
        <v>4</v>
      </c>
      <c r="CD439" s="69">
        <v>11.59783</v>
      </c>
      <c r="CE439" s="73">
        <v>20.666070000000001</v>
      </c>
      <c r="CF439" s="69">
        <v>29.734310000000001</v>
      </c>
      <c r="CH439" s="47"/>
      <c r="CI439" s="52" t="s">
        <v>4</v>
      </c>
      <c r="CJ439" s="69">
        <v>20.30782</v>
      </c>
      <c r="CK439" s="73">
        <v>32.994759999999999</v>
      </c>
      <c r="CL439" s="69">
        <v>45.681699999999999</v>
      </c>
    </row>
    <row r="440" spans="2:90" x14ac:dyDescent="0.3">
      <c r="B440" s="14" t="s">
        <v>11</v>
      </c>
      <c r="C440" s="50" t="s">
        <v>3</v>
      </c>
      <c r="D440" s="71">
        <v>0.91454000000000002</v>
      </c>
      <c r="E440" s="72">
        <v>1.69373</v>
      </c>
      <c r="F440" s="71">
        <v>2.4729100000000002</v>
      </c>
      <c r="H440" s="14" t="s">
        <v>11</v>
      </c>
      <c r="I440" s="50" t="s">
        <v>3</v>
      </c>
      <c r="J440" s="71">
        <v>0.89312000000000002</v>
      </c>
      <c r="K440" s="72">
        <v>1.70861</v>
      </c>
      <c r="L440" s="71">
        <v>2.5240999999999998</v>
      </c>
      <c r="N440" s="14" t="s">
        <v>11</v>
      </c>
      <c r="O440" s="50" t="s">
        <v>3</v>
      </c>
      <c r="P440" s="71">
        <v>0.88827999999999996</v>
      </c>
      <c r="Q440" s="72">
        <v>1.8101799999999999</v>
      </c>
      <c r="R440" s="71">
        <v>2.7320799999999998</v>
      </c>
      <c r="T440" s="14" t="s">
        <v>11</v>
      </c>
      <c r="U440" s="50" t="s">
        <v>3</v>
      </c>
      <c r="V440" s="71">
        <v>0.88875000000000004</v>
      </c>
      <c r="W440" s="72">
        <v>1.89856</v>
      </c>
      <c r="X440" s="71">
        <v>2.9083700000000001</v>
      </c>
      <c r="Z440" s="14" t="s">
        <v>11</v>
      </c>
      <c r="AA440" s="50" t="s">
        <v>3</v>
      </c>
      <c r="AB440" s="71">
        <v>0.97097</v>
      </c>
      <c r="AC440" s="72">
        <v>2.0148799999999998</v>
      </c>
      <c r="AD440" s="71">
        <v>3.0587900000000001</v>
      </c>
      <c r="AF440" s="14" t="s">
        <v>11</v>
      </c>
      <c r="AG440" s="50" t="s">
        <v>3</v>
      </c>
      <c r="AH440" s="71">
        <v>0.97289999999999999</v>
      </c>
      <c r="AI440" s="72">
        <v>2.21339</v>
      </c>
      <c r="AJ440" s="71">
        <v>3.4538799999999998</v>
      </c>
      <c r="AL440" s="14" t="s">
        <v>11</v>
      </c>
      <c r="AM440" s="50" t="s">
        <v>3</v>
      </c>
      <c r="AN440" s="71">
        <v>1.12852</v>
      </c>
      <c r="AO440" s="72">
        <v>2.5055700000000001</v>
      </c>
      <c r="AP440" s="71">
        <v>3.8826299999999998</v>
      </c>
      <c r="AR440" s="14" t="s">
        <v>11</v>
      </c>
      <c r="AS440" s="50" t="s">
        <v>3</v>
      </c>
      <c r="AT440" s="71">
        <v>1.2347999999999999</v>
      </c>
      <c r="AU440" s="72">
        <v>3.0254099999999999</v>
      </c>
      <c r="AV440" s="71">
        <v>4.8160299999999996</v>
      </c>
      <c r="AX440" s="14" t="s">
        <v>11</v>
      </c>
      <c r="AY440" s="50" t="s">
        <v>3</v>
      </c>
      <c r="AZ440" s="71">
        <v>0.93825000000000003</v>
      </c>
      <c r="BA440" s="72">
        <v>4.2491399999999997</v>
      </c>
      <c r="BB440" s="71">
        <v>7.5600300000000002</v>
      </c>
      <c r="BD440" s="14" t="s">
        <v>11</v>
      </c>
      <c r="BE440" s="50" t="s">
        <v>3</v>
      </c>
      <c r="BF440" s="71">
        <v>1.7008099999999999</v>
      </c>
      <c r="BG440" s="72">
        <v>5.0862100000000003</v>
      </c>
      <c r="BH440" s="71">
        <v>8.4716100000000001</v>
      </c>
      <c r="BJ440" s="14" t="s">
        <v>11</v>
      </c>
      <c r="BK440" s="50" t="s">
        <v>3</v>
      </c>
      <c r="BL440" s="71">
        <v>2.3983400000000001</v>
      </c>
      <c r="BM440" s="72">
        <v>6.8118499999999997</v>
      </c>
      <c r="BN440" s="71">
        <v>11.22536</v>
      </c>
      <c r="BP440" s="14" t="s">
        <v>11</v>
      </c>
      <c r="BQ440" s="50" t="s">
        <v>3</v>
      </c>
      <c r="BR440" s="71">
        <v>3.8171599999999999</v>
      </c>
      <c r="BS440" s="72">
        <v>9.4274100000000001</v>
      </c>
      <c r="BT440" s="71">
        <v>15.037660000000001</v>
      </c>
      <c r="BV440" s="14" t="s">
        <v>11</v>
      </c>
      <c r="BW440" s="50" t="s">
        <v>3</v>
      </c>
      <c r="BX440" s="71">
        <v>6.3404499999999997</v>
      </c>
      <c r="BY440" s="72">
        <v>14.23818</v>
      </c>
      <c r="BZ440" s="71">
        <v>22.135909999999999</v>
      </c>
      <c r="CB440" s="14" t="s">
        <v>11</v>
      </c>
      <c r="CC440" s="50" t="s">
        <v>3</v>
      </c>
      <c r="CD440" s="71">
        <v>11.30996</v>
      </c>
      <c r="CE440" s="72">
        <v>20.703700000000001</v>
      </c>
      <c r="CF440" s="71">
        <v>30.097449999999998</v>
      </c>
      <c r="CH440" s="14" t="s">
        <v>11</v>
      </c>
      <c r="CI440" s="50" t="s">
        <v>3</v>
      </c>
      <c r="CJ440" s="71">
        <v>26.106079999999999</v>
      </c>
      <c r="CK440" s="72">
        <v>41.048830000000002</v>
      </c>
      <c r="CL440" s="71">
        <v>55.991590000000002</v>
      </c>
    </row>
    <row r="441" spans="2:90" x14ac:dyDescent="0.3">
      <c r="B441" s="47"/>
      <c r="C441" s="52" t="s">
        <v>4</v>
      </c>
      <c r="D441" s="69">
        <v>2.80376</v>
      </c>
      <c r="E441" s="73">
        <v>4.3836000000000004</v>
      </c>
      <c r="F441" s="69">
        <v>5.9634400000000003</v>
      </c>
      <c r="H441" s="47"/>
      <c r="I441" s="52" t="s">
        <v>4</v>
      </c>
      <c r="J441" s="69">
        <v>2.7831199999999998</v>
      </c>
      <c r="K441" s="73">
        <v>4.40977</v>
      </c>
      <c r="L441" s="69">
        <v>6.0364199999999997</v>
      </c>
      <c r="N441" s="47"/>
      <c r="O441" s="52" t="s">
        <v>4</v>
      </c>
      <c r="P441" s="69">
        <v>2.7944</v>
      </c>
      <c r="Q441" s="73">
        <v>4.53803</v>
      </c>
      <c r="R441" s="69">
        <v>6.2816599999999996</v>
      </c>
      <c r="T441" s="47"/>
      <c r="U441" s="52" t="s">
        <v>4</v>
      </c>
      <c r="V441" s="69">
        <v>2.77501</v>
      </c>
      <c r="W441" s="73">
        <v>4.6686100000000001</v>
      </c>
      <c r="X441" s="69">
        <v>6.5622199999999999</v>
      </c>
      <c r="Z441" s="47"/>
      <c r="AA441" s="52" t="s">
        <v>4</v>
      </c>
      <c r="AB441" s="69">
        <v>2.9944199999999999</v>
      </c>
      <c r="AC441" s="73">
        <v>4.8301800000000004</v>
      </c>
      <c r="AD441" s="69">
        <v>6.6659499999999996</v>
      </c>
      <c r="AF441" s="47"/>
      <c r="AG441" s="52" t="s">
        <v>4</v>
      </c>
      <c r="AH441" s="69">
        <v>2.9842</v>
      </c>
      <c r="AI441" s="73">
        <v>5.0830500000000001</v>
      </c>
      <c r="AJ441" s="69">
        <v>7.1819100000000002</v>
      </c>
      <c r="AL441" s="47"/>
      <c r="AM441" s="52" t="s">
        <v>4</v>
      </c>
      <c r="AN441" s="69">
        <v>3.2625700000000002</v>
      </c>
      <c r="AO441" s="73">
        <v>5.5509399999999998</v>
      </c>
      <c r="AP441" s="69">
        <v>7.8393100000000002</v>
      </c>
      <c r="AR441" s="47"/>
      <c r="AS441" s="52" t="s">
        <v>4</v>
      </c>
      <c r="AT441" s="69">
        <v>3.5584799999999999</v>
      </c>
      <c r="AU441" s="73">
        <v>6.1810600000000004</v>
      </c>
      <c r="AV441" s="69">
        <v>8.8036300000000001</v>
      </c>
      <c r="AX441" s="47"/>
      <c r="AY441" s="52" t="s">
        <v>4</v>
      </c>
      <c r="AZ441" s="69">
        <v>3.7227999999999999</v>
      </c>
      <c r="BA441" s="73">
        <v>7.2866999999999997</v>
      </c>
      <c r="BB441" s="69">
        <v>10.8506</v>
      </c>
      <c r="BD441" s="47"/>
      <c r="BE441" s="52" t="s">
        <v>4</v>
      </c>
      <c r="BF441" s="69">
        <v>4.85588</v>
      </c>
      <c r="BG441" s="73">
        <v>8.5114800000000006</v>
      </c>
      <c r="BH441" s="69">
        <v>12.16709</v>
      </c>
      <c r="BJ441" s="47"/>
      <c r="BK441" s="52" t="s">
        <v>4</v>
      </c>
      <c r="BL441" s="69">
        <v>5.8309699999999998</v>
      </c>
      <c r="BM441" s="73">
        <v>10.0404</v>
      </c>
      <c r="BN441" s="69">
        <v>14.249829999999999</v>
      </c>
      <c r="BP441" s="47"/>
      <c r="BQ441" s="52" t="s">
        <v>4</v>
      </c>
      <c r="BR441" s="69">
        <v>8.0211900000000007</v>
      </c>
      <c r="BS441" s="73">
        <v>13.07231</v>
      </c>
      <c r="BT441" s="69">
        <v>18.123429999999999</v>
      </c>
      <c r="BV441" s="47"/>
      <c r="BW441" s="52" t="s">
        <v>4</v>
      </c>
      <c r="BX441" s="69">
        <v>9.0411900000000003</v>
      </c>
      <c r="BY441" s="73">
        <v>17.017569999999999</v>
      </c>
      <c r="BZ441" s="69">
        <v>24.993950000000002</v>
      </c>
      <c r="CB441" s="47"/>
      <c r="CC441" s="52" t="s">
        <v>4</v>
      </c>
      <c r="CD441" s="69">
        <v>13.009779999999999</v>
      </c>
      <c r="CE441" s="73">
        <v>22.645710000000001</v>
      </c>
      <c r="CF441" s="69">
        <v>32.281649999999999</v>
      </c>
      <c r="CH441" s="47"/>
      <c r="CI441" s="52" t="s">
        <v>4</v>
      </c>
      <c r="CJ441" s="69">
        <v>24.524319999999999</v>
      </c>
      <c r="CK441" s="73">
        <v>37.521479999999997</v>
      </c>
      <c r="CL441" s="69">
        <v>50.518639999999998</v>
      </c>
    </row>
    <row r="442" spans="2:90" x14ac:dyDescent="0.3">
      <c r="B442" s="46" t="s">
        <v>12</v>
      </c>
      <c r="C442" s="52"/>
      <c r="D442" s="69">
        <v>14.193210000000001</v>
      </c>
      <c r="E442" s="73">
        <v>41</v>
      </c>
      <c r="F442" s="69">
        <v>67.806790000000007</v>
      </c>
      <c r="H442" s="46" t="s">
        <v>12</v>
      </c>
      <c r="I442" s="52"/>
      <c r="J442" s="69">
        <v>16.132010000000001</v>
      </c>
      <c r="K442" s="73">
        <v>47</v>
      </c>
      <c r="L442" s="69">
        <v>77.867990000000006</v>
      </c>
      <c r="N442" s="46" t="s">
        <v>12</v>
      </c>
      <c r="O442" s="52"/>
      <c r="P442" s="69">
        <v>22.35613</v>
      </c>
      <c r="Q442" s="73">
        <v>44</v>
      </c>
      <c r="R442" s="69">
        <v>65.643870000000007</v>
      </c>
      <c r="T442" s="46" t="s">
        <v>12</v>
      </c>
      <c r="U442" s="52"/>
      <c r="V442" s="69">
        <v>20.7776</v>
      </c>
      <c r="W442" s="73">
        <v>46</v>
      </c>
      <c r="X442" s="69">
        <v>71.222399999999993</v>
      </c>
      <c r="Z442" s="46" t="s">
        <v>12</v>
      </c>
      <c r="AA442" s="52"/>
      <c r="AB442" s="69">
        <v>30.84742</v>
      </c>
      <c r="AC442" s="73">
        <v>51.5</v>
      </c>
      <c r="AD442" s="69">
        <v>72.15258</v>
      </c>
      <c r="AF442" s="46" t="s">
        <v>12</v>
      </c>
      <c r="AG442" s="52"/>
      <c r="AH442" s="69">
        <v>26.405259999999998</v>
      </c>
      <c r="AI442" s="73">
        <v>51</v>
      </c>
      <c r="AJ442" s="69">
        <v>75.594740000000002</v>
      </c>
      <c r="AL442" s="46" t="s">
        <v>12</v>
      </c>
      <c r="AM442" s="52"/>
      <c r="AN442" s="69">
        <v>39.221609999999998</v>
      </c>
      <c r="AO442" s="73">
        <v>86</v>
      </c>
      <c r="AP442" s="69">
        <v>132.77839</v>
      </c>
      <c r="AR442" s="46" t="s">
        <v>12</v>
      </c>
      <c r="AS442" s="52"/>
      <c r="AT442" s="69">
        <v>50.246389999999998</v>
      </c>
      <c r="AU442" s="73">
        <v>84</v>
      </c>
      <c r="AV442" s="69">
        <v>117.75360999999999</v>
      </c>
      <c r="AX442" s="46" t="s">
        <v>12</v>
      </c>
      <c r="AY442" s="52"/>
      <c r="AZ442" s="69">
        <v>46.695920000000001</v>
      </c>
      <c r="BA442" s="73">
        <v>71</v>
      </c>
      <c r="BB442" s="69">
        <v>95.304079999999999</v>
      </c>
      <c r="BD442" s="46" t="s">
        <v>12</v>
      </c>
      <c r="BE442" s="52"/>
      <c r="BF442" s="69">
        <v>44.541260000000001</v>
      </c>
      <c r="BG442" s="73">
        <v>100</v>
      </c>
      <c r="BH442" s="69">
        <v>155.45874000000001</v>
      </c>
      <c r="BJ442" s="46" t="s">
        <v>12</v>
      </c>
      <c r="BK442" s="52"/>
      <c r="BL442" s="69">
        <v>82.627510000000001</v>
      </c>
      <c r="BM442" s="73">
        <v>116</v>
      </c>
      <c r="BN442" s="69">
        <v>149.37249</v>
      </c>
      <c r="BP442" s="46" t="s">
        <v>12</v>
      </c>
      <c r="BQ442" s="52"/>
      <c r="BR442" s="69">
        <v>78.180440000000004</v>
      </c>
      <c r="BS442" s="73">
        <v>183</v>
      </c>
      <c r="BT442" s="69">
        <v>287.81956000000002</v>
      </c>
      <c r="BV442" s="46" t="s">
        <v>12</v>
      </c>
      <c r="BW442" s="52"/>
      <c r="BX442" s="69">
        <v>55.26379</v>
      </c>
      <c r="BY442" s="73">
        <v>233</v>
      </c>
      <c r="BZ442" s="69">
        <v>410.73621000000003</v>
      </c>
      <c r="CB442" s="46" t="s">
        <v>12</v>
      </c>
      <c r="CC442" s="52"/>
      <c r="CD442" s="69">
        <v>113.99619</v>
      </c>
      <c r="CE442" s="73">
        <v>219</v>
      </c>
      <c r="CF442" s="69">
        <v>324.00380999999999</v>
      </c>
      <c r="CH442" s="46" t="s">
        <v>12</v>
      </c>
      <c r="CI442" s="52"/>
      <c r="CJ442" s="69">
        <v>182.73415</v>
      </c>
      <c r="CK442" s="73">
        <v>235</v>
      </c>
      <c r="CL442" s="69">
        <v>287.26585</v>
      </c>
    </row>
    <row r="443" spans="2:90" x14ac:dyDescent="0.3">
      <c r="B443" s="14" t="s">
        <v>13</v>
      </c>
      <c r="C443" s="50" t="s">
        <v>3</v>
      </c>
      <c r="D443" s="71">
        <v>17.24652</v>
      </c>
      <c r="E443" s="72">
        <v>18.043209999999998</v>
      </c>
      <c r="F443" s="71">
        <v>18.8399</v>
      </c>
      <c r="H443" s="14" t="s">
        <v>13</v>
      </c>
      <c r="I443" s="50" t="s">
        <v>3</v>
      </c>
      <c r="J443" s="71">
        <v>17.169260000000001</v>
      </c>
      <c r="K443" s="72">
        <v>18.007930000000002</v>
      </c>
      <c r="L443" s="71">
        <v>18.846589999999999</v>
      </c>
      <c r="N443" s="14" t="s">
        <v>13</v>
      </c>
      <c r="O443" s="50" t="s">
        <v>3</v>
      </c>
      <c r="P443" s="71">
        <v>17.108650000000001</v>
      </c>
      <c r="Q443" s="72">
        <v>17.957180000000001</v>
      </c>
      <c r="R443" s="71">
        <v>18.805720000000001</v>
      </c>
      <c r="T443" s="14" t="s">
        <v>13</v>
      </c>
      <c r="U443" s="50" t="s">
        <v>3</v>
      </c>
      <c r="V443" s="71">
        <v>17.06635</v>
      </c>
      <c r="W443" s="72">
        <v>17.928540000000002</v>
      </c>
      <c r="X443" s="71">
        <v>18.79074</v>
      </c>
      <c r="Z443" s="14" t="s">
        <v>13</v>
      </c>
      <c r="AA443" s="50" t="s">
        <v>3</v>
      </c>
      <c r="AB443" s="71">
        <v>17.01906</v>
      </c>
      <c r="AC443" s="72">
        <v>17.96163</v>
      </c>
      <c r="AD443" s="71">
        <v>18.904199999999999</v>
      </c>
      <c r="AF443" s="14" t="s">
        <v>13</v>
      </c>
      <c r="AG443" s="50" t="s">
        <v>3</v>
      </c>
      <c r="AH443" s="71">
        <v>17.04973</v>
      </c>
      <c r="AI443" s="72">
        <v>17.93526</v>
      </c>
      <c r="AJ443" s="71">
        <v>18.820789999999999</v>
      </c>
      <c r="AL443" s="14" t="s">
        <v>13</v>
      </c>
      <c r="AM443" s="50" t="s">
        <v>3</v>
      </c>
      <c r="AN443" s="71">
        <v>16.804729999999999</v>
      </c>
      <c r="AO443" s="72">
        <v>17.812149999999999</v>
      </c>
      <c r="AP443" s="71">
        <v>18.819559999999999</v>
      </c>
      <c r="AR443" s="14" t="s">
        <v>13</v>
      </c>
      <c r="AS443" s="50" t="s">
        <v>3</v>
      </c>
      <c r="AT443" s="71">
        <v>16.66395</v>
      </c>
      <c r="AU443" s="72">
        <v>17.704979999999999</v>
      </c>
      <c r="AV443" s="71">
        <v>18.745999999999999</v>
      </c>
      <c r="AX443" s="14" t="s">
        <v>13</v>
      </c>
      <c r="AY443" s="50" t="s">
        <v>3</v>
      </c>
      <c r="AZ443" s="71">
        <v>16.922910000000002</v>
      </c>
      <c r="BA443" s="72">
        <v>17.765699999999999</v>
      </c>
      <c r="BB443" s="71">
        <v>18.608499999999999</v>
      </c>
      <c r="BD443" s="14" t="s">
        <v>13</v>
      </c>
      <c r="BE443" s="50" t="s">
        <v>3</v>
      </c>
      <c r="BF443" s="71">
        <v>16.550070000000002</v>
      </c>
      <c r="BG443" s="72">
        <v>17.59431</v>
      </c>
      <c r="BH443" s="71">
        <v>18.638549999999999</v>
      </c>
      <c r="BJ443" s="14" t="s">
        <v>13</v>
      </c>
      <c r="BK443" s="50" t="s">
        <v>3</v>
      </c>
      <c r="BL443" s="71">
        <v>16.41826</v>
      </c>
      <c r="BM443" s="72">
        <v>17.457730000000002</v>
      </c>
      <c r="BN443" s="71">
        <v>18.497199999999999</v>
      </c>
      <c r="BP443" s="14" t="s">
        <v>13</v>
      </c>
      <c r="BQ443" s="50" t="s">
        <v>3</v>
      </c>
      <c r="BR443" s="71">
        <v>16.157910000000001</v>
      </c>
      <c r="BS443" s="72">
        <v>17.37191</v>
      </c>
      <c r="BT443" s="71">
        <v>18.585899999999999</v>
      </c>
      <c r="BV443" s="14" t="s">
        <v>13</v>
      </c>
      <c r="BW443" s="50" t="s">
        <v>3</v>
      </c>
      <c r="BX443" s="71">
        <v>16.120159999999998</v>
      </c>
      <c r="BY443" s="72">
        <v>17.56532</v>
      </c>
      <c r="BZ443" s="71">
        <v>19.010480000000001</v>
      </c>
      <c r="CB443" s="14" t="s">
        <v>13</v>
      </c>
      <c r="CC443" s="50" t="s">
        <v>3</v>
      </c>
      <c r="CD443" s="71">
        <v>16.893249999999998</v>
      </c>
      <c r="CE443" s="72">
        <v>18.021750000000001</v>
      </c>
      <c r="CF443" s="71">
        <v>19.15024</v>
      </c>
      <c r="CH443" s="14" t="s">
        <v>13</v>
      </c>
      <c r="CI443" s="50" t="s">
        <v>3</v>
      </c>
      <c r="CJ443" s="71">
        <v>19.074850000000001</v>
      </c>
      <c r="CK443" s="72">
        <v>20.986899999999999</v>
      </c>
      <c r="CL443" s="71">
        <v>22.89894</v>
      </c>
    </row>
    <row r="444" spans="2:90" x14ac:dyDescent="0.3">
      <c r="B444" s="47"/>
      <c r="C444" s="52" t="s">
        <v>4</v>
      </c>
      <c r="D444" s="69">
        <v>10.75333</v>
      </c>
      <c r="E444" s="73">
        <v>10.915660000000001</v>
      </c>
      <c r="F444" s="69">
        <v>11.07799</v>
      </c>
      <c r="H444" s="47"/>
      <c r="I444" s="52" t="s">
        <v>4</v>
      </c>
      <c r="J444" s="69">
        <v>10.766450000000001</v>
      </c>
      <c r="K444" s="73">
        <v>10.92923</v>
      </c>
      <c r="L444" s="69">
        <v>11.09201</v>
      </c>
      <c r="N444" s="47"/>
      <c r="O444" s="52" t="s">
        <v>4</v>
      </c>
      <c r="P444" s="69">
        <v>10.749879999999999</v>
      </c>
      <c r="Q444" s="73">
        <v>10.919919999999999</v>
      </c>
      <c r="R444" s="69">
        <v>11.08996</v>
      </c>
      <c r="T444" s="47"/>
      <c r="U444" s="52" t="s">
        <v>4</v>
      </c>
      <c r="V444" s="69">
        <v>10.779820000000001</v>
      </c>
      <c r="W444" s="73">
        <v>10.96073</v>
      </c>
      <c r="X444" s="69">
        <v>11.141640000000001</v>
      </c>
      <c r="Z444" s="47"/>
      <c r="AA444" s="52" t="s">
        <v>4</v>
      </c>
      <c r="AB444" s="69">
        <v>10.77244</v>
      </c>
      <c r="AC444" s="73">
        <v>10.9725</v>
      </c>
      <c r="AD444" s="69">
        <v>11.172560000000001</v>
      </c>
      <c r="AF444" s="47"/>
      <c r="AG444" s="52" t="s">
        <v>4</v>
      </c>
      <c r="AH444" s="69">
        <v>10.77923</v>
      </c>
      <c r="AI444" s="73">
        <v>11.008039999999999</v>
      </c>
      <c r="AJ444" s="69">
        <v>11.23686</v>
      </c>
      <c r="AL444" s="47"/>
      <c r="AM444" s="52" t="s">
        <v>4</v>
      </c>
      <c r="AN444" s="69">
        <v>10.776949999999999</v>
      </c>
      <c r="AO444" s="73">
        <v>11.016719999999999</v>
      </c>
      <c r="AP444" s="69">
        <v>11.25648</v>
      </c>
      <c r="AR444" s="47"/>
      <c r="AS444" s="52" t="s">
        <v>4</v>
      </c>
      <c r="AT444" s="69">
        <v>10.828189999999999</v>
      </c>
      <c r="AU444" s="73">
        <v>11.03575</v>
      </c>
      <c r="AV444" s="69">
        <v>11.243320000000001</v>
      </c>
      <c r="AX444" s="47"/>
      <c r="AY444" s="52" t="s">
        <v>4</v>
      </c>
      <c r="AZ444" s="69">
        <v>10.83257</v>
      </c>
      <c r="BA444" s="73">
        <v>11.077999999999999</v>
      </c>
      <c r="BB444" s="69">
        <v>11.32342</v>
      </c>
      <c r="BD444" s="47"/>
      <c r="BE444" s="52" t="s">
        <v>4</v>
      </c>
      <c r="BF444" s="69">
        <v>10.895709999999999</v>
      </c>
      <c r="BG444" s="73">
        <v>11.16371</v>
      </c>
      <c r="BH444" s="69">
        <v>11.431699999999999</v>
      </c>
      <c r="BJ444" s="47"/>
      <c r="BK444" s="52" t="s">
        <v>4</v>
      </c>
      <c r="BL444" s="69">
        <v>11.03796</v>
      </c>
      <c r="BM444" s="73">
        <v>11.273440000000001</v>
      </c>
      <c r="BN444" s="69">
        <v>11.50891</v>
      </c>
      <c r="BP444" s="47"/>
      <c r="BQ444" s="52" t="s">
        <v>4</v>
      </c>
      <c r="BR444" s="69">
        <v>11.14063</v>
      </c>
      <c r="BS444" s="73">
        <v>11.44562</v>
      </c>
      <c r="BT444" s="69">
        <v>11.75062</v>
      </c>
      <c r="BV444" s="47"/>
      <c r="BW444" s="52" t="s">
        <v>4</v>
      </c>
      <c r="BX444" s="69">
        <v>11.41375</v>
      </c>
      <c r="BY444" s="73">
        <v>11.91141</v>
      </c>
      <c r="BZ444" s="69">
        <v>12.40906</v>
      </c>
      <c r="CB444" s="47"/>
      <c r="CC444" s="52" t="s">
        <v>4</v>
      </c>
      <c r="CD444" s="69">
        <v>12.049910000000001</v>
      </c>
      <c r="CE444" s="73">
        <v>12.62194</v>
      </c>
      <c r="CF444" s="69">
        <v>13.19397</v>
      </c>
      <c r="CH444" s="47"/>
      <c r="CI444" s="52" t="s">
        <v>4</v>
      </c>
      <c r="CJ444" s="69">
        <v>12.687340000000001</v>
      </c>
      <c r="CK444" s="73">
        <v>13.093170000000001</v>
      </c>
      <c r="CL444" s="69">
        <v>13.499000000000001</v>
      </c>
    </row>
    <row r="445" spans="2:90" x14ac:dyDescent="0.3">
      <c r="B445" s="14" t="s">
        <v>14</v>
      </c>
      <c r="C445" s="50" t="s">
        <v>3</v>
      </c>
      <c r="D445" s="71">
        <v>14.41567</v>
      </c>
      <c r="E445" s="72">
        <v>15.71095</v>
      </c>
      <c r="F445" s="71">
        <v>17.006239999999998</v>
      </c>
      <c r="H445" s="14" t="s">
        <v>14</v>
      </c>
      <c r="I445" s="50" t="s">
        <v>3</v>
      </c>
      <c r="J445" s="71">
        <v>14.35397</v>
      </c>
      <c r="K445" s="72">
        <v>15.69337</v>
      </c>
      <c r="L445" s="71">
        <v>17.03276</v>
      </c>
      <c r="N445" s="14" t="s">
        <v>14</v>
      </c>
      <c r="O445" s="50" t="s">
        <v>3</v>
      </c>
      <c r="P445" s="71">
        <v>14.167070000000001</v>
      </c>
      <c r="Q445" s="72">
        <v>15.572100000000001</v>
      </c>
      <c r="R445" s="71">
        <v>16.977129999999999</v>
      </c>
      <c r="T445" s="14" t="s">
        <v>14</v>
      </c>
      <c r="U445" s="50" t="s">
        <v>3</v>
      </c>
      <c r="V445" s="71">
        <v>14.059060000000001</v>
      </c>
      <c r="W445" s="72">
        <v>15.472149999999999</v>
      </c>
      <c r="X445" s="71">
        <v>16.885249999999999</v>
      </c>
      <c r="Z445" s="14" t="s">
        <v>14</v>
      </c>
      <c r="AA445" s="50" t="s">
        <v>3</v>
      </c>
      <c r="AB445" s="71">
        <v>13.888479999999999</v>
      </c>
      <c r="AC445" s="72">
        <v>15.387169999999999</v>
      </c>
      <c r="AD445" s="71">
        <v>16.885860000000001</v>
      </c>
      <c r="AF445" s="14" t="s">
        <v>14</v>
      </c>
      <c r="AG445" s="50" t="s">
        <v>3</v>
      </c>
      <c r="AH445" s="71">
        <v>13.659039999999999</v>
      </c>
      <c r="AI445" s="72">
        <v>15.21988</v>
      </c>
      <c r="AJ445" s="71">
        <v>16.780719999999999</v>
      </c>
      <c r="AL445" s="14" t="s">
        <v>14</v>
      </c>
      <c r="AM445" s="50" t="s">
        <v>3</v>
      </c>
      <c r="AN445" s="71">
        <v>13.28185</v>
      </c>
      <c r="AO445" s="72">
        <v>14.90793</v>
      </c>
      <c r="AP445" s="71">
        <v>16.533999999999999</v>
      </c>
      <c r="AR445" s="14" t="s">
        <v>14</v>
      </c>
      <c r="AS445" s="50" t="s">
        <v>3</v>
      </c>
      <c r="AT445" s="71">
        <v>12.736549999999999</v>
      </c>
      <c r="AU445" s="72">
        <v>14.46491</v>
      </c>
      <c r="AV445" s="71">
        <v>16.193259999999999</v>
      </c>
      <c r="AX445" s="14" t="s">
        <v>14</v>
      </c>
      <c r="AY445" s="50" t="s">
        <v>3</v>
      </c>
      <c r="AZ445" s="71">
        <v>12.07165</v>
      </c>
      <c r="BA445" s="72">
        <v>13.96152</v>
      </c>
      <c r="BB445" s="71">
        <v>15.85139</v>
      </c>
      <c r="BD445" s="14" t="s">
        <v>14</v>
      </c>
      <c r="BE445" s="50" t="s">
        <v>3</v>
      </c>
      <c r="BF445" s="71">
        <v>11.49616</v>
      </c>
      <c r="BG445" s="72">
        <v>13.350580000000001</v>
      </c>
      <c r="BH445" s="71">
        <v>15.20501</v>
      </c>
      <c r="BJ445" s="14" t="s">
        <v>14</v>
      </c>
      <c r="BK445" s="50" t="s">
        <v>3</v>
      </c>
      <c r="BL445" s="71">
        <v>10.5273</v>
      </c>
      <c r="BM445" s="72">
        <v>12.37121</v>
      </c>
      <c r="BN445" s="71">
        <v>14.215120000000001</v>
      </c>
      <c r="BP445" s="14" t="s">
        <v>14</v>
      </c>
      <c r="BQ445" s="50" t="s">
        <v>3</v>
      </c>
      <c r="BR445" s="71">
        <v>9.6645400000000006</v>
      </c>
      <c r="BS445" s="72">
        <v>11.325950000000001</v>
      </c>
      <c r="BT445" s="71">
        <v>12.987360000000001</v>
      </c>
      <c r="BV445" s="14" t="s">
        <v>14</v>
      </c>
      <c r="BW445" s="50" t="s">
        <v>3</v>
      </c>
      <c r="BX445" s="71">
        <v>8.3800299999999996</v>
      </c>
      <c r="BY445" s="72">
        <v>9.9380600000000001</v>
      </c>
      <c r="BZ445" s="71">
        <v>11.4961</v>
      </c>
      <c r="CB445" s="14" t="s">
        <v>14</v>
      </c>
      <c r="CC445" s="50" t="s">
        <v>3</v>
      </c>
      <c r="CD445" s="71">
        <v>7.3705100000000003</v>
      </c>
      <c r="CE445" s="72">
        <v>8.5996900000000007</v>
      </c>
      <c r="CF445" s="71">
        <v>9.8288799999999998</v>
      </c>
      <c r="CH445" s="14" t="s">
        <v>14</v>
      </c>
      <c r="CI445" s="50" t="s">
        <v>3</v>
      </c>
      <c r="CJ445" s="71">
        <v>6.8490900000000003</v>
      </c>
      <c r="CK445" s="72">
        <v>7.8464600000000004</v>
      </c>
      <c r="CL445" s="71">
        <v>8.8438300000000005</v>
      </c>
    </row>
    <row r="446" spans="2:90" x14ac:dyDescent="0.3">
      <c r="B446" s="47"/>
      <c r="C446" s="52" t="s">
        <v>4</v>
      </c>
      <c r="D446" s="69">
        <v>11.230930000000001</v>
      </c>
      <c r="E446" s="73">
        <v>11.39565</v>
      </c>
      <c r="F446" s="69">
        <v>11.560370000000001</v>
      </c>
      <c r="H446" s="47"/>
      <c r="I446" s="52" t="s">
        <v>4</v>
      </c>
      <c r="J446" s="69">
        <v>11.228820000000001</v>
      </c>
      <c r="K446" s="73">
        <v>11.398849999999999</v>
      </c>
      <c r="L446" s="69">
        <v>11.56888</v>
      </c>
      <c r="N446" s="47"/>
      <c r="O446" s="52" t="s">
        <v>4</v>
      </c>
      <c r="P446" s="69">
        <v>11.186199999999999</v>
      </c>
      <c r="Q446" s="73">
        <v>11.37853</v>
      </c>
      <c r="R446" s="69">
        <v>11.57086</v>
      </c>
      <c r="T446" s="47"/>
      <c r="U446" s="52" t="s">
        <v>4</v>
      </c>
      <c r="V446" s="69">
        <v>11.219720000000001</v>
      </c>
      <c r="W446" s="73">
        <v>11.40986</v>
      </c>
      <c r="X446" s="69">
        <v>11.600009999999999</v>
      </c>
      <c r="Z446" s="47"/>
      <c r="AA446" s="52" t="s">
        <v>4</v>
      </c>
      <c r="AB446" s="69">
        <v>11.188610000000001</v>
      </c>
      <c r="AC446" s="73">
        <v>11.429500000000001</v>
      </c>
      <c r="AD446" s="69">
        <v>11.670389999999999</v>
      </c>
      <c r="AF446" s="47"/>
      <c r="AG446" s="52" t="s">
        <v>4</v>
      </c>
      <c r="AH446" s="69">
        <v>11.20795</v>
      </c>
      <c r="AI446" s="73">
        <v>11.444900000000001</v>
      </c>
      <c r="AJ446" s="69">
        <v>11.681850000000001</v>
      </c>
      <c r="AL446" s="47"/>
      <c r="AM446" s="52" t="s">
        <v>4</v>
      </c>
      <c r="AN446" s="69">
        <v>11.159990000000001</v>
      </c>
      <c r="AO446" s="73">
        <v>11.4353</v>
      </c>
      <c r="AP446" s="69">
        <v>11.71062</v>
      </c>
      <c r="AR446" s="47"/>
      <c r="AS446" s="52" t="s">
        <v>4</v>
      </c>
      <c r="AT446" s="69">
        <v>11.10244</v>
      </c>
      <c r="AU446" s="73">
        <v>11.416029999999999</v>
      </c>
      <c r="AV446" s="69">
        <v>11.729609999999999</v>
      </c>
      <c r="AX446" s="47"/>
      <c r="AY446" s="52" t="s">
        <v>4</v>
      </c>
      <c r="AZ446" s="69">
        <v>11.004049999999999</v>
      </c>
      <c r="BA446" s="73">
        <v>11.3825</v>
      </c>
      <c r="BB446" s="69">
        <v>11.760960000000001</v>
      </c>
      <c r="BD446" s="47"/>
      <c r="BE446" s="52" t="s">
        <v>4</v>
      </c>
      <c r="BF446" s="69">
        <v>10.958030000000001</v>
      </c>
      <c r="BG446" s="73">
        <v>11.384600000000001</v>
      </c>
      <c r="BH446" s="69">
        <v>11.811170000000001</v>
      </c>
      <c r="BJ446" s="47"/>
      <c r="BK446" s="52" t="s">
        <v>4</v>
      </c>
      <c r="BL446" s="69">
        <v>10.892239999999999</v>
      </c>
      <c r="BM446" s="73">
        <v>11.315720000000001</v>
      </c>
      <c r="BN446" s="69">
        <v>11.7392</v>
      </c>
      <c r="BP446" s="47"/>
      <c r="BQ446" s="52" t="s">
        <v>4</v>
      </c>
      <c r="BR446" s="69">
        <v>10.837440000000001</v>
      </c>
      <c r="BS446" s="73">
        <v>11.23808</v>
      </c>
      <c r="BT446" s="69">
        <v>11.638719999999999</v>
      </c>
      <c r="BV446" s="47"/>
      <c r="BW446" s="52" t="s">
        <v>4</v>
      </c>
      <c r="BX446" s="69">
        <v>10.49484</v>
      </c>
      <c r="BY446" s="73">
        <v>11.0649</v>
      </c>
      <c r="BZ446" s="69">
        <v>11.63495</v>
      </c>
      <c r="CB446" s="47"/>
      <c r="CC446" s="52" t="s">
        <v>4</v>
      </c>
      <c r="CD446" s="69">
        <v>10.30298</v>
      </c>
      <c r="CE446" s="73">
        <v>10.787509999999999</v>
      </c>
      <c r="CF446" s="69">
        <v>11.272040000000001</v>
      </c>
      <c r="CH446" s="47"/>
      <c r="CI446" s="52" t="s">
        <v>4</v>
      </c>
      <c r="CJ446" s="69">
        <v>10.43106</v>
      </c>
      <c r="CK446" s="73">
        <v>10.85848</v>
      </c>
      <c r="CL446" s="69">
        <v>11.285909999999999</v>
      </c>
    </row>
    <row r="447" spans="2:90" x14ac:dyDescent="0.3">
      <c r="B447" s="14" t="s">
        <v>15</v>
      </c>
      <c r="C447" s="50" t="s">
        <v>3</v>
      </c>
      <c r="D447" s="71">
        <v>17.24652</v>
      </c>
      <c r="E447" s="74">
        <v>18.043209999999998</v>
      </c>
      <c r="F447" s="71">
        <v>18.8399</v>
      </c>
      <c r="H447" s="14" t="s">
        <v>15</v>
      </c>
      <c r="I447" s="50" t="s">
        <v>3</v>
      </c>
      <c r="J447" s="71">
        <v>17.169260000000001</v>
      </c>
      <c r="K447" s="74">
        <v>18.007930000000002</v>
      </c>
      <c r="L447" s="71">
        <v>18.846589999999999</v>
      </c>
      <c r="N447" s="14" t="s">
        <v>15</v>
      </c>
      <c r="O447" s="50" t="s">
        <v>3</v>
      </c>
      <c r="P447" s="71">
        <v>17.108650000000001</v>
      </c>
      <c r="Q447" s="74">
        <v>17.957180000000001</v>
      </c>
      <c r="R447" s="71">
        <v>18.805720000000001</v>
      </c>
      <c r="T447" s="14" t="s">
        <v>15</v>
      </c>
      <c r="U447" s="50" t="s">
        <v>3</v>
      </c>
      <c r="V447" s="71">
        <v>17.06635</v>
      </c>
      <c r="W447" s="74">
        <v>17.928540000000002</v>
      </c>
      <c r="X447" s="71">
        <v>18.79074</v>
      </c>
      <c r="Z447" s="14" t="s">
        <v>15</v>
      </c>
      <c r="AA447" s="50" t="s">
        <v>3</v>
      </c>
      <c r="AB447" s="71">
        <v>17.01906</v>
      </c>
      <c r="AC447" s="74">
        <v>17.96163</v>
      </c>
      <c r="AD447" s="71">
        <v>18.904199999999999</v>
      </c>
      <c r="AF447" s="14" t="s">
        <v>15</v>
      </c>
      <c r="AG447" s="50" t="s">
        <v>3</v>
      </c>
      <c r="AH447" s="71">
        <v>17.04973</v>
      </c>
      <c r="AI447" s="74">
        <v>17.93526</v>
      </c>
      <c r="AJ447" s="71">
        <v>18.820789999999999</v>
      </c>
      <c r="AL447" s="14" t="s">
        <v>15</v>
      </c>
      <c r="AM447" s="50" t="s">
        <v>3</v>
      </c>
      <c r="AN447" s="71">
        <v>16.804729999999999</v>
      </c>
      <c r="AO447" s="74">
        <v>17.812149999999999</v>
      </c>
      <c r="AP447" s="71">
        <v>18.819559999999999</v>
      </c>
      <c r="AR447" s="14" t="s">
        <v>15</v>
      </c>
      <c r="AS447" s="50" t="s">
        <v>3</v>
      </c>
      <c r="AT447" s="71">
        <v>16.66395</v>
      </c>
      <c r="AU447" s="74">
        <v>17.704979999999999</v>
      </c>
      <c r="AV447" s="71">
        <v>18.745999999999999</v>
      </c>
      <c r="AX447" s="14" t="s">
        <v>15</v>
      </c>
      <c r="AY447" s="50" t="s">
        <v>3</v>
      </c>
      <c r="AZ447" s="71">
        <v>16.922910000000002</v>
      </c>
      <c r="BA447" s="74">
        <v>17.765699999999999</v>
      </c>
      <c r="BB447" s="71">
        <v>18.608499999999999</v>
      </c>
      <c r="BD447" s="14" t="s">
        <v>15</v>
      </c>
      <c r="BE447" s="50" t="s">
        <v>3</v>
      </c>
      <c r="BF447" s="71">
        <v>16.550070000000002</v>
      </c>
      <c r="BG447" s="74">
        <v>17.59431</v>
      </c>
      <c r="BH447" s="71">
        <v>18.638549999999999</v>
      </c>
      <c r="BJ447" s="14" t="s">
        <v>15</v>
      </c>
      <c r="BK447" s="50" t="s">
        <v>3</v>
      </c>
      <c r="BL447" s="71">
        <v>16.41826</v>
      </c>
      <c r="BM447" s="74">
        <v>17.457730000000002</v>
      </c>
      <c r="BN447" s="71">
        <v>18.497199999999999</v>
      </c>
      <c r="BP447" s="14" t="s">
        <v>15</v>
      </c>
      <c r="BQ447" s="50" t="s">
        <v>3</v>
      </c>
      <c r="BR447" s="71">
        <v>16.157910000000001</v>
      </c>
      <c r="BS447" s="74">
        <v>17.37191</v>
      </c>
      <c r="BT447" s="71">
        <v>18.585899999999999</v>
      </c>
      <c r="BV447" s="14" t="s">
        <v>15</v>
      </c>
      <c r="BW447" s="50" t="s">
        <v>3</v>
      </c>
      <c r="BX447" s="71">
        <v>16.120159999999998</v>
      </c>
      <c r="BY447" s="74">
        <v>17.56532</v>
      </c>
      <c r="BZ447" s="71">
        <v>19.010480000000001</v>
      </c>
      <c r="CB447" s="14" t="s">
        <v>15</v>
      </c>
      <c r="CC447" s="50" t="s">
        <v>3</v>
      </c>
      <c r="CD447" s="71">
        <v>16.893249999999998</v>
      </c>
      <c r="CE447" s="74">
        <v>18.021750000000001</v>
      </c>
      <c r="CF447" s="71">
        <v>19.15024</v>
      </c>
      <c r="CH447" s="14" t="s">
        <v>15</v>
      </c>
      <c r="CI447" s="50" t="s">
        <v>3</v>
      </c>
      <c r="CJ447" s="71">
        <v>19.074850000000001</v>
      </c>
      <c r="CK447" s="74">
        <v>20.986899999999999</v>
      </c>
      <c r="CL447" s="71">
        <v>22.89894</v>
      </c>
    </row>
    <row r="448" spans="2:90" x14ac:dyDescent="0.3">
      <c r="B448" s="47"/>
      <c r="C448" s="52" t="s">
        <v>4</v>
      </c>
      <c r="D448" s="69">
        <v>10.75333</v>
      </c>
      <c r="E448" s="73">
        <v>10.915660000000001</v>
      </c>
      <c r="F448" s="69">
        <v>11.07799</v>
      </c>
      <c r="H448" s="47"/>
      <c r="I448" s="52" t="s">
        <v>4</v>
      </c>
      <c r="J448" s="69">
        <v>10.766450000000001</v>
      </c>
      <c r="K448" s="73">
        <v>10.92923</v>
      </c>
      <c r="L448" s="69">
        <v>11.09201</v>
      </c>
      <c r="N448" s="47"/>
      <c r="O448" s="52" t="s">
        <v>4</v>
      </c>
      <c r="P448" s="69">
        <v>10.749879999999999</v>
      </c>
      <c r="Q448" s="73">
        <v>10.919919999999999</v>
      </c>
      <c r="R448" s="69">
        <v>11.08996</v>
      </c>
      <c r="T448" s="47"/>
      <c r="U448" s="52" t="s">
        <v>4</v>
      </c>
      <c r="V448" s="69">
        <v>10.779820000000001</v>
      </c>
      <c r="W448" s="73">
        <v>10.96073</v>
      </c>
      <c r="X448" s="69">
        <v>11.141640000000001</v>
      </c>
      <c r="Z448" s="47"/>
      <c r="AA448" s="52" t="s">
        <v>4</v>
      </c>
      <c r="AB448" s="69">
        <v>10.77244</v>
      </c>
      <c r="AC448" s="73">
        <v>10.9725</v>
      </c>
      <c r="AD448" s="69">
        <v>11.172560000000001</v>
      </c>
      <c r="AF448" s="47"/>
      <c r="AG448" s="52" t="s">
        <v>4</v>
      </c>
      <c r="AH448" s="69">
        <v>10.77923</v>
      </c>
      <c r="AI448" s="73">
        <v>11.008039999999999</v>
      </c>
      <c r="AJ448" s="69">
        <v>11.23686</v>
      </c>
      <c r="AL448" s="47"/>
      <c r="AM448" s="52" t="s">
        <v>4</v>
      </c>
      <c r="AN448" s="69">
        <v>10.776949999999999</v>
      </c>
      <c r="AO448" s="73">
        <v>11.016719999999999</v>
      </c>
      <c r="AP448" s="69">
        <v>11.25648</v>
      </c>
      <c r="AR448" s="47"/>
      <c r="AS448" s="52" t="s">
        <v>4</v>
      </c>
      <c r="AT448" s="69">
        <v>10.828189999999999</v>
      </c>
      <c r="AU448" s="73">
        <v>11.03575</v>
      </c>
      <c r="AV448" s="69">
        <v>11.243320000000001</v>
      </c>
      <c r="AX448" s="47"/>
      <c r="AY448" s="52" t="s">
        <v>4</v>
      </c>
      <c r="AZ448" s="69">
        <v>10.83257</v>
      </c>
      <c r="BA448" s="73">
        <v>11.077999999999999</v>
      </c>
      <c r="BB448" s="69">
        <v>11.32342</v>
      </c>
      <c r="BD448" s="47"/>
      <c r="BE448" s="52" t="s">
        <v>4</v>
      </c>
      <c r="BF448" s="69">
        <v>10.895709999999999</v>
      </c>
      <c r="BG448" s="73">
        <v>11.16371</v>
      </c>
      <c r="BH448" s="69">
        <v>11.431699999999999</v>
      </c>
      <c r="BJ448" s="47"/>
      <c r="BK448" s="52" t="s">
        <v>4</v>
      </c>
      <c r="BL448" s="69">
        <v>11.03796</v>
      </c>
      <c r="BM448" s="73">
        <v>11.273440000000001</v>
      </c>
      <c r="BN448" s="69">
        <v>11.50891</v>
      </c>
      <c r="BP448" s="47"/>
      <c r="BQ448" s="52" t="s">
        <v>4</v>
      </c>
      <c r="BR448" s="69">
        <v>11.14063</v>
      </c>
      <c r="BS448" s="73">
        <v>11.44562</v>
      </c>
      <c r="BT448" s="69">
        <v>11.75062</v>
      </c>
      <c r="BV448" s="47"/>
      <c r="BW448" s="52" t="s">
        <v>4</v>
      </c>
      <c r="BX448" s="69">
        <v>11.41375</v>
      </c>
      <c r="BY448" s="73">
        <v>11.91141</v>
      </c>
      <c r="BZ448" s="69">
        <v>12.40906</v>
      </c>
      <c r="CB448" s="47"/>
      <c r="CC448" s="52" t="s">
        <v>4</v>
      </c>
      <c r="CD448" s="69">
        <v>12.049910000000001</v>
      </c>
      <c r="CE448" s="73">
        <v>12.62194</v>
      </c>
      <c r="CF448" s="69">
        <v>13.19397</v>
      </c>
      <c r="CH448" s="47"/>
      <c r="CI448" s="52" t="s">
        <v>4</v>
      </c>
      <c r="CJ448" s="69">
        <v>12.687340000000001</v>
      </c>
      <c r="CK448" s="73">
        <v>13.093170000000001</v>
      </c>
      <c r="CL448" s="69">
        <v>13.499000000000001</v>
      </c>
    </row>
    <row r="449" spans="2:90" x14ac:dyDescent="0.3">
      <c r="B449" s="14" t="s">
        <v>16</v>
      </c>
      <c r="C449" s="50" t="s">
        <v>3</v>
      </c>
      <c r="D449" s="71">
        <v>2.6676199999999999</v>
      </c>
      <c r="E449" s="74">
        <v>2.7449499999999998</v>
      </c>
      <c r="F449" s="71">
        <v>2.8222800000000001</v>
      </c>
      <c r="H449" s="14" t="s">
        <v>16</v>
      </c>
      <c r="I449" s="50" t="s">
        <v>3</v>
      </c>
      <c r="J449" s="71">
        <v>2.64066</v>
      </c>
      <c r="K449" s="74">
        <v>2.7284199999999998</v>
      </c>
      <c r="L449" s="71">
        <v>2.8161800000000001</v>
      </c>
      <c r="N449" s="14" t="s">
        <v>16</v>
      </c>
      <c r="O449" s="50" t="s">
        <v>3</v>
      </c>
      <c r="P449" s="71">
        <v>2.6500699999999999</v>
      </c>
      <c r="Q449" s="74">
        <v>2.7376800000000001</v>
      </c>
      <c r="R449" s="71">
        <v>2.8252899999999999</v>
      </c>
      <c r="T449" s="14" t="s">
        <v>16</v>
      </c>
      <c r="U449" s="50" t="s">
        <v>3</v>
      </c>
      <c r="V449" s="71">
        <v>2.67218</v>
      </c>
      <c r="W449" s="74">
        <v>2.7534000000000001</v>
      </c>
      <c r="X449" s="71">
        <v>2.8346300000000002</v>
      </c>
      <c r="Z449" s="14" t="s">
        <v>16</v>
      </c>
      <c r="AA449" s="50" t="s">
        <v>3</v>
      </c>
      <c r="AB449" s="71">
        <v>2.6271200000000001</v>
      </c>
      <c r="AC449" s="74">
        <v>2.7201300000000002</v>
      </c>
      <c r="AD449" s="71">
        <v>2.8131400000000002</v>
      </c>
      <c r="AF449" s="14" t="s">
        <v>16</v>
      </c>
      <c r="AG449" s="50" t="s">
        <v>3</v>
      </c>
      <c r="AH449" s="71">
        <v>2.5975199999999998</v>
      </c>
      <c r="AI449" s="74">
        <v>2.7077</v>
      </c>
      <c r="AJ449" s="71">
        <v>2.8178899999999998</v>
      </c>
      <c r="AL449" s="14" t="s">
        <v>16</v>
      </c>
      <c r="AM449" s="50" t="s">
        <v>3</v>
      </c>
      <c r="AN449" s="71">
        <v>2.6345399999999999</v>
      </c>
      <c r="AO449" s="74">
        <v>2.7071200000000002</v>
      </c>
      <c r="AP449" s="71">
        <v>2.7797000000000001</v>
      </c>
      <c r="AR449" s="14" t="s">
        <v>16</v>
      </c>
      <c r="AS449" s="50" t="s">
        <v>3</v>
      </c>
      <c r="AT449" s="71">
        <v>2.6212399999999998</v>
      </c>
      <c r="AU449" s="74">
        <v>2.7025299999999999</v>
      </c>
      <c r="AV449" s="71">
        <v>2.78382</v>
      </c>
      <c r="AX449" s="14" t="s">
        <v>16</v>
      </c>
      <c r="AY449" s="50" t="s">
        <v>3</v>
      </c>
      <c r="AZ449" s="71">
        <v>2.5920299999999998</v>
      </c>
      <c r="BA449" s="74">
        <v>2.6629</v>
      </c>
      <c r="BB449" s="71">
        <v>2.7337600000000002</v>
      </c>
      <c r="BD449" s="14" t="s">
        <v>16</v>
      </c>
      <c r="BE449" s="50" t="s">
        <v>3</v>
      </c>
      <c r="BF449" s="71">
        <v>2.57863</v>
      </c>
      <c r="BG449" s="74">
        <v>2.6635</v>
      </c>
      <c r="BH449" s="71">
        <v>2.74838</v>
      </c>
      <c r="BJ449" s="14" t="s">
        <v>16</v>
      </c>
      <c r="BK449" s="50" t="s">
        <v>3</v>
      </c>
      <c r="BL449" s="71">
        <v>2.5701000000000001</v>
      </c>
      <c r="BM449" s="74">
        <v>2.62778</v>
      </c>
      <c r="BN449" s="71">
        <v>2.68547</v>
      </c>
      <c r="BP449" s="14" t="s">
        <v>16</v>
      </c>
      <c r="BQ449" s="50" t="s">
        <v>3</v>
      </c>
      <c r="BR449" s="71">
        <v>2.5579999999999998</v>
      </c>
      <c r="BS449" s="74">
        <v>2.6047799999999999</v>
      </c>
      <c r="BT449" s="71">
        <v>2.6515599999999999</v>
      </c>
      <c r="BV449" s="14" t="s">
        <v>16</v>
      </c>
      <c r="BW449" s="50" t="s">
        <v>3</v>
      </c>
      <c r="BX449" s="71">
        <v>2.5402900000000002</v>
      </c>
      <c r="BY449" s="74">
        <v>2.5640299999999998</v>
      </c>
      <c r="BZ449" s="71">
        <v>2.58778</v>
      </c>
      <c r="CB449" s="14" t="s">
        <v>16</v>
      </c>
      <c r="CC449" s="50" t="s">
        <v>3</v>
      </c>
      <c r="CD449" s="71">
        <v>2.5165799999999998</v>
      </c>
      <c r="CE449" s="74">
        <v>2.5490599999999999</v>
      </c>
      <c r="CF449" s="71">
        <v>2.5815299999999999</v>
      </c>
      <c r="CH449" s="14" t="s">
        <v>16</v>
      </c>
      <c r="CI449" s="50" t="s">
        <v>3</v>
      </c>
      <c r="CJ449" s="71">
        <v>2.5006699999999999</v>
      </c>
      <c r="CK449" s="74">
        <v>2.5177999999999998</v>
      </c>
      <c r="CL449" s="71">
        <v>2.5349200000000001</v>
      </c>
    </row>
    <row r="450" spans="2:90" x14ac:dyDescent="0.3">
      <c r="B450" s="47"/>
      <c r="C450" s="52" t="s">
        <v>4</v>
      </c>
      <c r="D450" s="69">
        <v>1.4154100000000001</v>
      </c>
      <c r="E450" s="73">
        <v>1.4309099999999999</v>
      </c>
      <c r="F450" s="69">
        <v>1.44641</v>
      </c>
      <c r="H450" s="47"/>
      <c r="I450" s="52" t="s">
        <v>4</v>
      </c>
      <c r="J450" s="69">
        <v>1.41256</v>
      </c>
      <c r="K450" s="73">
        <v>1.4320299999999999</v>
      </c>
      <c r="L450" s="69">
        <v>1.4515</v>
      </c>
      <c r="N450" s="47"/>
      <c r="O450" s="52" t="s">
        <v>4</v>
      </c>
      <c r="P450" s="69">
        <v>1.4092199999999999</v>
      </c>
      <c r="Q450" s="73">
        <v>1.43184</v>
      </c>
      <c r="R450" s="69">
        <v>1.45445</v>
      </c>
      <c r="T450" s="47"/>
      <c r="U450" s="52" t="s">
        <v>4</v>
      </c>
      <c r="V450" s="69">
        <v>1.4289799999999999</v>
      </c>
      <c r="W450" s="73">
        <v>1.4388099999999999</v>
      </c>
      <c r="X450" s="69">
        <v>1.4486300000000001</v>
      </c>
      <c r="Z450" s="47"/>
      <c r="AA450" s="52" t="s">
        <v>4</v>
      </c>
      <c r="AB450" s="69">
        <v>1.3915200000000001</v>
      </c>
      <c r="AC450" s="73">
        <v>1.4277599999999999</v>
      </c>
      <c r="AD450" s="69">
        <v>1.464</v>
      </c>
      <c r="AF450" s="47"/>
      <c r="AG450" s="52" t="s">
        <v>4</v>
      </c>
      <c r="AH450" s="69">
        <v>1.39134</v>
      </c>
      <c r="AI450" s="73">
        <v>1.4227099999999999</v>
      </c>
      <c r="AJ450" s="69">
        <v>1.45407</v>
      </c>
      <c r="AL450" s="47"/>
      <c r="AM450" s="52" t="s">
        <v>4</v>
      </c>
      <c r="AN450" s="69">
        <v>1.41266</v>
      </c>
      <c r="AO450" s="73">
        <v>1.43075</v>
      </c>
      <c r="AP450" s="69">
        <v>1.4488300000000001</v>
      </c>
      <c r="AR450" s="47"/>
      <c r="AS450" s="52" t="s">
        <v>4</v>
      </c>
      <c r="AT450" s="69">
        <v>1.39828</v>
      </c>
      <c r="AU450" s="73">
        <v>1.4225699999999999</v>
      </c>
      <c r="AV450" s="69">
        <v>1.44686</v>
      </c>
      <c r="AX450" s="47"/>
      <c r="AY450" s="52" t="s">
        <v>4</v>
      </c>
      <c r="AZ450" s="69">
        <v>1.39974</v>
      </c>
      <c r="BA450" s="73">
        <v>1.4255800000000001</v>
      </c>
      <c r="BB450" s="69">
        <v>1.4514199999999999</v>
      </c>
      <c r="BD450" s="47"/>
      <c r="BE450" s="52" t="s">
        <v>4</v>
      </c>
      <c r="BF450" s="69">
        <v>1.4315899999999999</v>
      </c>
      <c r="BG450" s="73">
        <v>1.44357</v>
      </c>
      <c r="BH450" s="69">
        <v>1.4555400000000001</v>
      </c>
      <c r="BJ450" s="47"/>
      <c r="BK450" s="52" t="s">
        <v>4</v>
      </c>
      <c r="BL450" s="69">
        <v>1.4282999999999999</v>
      </c>
      <c r="BM450" s="73">
        <v>1.43923</v>
      </c>
      <c r="BN450" s="69">
        <v>1.45017</v>
      </c>
      <c r="BP450" s="47"/>
      <c r="BQ450" s="52" t="s">
        <v>4</v>
      </c>
      <c r="BR450" s="69">
        <v>1.4381999999999999</v>
      </c>
      <c r="BS450" s="73">
        <v>1.4443999999999999</v>
      </c>
      <c r="BT450" s="69">
        <v>1.4505999999999999</v>
      </c>
      <c r="BV450" s="47"/>
      <c r="BW450" s="52" t="s">
        <v>4</v>
      </c>
      <c r="BX450" s="69">
        <v>1.4298599999999999</v>
      </c>
      <c r="BY450" s="73">
        <v>1.43903</v>
      </c>
      <c r="BZ450" s="69">
        <v>1.4481900000000001</v>
      </c>
      <c r="CB450" s="47"/>
      <c r="CC450" s="52" t="s">
        <v>4</v>
      </c>
      <c r="CD450" s="69">
        <v>1.4299900000000001</v>
      </c>
      <c r="CE450" s="73">
        <v>1.4422999999999999</v>
      </c>
      <c r="CF450" s="69">
        <v>1.4545999999999999</v>
      </c>
      <c r="CH450" s="47"/>
      <c r="CI450" s="52" t="s">
        <v>4</v>
      </c>
      <c r="CJ450" s="69">
        <v>1.4314800000000001</v>
      </c>
      <c r="CK450" s="73">
        <v>1.43737</v>
      </c>
      <c r="CL450" s="69">
        <v>1.44326</v>
      </c>
    </row>
    <row r="451" spans="2:90" x14ac:dyDescent="0.3">
      <c r="B451" s="14" t="s">
        <v>17</v>
      </c>
      <c r="C451" s="50" t="s">
        <v>3</v>
      </c>
      <c r="D451" s="71">
        <v>88.394689999999997</v>
      </c>
      <c r="E451" s="72">
        <v>89.002610000000004</v>
      </c>
      <c r="F451" s="71">
        <v>89.610529999999997</v>
      </c>
      <c r="H451" s="14" t="s">
        <v>17</v>
      </c>
      <c r="I451" s="50" t="s">
        <v>3</v>
      </c>
      <c r="J451" s="71">
        <v>88.38203</v>
      </c>
      <c r="K451" s="72">
        <v>88.995990000000006</v>
      </c>
      <c r="L451" s="71">
        <v>89.609939999999995</v>
      </c>
      <c r="N451" s="14" t="s">
        <v>17</v>
      </c>
      <c r="O451" s="50" t="s">
        <v>3</v>
      </c>
      <c r="P451" s="71">
        <v>88.379350000000002</v>
      </c>
      <c r="Q451" s="72">
        <v>89.020899999999997</v>
      </c>
      <c r="R451" s="71">
        <v>89.662450000000007</v>
      </c>
      <c r="T451" s="14" t="s">
        <v>17</v>
      </c>
      <c r="U451" s="50" t="s">
        <v>3</v>
      </c>
      <c r="V451" s="71">
        <v>88.366230000000002</v>
      </c>
      <c r="W451" s="72">
        <v>89.038889999999995</v>
      </c>
      <c r="X451" s="71">
        <v>89.711539999999999</v>
      </c>
      <c r="Z451" s="14" t="s">
        <v>17</v>
      </c>
      <c r="AA451" s="50" t="s">
        <v>3</v>
      </c>
      <c r="AB451" s="71">
        <v>88.392200000000003</v>
      </c>
      <c r="AC451" s="72">
        <v>89.070819999999998</v>
      </c>
      <c r="AD451" s="71">
        <v>89.749440000000007</v>
      </c>
      <c r="AF451" s="14" t="s">
        <v>17</v>
      </c>
      <c r="AG451" s="50" t="s">
        <v>3</v>
      </c>
      <c r="AH451" s="71">
        <v>88.378270000000001</v>
      </c>
      <c r="AI451" s="72">
        <v>89.116370000000003</v>
      </c>
      <c r="AJ451" s="71">
        <v>89.854479999999995</v>
      </c>
      <c r="AL451" s="14" t="s">
        <v>17</v>
      </c>
      <c r="AM451" s="50" t="s">
        <v>3</v>
      </c>
      <c r="AN451" s="71">
        <v>88.429019999999994</v>
      </c>
      <c r="AO451" s="72">
        <v>89.19905</v>
      </c>
      <c r="AP451" s="71">
        <v>89.969070000000002</v>
      </c>
      <c r="AR451" s="14" t="s">
        <v>17</v>
      </c>
      <c r="AS451" s="50" t="s">
        <v>3</v>
      </c>
      <c r="AT451" s="71">
        <v>88.435329999999993</v>
      </c>
      <c r="AU451" s="72">
        <v>89.353549999999998</v>
      </c>
      <c r="AV451" s="71">
        <v>90.27176</v>
      </c>
      <c r="AX451" s="14" t="s">
        <v>17</v>
      </c>
      <c r="AY451" s="50" t="s">
        <v>3</v>
      </c>
      <c r="AZ451" s="71">
        <v>88.353899999999996</v>
      </c>
      <c r="BA451" s="72">
        <v>89.771619999999999</v>
      </c>
      <c r="BB451" s="71">
        <v>91.189350000000005</v>
      </c>
      <c r="BD451" s="14" t="s">
        <v>17</v>
      </c>
      <c r="BE451" s="50" t="s">
        <v>3</v>
      </c>
      <c r="BF451" s="71">
        <v>88.57508</v>
      </c>
      <c r="BG451" s="72">
        <v>90.027519999999996</v>
      </c>
      <c r="BH451" s="71">
        <v>91.479960000000005</v>
      </c>
      <c r="BJ451" s="14" t="s">
        <v>17</v>
      </c>
      <c r="BK451" s="50" t="s">
        <v>3</v>
      </c>
      <c r="BL451" s="71">
        <v>88.776799999999994</v>
      </c>
      <c r="BM451" s="72">
        <v>90.633039999999994</v>
      </c>
      <c r="BN451" s="71">
        <v>92.489279999999994</v>
      </c>
      <c r="BP451" s="14" t="s">
        <v>17</v>
      </c>
      <c r="BQ451" s="50" t="s">
        <v>3</v>
      </c>
      <c r="BR451" s="71">
        <v>89.296700000000001</v>
      </c>
      <c r="BS451" s="72">
        <v>91.595910000000003</v>
      </c>
      <c r="BT451" s="71">
        <v>93.895120000000006</v>
      </c>
      <c r="BV451" s="14" t="s">
        <v>17</v>
      </c>
      <c r="BW451" s="50" t="s">
        <v>3</v>
      </c>
      <c r="BX451" s="71">
        <v>90.132540000000006</v>
      </c>
      <c r="BY451" s="72">
        <v>93.447209999999998</v>
      </c>
      <c r="BZ451" s="71">
        <v>96.761880000000005</v>
      </c>
      <c r="CB451" s="14" t="s">
        <v>17</v>
      </c>
      <c r="CC451" s="50" t="s">
        <v>3</v>
      </c>
      <c r="CD451" s="71">
        <v>92.039609999999996</v>
      </c>
      <c r="CE451" s="72">
        <v>95.918040000000005</v>
      </c>
      <c r="CF451" s="71">
        <v>99.796480000000003</v>
      </c>
      <c r="CH451" s="14" t="s">
        <v>17</v>
      </c>
      <c r="CI451" s="50" t="s">
        <v>3</v>
      </c>
      <c r="CJ451" s="71">
        <v>97.882850000000005</v>
      </c>
      <c r="CK451" s="72">
        <v>104.07371999999999</v>
      </c>
      <c r="CL451" s="71">
        <v>110.26459</v>
      </c>
    </row>
    <row r="452" spans="2:90" x14ac:dyDescent="0.3">
      <c r="B452" s="47"/>
      <c r="C452" s="52" t="s">
        <v>4</v>
      </c>
      <c r="D452" s="69">
        <v>42.543430000000001</v>
      </c>
      <c r="E452" s="73">
        <v>42.909370000000003</v>
      </c>
      <c r="F452" s="69">
        <v>43.275300000000001</v>
      </c>
      <c r="H452" s="47"/>
      <c r="I452" s="52" t="s">
        <v>4</v>
      </c>
      <c r="J452" s="69">
        <v>42.538330000000002</v>
      </c>
      <c r="K452" s="73">
        <v>42.903419999999997</v>
      </c>
      <c r="L452" s="69">
        <v>43.268509999999999</v>
      </c>
      <c r="N452" s="47"/>
      <c r="O452" s="52" t="s">
        <v>4</v>
      </c>
      <c r="P452" s="69">
        <v>42.533079999999998</v>
      </c>
      <c r="Q452" s="73">
        <v>42.934939999999997</v>
      </c>
      <c r="R452" s="69">
        <v>43.336790000000001</v>
      </c>
      <c r="T452" s="47"/>
      <c r="U452" s="52" t="s">
        <v>4</v>
      </c>
      <c r="V452" s="69">
        <v>42.553660000000001</v>
      </c>
      <c r="W452" s="73">
        <v>42.954920000000001</v>
      </c>
      <c r="X452" s="69">
        <v>43.356180000000002</v>
      </c>
      <c r="Z452" s="47"/>
      <c r="AA452" s="52" t="s">
        <v>4</v>
      </c>
      <c r="AB452" s="69">
        <v>42.556460000000001</v>
      </c>
      <c r="AC452" s="73">
        <v>42.991259999999997</v>
      </c>
      <c r="AD452" s="69">
        <v>43.42606</v>
      </c>
      <c r="AF452" s="47"/>
      <c r="AG452" s="52" t="s">
        <v>4</v>
      </c>
      <c r="AH452" s="69">
        <v>42.580129999999997</v>
      </c>
      <c r="AI452" s="73">
        <v>43.050260000000002</v>
      </c>
      <c r="AJ452" s="69">
        <v>43.520389999999999</v>
      </c>
      <c r="AL452" s="47"/>
      <c r="AM452" s="52" t="s">
        <v>4</v>
      </c>
      <c r="AN452" s="69">
        <v>42.635550000000002</v>
      </c>
      <c r="AO452" s="73">
        <v>43.181780000000003</v>
      </c>
      <c r="AP452" s="69">
        <v>43.728000000000002</v>
      </c>
      <c r="AR452" s="47"/>
      <c r="AS452" s="52" t="s">
        <v>4</v>
      </c>
      <c r="AT452" s="69">
        <v>42.687860000000001</v>
      </c>
      <c r="AU452" s="73">
        <v>43.34066</v>
      </c>
      <c r="AV452" s="69">
        <v>43.993470000000002</v>
      </c>
      <c r="AX452" s="47"/>
      <c r="AY452" s="52" t="s">
        <v>4</v>
      </c>
      <c r="AZ452" s="69">
        <v>42.59299</v>
      </c>
      <c r="BA452" s="73">
        <v>43.626469999999998</v>
      </c>
      <c r="BB452" s="69">
        <v>44.659939999999999</v>
      </c>
      <c r="BD452" s="47"/>
      <c r="BE452" s="52" t="s">
        <v>4</v>
      </c>
      <c r="BF452" s="69">
        <v>42.898940000000003</v>
      </c>
      <c r="BG452" s="73">
        <v>43.986319999999999</v>
      </c>
      <c r="BH452" s="69">
        <v>45.073689999999999</v>
      </c>
      <c r="BJ452" s="47"/>
      <c r="BK452" s="52" t="s">
        <v>4</v>
      </c>
      <c r="BL452" s="69">
        <v>43.168410000000002</v>
      </c>
      <c r="BM452" s="73">
        <v>44.540430000000001</v>
      </c>
      <c r="BN452" s="69">
        <v>45.91245</v>
      </c>
      <c r="BP452" s="47"/>
      <c r="BQ452" s="52" t="s">
        <v>4</v>
      </c>
      <c r="BR452" s="69">
        <v>43.79392</v>
      </c>
      <c r="BS452" s="73">
        <v>45.637169999999998</v>
      </c>
      <c r="BT452" s="69">
        <v>47.480429999999998</v>
      </c>
      <c r="BV452" s="47"/>
      <c r="BW452" s="52" t="s">
        <v>4</v>
      </c>
      <c r="BX452" s="69">
        <v>44.157989999999998</v>
      </c>
      <c r="BY452" s="73">
        <v>47.488320000000002</v>
      </c>
      <c r="BZ452" s="69">
        <v>50.818649999999998</v>
      </c>
      <c r="CB452" s="47"/>
      <c r="CC452" s="52" t="s">
        <v>4</v>
      </c>
      <c r="CD452" s="69">
        <v>46.108350000000002</v>
      </c>
      <c r="CE452" s="73">
        <v>49.802840000000003</v>
      </c>
      <c r="CF452" s="69">
        <v>53.497340000000001</v>
      </c>
      <c r="CH452" s="47"/>
      <c r="CI452" s="52" t="s">
        <v>4</v>
      </c>
      <c r="CJ452" s="69">
        <v>51.064900000000002</v>
      </c>
      <c r="CK452" s="73">
        <v>56.557070000000003</v>
      </c>
      <c r="CL452" s="69">
        <v>62.049250000000001</v>
      </c>
    </row>
    <row r="453" spans="2:90" x14ac:dyDescent="0.3">
      <c r="B453" s="14" t="s">
        <v>18</v>
      </c>
      <c r="C453" s="50" t="s">
        <v>3</v>
      </c>
      <c r="D453" s="71">
        <v>84.890699999999995</v>
      </c>
      <c r="E453" s="74">
        <v>85.205910000000003</v>
      </c>
      <c r="F453" s="71">
        <v>85.521119999999996</v>
      </c>
      <c r="H453" s="14" t="s">
        <v>18</v>
      </c>
      <c r="I453" s="50" t="s">
        <v>3</v>
      </c>
      <c r="J453" s="71">
        <v>84.891589999999994</v>
      </c>
      <c r="K453" s="74">
        <v>85.206159999999997</v>
      </c>
      <c r="L453" s="71">
        <v>85.52073</v>
      </c>
      <c r="N453" s="14" t="s">
        <v>18</v>
      </c>
      <c r="O453" s="50" t="s">
        <v>3</v>
      </c>
      <c r="P453" s="71">
        <v>84.892960000000002</v>
      </c>
      <c r="Q453" s="74">
        <v>85.200940000000003</v>
      </c>
      <c r="R453" s="71">
        <v>85.508920000000003</v>
      </c>
      <c r="T453" s="14" t="s">
        <v>18</v>
      </c>
      <c r="U453" s="50" t="s">
        <v>3</v>
      </c>
      <c r="V453" s="71">
        <v>84.892989999999998</v>
      </c>
      <c r="W453" s="74">
        <v>85.200999999999993</v>
      </c>
      <c r="X453" s="71">
        <v>85.509020000000007</v>
      </c>
      <c r="Z453" s="14" t="s">
        <v>18</v>
      </c>
      <c r="AA453" s="50" t="s">
        <v>3</v>
      </c>
      <c r="AB453" s="71">
        <v>84.898229999999998</v>
      </c>
      <c r="AC453" s="74">
        <v>85.203140000000005</v>
      </c>
      <c r="AD453" s="71">
        <v>85.508049999999997</v>
      </c>
      <c r="AF453" s="14" t="s">
        <v>18</v>
      </c>
      <c r="AG453" s="50" t="s">
        <v>3</v>
      </c>
      <c r="AH453" s="71">
        <v>84.893389999999997</v>
      </c>
      <c r="AI453" s="74">
        <v>85.196520000000007</v>
      </c>
      <c r="AJ453" s="71">
        <v>85.499639999999999</v>
      </c>
      <c r="AL453" s="14" t="s">
        <v>18</v>
      </c>
      <c r="AM453" s="50" t="s">
        <v>3</v>
      </c>
      <c r="AN453" s="71">
        <v>84.899990000000003</v>
      </c>
      <c r="AO453" s="74">
        <v>85.195449999999994</v>
      </c>
      <c r="AP453" s="71">
        <v>85.490899999999996</v>
      </c>
      <c r="AR453" s="14" t="s">
        <v>18</v>
      </c>
      <c r="AS453" s="50" t="s">
        <v>3</v>
      </c>
      <c r="AT453" s="71">
        <v>84.895240000000001</v>
      </c>
      <c r="AU453" s="74">
        <v>85.189430000000002</v>
      </c>
      <c r="AV453" s="71">
        <v>85.483620000000002</v>
      </c>
      <c r="AX453" s="14" t="s">
        <v>18</v>
      </c>
      <c r="AY453" s="50" t="s">
        <v>3</v>
      </c>
      <c r="AZ453" s="71">
        <v>84.89134</v>
      </c>
      <c r="BA453" s="74">
        <v>85.18835</v>
      </c>
      <c r="BB453" s="71">
        <v>85.485349999999997</v>
      </c>
      <c r="BD453" s="14" t="s">
        <v>18</v>
      </c>
      <c r="BE453" s="50" t="s">
        <v>3</v>
      </c>
      <c r="BF453" s="71">
        <v>84.889489999999995</v>
      </c>
      <c r="BG453" s="74">
        <v>85.174710000000005</v>
      </c>
      <c r="BH453" s="71">
        <v>85.45993</v>
      </c>
      <c r="BJ453" s="14" t="s">
        <v>18</v>
      </c>
      <c r="BK453" s="50" t="s">
        <v>3</v>
      </c>
      <c r="BL453" s="71">
        <v>84.896630000000002</v>
      </c>
      <c r="BM453" s="74">
        <v>85.181169999999995</v>
      </c>
      <c r="BN453" s="71">
        <v>85.465710000000001</v>
      </c>
      <c r="BP453" s="14" t="s">
        <v>18</v>
      </c>
      <c r="BQ453" s="50" t="s">
        <v>3</v>
      </c>
      <c r="BR453" s="71">
        <v>84.880510000000001</v>
      </c>
      <c r="BS453" s="74">
        <v>85.170829999999995</v>
      </c>
      <c r="BT453" s="71">
        <v>85.461150000000004</v>
      </c>
      <c r="BV453" s="14" t="s">
        <v>18</v>
      </c>
      <c r="BW453" s="50" t="s">
        <v>3</v>
      </c>
      <c r="BX453" s="71">
        <v>84.859049999999996</v>
      </c>
      <c r="BY453" s="74">
        <v>85.142619999999994</v>
      </c>
      <c r="BZ453" s="71">
        <v>85.426180000000002</v>
      </c>
      <c r="CB453" s="14" t="s">
        <v>18</v>
      </c>
      <c r="CC453" s="50" t="s">
        <v>3</v>
      </c>
      <c r="CD453" s="71">
        <v>84.808970000000002</v>
      </c>
      <c r="CE453" s="74">
        <v>85.085130000000007</v>
      </c>
      <c r="CF453" s="71">
        <v>85.361289999999997</v>
      </c>
      <c r="CH453" s="14" t="s">
        <v>18</v>
      </c>
      <c r="CI453" s="50" t="s">
        <v>3</v>
      </c>
      <c r="CJ453" s="71">
        <v>84.667699999999996</v>
      </c>
      <c r="CK453" s="74">
        <v>84.93862</v>
      </c>
      <c r="CL453" s="71">
        <v>85.209540000000004</v>
      </c>
    </row>
    <row r="454" spans="2:90" x14ac:dyDescent="0.3">
      <c r="B454" s="47"/>
      <c r="C454" s="52" t="s">
        <v>4</v>
      </c>
      <c r="D454" s="69">
        <v>40.604489999999998</v>
      </c>
      <c r="E454" s="73">
        <v>40.872549999999997</v>
      </c>
      <c r="F454" s="69">
        <v>41.140599999999999</v>
      </c>
      <c r="H454" s="47"/>
      <c r="I454" s="52" t="s">
        <v>4</v>
      </c>
      <c r="J454" s="69">
        <v>40.606929999999998</v>
      </c>
      <c r="K454" s="73">
        <v>40.872720000000001</v>
      </c>
      <c r="L454" s="69">
        <v>41.13852</v>
      </c>
      <c r="N454" s="47"/>
      <c r="O454" s="52" t="s">
        <v>4</v>
      </c>
      <c r="P454" s="69">
        <v>40.607970000000002</v>
      </c>
      <c r="Q454" s="73">
        <v>40.873280000000001</v>
      </c>
      <c r="R454" s="69">
        <v>41.138579999999997</v>
      </c>
      <c r="T454" s="47"/>
      <c r="U454" s="52" t="s">
        <v>4</v>
      </c>
      <c r="V454" s="69">
        <v>40.608060000000002</v>
      </c>
      <c r="W454" s="73">
        <v>40.873910000000002</v>
      </c>
      <c r="X454" s="69">
        <v>41.139769999999999</v>
      </c>
      <c r="Z454" s="47"/>
      <c r="AA454" s="52" t="s">
        <v>4</v>
      </c>
      <c r="AB454" s="69">
        <v>40.611750000000001</v>
      </c>
      <c r="AC454" s="73">
        <v>40.876420000000003</v>
      </c>
      <c r="AD454" s="69">
        <v>41.141089999999998</v>
      </c>
      <c r="AF454" s="47"/>
      <c r="AG454" s="52" t="s">
        <v>4</v>
      </c>
      <c r="AH454" s="69">
        <v>40.60566</v>
      </c>
      <c r="AI454" s="73">
        <v>40.872320000000002</v>
      </c>
      <c r="AJ454" s="69">
        <v>41.13897</v>
      </c>
      <c r="AL454" s="47"/>
      <c r="AM454" s="52" t="s">
        <v>4</v>
      </c>
      <c r="AN454" s="69">
        <v>40.614939999999997</v>
      </c>
      <c r="AO454" s="73">
        <v>40.878889999999998</v>
      </c>
      <c r="AP454" s="69">
        <v>41.14284</v>
      </c>
      <c r="AR454" s="47"/>
      <c r="AS454" s="52" t="s">
        <v>4</v>
      </c>
      <c r="AT454" s="69">
        <v>40.606020000000001</v>
      </c>
      <c r="AU454" s="73">
        <v>40.872680000000003</v>
      </c>
      <c r="AV454" s="69">
        <v>41.13935</v>
      </c>
      <c r="AX454" s="47"/>
      <c r="AY454" s="52" t="s">
        <v>4</v>
      </c>
      <c r="AZ454" s="69">
        <v>40.594709999999999</v>
      </c>
      <c r="BA454" s="73">
        <v>40.863729999999997</v>
      </c>
      <c r="BB454" s="69">
        <v>41.132759999999998</v>
      </c>
      <c r="BD454" s="47"/>
      <c r="BE454" s="52" t="s">
        <v>4</v>
      </c>
      <c r="BF454" s="69">
        <v>40.607559999999999</v>
      </c>
      <c r="BG454" s="73">
        <v>40.873199999999997</v>
      </c>
      <c r="BH454" s="69">
        <v>41.138849999999998</v>
      </c>
      <c r="BJ454" s="47"/>
      <c r="BK454" s="52" t="s">
        <v>4</v>
      </c>
      <c r="BL454" s="69">
        <v>40.601219999999998</v>
      </c>
      <c r="BM454" s="73">
        <v>40.86356</v>
      </c>
      <c r="BN454" s="69">
        <v>41.125900000000001</v>
      </c>
      <c r="BP454" s="47"/>
      <c r="BQ454" s="52" t="s">
        <v>4</v>
      </c>
      <c r="BR454" s="69">
        <v>40.604970000000002</v>
      </c>
      <c r="BS454" s="73">
        <v>40.862400000000001</v>
      </c>
      <c r="BT454" s="69">
        <v>41.119819999999997</v>
      </c>
      <c r="BV454" s="47"/>
      <c r="BW454" s="52" t="s">
        <v>4</v>
      </c>
      <c r="BX454" s="69">
        <v>40.594720000000002</v>
      </c>
      <c r="BY454" s="73">
        <v>40.869500000000002</v>
      </c>
      <c r="BZ454" s="69">
        <v>41.144269999999999</v>
      </c>
      <c r="CB454" s="47"/>
      <c r="CC454" s="52" t="s">
        <v>4</v>
      </c>
      <c r="CD454" s="69">
        <v>40.592100000000002</v>
      </c>
      <c r="CE454" s="73">
        <v>40.868270000000003</v>
      </c>
      <c r="CF454" s="69">
        <v>41.144449999999999</v>
      </c>
      <c r="CH454" s="47"/>
      <c r="CI454" s="52" t="s">
        <v>4</v>
      </c>
      <c r="CJ454" s="69">
        <v>40.612299999999998</v>
      </c>
      <c r="CK454" s="73">
        <v>40.88626</v>
      </c>
      <c r="CL454" s="69">
        <v>41.160220000000002</v>
      </c>
    </row>
    <row r="455" spans="2:90" x14ac:dyDescent="0.3">
      <c r="B455" s="14" t="s">
        <v>19</v>
      </c>
      <c r="C455" s="50" t="s">
        <v>3</v>
      </c>
      <c r="D455" s="71">
        <v>1.53928</v>
      </c>
      <c r="E455" s="72">
        <v>1.65886</v>
      </c>
      <c r="F455" s="71">
        <v>1.77844</v>
      </c>
      <c r="H455" s="14" t="s">
        <v>19</v>
      </c>
      <c r="I455" s="50" t="s">
        <v>3</v>
      </c>
      <c r="J455" s="71">
        <v>1.53179</v>
      </c>
      <c r="K455" s="72">
        <v>1.64872</v>
      </c>
      <c r="L455" s="71">
        <v>1.7656499999999999</v>
      </c>
      <c r="N455" s="14" t="s">
        <v>19</v>
      </c>
      <c r="O455" s="50" t="s">
        <v>3</v>
      </c>
      <c r="P455" s="71">
        <v>1.5272300000000001</v>
      </c>
      <c r="Q455" s="72">
        <v>1.64313</v>
      </c>
      <c r="R455" s="71">
        <v>1.7590300000000001</v>
      </c>
      <c r="T455" s="14" t="s">
        <v>19</v>
      </c>
      <c r="U455" s="50" t="s">
        <v>3</v>
      </c>
      <c r="V455" s="71">
        <v>1.52424</v>
      </c>
      <c r="W455" s="72">
        <v>1.63358</v>
      </c>
      <c r="X455" s="71">
        <v>1.74292</v>
      </c>
      <c r="Z455" s="14" t="s">
        <v>19</v>
      </c>
      <c r="AA455" s="50" t="s">
        <v>3</v>
      </c>
      <c r="AB455" s="71">
        <v>1.50928</v>
      </c>
      <c r="AC455" s="72">
        <v>1.6157900000000001</v>
      </c>
      <c r="AD455" s="71">
        <v>1.7222900000000001</v>
      </c>
      <c r="AF455" s="14" t="s">
        <v>19</v>
      </c>
      <c r="AG455" s="50" t="s">
        <v>3</v>
      </c>
      <c r="AH455" s="71">
        <v>1.4954700000000001</v>
      </c>
      <c r="AI455" s="72">
        <v>1.5946800000000001</v>
      </c>
      <c r="AJ455" s="71">
        <v>1.6938899999999999</v>
      </c>
      <c r="AL455" s="14" t="s">
        <v>19</v>
      </c>
      <c r="AM455" s="50" t="s">
        <v>3</v>
      </c>
      <c r="AN455" s="71">
        <v>1.48451</v>
      </c>
      <c r="AO455" s="72">
        <v>1.5755300000000001</v>
      </c>
      <c r="AP455" s="71">
        <v>1.6665399999999999</v>
      </c>
      <c r="AR455" s="14" t="s">
        <v>19</v>
      </c>
      <c r="AS455" s="50" t="s">
        <v>3</v>
      </c>
      <c r="AT455" s="71">
        <v>1.4700599999999999</v>
      </c>
      <c r="AU455" s="72">
        <v>1.5523</v>
      </c>
      <c r="AV455" s="71">
        <v>1.6345400000000001</v>
      </c>
      <c r="AX455" s="14" t="s">
        <v>19</v>
      </c>
      <c r="AY455" s="50" t="s">
        <v>3</v>
      </c>
      <c r="AZ455" s="71">
        <v>1.4460200000000001</v>
      </c>
      <c r="BA455" s="72">
        <v>1.52091</v>
      </c>
      <c r="BB455" s="71">
        <v>1.5958000000000001</v>
      </c>
      <c r="BD455" s="14" t="s">
        <v>19</v>
      </c>
      <c r="BE455" s="50" t="s">
        <v>3</v>
      </c>
      <c r="BF455" s="71">
        <v>1.4228099999999999</v>
      </c>
      <c r="BG455" s="72">
        <v>1.48461</v>
      </c>
      <c r="BH455" s="71">
        <v>1.5464100000000001</v>
      </c>
      <c r="BJ455" s="14" t="s">
        <v>19</v>
      </c>
      <c r="BK455" s="50" t="s">
        <v>3</v>
      </c>
      <c r="BL455" s="71">
        <v>1.38703</v>
      </c>
      <c r="BM455" s="72">
        <v>1.4422200000000001</v>
      </c>
      <c r="BN455" s="71">
        <v>1.4974099999999999</v>
      </c>
      <c r="BP455" s="14" t="s">
        <v>19</v>
      </c>
      <c r="BQ455" s="50" t="s">
        <v>3</v>
      </c>
      <c r="BR455" s="71">
        <v>1.34768</v>
      </c>
      <c r="BS455" s="72">
        <v>1.38978</v>
      </c>
      <c r="BT455" s="71">
        <v>1.43187</v>
      </c>
      <c r="BV455" s="14" t="s">
        <v>19</v>
      </c>
      <c r="BW455" s="50" t="s">
        <v>3</v>
      </c>
      <c r="BX455" s="71">
        <v>1.29403</v>
      </c>
      <c r="BY455" s="72">
        <v>1.32576</v>
      </c>
      <c r="BZ455" s="71">
        <v>1.3574900000000001</v>
      </c>
      <c r="CB455" s="14" t="s">
        <v>19</v>
      </c>
      <c r="CC455" s="50" t="s">
        <v>3</v>
      </c>
      <c r="CD455" s="71">
        <v>1.22926</v>
      </c>
      <c r="CE455" s="72">
        <v>1.2480800000000001</v>
      </c>
      <c r="CF455" s="71">
        <v>1.2668999999999999</v>
      </c>
      <c r="CH455" s="14" t="s">
        <v>19</v>
      </c>
      <c r="CI455" s="50" t="s">
        <v>3</v>
      </c>
      <c r="CJ455" s="71">
        <v>1.14273</v>
      </c>
      <c r="CK455" s="72">
        <v>1.15784</v>
      </c>
      <c r="CL455" s="71">
        <v>1.17296</v>
      </c>
    </row>
    <row r="456" spans="2:90" x14ac:dyDescent="0.3">
      <c r="B456" s="47"/>
      <c r="C456" s="52" t="s">
        <v>4</v>
      </c>
      <c r="D456" s="69">
        <v>1.2603899999999999</v>
      </c>
      <c r="E456" s="73">
        <v>1.3188</v>
      </c>
      <c r="F456" s="69">
        <v>1.3772200000000001</v>
      </c>
      <c r="H456" s="47"/>
      <c r="I456" s="52" t="s">
        <v>4</v>
      </c>
      <c r="J456" s="69">
        <v>1.2502500000000001</v>
      </c>
      <c r="K456" s="73">
        <v>1.3037000000000001</v>
      </c>
      <c r="L456" s="69">
        <v>1.3571500000000001</v>
      </c>
      <c r="N456" s="47"/>
      <c r="O456" s="52" t="s">
        <v>4</v>
      </c>
      <c r="P456" s="69">
        <v>1.2380100000000001</v>
      </c>
      <c r="Q456" s="73">
        <v>1.2847500000000001</v>
      </c>
      <c r="R456" s="69">
        <v>1.3314900000000001</v>
      </c>
      <c r="T456" s="47"/>
      <c r="U456" s="52" t="s">
        <v>4</v>
      </c>
      <c r="V456" s="69">
        <v>1.2277</v>
      </c>
      <c r="W456" s="73">
        <v>1.2671600000000001</v>
      </c>
      <c r="X456" s="69">
        <v>1.3066199999999999</v>
      </c>
      <c r="Z456" s="47"/>
      <c r="AA456" s="52" t="s">
        <v>4</v>
      </c>
      <c r="AB456" s="69">
        <v>1.2063900000000001</v>
      </c>
      <c r="AC456" s="73">
        <v>1.23986</v>
      </c>
      <c r="AD456" s="69">
        <v>1.2733300000000001</v>
      </c>
      <c r="AF456" s="47"/>
      <c r="AG456" s="52" t="s">
        <v>4</v>
      </c>
      <c r="AH456" s="69">
        <v>1.18462</v>
      </c>
      <c r="AI456" s="73">
        <v>1.2103200000000001</v>
      </c>
      <c r="AJ456" s="69">
        <v>1.23603</v>
      </c>
      <c r="AL456" s="47"/>
      <c r="AM456" s="52" t="s">
        <v>4</v>
      </c>
      <c r="AN456" s="69">
        <v>1.15635</v>
      </c>
      <c r="AO456" s="73">
        <v>1.17754</v>
      </c>
      <c r="AP456" s="69">
        <v>1.1987300000000001</v>
      </c>
      <c r="AR456" s="47"/>
      <c r="AS456" s="52" t="s">
        <v>4</v>
      </c>
      <c r="AT456" s="69">
        <v>1.12276</v>
      </c>
      <c r="AU456" s="73">
        <v>1.1383000000000001</v>
      </c>
      <c r="AV456" s="69">
        <v>1.1538299999999999</v>
      </c>
      <c r="AX456" s="47"/>
      <c r="AY456" s="52" t="s">
        <v>4</v>
      </c>
      <c r="AZ456" s="69">
        <v>1.07758</v>
      </c>
      <c r="BA456" s="73">
        <v>1.1038300000000001</v>
      </c>
      <c r="BB456" s="69">
        <v>1.1300699999999999</v>
      </c>
      <c r="BD456" s="47"/>
      <c r="BE456" s="52" t="s">
        <v>4</v>
      </c>
      <c r="BF456" s="69">
        <v>1.0440400000000001</v>
      </c>
      <c r="BG456" s="73">
        <v>1.0713200000000001</v>
      </c>
      <c r="BH456" s="69">
        <v>1.0986100000000001</v>
      </c>
      <c r="BJ456" s="47"/>
      <c r="BK456" s="52" t="s">
        <v>4</v>
      </c>
      <c r="BL456" s="69">
        <v>0.98917999999999995</v>
      </c>
      <c r="BM456" s="73">
        <v>1.0398099999999999</v>
      </c>
      <c r="BN456" s="69">
        <v>1.0904400000000001</v>
      </c>
      <c r="BP456" s="47"/>
      <c r="BQ456" s="52" t="s">
        <v>4</v>
      </c>
      <c r="BR456" s="69">
        <v>0.94869999999999999</v>
      </c>
      <c r="BS456" s="73">
        <v>1.01498</v>
      </c>
      <c r="BT456" s="69">
        <v>1.08125</v>
      </c>
      <c r="BV456" s="47"/>
      <c r="BW456" s="52" t="s">
        <v>4</v>
      </c>
      <c r="BX456" s="69">
        <v>0.92279999999999995</v>
      </c>
      <c r="BY456" s="73">
        <v>1.0125900000000001</v>
      </c>
      <c r="BZ456" s="69">
        <v>1.1023700000000001</v>
      </c>
      <c r="CB456" s="47"/>
      <c r="CC456" s="52" t="s">
        <v>4</v>
      </c>
      <c r="CD456" s="69">
        <v>0.94352000000000003</v>
      </c>
      <c r="CE456" s="73">
        <v>1.0123</v>
      </c>
      <c r="CF456" s="69">
        <v>1.08107</v>
      </c>
      <c r="CH456" s="47"/>
      <c r="CI456" s="52" t="s">
        <v>4</v>
      </c>
      <c r="CJ456" s="69">
        <v>0.97253999999999996</v>
      </c>
      <c r="CK456" s="73">
        <v>1.0391900000000001</v>
      </c>
      <c r="CL456" s="69">
        <v>1.1058300000000001</v>
      </c>
    </row>
    <row r="457" spans="2:90" x14ac:dyDescent="0.3">
      <c r="B457" s="14" t="s">
        <v>20</v>
      </c>
      <c r="C457" s="50" t="s">
        <v>3</v>
      </c>
      <c r="D457" s="71">
        <v>1.22113</v>
      </c>
      <c r="E457" s="72">
        <v>1.35158</v>
      </c>
      <c r="F457" s="71">
        <v>1.48203</v>
      </c>
      <c r="H457" s="14" t="s">
        <v>20</v>
      </c>
      <c r="I457" s="50" t="s">
        <v>3</v>
      </c>
      <c r="J457" s="71">
        <v>1.21496</v>
      </c>
      <c r="K457" s="72">
        <v>1.3494699999999999</v>
      </c>
      <c r="L457" s="71">
        <v>1.4839899999999999</v>
      </c>
      <c r="N457" s="14" t="s">
        <v>20</v>
      </c>
      <c r="O457" s="50" t="s">
        <v>3</v>
      </c>
      <c r="P457" s="71">
        <v>1.19852</v>
      </c>
      <c r="Q457" s="72">
        <v>1.3385899999999999</v>
      </c>
      <c r="R457" s="71">
        <v>1.4786600000000001</v>
      </c>
      <c r="T457" s="14" t="s">
        <v>20</v>
      </c>
      <c r="U457" s="50" t="s">
        <v>3</v>
      </c>
      <c r="V457" s="71">
        <v>1.1876100000000001</v>
      </c>
      <c r="W457" s="72">
        <v>1.32873</v>
      </c>
      <c r="X457" s="71">
        <v>1.46984</v>
      </c>
      <c r="Z457" s="14" t="s">
        <v>20</v>
      </c>
      <c r="AA457" s="50" t="s">
        <v>3</v>
      </c>
      <c r="AB457" s="71">
        <v>1.1731</v>
      </c>
      <c r="AC457" s="72">
        <v>1.3218799999999999</v>
      </c>
      <c r="AD457" s="71">
        <v>1.4706699999999999</v>
      </c>
      <c r="AF457" s="14" t="s">
        <v>20</v>
      </c>
      <c r="AG457" s="50" t="s">
        <v>3</v>
      </c>
      <c r="AH457" s="71">
        <v>1.15344</v>
      </c>
      <c r="AI457" s="72">
        <v>1.3082100000000001</v>
      </c>
      <c r="AJ457" s="71">
        <v>1.4629799999999999</v>
      </c>
      <c r="AL457" s="14" t="s">
        <v>20</v>
      </c>
      <c r="AM457" s="50" t="s">
        <v>3</v>
      </c>
      <c r="AN457" s="71">
        <v>1.1200000000000001</v>
      </c>
      <c r="AO457" s="72">
        <v>1.27976</v>
      </c>
      <c r="AP457" s="71">
        <v>1.4395199999999999</v>
      </c>
      <c r="AR457" s="14" t="s">
        <v>20</v>
      </c>
      <c r="AS457" s="50" t="s">
        <v>3</v>
      </c>
      <c r="AT457" s="71">
        <v>1.0705499999999999</v>
      </c>
      <c r="AU457" s="72">
        <v>1.23814</v>
      </c>
      <c r="AV457" s="71">
        <v>1.4057299999999999</v>
      </c>
      <c r="AX457" s="14" t="s">
        <v>20</v>
      </c>
      <c r="AY457" s="50" t="s">
        <v>3</v>
      </c>
      <c r="AZ457" s="71">
        <v>1.01423</v>
      </c>
      <c r="BA457" s="72">
        <v>1.1918599999999999</v>
      </c>
      <c r="BB457" s="71">
        <v>1.3694999999999999</v>
      </c>
      <c r="BD457" s="14" t="s">
        <v>20</v>
      </c>
      <c r="BE457" s="50" t="s">
        <v>3</v>
      </c>
      <c r="BF457" s="71">
        <v>0.95479999999999998</v>
      </c>
      <c r="BG457" s="72">
        <v>1.1300399999999999</v>
      </c>
      <c r="BH457" s="71">
        <v>1.30528</v>
      </c>
      <c r="BJ457" s="14" t="s">
        <v>20</v>
      </c>
      <c r="BK457" s="50" t="s">
        <v>3</v>
      </c>
      <c r="BL457" s="71">
        <v>0.86153000000000002</v>
      </c>
      <c r="BM457" s="72">
        <v>1.0363599999999999</v>
      </c>
      <c r="BN457" s="71">
        <v>1.21119</v>
      </c>
      <c r="BP457" s="14" t="s">
        <v>20</v>
      </c>
      <c r="BQ457" s="50" t="s">
        <v>3</v>
      </c>
      <c r="BR457" s="71">
        <v>0.77032</v>
      </c>
      <c r="BS457" s="72">
        <v>0.93037999999999998</v>
      </c>
      <c r="BT457" s="71">
        <v>1.0904400000000001</v>
      </c>
      <c r="BV457" s="14" t="s">
        <v>20</v>
      </c>
      <c r="BW457" s="50" t="s">
        <v>3</v>
      </c>
      <c r="BX457" s="71">
        <v>0.64298</v>
      </c>
      <c r="BY457" s="72">
        <v>0.79227000000000003</v>
      </c>
      <c r="BZ457" s="71">
        <v>0.94155</v>
      </c>
      <c r="CB457" s="14" t="s">
        <v>20</v>
      </c>
      <c r="CC457" s="50" t="s">
        <v>3</v>
      </c>
      <c r="CD457" s="71">
        <v>0.53741000000000005</v>
      </c>
      <c r="CE457" s="72">
        <v>0.65658000000000005</v>
      </c>
      <c r="CF457" s="71">
        <v>0.77576000000000001</v>
      </c>
      <c r="CH457" s="14" t="s">
        <v>20</v>
      </c>
      <c r="CI457" s="50" t="s">
        <v>3</v>
      </c>
      <c r="CJ457" s="71">
        <v>0.47976000000000002</v>
      </c>
      <c r="CK457" s="72">
        <v>0.57630000000000003</v>
      </c>
      <c r="CL457" s="71">
        <v>0.67283999999999999</v>
      </c>
    </row>
    <row r="458" spans="2:90" x14ac:dyDescent="0.3">
      <c r="B458" s="47"/>
      <c r="C458" s="52" t="s">
        <v>4</v>
      </c>
      <c r="D458" s="69">
        <v>0.94179000000000002</v>
      </c>
      <c r="E458" s="73">
        <v>0.98680000000000001</v>
      </c>
      <c r="F458" s="69">
        <v>1.0318099999999999</v>
      </c>
      <c r="H458" s="47"/>
      <c r="I458" s="52" t="s">
        <v>4</v>
      </c>
      <c r="J458" s="69">
        <v>0.93828999999999996</v>
      </c>
      <c r="K458" s="73">
        <v>0.98519000000000001</v>
      </c>
      <c r="L458" s="69">
        <v>1.03209</v>
      </c>
      <c r="N458" s="47"/>
      <c r="O458" s="52" t="s">
        <v>4</v>
      </c>
      <c r="P458" s="69">
        <v>0.93186000000000002</v>
      </c>
      <c r="Q458" s="73">
        <v>0.98268999999999995</v>
      </c>
      <c r="R458" s="69">
        <v>1.0335300000000001</v>
      </c>
      <c r="T458" s="47"/>
      <c r="U458" s="52" t="s">
        <v>4</v>
      </c>
      <c r="V458" s="69">
        <v>0.93084999999999996</v>
      </c>
      <c r="W458" s="73">
        <v>0.98189000000000004</v>
      </c>
      <c r="X458" s="69">
        <v>1.0329200000000001</v>
      </c>
      <c r="Z458" s="47"/>
      <c r="AA458" s="52" t="s">
        <v>4</v>
      </c>
      <c r="AB458" s="69">
        <v>0.93154999999999999</v>
      </c>
      <c r="AC458" s="73">
        <v>0.98743999999999998</v>
      </c>
      <c r="AD458" s="69">
        <v>1.0433300000000001</v>
      </c>
      <c r="AF458" s="47"/>
      <c r="AG458" s="52" t="s">
        <v>4</v>
      </c>
      <c r="AH458" s="69">
        <v>0.93455999999999995</v>
      </c>
      <c r="AI458" s="73">
        <v>0.99077000000000004</v>
      </c>
      <c r="AJ458" s="69">
        <v>1.04698</v>
      </c>
      <c r="AL458" s="47"/>
      <c r="AM458" s="52" t="s">
        <v>4</v>
      </c>
      <c r="AN458" s="69">
        <v>0.92369999999999997</v>
      </c>
      <c r="AO458" s="73">
        <v>0.98351999999999995</v>
      </c>
      <c r="AP458" s="69">
        <v>1.0433399999999999</v>
      </c>
      <c r="AR458" s="47"/>
      <c r="AS458" s="52" t="s">
        <v>4</v>
      </c>
      <c r="AT458" s="69">
        <v>0.90824000000000005</v>
      </c>
      <c r="AU458" s="73">
        <v>0.97533000000000003</v>
      </c>
      <c r="AV458" s="69">
        <v>1.04243</v>
      </c>
      <c r="AX458" s="47"/>
      <c r="AY458" s="52" t="s">
        <v>4</v>
      </c>
      <c r="AZ458" s="69">
        <v>0.89100999999999997</v>
      </c>
      <c r="BA458" s="73">
        <v>0.96335000000000004</v>
      </c>
      <c r="BB458" s="69">
        <v>1.0356799999999999</v>
      </c>
      <c r="BD458" s="47"/>
      <c r="BE458" s="52" t="s">
        <v>4</v>
      </c>
      <c r="BF458" s="69">
        <v>0.86067000000000005</v>
      </c>
      <c r="BG458" s="73">
        <v>0.94096999999999997</v>
      </c>
      <c r="BH458" s="69">
        <v>1.02128</v>
      </c>
      <c r="BJ458" s="47"/>
      <c r="BK458" s="52" t="s">
        <v>4</v>
      </c>
      <c r="BL458" s="69">
        <v>0.83365999999999996</v>
      </c>
      <c r="BM458" s="73">
        <v>0.91510000000000002</v>
      </c>
      <c r="BN458" s="69">
        <v>0.99653999999999998</v>
      </c>
      <c r="BP458" s="47"/>
      <c r="BQ458" s="52" t="s">
        <v>4</v>
      </c>
      <c r="BR458" s="69">
        <v>0.78119000000000005</v>
      </c>
      <c r="BS458" s="73">
        <v>0.86822999999999995</v>
      </c>
      <c r="BT458" s="69">
        <v>0.95528000000000002</v>
      </c>
      <c r="BV458" s="47"/>
      <c r="BW458" s="52" t="s">
        <v>4</v>
      </c>
      <c r="BX458" s="69">
        <v>0.68725999999999998</v>
      </c>
      <c r="BY458" s="73">
        <v>0.79700000000000004</v>
      </c>
      <c r="BZ458" s="69">
        <v>0.90674999999999994</v>
      </c>
      <c r="CB458" s="47"/>
      <c r="CC458" s="52" t="s">
        <v>4</v>
      </c>
      <c r="CD458" s="69">
        <v>0.59262000000000004</v>
      </c>
      <c r="CE458" s="73">
        <v>0.69911000000000001</v>
      </c>
      <c r="CF458" s="69">
        <v>0.80559000000000003</v>
      </c>
      <c r="CH458" s="47"/>
      <c r="CI458" s="52" t="s">
        <v>4</v>
      </c>
      <c r="CJ458" s="69">
        <v>0.55239000000000005</v>
      </c>
      <c r="CK458" s="73">
        <v>0.65312000000000003</v>
      </c>
      <c r="CL458" s="69">
        <v>0.75385000000000002</v>
      </c>
    </row>
    <row r="459" spans="2:90" x14ac:dyDescent="0.3">
      <c r="B459" s="14" t="s">
        <v>21</v>
      </c>
      <c r="C459" s="50" t="s">
        <v>3</v>
      </c>
      <c r="D459" s="71">
        <v>1.4292800000000001</v>
      </c>
      <c r="E459" s="74">
        <v>1.5282199999999999</v>
      </c>
      <c r="F459" s="71">
        <v>1.6271599999999999</v>
      </c>
      <c r="H459" s="14" t="s">
        <v>21</v>
      </c>
      <c r="I459" s="50" t="s">
        <v>3</v>
      </c>
      <c r="J459" s="71">
        <v>1.4219900000000001</v>
      </c>
      <c r="K459" s="74">
        <v>1.5249299999999999</v>
      </c>
      <c r="L459" s="71">
        <v>1.6278699999999999</v>
      </c>
      <c r="N459" s="14" t="s">
        <v>21</v>
      </c>
      <c r="O459" s="50" t="s">
        <v>3</v>
      </c>
      <c r="P459" s="71">
        <v>1.4134800000000001</v>
      </c>
      <c r="Q459" s="74">
        <v>1.51885</v>
      </c>
      <c r="R459" s="71">
        <v>1.6242099999999999</v>
      </c>
      <c r="T459" s="14" t="s">
        <v>21</v>
      </c>
      <c r="U459" s="50" t="s">
        <v>3</v>
      </c>
      <c r="V459" s="71">
        <v>1.40648</v>
      </c>
      <c r="W459" s="74">
        <v>1.51373</v>
      </c>
      <c r="X459" s="71">
        <v>1.62097</v>
      </c>
      <c r="Z459" s="14" t="s">
        <v>21</v>
      </c>
      <c r="AA459" s="50" t="s">
        <v>3</v>
      </c>
      <c r="AB459" s="71">
        <v>1.40076</v>
      </c>
      <c r="AC459" s="74">
        <v>1.5160499999999999</v>
      </c>
      <c r="AD459" s="71">
        <v>1.6313299999999999</v>
      </c>
      <c r="AF459" s="14" t="s">
        <v>21</v>
      </c>
      <c r="AG459" s="50" t="s">
        <v>3</v>
      </c>
      <c r="AH459" s="71">
        <v>1.39862</v>
      </c>
      <c r="AI459" s="74">
        <v>1.5122599999999999</v>
      </c>
      <c r="AJ459" s="71">
        <v>1.6258999999999999</v>
      </c>
      <c r="AL459" s="14" t="s">
        <v>21</v>
      </c>
      <c r="AM459" s="50" t="s">
        <v>3</v>
      </c>
      <c r="AN459" s="71">
        <v>1.37449</v>
      </c>
      <c r="AO459" s="74">
        <v>1.4979899999999999</v>
      </c>
      <c r="AP459" s="71">
        <v>1.6214900000000001</v>
      </c>
      <c r="AR459" s="14" t="s">
        <v>21</v>
      </c>
      <c r="AS459" s="50" t="s">
        <v>3</v>
      </c>
      <c r="AT459" s="71">
        <v>1.3524799999999999</v>
      </c>
      <c r="AU459" s="74">
        <v>1.48021</v>
      </c>
      <c r="AV459" s="71">
        <v>1.6079399999999999</v>
      </c>
      <c r="AX459" s="14" t="s">
        <v>21</v>
      </c>
      <c r="AY459" s="50" t="s">
        <v>3</v>
      </c>
      <c r="AZ459" s="71">
        <v>1.3647899999999999</v>
      </c>
      <c r="BA459" s="74">
        <v>1.4734</v>
      </c>
      <c r="BB459" s="71">
        <v>1.58202</v>
      </c>
      <c r="BD459" s="14" t="s">
        <v>21</v>
      </c>
      <c r="BE459" s="50" t="s">
        <v>3</v>
      </c>
      <c r="BF459" s="71">
        <v>1.31545</v>
      </c>
      <c r="BG459" s="74">
        <v>1.4396599999999999</v>
      </c>
      <c r="BH459" s="71">
        <v>1.5638799999999999</v>
      </c>
      <c r="BJ459" s="14" t="s">
        <v>21</v>
      </c>
      <c r="BK459" s="50" t="s">
        <v>3</v>
      </c>
      <c r="BL459" s="71">
        <v>1.27858</v>
      </c>
      <c r="BM459" s="74">
        <v>1.3998299999999999</v>
      </c>
      <c r="BN459" s="71">
        <v>1.5210699999999999</v>
      </c>
      <c r="BP459" s="14" t="s">
        <v>21</v>
      </c>
      <c r="BQ459" s="50" t="s">
        <v>3</v>
      </c>
      <c r="BR459" s="71">
        <v>1.2129000000000001</v>
      </c>
      <c r="BS459" s="74">
        <v>1.34457</v>
      </c>
      <c r="BT459" s="71">
        <v>1.47624</v>
      </c>
      <c r="BV459" s="14" t="s">
        <v>21</v>
      </c>
      <c r="BW459" s="50" t="s">
        <v>3</v>
      </c>
      <c r="BX459" s="71">
        <v>1.1057999999999999</v>
      </c>
      <c r="BY459" s="74">
        <v>1.27342</v>
      </c>
      <c r="BZ459" s="71">
        <v>1.44103</v>
      </c>
      <c r="CB459" s="14" t="s">
        <v>21</v>
      </c>
      <c r="CC459" s="50" t="s">
        <v>3</v>
      </c>
      <c r="CD459" s="71">
        <v>1.05819</v>
      </c>
      <c r="CE459" s="74">
        <v>1.18123</v>
      </c>
      <c r="CF459" s="71">
        <v>1.30427</v>
      </c>
      <c r="CH459" s="14" t="s">
        <v>21</v>
      </c>
      <c r="CI459" s="50" t="s">
        <v>3</v>
      </c>
      <c r="CJ459" s="71">
        <v>1.1346000000000001</v>
      </c>
      <c r="CK459" s="74">
        <v>1.2354700000000001</v>
      </c>
      <c r="CL459" s="71">
        <v>1.3363499999999999</v>
      </c>
    </row>
    <row r="460" spans="2:90" x14ac:dyDescent="0.3">
      <c r="B460" s="47"/>
      <c r="C460" s="52" t="s">
        <v>4</v>
      </c>
      <c r="D460" s="69">
        <v>0.93132000000000004</v>
      </c>
      <c r="E460" s="73">
        <v>0.96913000000000005</v>
      </c>
      <c r="F460" s="69">
        <v>1.0069300000000001</v>
      </c>
      <c r="H460" s="47"/>
      <c r="I460" s="52" t="s">
        <v>4</v>
      </c>
      <c r="J460" s="69">
        <v>0.92832000000000003</v>
      </c>
      <c r="K460" s="73">
        <v>0.96755000000000002</v>
      </c>
      <c r="L460" s="69">
        <v>1.00678</v>
      </c>
      <c r="N460" s="47"/>
      <c r="O460" s="52" t="s">
        <v>4</v>
      </c>
      <c r="P460" s="69">
        <v>0.92527999999999999</v>
      </c>
      <c r="Q460" s="73">
        <v>0.96648999999999996</v>
      </c>
      <c r="R460" s="69">
        <v>1.0077100000000001</v>
      </c>
      <c r="T460" s="47"/>
      <c r="U460" s="52" t="s">
        <v>4</v>
      </c>
      <c r="V460" s="69">
        <v>0.92562999999999995</v>
      </c>
      <c r="W460" s="73">
        <v>0.96679999999999999</v>
      </c>
      <c r="X460" s="69">
        <v>1.00797</v>
      </c>
      <c r="Z460" s="47"/>
      <c r="AA460" s="52" t="s">
        <v>4</v>
      </c>
      <c r="AB460" s="69">
        <v>0.92986999999999997</v>
      </c>
      <c r="AC460" s="73">
        <v>0.97326000000000001</v>
      </c>
      <c r="AD460" s="69">
        <v>1.0166500000000001</v>
      </c>
      <c r="AF460" s="47"/>
      <c r="AG460" s="52" t="s">
        <v>4</v>
      </c>
      <c r="AH460" s="69">
        <v>0.93864999999999998</v>
      </c>
      <c r="AI460" s="73">
        <v>0.97958999999999996</v>
      </c>
      <c r="AJ460" s="69">
        <v>1.0205299999999999</v>
      </c>
      <c r="AL460" s="47"/>
      <c r="AM460" s="52" t="s">
        <v>4</v>
      </c>
      <c r="AN460" s="69">
        <v>0.93291999999999997</v>
      </c>
      <c r="AO460" s="73">
        <v>0.97450000000000003</v>
      </c>
      <c r="AP460" s="69">
        <v>1.01607</v>
      </c>
      <c r="AR460" s="47"/>
      <c r="AS460" s="52" t="s">
        <v>4</v>
      </c>
      <c r="AT460" s="69">
        <v>0.92554000000000003</v>
      </c>
      <c r="AU460" s="73">
        <v>0.97138999999999998</v>
      </c>
      <c r="AV460" s="69">
        <v>1.01725</v>
      </c>
      <c r="AX460" s="47"/>
      <c r="AY460" s="52" t="s">
        <v>4</v>
      </c>
      <c r="AZ460" s="69">
        <v>0.92025999999999997</v>
      </c>
      <c r="BA460" s="73">
        <v>0.96679999999999999</v>
      </c>
      <c r="BB460" s="69">
        <v>1.0133399999999999</v>
      </c>
      <c r="BD460" s="47"/>
      <c r="BE460" s="52" t="s">
        <v>4</v>
      </c>
      <c r="BF460" s="69">
        <v>0.89729000000000003</v>
      </c>
      <c r="BG460" s="73">
        <v>0.94908000000000003</v>
      </c>
      <c r="BH460" s="69">
        <v>1.0008699999999999</v>
      </c>
      <c r="BJ460" s="47"/>
      <c r="BK460" s="52" t="s">
        <v>4</v>
      </c>
      <c r="BL460" s="69">
        <v>0.88865000000000005</v>
      </c>
      <c r="BM460" s="73">
        <v>0.94154000000000004</v>
      </c>
      <c r="BN460" s="69">
        <v>0.99441999999999997</v>
      </c>
      <c r="BP460" s="47"/>
      <c r="BQ460" s="52" t="s">
        <v>4</v>
      </c>
      <c r="BR460" s="69">
        <v>0.85687000000000002</v>
      </c>
      <c r="BS460" s="73">
        <v>0.91364999999999996</v>
      </c>
      <c r="BT460" s="69">
        <v>0.97041999999999995</v>
      </c>
      <c r="BV460" s="47"/>
      <c r="BW460" s="52" t="s">
        <v>4</v>
      </c>
      <c r="BX460" s="69">
        <v>0.82072000000000001</v>
      </c>
      <c r="BY460" s="73">
        <v>0.88434999999999997</v>
      </c>
      <c r="BZ460" s="69">
        <v>0.94798000000000004</v>
      </c>
      <c r="CB460" s="47"/>
      <c r="CC460" s="52" t="s">
        <v>4</v>
      </c>
      <c r="CD460" s="69">
        <v>0.77081999999999995</v>
      </c>
      <c r="CE460" s="73">
        <v>0.84069000000000005</v>
      </c>
      <c r="CF460" s="69">
        <v>0.91054999999999997</v>
      </c>
      <c r="CH460" s="47"/>
      <c r="CI460" s="52" t="s">
        <v>4</v>
      </c>
      <c r="CJ460" s="69">
        <v>0.77920999999999996</v>
      </c>
      <c r="CK460" s="73">
        <v>0.84726999999999997</v>
      </c>
      <c r="CL460" s="69">
        <v>0.91532999999999998</v>
      </c>
    </row>
    <row r="461" spans="2:90" x14ac:dyDescent="0.3">
      <c r="B461" s="14" t="s">
        <v>22</v>
      </c>
      <c r="C461" s="50" t="s">
        <v>3</v>
      </c>
      <c r="D461" s="71">
        <v>0.34011000000000002</v>
      </c>
      <c r="E461" s="74">
        <v>0.35576000000000002</v>
      </c>
      <c r="F461" s="71">
        <v>0.37140000000000001</v>
      </c>
      <c r="H461" s="14" t="s">
        <v>22</v>
      </c>
      <c r="I461" s="50" t="s">
        <v>3</v>
      </c>
      <c r="J461" s="71">
        <v>0.33505000000000001</v>
      </c>
      <c r="K461" s="74">
        <v>0.35349000000000003</v>
      </c>
      <c r="L461" s="71">
        <v>0.37192999999999998</v>
      </c>
      <c r="N461" s="14" t="s">
        <v>22</v>
      </c>
      <c r="O461" s="50" t="s">
        <v>3</v>
      </c>
      <c r="P461" s="71">
        <v>0.33515</v>
      </c>
      <c r="Q461" s="74">
        <v>0.35288999999999998</v>
      </c>
      <c r="R461" s="71">
        <v>0.37062</v>
      </c>
      <c r="T461" s="14" t="s">
        <v>22</v>
      </c>
      <c r="U461" s="50" t="s">
        <v>3</v>
      </c>
      <c r="V461" s="71">
        <v>0.33667999999999998</v>
      </c>
      <c r="W461" s="74">
        <v>0.35542000000000001</v>
      </c>
      <c r="X461" s="71">
        <v>0.37417</v>
      </c>
      <c r="Z461" s="14" t="s">
        <v>22</v>
      </c>
      <c r="AA461" s="50" t="s">
        <v>3</v>
      </c>
      <c r="AB461" s="71">
        <v>0.3296</v>
      </c>
      <c r="AC461" s="74">
        <v>0.35065000000000002</v>
      </c>
      <c r="AD461" s="71">
        <v>0.37169999999999997</v>
      </c>
      <c r="AF461" s="14" t="s">
        <v>22</v>
      </c>
      <c r="AG461" s="50" t="s">
        <v>3</v>
      </c>
      <c r="AH461" s="71">
        <v>0.32452999999999999</v>
      </c>
      <c r="AI461" s="74">
        <v>0.34882000000000002</v>
      </c>
      <c r="AJ461" s="71">
        <v>0.37311</v>
      </c>
      <c r="AL461" s="14" t="s">
        <v>22</v>
      </c>
      <c r="AM461" s="50" t="s">
        <v>3</v>
      </c>
      <c r="AN461" s="71">
        <v>0.32662000000000002</v>
      </c>
      <c r="AO461" s="74">
        <v>0.34533999999999998</v>
      </c>
      <c r="AP461" s="71">
        <v>0.36404999999999998</v>
      </c>
      <c r="AR461" s="14" t="s">
        <v>22</v>
      </c>
      <c r="AS461" s="50" t="s">
        <v>3</v>
      </c>
      <c r="AT461" s="71">
        <v>0.32057000000000002</v>
      </c>
      <c r="AU461" s="74">
        <v>0.34336</v>
      </c>
      <c r="AV461" s="71">
        <v>0.36614999999999998</v>
      </c>
      <c r="AX461" s="14" t="s">
        <v>22</v>
      </c>
      <c r="AY461" s="50" t="s">
        <v>3</v>
      </c>
      <c r="AZ461" s="71">
        <v>0.31195000000000001</v>
      </c>
      <c r="BA461" s="74">
        <v>0.33578999999999998</v>
      </c>
      <c r="BB461" s="71">
        <v>0.35964000000000002</v>
      </c>
      <c r="BD461" s="14" t="s">
        <v>22</v>
      </c>
      <c r="BE461" s="50" t="s">
        <v>3</v>
      </c>
      <c r="BF461" s="71">
        <v>0.30548999999999998</v>
      </c>
      <c r="BG461" s="74">
        <v>0.33165</v>
      </c>
      <c r="BH461" s="71">
        <v>0.35782000000000003</v>
      </c>
      <c r="BJ461" s="14" t="s">
        <v>22</v>
      </c>
      <c r="BK461" s="50" t="s">
        <v>3</v>
      </c>
      <c r="BL461" s="71">
        <v>0.30120999999999998</v>
      </c>
      <c r="BM461" s="74">
        <v>0.32008999999999999</v>
      </c>
      <c r="BN461" s="71">
        <v>0.33895999999999998</v>
      </c>
      <c r="BP461" s="14" t="s">
        <v>22</v>
      </c>
      <c r="BQ461" s="50" t="s">
        <v>3</v>
      </c>
      <c r="BR461" s="71">
        <v>0.29799999999999999</v>
      </c>
      <c r="BS461" s="74">
        <v>0.31278</v>
      </c>
      <c r="BT461" s="71">
        <v>0.32756000000000002</v>
      </c>
      <c r="BV461" s="14" t="s">
        <v>22</v>
      </c>
      <c r="BW461" s="50" t="s">
        <v>3</v>
      </c>
      <c r="BX461" s="71">
        <v>0.29383999999999999</v>
      </c>
      <c r="BY461" s="74">
        <v>0.30371999999999999</v>
      </c>
      <c r="BZ461" s="71">
        <v>0.31361</v>
      </c>
      <c r="CB461" s="14" t="s">
        <v>22</v>
      </c>
      <c r="CC461" s="50" t="s">
        <v>3</v>
      </c>
      <c r="CD461" s="71">
        <v>0.28853000000000001</v>
      </c>
      <c r="CE461" s="74">
        <v>0.29666999999999999</v>
      </c>
      <c r="CF461" s="71">
        <v>0.30481999999999998</v>
      </c>
      <c r="CH461" s="14" t="s">
        <v>22</v>
      </c>
      <c r="CI461" s="50" t="s">
        <v>3</v>
      </c>
      <c r="CJ461" s="71">
        <v>0.28366999999999998</v>
      </c>
      <c r="CK461" s="74">
        <v>0.28838999999999998</v>
      </c>
      <c r="CL461" s="71">
        <v>0.29310999999999998</v>
      </c>
    </row>
    <row r="462" spans="2:90" x14ac:dyDescent="0.3">
      <c r="B462" s="47"/>
      <c r="C462" s="52" t="s">
        <v>4</v>
      </c>
      <c r="D462" s="69">
        <v>0.23436000000000001</v>
      </c>
      <c r="E462" s="73">
        <v>0.23862</v>
      </c>
      <c r="F462" s="69">
        <v>0.24287</v>
      </c>
      <c r="H462" s="47"/>
      <c r="I462" s="52" t="s">
        <v>4</v>
      </c>
      <c r="J462" s="69">
        <v>0.2316</v>
      </c>
      <c r="K462" s="73">
        <v>0.23763000000000001</v>
      </c>
      <c r="L462" s="69">
        <v>0.24365000000000001</v>
      </c>
      <c r="N462" s="47"/>
      <c r="O462" s="52" t="s">
        <v>4</v>
      </c>
      <c r="P462" s="69">
        <v>0.23114000000000001</v>
      </c>
      <c r="Q462" s="73">
        <v>0.23551</v>
      </c>
      <c r="R462" s="69">
        <v>0.23988999999999999</v>
      </c>
      <c r="T462" s="47"/>
      <c r="U462" s="52" t="s">
        <v>4</v>
      </c>
      <c r="V462" s="69">
        <v>0.23088</v>
      </c>
      <c r="W462" s="73">
        <v>0.23663000000000001</v>
      </c>
      <c r="X462" s="69">
        <v>0.24237</v>
      </c>
      <c r="Z462" s="47"/>
      <c r="AA462" s="52" t="s">
        <v>4</v>
      </c>
      <c r="AB462" s="69">
        <v>0.23011000000000001</v>
      </c>
      <c r="AC462" s="73">
        <v>0.23727999999999999</v>
      </c>
      <c r="AD462" s="69">
        <v>0.24446000000000001</v>
      </c>
      <c r="AF462" s="47"/>
      <c r="AG462" s="52" t="s">
        <v>4</v>
      </c>
      <c r="AH462" s="69">
        <v>0.22886999999999999</v>
      </c>
      <c r="AI462" s="73">
        <v>0.23566999999999999</v>
      </c>
      <c r="AJ462" s="69">
        <v>0.24246999999999999</v>
      </c>
      <c r="AL462" s="47"/>
      <c r="AM462" s="52" t="s">
        <v>4</v>
      </c>
      <c r="AN462" s="69">
        <v>0.2268</v>
      </c>
      <c r="AO462" s="73">
        <v>0.23425000000000001</v>
      </c>
      <c r="AP462" s="69">
        <v>0.24168999999999999</v>
      </c>
      <c r="AR462" s="47"/>
      <c r="AS462" s="52" t="s">
        <v>4</v>
      </c>
      <c r="AT462" s="69">
        <v>0.22375999999999999</v>
      </c>
      <c r="AU462" s="73">
        <v>0.23099</v>
      </c>
      <c r="AV462" s="69">
        <v>0.23821999999999999</v>
      </c>
      <c r="AX462" s="47"/>
      <c r="AY462" s="52" t="s">
        <v>4</v>
      </c>
      <c r="AZ462" s="69">
        <v>0.22111</v>
      </c>
      <c r="BA462" s="73">
        <v>0.22961000000000001</v>
      </c>
      <c r="BB462" s="69">
        <v>0.23810999999999999</v>
      </c>
      <c r="BD462" s="47"/>
      <c r="BE462" s="52" t="s">
        <v>4</v>
      </c>
      <c r="BF462" s="69">
        <v>0.22151000000000001</v>
      </c>
      <c r="BG462" s="73">
        <v>0.23052</v>
      </c>
      <c r="BH462" s="69">
        <v>0.23954</v>
      </c>
      <c r="BJ462" s="47"/>
      <c r="BK462" s="52" t="s">
        <v>4</v>
      </c>
      <c r="BL462" s="69">
        <v>0.21926000000000001</v>
      </c>
      <c r="BM462" s="73">
        <v>0.22461999999999999</v>
      </c>
      <c r="BN462" s="69">
        <v>0.22997999999999999</v>
      </c>
      <c r="BP462" s="47"/>
      <c r="BQ462" s="52" t="s">
        <v>4</v>
      </c>
      <c r="BR462" s="69">
        <v>0.21778</v>
      </c>
      <c r="BS462" s="73">
        <v>0.22262999999999999</v>
      </c>
      <c r="BT462" s="69">
        <v>0.22747000000000001</v>
      </c>
      <c r="BV462" s="47"/>
      <c r="BW462" s="52" t="s">
        <v>4</v>
      </c>
      <c r="BX462" s="69">
        <v>0.21593999999999999</v>
      </c>
      <c r="BY462" s="73">
        <v>0.21965000000000001</v>
      </c>
      <c r="BZ462" s="69">
        <v>0.22336</v>
      </c>
      <c r="CB462" s="47"/>
      <c r="CC462" s="52" t="s">
        <v>4</v>
      </c>
      <c r="CD462" s="69">
        <v>0.21288000000000001</v>
      </c>
      <c r="CE462" s="73">
        <v>0.21678</v>
      </c>
      <c r="CF462" s="69">
        <v>0.22067999999999999</v>
      </c>
      <c r="CH462" s="47"/>
      <c r="CI462" s="52" t="s">
        <v>4</v>
      </c>
      <c r="CJ462" s="69">
        <v>0.20931</v>
      </c>
      <c r="CK462" s="73">
        <v>0.21217</v>
      </c>
      <c r="CL462" s="69">
        <v>0.21501999999999999</v>
      </c>
    </row>
    <row r="463" spans="2:90" x14ac:dyDescent="0.3">
      <c r="B463" s="14" t="s">
        <v>23</v>
      </c>
      <c r="C463" s="50" t="s">
        <v>3</v>
      </c>
      <c r="D463" s="71">
        <v>0.43536000000000002</v>
      </c>
      <c r="E463" s="72">
        <v>0.78627000000000002</v>
      </c>
      <c r="F463" s="71">
        <v>1.1371800000000001</v>
      </c>
      <c r="H463" s="14" t="s">
        <v>23</v>
      </c>
      <c r="I463" s="50" t="s">
        <v>3</v>
      </c>
      <c r="J463" s="71">
        <v>0.42725999999999997</v>
      </c>
      <c r="K463" s="72">
        <v>0.79162999999999994</v>
      </c>
      <c r="L463" s="71">
        <v>1.1559999999999999</v>
      </c>
      <c r="N463" s="14" t="s">
        <v>23</v>
      </c>
      <c r="O463" s="50" t="s">
        <v>3</v>
      </c>
      <c r="P463" s="71">
        <v>0.42491000000000001</v>
      </c>
      <c r="Q463" s="72">
        <v>0.83823999999999999</v>
      </c>
      <c r="R463" s="71">
        <v>1.2515700000000001</v>
      </c>
      <c r="T463" s="14" t="s">
        <v>23</v>
      </c>
      <c r="U463" s="50" t="s">
        <v>3</v>
      </c>
      <c r="V463" s="71">
        <v>0.42953000000000002</v>
      </c>
      <c r="W463" s="72">
        <v>0.87558000000000002</v>
      </c>
      <c r="X463" s="71">
        <v>1.3216300000000001</v>
      </c>
      <c r="Z463" s="14" t="s">
        <v>23</v>
      </c>
      <c r="AA463" s="50" t="s">
        <v>3</v>
      </c>
      <c r="AB463" s="71">
        <v>0.46528000000000003</v>
      </c>
      <c r="AC463" s="72">
        <v>0.93001999999999996</v>
      </c>
      <c r="AD463" s="71">
        <v>1.3947499999999999</v>
      </c>
      <c r="AF463" s="14" t="s">
        <v>23</v>
      </c>
      <c r="AG463" s="50" t="s">
        <v>3</v>
      </c>
      <c r="AH463" s="71">
        <v>0.46986</v>
      </c>
      <c r="AI463" s="72">
        <v>1.0169699999999999</v>
      </c>
      <c r="AJ463" s="71">
        <v>1.5640799999999999</v>
      </c>
      <c r="AL463" s="14" t="s">
        <v>23</v>
      </c>
      <c r="AM463" s="50" t="s">
        <v>3</v>
      </c>
      <c r="AN463" s="71">
        <v>0.54173000000000004</v>
      </c>
      <c r="AO463" s="72">
        <v>1.14832</v>
      </c>
      <c r="AP463" s="71">
        <v>1.75491</v>
      </c>
      <c r="AR463" s="14" t="s">
        <v>23</v>
      </c>
      <c r="AS463" s="50" t="s">
        <v>3</v>
      </c>
      <c r="AT463" s="71">
        <v>0.59696000000000005</v>
      </c>
      <c r="AU463" s="72">
        <v>1.3736699999999999</v>
      </c>
      <c r="AV463" s="71">
        <v>2.1503899999999998</v>
      </c>
      <c r="AX463" s="14" t="s">
        <v>23</v>
      </c>
      <c r="AY463" s="50" t="s">
        <v>3</v>
      </c>
      <c r="AZ463" s="71">
        <v>0.49562</v>
      </c>
      <c r="BA463" s="72">
        <v>1.8705000000000001</v>
      </c>
      <c r="BB463" s="71">
        <v>3.24539</v>
      </c>
      <c r="BD463" s="14" t="s">
        <v>23</v>
      </c>
      <c r="BE463" s="50" t="s">
        <v>3</v>
      </c>
      <c r="BF463" s="71">
        <v>0.82635000000000003</v>
      </c>
      <c r="BG463" s="72">
        <v>2.2381600000000001</v>
      </c>
      <c r="BH463" s="71">
        <v>3.6499600000000001</v>
      </c>
      <c r="BJ463" s="14" t="s">
        <v>23</v>
      </c>
      <c r="BK463" s="50" t="s">
        <v>3</v>
      </c>
      <c r="BL463" s="71">
        <v>1.1456200000000001</v>
      </c>
      <c r="BM463" s="72">
        <v>2.97329</v>
      </c>
      <c r="BN463" s="71">
        <v>4.8009500000000003</v>
      </c>
      <c r="BP463" s="14" t="s">
        <v>23</v>
      </c>
      <c r="BQ463" s="50" t="s">
        <v>3</v>
      </c>
      <c r="BR463" s="71">
        <v>1.78216</v>
      </c>
      <c r="BS463" s="72">
        <v>4.1049300000000004</v>
      </c>
      <c r="BT463" s="71">
        <v>6.4276900000000001</v>
      </c>
      <c r="BV463" s="14" t="s">
        <v>23</v>
      </c>
      <c r="BW463" s="50" t="s">
        <v>3</v>
      </c>
      <c r="BX463" s="71">
        <v>2.85168</v>
      </c>
      <c r="BY463" s="72">
        <v>6.1865699999999997</v>
      </c>
      <c r="BZ463" s="71">
        <v>9.5214599999999994</v>
      </c>
      <c r="CB463" s="14" t="s">
        <v>23</v>
      </c>
      <c r="CC463" s="50" t="s">
        <v>3</v>
      </c>
      <c r="CD463" s="71">
        <v>4.9946799999999998</v>
      </c>
      <c r="CE463" s="72">
        <v>8.9282500000000002</v>
      </c>
      <c r="CF463" s="71">
        <v>12.861829999999999</v>
      </c>
      <c r="CH463" s="14" t="s">
        <v>23</v>
      </c>
      <c r="CI463" s="50" t="s">
        <v>3</v>
      </c>
      <c r="CJ463" s="71">
        <v>11.146990000000001</v>
      </c>
      <c r="CK463" s="72">
        <v>17.400960000000001</v>
      </c>
      <c r="CL463" s="71">
        <v>23.65493</v>
      </c>
    </row>
    <row r="464" spans="2:90" x14ac:dyDescent="0.3">
      <c r="B464" s="47"/>
      <c r="C464" s="52" t="s">
        <v>4</v>
      </c>
      <c r="D464" s="69">
        <v>1.4432</v>
      </c>
      <c r="E464" s="73">
        <v>2.29644</v>
      </c>
      <c r="F464" s="69">
        <v>3.14968</v>
      </c>
      <c r="H464" s="47"/>
      <c r="I464" s="52" t="s">
        <v>4</v>
      </c>
      <c r="J464" s="69">
        <v>1.45069</v>
      </c>
      <c r="K464" s="73">
        <v>2.3220999999999998</v>
      </c>
      <c r="L464" s="69">
        <v>3.1935199999999999</v>
      </c>
      <c r="N464" s="47"/>
      <c r="O464" s="52" t="s">
        <v>4</v>
      </c>
      <c r="P464" s="69">
        <v>1.4942500000000001</v>
      </c>
      <c r="Q464" s="73">
        <v>2.39676</v>
      </c>
      <c r="R464" s="69">
        <v>3.29928</v>
      </c>
      <c r="T464" s="47"/>
      <c r="U464" s="52" t="s">
        <v>4</v>
      </c>
      <c r="V464" s="69">
        <v>1.50515</v>
      </c>
      <c r="W464" s="73">
        <v>2.4693399999999999</v>
      </c>
      <c r="X464" s="69">
        <v>3.4335300000000002</v>
      </c>
      <c r="Z464" s="47"/>
      <c r="AA464" s="52" t="s">
        <v>4</v>
      </c>
      <c r="AB464" s="69">
        <v>1.62599</v>
      </c>
      <c r="AC464" s="73">
        <v>2.5584799999999999</v>
      </c>
      <c r="AD464" s="69">
        <v>3.4909699999999999</v>
      </c>
      <c r="AF464" s="47"/>
      <c r="AG464" s="52" t="s">
        <v>4</v>
      </c>
      <c r="AH464" s="69">
        <v>1.6627799999999999</v>
      </c>
      <c r="AI464" s="73">
        <v>2.7031100000000001</v>
      </c>
      <c r="AJ464" s="69">
        <v>3.7434400000000001</v>
      </c>
      <c r="AL464" s="47"/>
      <c r="AM464" s="52" t="s">
        <v>4</v>
      </c>
      <c r="AN464" s="69">
        <v>1.81996</v>
      </c>
      <c r="AO464" s="73">
        <v>3.07613</v>
      </c>
      <c r="AP464" s="69">
        <v>4.3323</v>
      </c>
      <c r="AR464" s="47"/>
      <c r="AS464" s="52" t="s">
        <v>4</v>
      </c>
      <c r="AT464" s="69">
        <v>2.0613100000000002</v>
      </c>
      <c r="AU464" s="73">
        <v>3.4149400000000001</v>
      </c>
      <c r="AV464" s="69">
        <v>4.7685700000000004</v>
      </c>
      <c r="AX464" s="47"/>
      <c r="AY464" s="52" t="s">
        <v>4</v>
      </c>
      <c r="AZ464" s="69">
        <v>2.16656</v>
      </c>
      <c r="BA464" s="73">
        <v>3.8727900000000002</v>
      </c>
      <c r="BB464" s="69">
        <v>5.5790100000000002</v>
      </c>
      <c r="BD464" s="47"/>
      <c r="BE464" s="52" t="s">
        <v>4</v>
      </c>
      <c r="BF464" s="69">
        <v>3.0024199999999999</v>
      </c>
      <c r="BG464" s="73">
        <v>4.7627300000000004</v>
      </c>
      <c r="BH464" s="69">
        <v>6.5230399999999999</v>
      </c>
      <c r="BJ464" s="47"/>
      <c r="BK464" s="52" t="s">
        <v>4</v>
      </c>
      <c r="BL464" s="69">
        <v>3.4914499999999999</v>
      </c>
      <c r="BM464" s="73">
        <v>5.5559799999999999</v>
      </c>
      <c r="BN464" s="69">
        <v>7.6204999999999998</v>
      </c>
      <c r="BP464" s="47"/>
      <c r="BQ464" s="52" t="s">
        <v>4</v>
      </c>
      <c r="BR464" s="69">
        <v>4.9919000000000002</v>
      </c>
      <c r="BS464" s="73">
        <v>7.6364700000000001</v>
      </c>
      <c r="BT464" s="69">
        <v>10.28105</v>
      </c>
      <c r="BV464" s="47"/>
      <c r="BW464" s="52" t="s">
        <v>4</v>
      </c>
      <c r="BX464" s="69">
        <v>4.9491899999999998</v>
      </c>
      <c r="BY464" s="73">
        <v>9.5911600000000004</v>
      </c>
      <c r="BZ464" s="69">
        <v>14.233129999999999</v>
      </c>
      <c r="CB464" s="47"/>
      <c r="CC464" s="52" t="s">
        <v>4</v>
      </c>
      <c r="CD464" s="69">
        <v>7.90585</v>
      </c>
      <c r="CE464" s="73">
        <v>12.537509999999999</v>
      </c>
      <c r="CF464" s="69">
        <v>17.169160000000002</v>
      </c>
      <c r="CH464" s="47"/>
      <c r="CI464" s="52" t="s">
        <v>4</v>
      </c>
      <c r="CJ464" s="69">
        <v>13.494949999999999</v>
      </c>
      <c r="CK464" s="73">
        <v>19.755739999999999</v>
      </c>
      <c r="CL464" s="69">
        <v>26.01652</v>
      </c>
    </row>
    <row r="465" spans="2:90" x14ac:dyDescent="0.3">
      <c r="B465" s="14" t="s">
        <v>24</v>
      </c>
      <c r="C465" s="50" t="s">
        <v>3</v>
      </c>
      <c r="D465" s="71">
        <v>3.7524799999999998</v>
      </c>
      <c r="E465" s="74">
        <v>4.7465599999999997</v>
      </c>
      <c r="F465" s="71">
        <v>5.7406300000000003</v>
      </c>
      <c r="H465" s="14" t="s">
        <v>24</v>
      </c>
      <c r="I465" s="50" t="s">
        <v>3</v>
      </c>
      <c r="J465" s="71">
        <v>3.7633100000000002</v>
      </c>
      <c r="K465" s="74">
        <v>4.7777500000000002</v>
      </c>
      <c r="L465" s="71">
        <v>5.7921899999999997</v>
      </c>
      <c r="N465" s="14" t="s">
        <v>24</v>
      </c>
      <c r="O465" s="50" t="s">
        <v>3</v>
      </c>
      <c r="P465" s="71">
        <v>3.7704599999999999</v>
      </c>
      <c r="Q465" s="74">
        <v>4.82064</v>
      </c>
      <c r="R465" s="71">
        <v>5.8708099999999996</v>
      </c>
      <c r="T465" s="14" t="s">
        <v>24</v>
      </c>
      <c r="U465" s="50" t="s">
        <v>3</v>
      </c>
      <c r="V465" s="71">
        <v>3.7292800000000002</v>
      </c>
      <c r="W465" s="74">
        <v>4.8609400000000003</v>
      </c>
      <c r="X465" s="71">
        <v>5.9926000000000004</v>
      </c>
      <c r="Z465" s="14" t="s">
        <v>24</v>
      </c>
      <c r="AA465" s="50" t="s">
        <v>3</v>
      </c>
      <c r="AB465" s="71">
        <v>3.9174199999999999</v>
      </c>
      <c r="AC465" s="74">
        <v>4.9451299999999998</v>
      </c>
      <c r="AD465" s="71">
        <v>5.9728399999999997</v>
      </c>
      <c r="AF465" s="14" t="s">
        <v>24</v>
      </c>
      <c r="AG465" s="50" t="s">
        <v>3</v>
      </c>
      <c r="AH465" s="71">
        <v>3.8393299999999999</v>
      </c>
      <c r="AI465" s="74">
        <v>5.0683499999999997</v>
      </c>
      <c r="AJ465" s="71">
        <v>6.2973800000000004</v>
      </c>
      <c r="AL465" s="14" t="s">
        <v>24</v>
      </c>
      <c r="AM465" s="50" t="s">
        <v>3</v>
      </c>
      <c r="AN465" s="71">
        <v>4.0156999999999998</v>
      </c>
      <c r="AO465" s="74">
        <v>5.2653699999999999</v>
      </c>
      <c r="AP465" s="71">
        <v>6.5150300000000003</v>
      </c>
      <c r="AR465" s="14" t="s">
        <v>24</v>
      </c>
      <c r="AS465" s="50" t="s">
        <v>3</v>
      </c>
      <c r="AT465" s="71">
        <v>4.1794200000000004</v>
      </c>
      <c r="AU465" s="74">
        <v>5.5471899999999996</v>
      </c>
      <c r="AV465" s="71">
        <v>6.9149599999999998</v>
      </c>
      <c r="AX465" s="14" t="s">
        <v>24</v>
      </c>
      <c r="AY465" s="50" t="s">
        <v>3</v>
      </c>
      <c r="AZ465" s="71">
        <v>4.3465100000000003</v>
      </c>
      <c r="BA465" s="74">
        <v>6.1181999999999999</v>
      </c>
      <c r="BB465" s="71">
        <v>7.8898900000000003</v>
      </c>
      <c r="BD465" s="14" t="s">
        <v>24</v>
      </c>
      <c r="BE465" s="50" t="s">
        <v>3</v>
      </c>
      <c r="BF465" s="71">
        <v>4.84856</v>
      </c>
      <c r="BG465" s="74">
        <v>6.7029399999999999</v>
      </c>
      <c r="BH465" s="71">
        <v>8.5573099999999993</v>
      </c>
      <c r="BJ465" s="14" t="s">
        <v>24</v>
      </c>
      <c r="BK465" s="50" t="s">
        <v>3</v>
      </c>
      <c r="BL465" s="71">
        <v>5.2393599999999996</v>
      </c>
      <c r="BM465" s="74">
        <v>7.4737299999999998</v>
      </c>
      <c r="BN465" s="71">
        <v>9.7081</v>
      </c>
      <c r="BP465" s="14" t="s">
        <v>24</v>
      </c>
      <c r="BQ465" s="50" t="s">
        <v>3</v>
      </c>
      <c r="BR465" s="71">
        <v>6.0634800000000002</v>
      </c>
      <c r="BS465" s="74">
        <v>8.9757400000000001</v>
      </c>
      <c r="BT465" s="71">
        <v>11.888</v>
      </c>
      <c r="BV465" s="14" t="s">
        <v>24</v>
      </c>
      <c r="BW465" s="50" t="s">
        <v>3</v>
      </c>
      <c r="BX465" s="71">
        <v>6.8146000000000004</v>
      </c>
      <c r="BY465" s="74">
        <v>11.218579999999999</v>
      </c>
      <c r="BZ465" s="71">
        <v>15.62256</v>
      </c>
      <c r="CB465" s="14" t="s">
        <v>24</v>
      </c>
      <c r="CC465" s="50" t="s">
        <v>3</v>
      </c>
      <c r="CD465" s="71">
        <v>9.0013400000000008</v>
      </c>
      <c r="CE465" s="74">
        <v>14.240550000000001</v>
      </c>
      <c r="CF465" s="71">
        <v>19.479749999999999</v>
      </c>
      <c r="CH465" s="14" t="s">
        <v>24</v>
      </c>
      <c r="CI465" s="50" t="s">
        <v>3</v>
      </c>
      <c r="CJ465" s="71">
        <v>17.01521</v>
      </c>
      <c r="CK465" s="74">
        <v>24.076419999999999</v>
      </c>
      <c r="CL465" s="71">
        <v>31.137630000000001</v>
      </c>
    </row>
    <row r="466" spans="2:90" x14ac:dyDescent="0.3">
      <c r="B466" s="47"/>
      <c r="C466" s="52" t="s">
        <v>4</v>
      </c>
      <c r="D466" s="69">
        <v>2.41635</v>
      </c>
      <c r="E466" s="73">
        <v>3.71536</v>
      </c>
      <c r="F466" s="69">
        <v>5.0143700000000004</v>
      </c>
      <c r="H466" s="47"/>
      <c r="I466" s="52" t="s">
        <v>4</v>
      </c>
      <c r="J466" s="69">
        <v>2.5037400000000001</v>
      </c>
      <c r="K466" s="73">
        <v>3.7807900000000001</v>
      </c>
      <c r="L466" s="69">
        <v>5.05783</v>
      </c>
      <c r="N466" s="47"/>
      <c r="O466" s="52" t="s">
        <v>4</v>
      </c>
      <c r="P466" s="69">
        <v>2.6454</v>
      </c>
      <c r="Q466" s="73">
        <v>3.8372600000000001</v>
      </c>
      <c r="R466" s="69">
        <v>5.0291100000000002</v>
      </c>
      <c r="T466" s="47"/>
      <c r="U466" s="52" t="s">
        <v>4</v>
      </c>
      <c r="V466" s="69">
        <v>2.6646299999999998</v>
      </c>
      <c r="W466" s="73">
        <v>3.9147500000000002</v>
      </c>
      <c r="X466" s="69">
        <v>5.1648800000000001</v>
      </c>
      <c r="Z466" s="47"/>
      <c r="AA466" s="52" t="s">
        <v>4</v>
      </c>
      <c r="AB466" s="69">
        <v>2.91744</v>
      </c>
      <c r="AC466" s="73">
        <v>4.0205500000000001</v>
      </c>
      <c r="AD466" s="69">
        <v>5.1236600000000001</v>
      </c>
      <c r="AF466" s="47"/>
      <c r="AG466" s="52" t="s">
        <v>4</v>
      </c>
      <c r="AH466" s="69">
        <v>2.8809399999999998</v>
      </c>
      <c r="AI466" s="73">
        <v>4.1901299999999999</v>
      </c>
      <c r="AJ466" s="69">
        <v>5.4993299999999996</v>
      </c>
      <c r="AL466" s="47"/>
      <c r="AM466" s="52" t="s">
        <v>4</v>
      </c>
      <c r="AN466" s="69">
        <v>3.1847599999999998</v>
      </c>
      <c r="AO466" s="73">
        <v>4.7845000000000004</v>
      </c>
      <c r="AP466" s="69">
        <v>6.3842400000000001</v>
      </c>
      <c r="AR466" s="47"/>
      <c r="AS466" s="52" t="s">
        <v>4</v>
      </c>
      <c r="AT466" s="69">
        <v>3.6859799999999998</v>
      </c>
      <c r="AU466" s="73">
        <v>5.1316899999999999</v>
      </c>
      <c r="AV466" s="69">
        <v>6.5773999999999999</v>
      </c>
      <c r="AX466" s="47"/>
      <c r="AY466" s="52" t="s">
        <v>4</v>
      </c>
      <c r="AZ466" s="69">
        <v>3.8766799999999999</v>
      </c>
      <c r="BA466" s="73">
        <v>5.4138500000000001</v>
      </c>
      <c r="BB466" s="69">
        <v>6.9510199999999998</v>
      </c>
      <c r="BD466" s="47"/>
      <c r="BE466" s="52" t="s">
        <v>4</v>
      </c>
      <c r="BF466" s="69">
        <v>4.7112999999999996</v>
      </c>
      <c r="BG466" s="73">
        <v>6.8071299999999999</v>
      </c>
      <c r="BH466" s="69">
        <v>8.9029600000000002</v>
      </c>
      <c r="BJ466" s="47"/>
      <c r="BK466" s="52" t="s">
        <v>4</v>
      </c>
      <c r="BL466" s="69">
        <v>5.4872699999999996</v>
      </c>
      <c r="BM466" s="73">
        <v>7.1873100000000001</v>
      </c>
      <c r="BN466" s="69">
        <v>8.8873499999999996</v>
      </c>
      <c r="BP466" s="47"/>
      <c r="BQ466" s="52" t="s">
        <v>4</v>
      </c>
      <c r="BR466" s="69">
        <v>6.11822</v>
      </c>
      <c r="BS466" s="73">
        <v>9.7851499999999998</v>
      </c>
      <c r="BT466" s="69">
        <v>13.45208</v>
      </c>
      <c r="BV466" s="47"/>
      <c r="BW466" s="52" t="s">
        <v>4</v>
      </c>
      <c r="BX466" s="69">
        <v>5.8540200000000002</v>
      </c>
      <c r="BY466" s="73">
        <v>10.645530000000001</v>
      </c>
      <c r="BZ466" s="69">
        <v>15.43704</v>
      </c>
      <c r="CB466" s="47"/>
      <c r="CC466" s="52" t="s">
        <v>4</v>
      </c>
      <c r="CD466" s="69">
        <v>8.7295599999999993</v>
      </c>
      <c r="CE466" s="73">
        <v>13.33755</v>
      </c>
      <c r="CF466" s="69">
        <v>17.945550000000001</v>
      </c>
      <c r="CH466" s="47"/>
      <c r="CI466" s="52" t="s">
        <v>4</v>
      </c>
      <c r="CJ466" s="69">
        <v>13.583320000000001</v>
      </c>
      <c r="CK466" s="73">
        <v>19.710290000000001</v>
      </c>
      <c r="CL466" s="69">
        <v>25.83727</v>
      </c>
    </row>
    <row r="467" spans="2:90" x14ac:dyDescent="0.3">
      <c r="B467" s="14" t="s">
        <v>25</v>
      </c>
      <c r="C467" s="50" t="s">
        <v>3</v>
      </c>
      <c r="D467" s="71">
        <v>99.746570000000006</v>
      </c>
      <c r="E467" s="72">
        <v>100.11694</v>
      </c>
      <c r="F467" s="71">
        <v>100.48730999999999</v>
      </c>
      <c r="H467" s="14" t="s">
        <v>25</v>
      </c>
      <c r="I467" s="50" t="s">
        <v>3</v>
      </c>
      <c r="J467" s="71">
        <v>99.747619999999998</v>
      </c>
      <c r="K467" s="72">
        <v>100.11724</v>
      </c>
      <c r="L467" s="71">
        <v>100.48685999999999</v>
      </c>
      <c r="N467" s="14" t="s">
        <v>25</v>
      </c>
      <c r="O467" s="50" t="s">
        <v>3</v>
      </c>
      <c r="P467" s="71">
        <v>99.749219999999994</v>
      </c>
      <c r="Q467" s="72">
        <v>100.11109999999999</v>
      </c>
      <c r="R467" s="71">
        <v>100.47298000000001</v>
      </c>
      <c r="T467" s="14" t="s">
        <v>25</v>
      </c>
      <c r="U467" s="50" t="s">
        <v>3</v>
      </c>
      <c r="V467" s="71">
        <v>99.749260000000007</v>
      </c>
      <c r="W467" s="72">
        <v>100.11118</v>
      </c>
      <c r="X467" s="71">
        <v>100.47309</v>
      </c>
      <c r="Z467" s="14" t="s">
        <v>25</v>
      </c>
      <c r="AA467" s="50" t="s">
        <v>3</v>
      </c>
      <c r="AB467" s="71">
        <v>99.755420000000001</v>
      </c>
      <c r="AC467" s="72">
        <v>100.11369000000001</v>
      </c>
      <c r="AD467" s="71">
        <v>100.47196</v>
      </c>
      <c r="AF467" s="14" t="s">
        <v>25</v>
      </c>
      <c r="AG467" s="50" t="s">
        <v>3</v>
      </c>
      <c r="AH467" s="71">
        <v>99.749740000000003</v>
      </c>
      <c r="AI467" s="72">
        <v>100.10590999999999</v>
      </c>
      <c r="AJ467" s="71">
        <v>100.46208</v>
      </c>
      <c r="AL467" s="14" t="s">
        <v>25</v>
      </c>
      <c r="AM467" s="50" t="s">
        <v>3</v>
      </c>
      <c r="AN467" s="71">
        <v>99.757490000000004</v>
      </c>
      <c r="AO467" s="72">
        <v>100.10465000000001</v>
      </c>
      <c r="AP467" s="71">
        <v>100.45180999999999</v>
      </c>
      <c r="AR467" s="14" t="s">
        <v>25</v>
      </c>
      <c r="AS467" s="50" t="s">
        <v>3</v>
      </c>
      <c r="AT467" s="71">
        <v>99.751909999999995</v>
      </c>
      <c r="AU467" s="72">
        <v>100.09757999999999</v>
      </c>
      <c r="AV467" s="71">
        <v>100.44325000000001</v>
      </c>
      <c r="AX467" s="14" t="s">
        <v>25</v>
      </c>
      <c r="AY467" s="50" t="s">
        <v>3</v>
      </c>
      <c r="AZ467" s="71">
        <v>99.747330000000005</v>
      </c>
      <c r="BA467" s="72">
        <v>100.09631</v>
      </c>
      <c r="BB467" s="71">
        <v>100.44529</v>
      </c>
      <c r="BD467" s="14" t="s">
        <v>25</v>
      </c>
      <c r="BE467" s="50" t="s">
        <v>3</v>
      </c>
      <c r="BF467" s="71">
        <v>99.745149999999995</v>
      </c>
      <c r="BG467" s="72">
        <v>100.08029000000001</v>
      </c>
      <c r="BH467" s="71">
        <v>100.41542</v>
      </c>
      <c r="BJ467" s="14" t="s">
        <v>25</v>
      </c>
      <c r="BK467" s="50" t="s">
        <v>3</v>
      </c>
      <c r="BL467" s="71">
        <v>99.753550000000004</v>
      </c>
      <c r="BM467" s="72">
        <v>100.08788</v>
      </c>
      <c r="BN467" s="71">
        <v>100.42221000000001</v>
      </c>
      <c r="BP467" s="14" t="s">
        <v>25</v>
      </c>
      <c r="BQ467" s="50" t="s">
        <v>3</v>
      </c>
      <c r="BR467" s="71">
        <v>99.7346</v>
      </c>
      <c r="BS467" s="72">
        <v>100.07572999999999</v>
      </c>
      <c r="BT467" s="71">
        <v>100.41685</v>
      </c>
      <c r="BV467" s="14" t="s">
        <v>25</v>
      </c>
      <c r="BW467" s="50" t="s">
        <v>3</v>
      </c>
      <c r="BX467" s="71">
        <v>99.709389999999999</v>
      </c>
      <c r="BY467" s="72">
        <v>100.04258</v>
      </c>
      <c r="BZ467" s="71">
        <v>100.37576</v>
      </c>
      <c r="CB467" s="14" t="s">
        <v>25</v>
      </c>
      <c r="CC467" s="50" t="s">
        <v>3</v>
      </c>
      <c r="CD467" s="71">
        <v>99.650540000000007</v>
      </c>
      <c r="CE467" s="72">
        <v>99.975030000000004</v>
      </c>
      <c r="CF467" s="71">
        <v>100.29951</v>
      </c>
      <c r="CH467" s="14" t="s">
        <v>25</v>
      </c>
      <c r="CI467" s="50" t="s">
        <v>3</v>
      </c>
      <c r="CJ467" s="71">
        <v>99.484549999999999</v>
      </c>
      <c r="CK467" s="72">
        <v>99.802880000000002</v>
      </c>
      <c r="CL467" s="71">
        <v>100.12121</v>
      </c>
    </row>
    <row r="468" spans="2:90" x14ac:dyDescent="0.3">
      <c r="B468" s="47"/>
      <c r="C468" s="52" t="s">
        <v>4</v>
      </c>
      <c r="D468" s="69">
        <v>47.710279999999997</v>
      </c>
      <c r="E468" s="73">
        <v>48.025239999999997</v>
      </c>
      <c r="F468" s="69">
        <v>48.340209999999999</v>
      </c>
      <c r="H468" s="47"/>
      <c r="I468" s="52" t="s">
        <v>4</v>
      </c>
      <c r="J468" s="69">
        <v>47.713140000000003</v>
      </c>
      <c r="K468" s="73">
        <v>48.025449999999999</v>
      </c>
      <c r="L468" s="69">
        <v>48.337760000000003</v>
      </c>
      <c r="N468" s="47"/>
      <c r="O468" s="52" t="s">
        <v>4</v>
      </c>
      <c r="P468" s="69">
        <v>47.714370000000002</v>
      </c>
      <c r="Q468" s="73">
        <v>48.0261</v>
      </c>
      <c r="R468" s="69">
        <v>48.33784</v>
      </c>
      <c r="T468" s="47"/>
      <c r="U468" s="52" t="s">
        <v>4</v>
      </c>
      <c r="V468" s="69">
        <v>47.714469999999999</v>
      </c>
      <c r="W468" s="73">
        <v>48.026850000000003</v>
      </c>
      <c r="X468" s="69">
        <v>48.339219999999997</v>
      </c>
      <c r="Z468" s="47"/>
      <c r="AA468" s="52" t="s">
        <v>4</v>
      </c>
      <c r="AB468" s="69">
        <v>47.718809999999998</v>
      </c>
      <c r="AC468" s="73">
        <v>48.029789999999998</v>
      </c>
      <c r="AD468" s="69">
        <v>48.340780000000002</v>
      </c>
      <c r="AF468" s="47"/>
      <c r="AG468" s="52" t="s">
        <v>4</v>
      </c>
      <c r="AH468" s="69">
        <v>47.711649999999999</v>
      </c>
      <c r="AI468" s="73">
        <v>48.024970000000003</v>
      </c>
      <c r="AJ468" s="69">
        <v>48.338299999999997</v>
      </c>
      <c r="AL468" s="47"/>
      <c r="AM468" s="52" t="s">
        <v>4</v>
      </c>
      <c r="AN468" s="69">
        <v>47.722549999999998</v>
      </c>
      <c r="AO468" s="73">
        <v>48.032699999999998</v>
      </c>
      <c r="AP468" s="69">
        <v>48.342840000000002</v>
      </c>
      <c r="AR468" s="47"/>
      <c r="AS468" s="52" t="s">
        <v>4</v>
      </c>
      <c r="AT468" s="69">
        <v>47.712069999999997</v>
      </c>
      <c r="AU468" s="73">
        <v>48.025399999999998</v>
      </c>
      <c r="AV468" s="69">
        <v>48.338729999999998</v>
      </c>
      <c r="AX468" s="47"/>
      <c r="AY468" s="52" t="s">
        <v>4</v>
      </c>
      <c r="AZ468" s="69">
        <v>47.698779999999999</v>
      </c>
      <c r="BA468" s="73">
        <v>48.014890000000001</v>
      </c>
      <c r="BB468" s="69">
        <v>48.33099</v>
      </c>
      <c r="BD468" s="47"/>
      <c r="BE468" s="52" t="s">
        <v>4</v>
      </c>
      <c r="BF468" s="69">
        <v>47.713880000000003</v>
      </c>
      <c r="BG468" s="73">
        <v>48.026009999999999</v>
      </c>
      <c r="BH468" s="69">
        <v>48.338149999999999</v>
      </c>
      <c r="BJ468" s="47"/>
      <c r="BK468" s="52" t="s">
        <v>4</v>
      </c>
      <c r="BL468" s="69">
        <v>47.706440000000001</v>
      </c>
      <c r="BM468" s="73">
        <v>48.014679999999998</v>
      </c>
      <c r="BN468" s="69">
        <v>48.322929999999999</v>
      </c>
      <c r="BP468" s="47"/>
      <c r="BQ468" s="52" t="s">
        <v>4</v>
      </c>
      <c r="BR468" s="69">
        <v>47.710850000000001</v>
      </c>
      <c r="BS468" s="73">
        <v>48.01332</v>
      </c>
      <c r="BT468" s="69">
        <v>48.31579</v>
      </c>
      <c r="BV468" s="47"/>
      <c r="BW468" s="52" t="s">
        <v>4</v>
      </c>
      <c r="BX468" s="69">
        <v>47.698790000000002</v>
      </c>
      <c r="BY468" s="73">
        <v>48.021659999999997</v>
      </c>
      <c r="BZ468" s="69">
        <v>48.344520000000003</v>
      </c>
      <c r="CB468" s="47"/>
      <c r="CC468" s="52" t="s">
        <v>4</v>
      </c>
      <c r="CD468" s="69">
        <v>47.695720000000001</v>
      </c>
      <c r="CE468" s="73">
        <v>48.020220000000002</v>
      </c>
      <c r="CF468" s="69">
        <v>48.344729999999998</v>
      </c>
      <c r="CH468" s="47"/>
      <c r="CI468" s="52" t="s">
        <v>4</v>
      </c>
      <c r="CJ468" s="69">
        <v>47.719450000000002</v>
      </c>
      <c r="CK468" s="73">
        <v>48.041359999999997</v>
      </c>
      <c r="CL468" s="69">
        <v>48.363259999999997</v>
      </c>
    </row>
    <row r="469" spans="2:90" x14ac:dyDescent="0.3">
      <c r="B469" s="14" t="s">
        <v>26</v>
      </c>
      <c r="C469" s="50" t="s">
        <v>3</v>
      </c>
      <c r="D469" s="71">
        <v>10.7944</v>
      </c>
      <c r="E469" s="72">
        <v>11.114330000000001</v>
      </c>
      <c r="F469" s="71">
        <v>11.43426</v>
      </c>
      <c r="H469" s="14" t="s">
        <v>26</v>
      </c>
      <c r="I469" s="50" t="s">
        <v>3</v>
      </c>
      <c r="J469" s="71">
        <v>10.795870000000001</v>
      </c>
      <c r="K469" s="72">
        <v>11.12125</v>
      </c>
      <c r="L469" s="71">
        <v>11.44664</v>
      </c>
      <c r="N469" s="14" t="s">
        <v>26</v>
      </c>
      <c r="O469" s="50" t="s">
        <v>3</v>
      </c>
      <c r="P469" s="71">
        <v>10.72138</v>
      </c>
      <c r="Q469" s="72">
        <v>11.090199999999999</v>
      </c>
      <c r="R469" s="71">
        <v>11.45903</v>
      </c>
      <c r="T469" s="14" t="s">
        <v>26</v>
      </c>
      <c r="U469" s="50" t="s">
        <v>3</v>
      </c>
      <c r="V469" s="71">
        <v>10.67845</v>
      </c>
      <c r="W469" s="72">
        <v>11.072290000000001</v>
      </c>
      <c r="X469" s="71">
        <v>11.466139999999999</v>
      </c>
      <c r="Z469" s="14" t="s">
        <v>26</v>
      </c>
      <c r="AA469" s="50" t="s">
        <v>3</v>
      </c>
      <c r="AB469" s="71">
        <v>10.641109999999999</v>
      </c>
      <c r="AC469" s="72">
        <v>11.042870000000001</v>
      </c>
      <c r="AD469" s="71">
        <v>11.44463</v>
      </c>
      <c r="AF469" s="14" t="s">
        <v>26</v>
      </c>
      <c r="AG469" s="50" t="s">
        <v>3</v>
      </c>
      <c r="AH469" s="71">
        <v>10.516220000000001</v>
      </c>
      <c r="AI469" s="72">
        <v>10.98953</v>
      </c>
      <c r="AJ469" s="71">
        <v>11.46285</v>
      </c>
      <c r="AL469" s="14" t="s">
        <v>26</v>
      </c>
      <c r="AM469" s="50" t="s">
        <v>3</v>
      </c>
      <c r="AN469" s="71">
        <v>10.38081</v>
      </c>
      <c r="AO469" s="72">
        <v>10.9056</v>
      </c>
      <c r="AP469" s="71">
        <v>11.430389999999999</v>
      </c>
      <c r="AR469" s="14" t="s">
        <v>26</v>
      </c>
      <c r="AS469" s="50" t="s">
        <v>3</v>
      </c>
      <c r="AT469" s="71">
        <v>10.062950000000001</v>
      </c>
      <c r="AU469" s="72">
        <v>10.74404</v>
      </c>
      <c r="AV469" s="71">
        <v>11.425129999999999</v>
      </c>
      <c r="AX469" s="14" t="s">
        <v>26</v>
      </c>
      <c r="AY469" s="50" t="s">
        <v>3</v>
      </c>
      <c r="AZ469" s="71">
        <v>9.0609199999999994</v>
      </c>
      <c r="BA469" s="72">
        <v>10.324680000000001</v>
      </c>
      <c r="BB469" s="71">
        <v>11.58845</v>
      </c>
      <c r="BD469" s="14" t="s">
        <v>26</v>
      </c>
      <c r="BE469" s="50" t="s">
        <v>3</v>
      </c>
      <c r="BF469" s="71">
        <v>8.7581399999999991</v>
      </c>
      <c r="BG469" s="72">
        <v>10.052759999999999</v>
      </c>
      <c r="BH469" s="71">
        <v>11.347390000000001</v>
      </c>
      <c r="BJ469" s="14" t="s">
        <v>26</v>
      </c>
      <c r="BK469" s="50" t="s">
        <v>3</v>
      </c>
      <c r="BL469" s="71">
        <v>7.74451</v>
      </c>
      <c r="BM469" s="72">
        <v>9.4548400000000008</v>
      </c>
      <c r="BN469" s="71">
        <v>11.16516</v>
      </c>
      <c r="BP469" s="14" t="s">
        <v>26</v>
      </c>
      <c r="BQ469" s="50" t="s">
        <v>3</v>
      </c>
      <c r="BR469" s="71">
        <v>6.2506199999999996</v>
      </c>
      <c r="BS469" s="72">
        <v>8.4798100000000005</v>
      </c>
      <c r="BT469" s="71">
        <v>10.709009999999999</v>
      </c>
      <c r="BV469" s="14" t="s">
        <v>26</v>
      </c>
      <c r="BW469" s="50" t="s">
        <v>3</v>
      </c>
      <c r="BX469" s="71">
        <v>3.3302100000000001</v>
      </c>
      <c r="BY469" s="72">
        <v>6.5953600000000003</v>
      </c>
      <c r="BZ469" s="71">
        <v>9.8605199999999993</v>
      </c>
      <c r="CB469" s="14" t="s">
        <v>26</v>
      </c>
      <c r="CC469" s="50" t="s">
        <v>3</v>
      </c>
      <c r="CD469" s="71">
        <v>0.17433000000000001</v>
      </c>
      <c r="CE469" s="72">
        <v>4.0569800000000003</v>
      </c>
      <c r="CF469" s="71">
        <v>7.9396399999999998</v>
      </c>
      <c r="CH469" s="14" t="s">
        <v>26</v>
      </c>
      <c r="CI469" s="50" t="s">
        <v>3</v>
      </c>
      <c r="CJ469" s="71">
        <v>-10.47841</v>
      </c>
      <c r="CK469" s="72">
        <v>-4.2708399999999997</v>
      </c>
      <c r="CL469" s="71">
        <v>1.9367300000000001</v>
      </c>
    </row>
    <row r="470" spans="2:90" x14ac:dyDescent="0.3">
      <c r="B470" s="47"/>
      <c r="C470" s="52" t="s">
        <v>4</v>
      </c>
      <c r="D470" s="69">
        <v>5.6069699999999996</v>
      </c>
      <c r="E470" s="73">
        <v>5.8088499999999996</v>
      </c>
      <c r="F470" s="69">
        <v>6.0107299999999997</v>
      </c>
      <c r="H470" s="47"/>
      <c r="I470" s="52" t="s">
        <v>4</v>
      </c>
      <c r="J470" s="69">
        <v>5.6171800000000003</v>
      </c>
      <c r="K470" s="73">
        <v>5.8189500000000001</v>
      </c>
      <c r="L470" s="69">
        <v>6.0207199999999998</v>
      </c>
      <c r="N470" s="47"/>
      <c r="O470" s="52" t="s">
        <v>4</v>
      </c>
      <c r="P470" s="69">
        <v>5.6513099999999996</v>
      </c>
      <c r="Q470" s="73">
        <v>5.8108399999999998</v>
      </c>
      <c r="R470" s="69">
        <v>5.9703600000000003</v>
      </c>
      <c r="T470" s="47"/>
      <c r="U470" s="52" t="s">
        <v>4</v>
      </c>
      <c r="V470" s="69">
        <v>5.6313399999999998</v>
      </c>
      <c r="W470" s="73">
        <v>5.8280700000000003</v>
      </c>
      <c r="X470" s="69">
        <v>6.0248100000000004</v>
      </c>
      <c r="Z470" s="47"/>
      <c r="AA470" s="52" t="s">
        <v>4</v>
      </c>
      <c r="AB470" s="69">
        <v>5.6574400000000002</v>
      </c>
      <c r="AC470" s="73">
        <v>5.8007799999999996</v>
      </c>
      <c r="AD470" s="69">
        <v>5.9441199999999998</v>
      </c>
      <c r="AF470" s="47"/>
      <c r="AG470" s="52" t="s">
        <v>4</v>
      </c>
      <c r="AH470" s="69">
        <v>5.6103699999999996</v>
      </c>
      <c r="AI470" s="73">
        <v>5.8148600000000004</v>
      </c>
      <c r="AJ470" s="69">
        <v>6.0193500000000002</v>
      </c>
      <c r="AL470" s="47"/>
      <c r="AM470" s="52" t="s">
        <v>4</v>
      </c>
      <c r="AN470" s="69">
        <v>5.6423800000000002</v>
      </c>
      <c r="AO470" s="73">
        <v>5.9303999999999997</v>
      </c>
      <c r="AP470" s="69">
        <v>6.2184100000000004</v>
      </c>
      <c r="AR470" s="47"/>
      <c r="AS470" s="52" t="s">
        <v>4</v>
      </c>
      <c r="AT470" s="69">
        <v>5.67218</v>
      </c>
      <c r="AU470" s="73">
        <v>5.9605699999999997</v>
      </c>
      <c r="AV470" s="69">
        <v>6.2489499999999998</v>
      </c>
      <c r="AX470" s="47"/>
      <c r="AY470" s="52" t="s">
        <v>4</v>
      </c>
      <c r="AZ470" s="69">
        <v>5.6326599999999996</v>
      </c>
      <c r="BA470" s="73">
        <v>6.0563000000000002</v>
      </c>
      <c r="BB470" s="69">
        <v>6.47994</v>
      </c>
      <c r="BD470" s="47"/>
      <c r="BE470" s="52" t="s">
        <v>4</v>
      </c>
      <c r="BF470" s="69">
        <v>5.8436300000000001</v>
      </c>
      <c r="BG470" s="73">
        <v>6.3454699999999997</v>
      </c>
      <c r="BH470" s="69">
        <v>6.8473100000000002</v>
      </c>
      <c r="BJ470" s="47"/>
      <c r="BK470" s="52" t="s">
        <v>4</v>
      </c>
      <c r="BL470" s="69">
        <v>5.80586</v>
      </c>
      <c r="BM470" s="73">
        <v>6.5230499999999996</v>
      </c>
      <c r="BN470" s="69">
        <v>7.2402300000000004</v>
      </c>
      <c r="BP470" s="47"/>
      <c r="BQ470" s="52" t="s">
        <v>4</v>
      </c>
      <c r="BR470" s="69">
        <v>5.9455900000000002</v>
      </c>
      <c r="BS470" s="73">
        <v>7.6279199999999996</v>
      </c>
      <c r="BT470" s="69">
        <v>9.3102499999999999</v>
      </c>
      <c r="BV470" s="47"/>
      <c r="BW470" s="52" t="s">
        <v>4</v>
      </c>
      <c r="BX470" s="69">
        <v>4.9219600000000003</v>
      </c>
      <c r="BY470" s="73">
        <v>8.6768099999999997</v>
      </c>
      <c r="BZ470" s="69">
        <v>12.431660000000001</v>
      </c>
      <c r="CB470" s="47"/>
      <c r="CC470" s="52" t="s">
        <v>4</v>
      </c>
      <c r="CD470" s="69">
        <v>6.3168699999999998</v>
      </c>
      <c r="CE470" s="73">
        <v>10.36012</v>
      </c>
      <c r="CF470" s="69">
        <v>14.40338</v>
      </c>
      <c r="CH470" s="47"/>
      <c r="CI470" s="52" t="s">
        <v>4</v>
      </c>
      <c r="CJ470" s="69">
        <v>10.102740000000001</v>
      </c>
      <c r="CK470" s="73">
        <v>15.94398</v>
      </c>
      <c r="CL470" s="69">
        <v>21.785219999999999</v>
      </c>
    </row>
    <row r="471" spans="2:90" x14ac:dyDescent="0.3">
      <c r="B471" s="57" t="s">
        <v>27</v>
      </c>
      <c r="C471" s="43"/>
      <c r="D471" s="76">
        <v>37.311669999999999</v>
      </c>
      <c r="E471" s="77">
        <v>39.422629999999998</v>
      </c>
      <c r="F471" s="76">
        <v>41.5336</v>
      </c>
      <c r="H471" s="57" t="s">
        <v>27</v>
      </c>
      <c r="I471" s="43"/>
      <c r="J471" s="76">
        <v>38.132660000000001</v>
      </c>
      <c r="K471" s="77">
        <v>40.062469999999998</v>
      </c>
      <c r="L471" s="76">
        <v>41.992289999999997</v>
      </c>
      <c r="N471" s="57" t="s">
        <v>27</v>
      </c>
      <c r="O471" s="43"/>
      <c r="P471" s="76">
        <v>37.177230000000002</v>
      </c>
      <c r="Q471" s="77">
        <v>39.316099999999999</v>
      </c>
      <c r="R471" s="76">
        <v>41.454970000000003</v>
      </c>
      <c r="T471" s="57" t="s">
        <v>27</v>
      </c>
      <c r="U471" s="43"/>
      <c r="V471" s="76">
        <v>37.278820000000003</v>
      </c>
      <c r="W471" s="77">
        <v>39.411110000000001</v>
      </c>
      <c r="X471" s="76">
        <v>41.543399999999998</v>
      </c>
      <c r="Z471" s="57" t="s">
        <v>27</v>
      </c>
      <c r="AA471" s="43"/>
      <c r="AB471" s="76">
        <v>37.954219999999999</v>
      </c>
      <c r="AC471" s="77">
        <v>39.939300000000003</v>
      </c>
      <c r="AD471" s="76">
        <v>41.924379999999999</v>
      </c>
      <c r="AF471" s="57" t="s">
        <v>27</v>
      </c>
      <c r="AG471" s="43"/>
      <c r="AH471" s="76">
        <v>37.174959999999999</v>
      </c>
      <c r="AI471" s="77">
        <v>39.257689999999997</v>
      </c>
      <c r="AJ471" s="76">
        <v>41.340429999999998</v>
      </c>
      <c r="AL471" s="57" t="s">
        <v>27</v>
      </c>
      <c r="AM471" s="43"/>
      <c r="AN471" s="76">
        <v>37.438870000000001</v>
      </c>
      <c r="AO471" s="77">
        <v>39.422629999999998</v>
      </c>
      <c r="AP471" s="76">
        <v>41.406399999999998</v>
      </c>
      <c r="AR471" s="57" t="s">
        <v>27</v>
      </c>
      <c r="AS471" s="43"/>
      <c r="AT471" s="76">
        <v>36.918430000000001</v>
      </c>
      <c r="AU471" s="77">
        <v>39.115139999999997</v>
      </c>
      <c r="AV471" s="76">
        <v>41.311839999999997</v>
      </c>
      <c r="AX471" s="57" t="s">
        <v>27</v>
      </c>
      <c r="AY471" s="43"/>
      <c r="AZ471" s="76">
        <v>36.871949999999998</v>
      </c>
      <c r="BA471" s="77">
        <v>38.146979999999999</v>
      </c>
      <c r="BB471" s="76">
        <v>39.42201</v>
      </c>
      <c r="BD471" s="57" t="s">
        <v>27</v>
      </c>
      <c r="BE471" s="43"/>
      <c r="BF471" s="76">
        <v>36.422699999999999</v>
      </c>
      <c r="BG471" s="77">
        <v>37.524529999999999</v>
      </c>
      <c r="BH471" s="76">
        <v>38.626359999999998</v>
      </c>
      <c r="BJ471" s="57" t="s">
        <v>27</v>
      </c>
      <c r="BK471" s="43"/>
      <c r="BL471" s="76">
        <v>35.260890000000003</v>
      </c>
      <c r="BM471" s="77">
        <v>37.391829999999999</v>
      </c>
      <c r="BN471" s="76">
        <v>39.522770000000001</v>
      </c>
      <c r="BP471" s="57" t="s">
        <v>27</v>
      </c>
      <c r="BQ471" s="43"/>
      <c r="BR471" s="76">
        <v>34.717970000000001</v>
      </c>
      <c r="BS471" s="77">
        <v>36.796860000000002</v>
      </c>
      <c r="BT471" s="76">
        <v>38.87576</v>
      </c>
      <c r="BV471" s="57" t="s">
        <v>27</v>
      </c>
      <c r="BW471" s="43"/>
      <c r="BX471" s="76">
        <v>33.520020000000002</v>
      </c>
      <c r="BY471" s="77">
        <v>35.534120000000001</v>
      </c>
      <c r="BZ471" s="76">
        <v>37.548220000000001</v>
      </c>
      <c r="CB471" s="57" t="s">
        <v>27</v>
      </c>
      <c r="CC471" s="43"/>
      <c r="CD471" s="76">
        <v>31.803889999999999</v>
      </c>
      <c r="CE471" s="77">
        <v>34.106549999999999</v>
      </c>
      <c r="CF471" s="76">
        <v>36.409219999999998</v>
      </c>
      <c r="CH471" s="57" t="s">
        <v>27</v>
      </c>
      <c r="CI471" s="43"/>
      <c r="CJ471" s="76">
        <v>23.841729999999998</v>
      </c>
      <c r="CK471" s="77">
        <v>28.384789999999999</v>
      </c>
      <c r="CL471" s="76">
        <v>32.927860000000003</v>
      </c>
    </row>
    <row r="472" spans="2:90" x14ac:dyDescent="0.3">
      <c r="B472" s="57" t="s">
        <v>28</v>
      </c>
      <c r="C472" s="43"/>
      <c r="D472" s="76">
        <v>-39.466569999999997</v>
      </c>
      <c r="E472" s="77">
        <v>-12.59812</v>
      </c>
      <c r="F472" s="76">
        <v>14.27032</v>
      </c>
      <c r="H472" s="57" t="s">
        <v>28</v>
      </c>
      <c r="I472" s="43"/>
      <c r="J472" s="76">
        <v>-49.133020000000002</v>
      </c>
      <c r="K472" s="77">
        <v>-18.14207</v>
      </c>
      <c r="L472" s="76">
        <v>12.848879999999999</v>
      </c>
      <c r="N472" s="57" t="s">
        <v>28</v>
      </c>
      <c r="O472" s="43"/>
      <c r="P472" s="76">
        <v>-36.596049999999998</v>
      </c>
      <c r="Q472" s="77">
        <v>-14.77529</v>
      </c>
      <c r="R472" s="76">
        <v>7.0454699999999999</v>
      </c>
      <c r="T472" s="57" t="s">
        <v>28</v>
      </c>
      <c r="U472" s="43"/>
      <c r="V472" s="76">
        <v>-44.385449999999999</v>
      </c>
      <c r="W472" s="77">
        <v>-17.762219999999999</v>
      </c>
      <c r="X472" s="76">
        <v>8.8610199999999999</v>
      </c>
      <c r="Z472" s="57" t="s">
        <v>28</v>
      </c>
      <c r="AA472" s="43"/>
      <c r="AB472" s="76">
        <v>-40.460909999999998</v>
      </c>
      <c r="AC472" s="77">
        <v>-18.23537</v>
      </c>
      <c r="AD472" s="76">
        <v>3.9901599999999999</v>
      </c>
      <c r="AF472" s="57" t="s">
        <v>28</v>
      </c>
      <c r="AG472" s="43"/>
      <c r="AH472" s="76">
        <v>-42.44697</v>
      </c>
      <c r="AI472" s="77">
        <v>-19.961410000000001</v>
      </c>
      <c r="AJ472" s="76">
        <v>2.5241600000000002</v>
      </c>
      <c r="AL472" s="57" t="s">
        <v>28</v>
      </c>
      <c r="AM472" s="43"/>
      <c r="AN472" s="76">
        <v>-104.54494</v>
      </c>
      <c r="AO472" s="77">
        <v>-56.142429999999997</v>
      </c>
      <c r="AP472" s="76">
        <v>-7.7399300000000002</v>
      </c>
      <c r="AR472" s="57" t="s">
        <v>28</v>
      </c>
      <c r="AS472" s="43"/>
      <c r="AT472" s="76">
        <v>-92.157399999999996</v>
      </c>
      <c r="AU472" s="77">
        <v>-52.994660000000003</v>
      </c>
      <c r="AV472" s="76">
        <v>-13.831910000000001</v>
      </c>
      <c r="AX472" s="57" t="s">
        <v>28</v>
      </c>
      <c r="AY472" s="43"/>
      <c r="AZ472" s="76">
        <v>-66.572890000000001</v>
      </c>
      <c r="BA472" s="77">
        <v>-38.204799999999999</v>
      </c>
      <c r="BB472" s="76">
        <v>-9.8367100000000001</v>
      </c>
      <c r="BD472" s="57" t="s">
        <v>28</v>
      </c>
      <c r="BE472" s="43"/>
      <c r="BF472" s="76">
        <v>-147.68101999999999</v>
      </c>
      <c r="BG472" s="77">
        <v>-74.610140000000001</v>
      </c>
      <c r="BH472" s="76">
        <v>-1.5392699999999999</v>
      </c>
      <c r="BJ472" s="57" t="s">
        <v>28</v>
      </c>
      <c r="BK472" s="43"/>
      <c r="BL472" s="76">
        <v>-127.84684</v>
      </c>
      <c r="BM472" s="77">
        <v>-87.568020000000004</v>
      </c>
      <c r="BN472" s="76">
        <v>-47.289200000000001</v>
      </c>
      <c r="BP472" s="57" t="s">
        <v>28</v>
      </c>
      <c r="BQ472" s="43"/>
      <c r="BR472" s="76">
        <v>-322.21611999999999</v>
      </c>
      <c r="BS472" s="77">
        <v>-175.61660000000001</v>
      </c>
      <c r="BT472" s="76">
        <v>-29.01708</v>
      </c>
      <c r="BV472" s="57" t="s">
        <v>28</v>
      </c>
      <c r="BW472" s="43"/>
      <c r="BX472" s="76">
        <v>-444.48951</v>
      </c>
      <c r="BY472" s="77">
        <v>-225.35862</v>
      </c>
      <c r="BZ472" s="76">
        <v>-6.2277300000000002</v>
      </c>
      <c r="CB472" s="57" t="s">
        <v>28</v>
      </c>
      <c r="CC472" s="43"/>
      <c r="CD472" s="76">
        <v>-360.32159999999999</v>
      </c>
      <c r="CE472" s="77">
        <v>-213.65278000000001</v>
      </c>
      <c r="CF472" s="76">
        <v>-66.983949999999993</v>
      </c>
      <c r="CH472" s="57" t="s">
        <v>28</v>
      </c>
      <c r="CI472" s="43"/>
      <c r="CJ472" s="76">
        <v>-272.68763999999999</v>
      </c>
      <c r="CK472" s="77">
        <v>-216.42341999999999</v>
      </c>
      <c r="CL472" s="76">
        <v>-160.15919</v>
      </c>
    </row>
    <row r="473" spans="2:90" x14ac:dyDescent="0.3">
      <c r="B473" s="46" t="s">
        <v>29</v>
      </c>
      <c r="C473" s="47"/>
      <c r="D473" s="69">
        <v>57169.451760000004</v>
      </c>
      <c r="E473" s="70">
        <v>58724.974670000003</v>
      </c>
      <c r="F473" s="69">
        <v>60280.497589999999</v>
      </c>
      <c r="H473" s="46" t="s">
        <v>29</v>
      </c>
      <c r="I473" s="47"/>
      <c r="J473" s="69">
        <v>57163.470200000003</v>
      </c>
      <c r="K473" s="70">
        <v>58766.871509999997</v>
      </c>
      <c r="L473" s="69">
        <v>60370.272819999998</v>
      </c>
      <c r="N473" s="46" t="s">
        <v>29</v>
      </c>
      <c r="O473" s="47"/>
      <c r="P473" s="69">
        <v>56799.754379999998</v>
      </c>
      <c r="Q473" s="70">
        <v>58604.663639999999</v>
      </c>
      <c r="R473" s="69">
        <v>60409.572899999999</v>
      </c>
      <c r="T473" s="46" t="s">
        <v>29</v>
      </c>
      <c r="U473" s="47"/>
      <c r="V473" s="69">
        <v>56516.603219999997</v>
      </c>
      <c r="W473" s="70">
        <v>58502.689610000001</v>
      </c>
      <c r="X473" s="69">
        <v>60488.775999999998</v>
      </c>
      <c r="Z473" s="46" t="s">
        <v>29</v>
      </c>
      <c r="AA473" s="47"/>
      <c r="AB473" s="69">
        <v>56339.857239999998</v>
      </c>
      <c r="AC473" s="70">
        <v>58342.110220000002</v>
      </c>
      <c r="AD473" s="69">
        <v>60344.3632</v>
      </c>
      <c r="AF473" s="46" t="s">
        <v>29</v>
      </c>
      <c r="AG473" s="47"/>
      <c r="AH473" s="69">
        <v>55666.304210000002</v>
      </c>
      <c r="AI473" s="70">
        <v>58042.016210000002</v>
      </c>
      <c r="AJ473" s="69">
        <v>60417.728199999998</v>
      </c>
      <c r="AL473" s="46" t="s">
        <v>29</v>
      </c>
      <c r="AM473" s="47"/>
      <c r="AN473" s="69">
        <v>54896.863539999998</v>
      </c>
      <c r="AO473" s="70">
        <v>57590.104500000001</v>
      </c>
      <c r="AP473" s="69">
        <v>60283.345459999997</v>
      </c>
      <c r="AR473" s="46" t="s">
        <v>29</v>
      </c>
      <c r="AS473" s="47"/>
      <c r="AT473" s="69">
        <v>53168.001340000003</v>
      </c>
      <c r="AU473" s="70">
        <v>56718.03254</v>
      </c>
      <c r="AV473" s="69">
        <v>60268.063730000002</v>
      </c>
      <c r="AX473" s="46" t="s">
        <v>29</v>
      </c>
      <c r="AY473" s="47"/>
      <c r="AZ473" s="69">
        <v>47852.522499999999</v>
      </c>
      <c r="BA473" s="70">
        <v>54430.788769999999</v>
      </c>
      <c r="BB473" s="69">
        <v>61009.055030000003</v>
      </c>
      <c r="BD473" s="46" t="s">
        <v>29</v>
      </c>
      <c r="BE473" s="47"/>
      <c r="BF473" s="69">
        <v>46233.867559999999</v>
      </c>
      <c r="BG473" s="70">
        <v>53004.508110000002</v>
      </c>
      <c r="BH473" s="69">
        <v>59775.148670000002</v>
      </c>
      <c r="BJ473" s="46" t="s">
        <v>29</v>
      </c>
      <c r="BK473" s="47"/>
      <c r="BL473" s="69">
        <v>40799.285660000001</v>
      </c>
      <c r="BM473" s="70">
        <v>49790.175750000002</v>
      </c>
      <c r="BN473" s="69">
        <v>58781.065849999999</v>
      </c>
      <c r="BP473" s="46" t="s">
        <v>29</v>
      </c>
      <c r="BQ473" s="47"/>
      <c r="BR473" s="69">
        <v>32859.946519999998</v>
      </c>
      <c r="BS473" s="70">
        <v>44573.699619999999</v>
      </c>
      <c r="BT473" s="69">
        <v>56287.452709999998</v>
      </c>
      <c r="BV473" s="46" t="s">
        <v>29</v>
      </c>
      <c r="BW473" s="47"/>
      <c r="BX473" s="69">
        <v>17398.52736</v>
      </c>
      <c r="BY473" s="70">
        <v>34568.784899999999</v>
      </c>
      <c r="BZ473" s="69">
        <v>51739.042439999997</v>
      </c>
      <c r="CB473" s="46" t="s">
        <v>29</v>
      </c>
      <c r="CC473" s="47"/>
      <c r="CD473" s="69">
        <v>845.87771999999995</v>
      </c>
      <c r="CE473" s="70">
        <v>21180.868999999999</v>
      </c>
      <c r="CF473" s="69">
        <v>41515.860269999997</v>
      </c>
      <c r="CH473" s="46" t="s">
        <v>29</v>
      </c>
      <c r="CI473" s="47"/>
      <c r="CJ473" s="69">
        <v>-53861.125260000001</v>
      </c>
      <c r="CK473" s="70">
        <v>-21911.208149999999</v>
      </c>
      <c r="CL473" s="69">
        <v>10038.70895</v>
      </c>
    </row>
    <row r="474" spans="2:90" x14ac:dyDescent="0.3">
      <c r="B474" s="14" t="s">
        <v>30</v>
      </c>
      <c r="C474" s="50" t="s">
        <v>3</v>
      </c>
      <c r="D474" s="71">
        <v>32.187069999999999</v>
      </c>
      <c r="E474" s="72">
        <v>35.088990000000003</v>
      </c>
      <c r="F474" s="71">
        <v>37.990900000000003</v>
      </c>
      <c r="H474" s="14" t="s">
        <v>30</v>
      </c>
      <c r="I474" s="50" t="s">
        <v>3</v>
      </c>
      <c r="J474" s="71">
        <v>32.052100000000003</v>
      </c>
      <c r="K474" s="72">
        <v>34.900599999999997</v>
      </c>
      <c r="L474" s="71">
        <v>37.749099999999999</v>
      </c>
      <c r="N474" s="14" t="s">
        <v>30</v>
      </c>
      <c r="O474" s="50" t="s">
        <v>3</v>
      </c>
      <c r="P474" s="71">
        <v>31.979310000000002</v>
      </c>
      <c r="Q474" s="72">
        <v>34.849620000000002</v>
      </c>
      <c r="R474" s="71">
        <v>37.719920000000002</v>
      </c>
      <c r="T474" s="14" t="s">
        <v>30</v>
      </c>
      <c r="U474" s="50" t="s">
        <v>3</v>
      </c>
      <c r="V474" s="71">
        <v>31.935939999999999</v>
      </c>
      <c r="W474" s="72">
        <v>34.680109999999999</v>
      </c>
      <c r="X474" s="71">
        <v>37.424280000000003</v>
      </c>
      <c r="Z474" s="14" t="s">
        <v>30</v>
      </c>
      <c r="AA474" s="50" t="s">
        <v>3</v>
      </c>
      <c r="AB474" s="71">
        <v>31.677250000000001</v>
      </c>
      <c r="AC474" s="72">
        <v>34.384709999999998</v>
      </c>
      <c r="AD474" s="71">
        <v>37.092179999999999</v>
      </c>
      <c r="AF474" s="14" t="s">
        <v>30</v>
      </c>
      <c r="AG474" s="50" t="s">
        <v>3</v>
      </c>
      <c r="AH474" s="71">
        <v>31.439170000000001</v>
      </c>
      <c r="AI474" s="72">
        <v>34.011290000000002</v>
      </c>
      <c r="AJ474" s="71">
        <v>36.583410000000001</v>
      </c>
      <c r="AL474" s="14" t="s">
        <v>30</v>
      </c>
      <c r="AM474" s="50" t="s">
        <v>3</v>
      </c>
      <c r="AN474" s="71">
        <v>31.333539999999999</v>
      </c>
      <c r="AO474" s="72">
        <v>33.747639999999997</v>
      </c>
      <c r="AP474" s="71">
        <v>36.161749999999998</v>
      </c>
      <c r="AR474" s="14" t="s">
        <v>30</v>
      </c>
      <c r="AS474" s="50" t="s">
        <v>3</v>
      </c>
      <c r="AT474" s="71">
        <v>31.13757</v>
      </c>
      <c r="AU474" s="72">
        <v>33.43956</v>
      </c>
      <c r="AV474" s="71">
        <v>35.741549999999997</v>
      </c>
      <c r="AX474" s="14" t="s">
        <v>30</v>
      </c>
      <c r="AY474" s="50" t="s">
        <v>3</v>
      </c>
      <c r="AZ474" s="71">
        <v>30.727519999999998</v>
      </c>
      <c r="BA474" s="72">
        <v>32.974989999999998</v>
      </c>
      <c r="BB474" s="71">
        <v>35.222450000000002</v>
      </c>
      <c r="BD474" s="14" t="s">
        <v>30</v>
      </c>
      <c r="BE474" s="50" t="s">
        <v>3</v>
      </c>
      <c r="BF474" s="71">
        <v>30.431930000000001</v>
      </c>
      <c r="BG474" s="72">
        <v>32.38326</v>
      </c>
      <c r="BH474" s="71">
        <v>34.334589999999999</v>
      </c>
      <c r="BJ474" s="14" t="s">
        <v>30</v>
      </c>
      <c r="BK474" s="50" t="s">
        <v>3</v>
      </c>
      <c r="BL474" s="71">
        <v>29.929220000000001</v>
      </c>
      <c r="BM474" s="72">
        <v>31.77515</v>
      </c>
      <c r="BN474" s="71">
        <v>33.621079999999999</v>
      </c>
      <c r="BP474" s="14" t="s">
        <v>30</v>
      </c>
      <c r="BQ474" s="50" t="s">
        <v>3</v>
      </c>
      <c r="BR474" s="71">
        <v>29.386990000000001</v>
      </c>
      <c r="BS474" s="72">
        <v>30.876519999999999</v>
      </c>
      <c r="BT474" s="71">
        <v>32.366050000000001</v>
      </c>
      <c r="BV474" s="14" t="s">
        <v>30</v>
      </c>
      <c r="BW474" s="50" t="s">
        <v>3</v>
      </c>
      <c r="BX474" s="71">
        <v>28.601800000000001</v>
      </c>
      <c r="BY474" s="72">
        <v>29.773209999999999</v>
      </c>
      <c r="BZ474" s="71">
        <v>30.944610000000001</v>
      </c>
      <c r="CB474" s="14" t="s">
        <v>30</v>
      </c>
      <c r="CC474" s="50" t="s">
        <v>3</v>
      </c>
      <c r="CD474" s="71">
        <v>27.465</v>
      </c>
      <c r="CE474" s="72">
        <v>28.17315</v>
      </c>
      <c r="CF474" s="71">
        <v>28.881309999999999</v>
      </c>
      <c r="CH474" s="14" t="s">
        <v>30</v>
      </c>
      <c r="CI474" s="50" t="s">
        <v>3</v>
      </c>
      <c r="CJ474" s="71">
        <v>25.592279999999999</v>
      </c>
      <c r="CK474" s="72">
        <v>26.1877</v>
      </c>
      <c r="CL474" s="71">
        <v>26.783110000000001</v>
      </c>
    </row>
    <row r="475" spans="2:90" x14ac:dyDescent="0.3">
      <c r="B475" s="47"/>
      <c r="C475" s="52" t="s">
        <v>4</v>
      </c>
      <c r="D475" s="69">
        <v>11.51905</v>
      </c>
      <c r="E475" s="73">
        <v>12.511290000000001</v>
      </c>
      <c r="F475" s="69">
        <v>13.50352</v>
      </c>
      <c r="H475" s="47"/>
      <c r="I475" s="52" t="s">
        <v>4</v>
      </c>
      <c r="J475" s="69">
        <v>11.263500000000001</v>
      </c>
      <c r="K475" s="73">
        <v>12.207800000000001</v>
      </c>
      <c r="L475" s="69">
        <v>13.152100000000001</v>
      </c>
      <c r="N475" s="47"/>
      <c r="O475" s="52" t="s">
        <v>4</v>
      </c>
      <c r="P475" s="69">
        <v>11.03478</v>
      </c>
      <c r="Q475" s="73">
        <v>11.951560000000001</v>
      </c>
      <c r="R475" s="69">
        <v>12.86833</v>
      </c>
      <c r="T475" s="47"/>
      <c r="U475" s="52" t="s">
        <v>4</v>
      </c>
      <c r="V475" s="69">
        <v>10.716419999999999</v>
      </c>
      <c r="W475" s="73">
        <v>11.594950000000001</v>
      </c>
      <c r="X475" s="69">
        <v>12.47348</v>
      </c>
      <c r="Z475" s="47"/>
      <c r="AA475" s="52" t="s">
        <v>4</v>
      </c>
      <c r="AB475" s="69">
        <v>10.31671</v>
      </c>
      <c r="AC475" s="73">
        <v>11.253299999999999</v>
      </c>
      <c r="AD475" s="69">
        <v>12.1899</v>
      </c>
      <c r="AF475" s="47"/>
      <c r="AG475" s="52" t="s">
        <v>4</v>
      </c>
      <c r="AH475" s="69">
        <v>9.8585700000000003</v>
      </c>
      <c r="AI475" s="73">
        <v>10.74568</v>
      </c>
      <c r="AJ475" s="69">
        <v>11.63279</v>
      </c>
      <c r="AL475" s="47"/>
      <c r="AM475" s="52" t="s">
        <v>4</v>
      </c>
      <c r="AN475" s="69">
        <v>9.2801399999999994</v>
      </c>
      <c r="AO475" s="73">
        <v>10.20036</v>
      </c>
      <c r="AP475" s="69">
        <v>11.120570000000001</v>
      </c>
      <c r="AR475" s="47"/>
      <c r="AS475" s="52" t="s">
        <v>4</v>
      </c>
      <c r="AT475" s="69">
        <v>8.5891500000000001</v>
      </c>
      <c r="AU475" s="73">
        <v>9.5044500000000003</v>
      </c>
      <c r="AV475" s="69">
        <v>10.419750000000001</v>
      </c>
      <c r="AX475" s="47"/>
      <c r="AY475" s="52" t="s">
        <v>4</v>
      </c>
      <c r="AZ475" s="69">
        <v>7.9962600000000004</v>
      </c>
      <c r="BA475" s="73">
        <v>8.7769700000000004</v>
      </c>
      <c r="BB475" s="69">
        <v>9.5576899999999991</v>
      </c>
      <c r="BD475" s="47"/>
      <c r="BE475" s="52" t="s">
        <v>4</v>
      </c>
      <c r="BF475" s="69">
        <v>6.8642899999999996</v>
      </c>
      <c r="BG475" s="73">
        <v>7.7941599999999998</v>
      </c>
      <c r="BH475" s="69">
        <v>8.7240400000000005</v>
      </c>
      <c r="BJ475" s="47"/>
      <c r="BK475" s="52" t="s">
        <v>4</v>
      </c>
      <c r="BL475" s="69">
        <v>6.1031399999999998</v>
      </c>
      <c r="BM475" s="73">
        <v>6.8994400000000002</v>
      </c>
      <c r="BN475" s="69">
        <v>7.6957500000000003</v>
      </c>
      <c r="BP475" s="47"/>
      <c r="BQ475" s="52" t="s">
        <v>4</v>
      </c>
      <c r="BR475" s="69">
        <v>4.9654499999999997</v>
      </c>
      <c r="BS475" s="73">
        <v>5.7611299999999996</v>
      </c>
      <c r="BT475" s="69">
        <v>6.5568099999999996</v>
      </c>
      <c r="BV475" s="47"/>
      <c r="BW475" s="52" t="s">
        <v>4</v>
      </c>
      <c r="BX475" s="69">
        <v>3.8149500000000001</v>
      </c>
      <c r="BY475" s="73">
        <v>4.6093599999999997</v>
      </c>
      <c r="BZ475" s="69">
        <v>5.4037699999999997</v>
      </c>
      <c r="CB475" s="47"/>
      <c r="CC475" s="52" t="s">
        <v>4</v>
      </c>
      <c r="CD475" s="69">
        <v>2.9755699999999998</v>
      </c>
      <c r="CE475" s="73">
        <v>3.6359499999999998</v>
      </c>
      <c r="CF475" s="69">
        <v>4.2963399999999998</v>
      </c>
      <c r="CH475" s="47"/>
      <c r="CI475" s="52" t="s">
        <v>4</v>
      </c>
      <c r="CJ475" s="69">
        <v>2.7208800000000002</v>
      </c>
      <c r="CK475" s="73">
        <v>3.18364</v>
      </c>
      <c r="CL475" s="69">
        <v>3.6463899999999998</v>
      </c>
    </row>
    <row r="476" spans="2:90" x14ac:dyDescent="0.3">
      <c r="B476" s="46" t="s">
        <v>31</v>
      </c>
      <c r="C476" s="47"/>
      <c r="D476" s="69">
        <v>61.380229999999997</v>
      </c>
      <c r="E476" s="73">
        <v>64.400000000000006</v>
      </c>
      <c r="F476" s="69">
        <v>67.41977</v>
      </c>
      <c r="H476" s="46" t="s">
        <v>31</v>
      </c>
      <c r="I476" s="47"/>
      <c r="J476" s="69">
        <v>60.481319999999997</v>
      </c>
      <c r="K476" s="73">
        <v>62.9</v>
      </c>
      <c r="L476" s="69">
        <v>65.318680000000001</v>
      </c>
      <c r="N476" s="46" t="s">
        <v>31</v>
      </c>
      <c r="O476" s="47"/>
      <c r="P476" s="69">
        <v>59.019910000000003</v>
      </c>
      <c r="Q476" s="73">
        <v>61.2</v>
      </c>
      <c r="R476" s="69">
        <v>63.380090000000003</v>
      </c>
      <c r="T476" s="46" t="s">
        <v>31</v>
      </c>
      <c r="U476" s="47"/>
      <c r="V476" s="69">
        <v>57.283369999999998</v>
      </c>
      <c r="W476" s="73">
        <v>59.6</v>
      </c>
      <c r="X476" s="69">
        <v>61.916629999999998</v>
      </c>
      <c r="Z476" s="46" t="s">
        <v>31</v>
      </c>
      <c r="AA476" s="47"/>
      <c r="AB476" s="69">
        <v>55.738</v>
      </c>
      <c r="AC476" s="73">
        <v>58</v>
      </c>
      <c r="AD476" s="69">
        <v>60.262</v>
      </c>
      <c r="AF476" s="46" t="s">
        <v>31</v>
      </c>
      <c r="AG476" s="47"/>
      <c r="AH476" s="69">
        <v>53.754449999999999</v>
      </c>
      <c r="AI476" s="73">
        <v>55.8</v>
      </c>
      <c r="AJ476" s="69">
        <v>57.845550000000003</v>
      </c>
      <c r="AL476" s="46" t="s">
        <v>31</v>
      </c>
      <c r="AM476" s="47"/>
      <c r="AN476" s="69">
        <v>52.646149999999999</v>
      </c>
      <c r="AO476" s="73">
        <v>54.8</v>
      </c>
      <c r="AP476" s="69">
        <v>56.953850000000003</v>
      </c>
      <c r="AR476" s="46" t="s">
        <v>31</v>
      </c>
      <c r="AS476" s="47"/>
      <c r="AT476" s="69">
        <v>50.589060000000003</v>
      </c>
      <c r="AU476" s="73">
        <v>53.1</v>
      </c>
      <c r="AV476" s="69">
        <v>55.610939999999999</v>
      </c>
      <c r="AX476" s="46" t="s">
        <v>31</v>
      </c>
      <c r="AY476" s="47"/>
      <c r="AZ476" s="69">
        <v>48.456690000000002</v>
      </c>
      <c r="BA476" s="73">
        <v>51.1</v>
      </c>
      <c r="BB476" s="69">
        <v>53.743310000000001</v>
      </c>
      <c r="BD476" s="46" t="s">
        <v>31</v>
      </c>
      <c r="BE476" s="47"/>
      <c r="BF476" s="69">
        <v>46.468690000000002</v>
      </c>
      <c r="BG476" s="73">
        <v>48.8</v>
      </c>
      <c r="BH476" s="69">
        <v>51.131309999999999</v>
      </c>
      <c r="BJ476" s="46" t="s">
        <v>31</v>
      </c>
      <c r="BK476" s="47"/>
      <c r="BL476" s="69">
        <v>45.183700000000002</v>
      </c>
      <c r="BM476" s="73">
        <v>47.4</v>
      </c>
      <c r="BN476" s="69">
        <v>49.616300000000003</v>
      </c>
      <c r="BP476" s="46" t="s">
        <v>31</v>
      </c>
      <c r="BQ476" s="47"/>
      <c r="BR476" s="69">
        <v>42.3904</v>
      </c>
      <c r="BS476" s="73">
        <v>44.2</v>
      </c>
      <c r="BT476" s="69">
        <v>46.009599999999999</v>
      </c>
      <c r="BV476" s="46" t="s">
        <v>31</v>
      </c>
      <c r="BW476" s="47"/>
      <c r="BX476" s="69">
        <v>39.818199999999997</v>
      </c>
      <c r="BY476" s="73">
        <v>41.1</v>
      </c>
      <c r="BZ476" s="69">
        <v>42.381799999999998</v>
      </c>
      <c r="CB476" s="46" t="s">
        <v>31</v>
      </c>
      <c r="CC476" s="47"/>
      <c r="CD476" s="69">
        <v>37.942239999999998</v>
      </c>
      <c r="CE476" s="73">
        <v>38.700000000000003</v>
      </c>
      <c r="CF476" s="69">
        <v>39.45776</v>
      </c>
      <c r="CH476" s="46" t="s">
        <v>31</v>
      </c>
      <c r="CI476" s="47"/>
      <c r="CJ476" s="69">
        <v>35.34328</v>
      </c>
      <c r="CK476" s="73">
        <v>36.299999999999997</v>
      </c>
      <c r="CL476" s="69">
        <v>37.256720000000001</v>
      </c>
    </row>
    <row r="477" spans="2:90" x14ac:dyDescent="0.3">
      <c r="B477" s="57" t="s">
        <v>32</v>
      </c>
      <c r="C477" s="43"/>
      <c r="D477" s="76">
        <v>2.7745899999999999</v>
      </c>
      <c r="E477" s="77">
        <v>4.0999999999999996</v>
      </c>
      <c r="F477" s="76">
        <v>5.4254100000000003</v>
      </c>
      <c r="H477" s="57" t="s">
        <v>32</v>
      </c>
      <c r="I477" s="43"/>
      <c r="J477" s="76">
        <v>2.6914099999999999</v>
      </c>
      <c r="K477" s="77">
        <v>4.0999999999999996</v>
      </c>
      <c r="L477" s="76">
        <v>5.5085899999999999</v>
      </c>
      <c r="N477" s="57" t="s">
        <v>32</v>
      </c>
      <c r="O477" s="43"/>
      <c r="P477" s="76">
        <v>2.8596599999999999</v>
      </c>
      <c r="Q477" s="77">
        <v>4.2</v>
      </c>
      <c r="R477" s="76">
        <v>5.5403399999999996</v>
      </c>
      <c r="T477" s="57" t="s">
        <v>32</v>
      </c>
      <c r="U477" s="43"/>
      <c r="V477" s="76">
        <v>2.5693899999999998</v>
      </c>
      <c r="W477" s="77">
        <v>4</v>
      </c>
      <c r="X477" s="76">
        <v>5.4306099999999997</v>
      </c>
      <c r="Z477" s="57" t="s">
        <v>32</v>
      </c>
      <c r="AA477" s="43"/>
      <c r="AB477" s="76">
        <v>2.7383199999999999</v>
      </c>
      <c r="AC477" s="77">
        <v>4</v>
      </c>
      <c r="AD477" s="76">
        <v>5.2616800000000001</v>
      </c>
      <c r="AF477" s="57" t="s">
        <v>32</v>
      </c>
      <c r="AG477" s="43"/>
      <c r="AH477" s="76">
        <v>2.8319100000000001</v>
      </c>
      <c r="AI477" s="77">
        <v>4</v>
      </c>
      <c r="AJ477" s="76">
        <v>5.1680900000000003</v>
      </c>
      <c r="AL477" s="57" t="s">
        <v>32</v>
      </c>
      <c r="AM477" s="43"/>
      <c r="AN477" s="76">
        <v>2.8740199999999998</v>
      </c>
      <c r="AO477" s="77">
        <v>4.5999999999999996</v>
      </c>
      <c r="AP477" s="76">
        <v>6.3259800000000004</v>
      </c>
      <c r="AR477" s="57" t="s">
        <v>32</v>
      </c>
      <c r="AS477" s="43"/>
      <c r="AT477" s="76">
        <v>2.7772399999999999</v>
      </c>
      <c r="AU477" s="77">
        <v>5.0999999999999996</v>
      </c>
      <c r="AV477" s="76">
        <v>7.4227600000000002</v>
      </c>
      <c r="AX477" s="57" t="s">
        <v>32</v>
      </c>
      <c r="AY477" s="43"/>
      <c r="AZ477" s="76">
        <v>2.6518700000000002</v>
      </c>
      <c r="BA477" s="77">
        <v>4.9000000000000004</v>
      </c>
      <c r="BB477" s="76">
        <v>7.1481300000000001</v>
      </c>
      <c r="BD477" s="57" t="s">
        <v>32</v>
      </c>
      <c r="BE477" s="43"/>
      <c r="BF477" s="76">
        <v>2.5358900000000002</v>
      </c>
      <c r="BG477" s="77">
        <v>5.7</v>
      </c>
      <c r="BH477" s="76">
        <v>8.8641100000000002</v>
      </c>
      <c r="BJ477" s="57" t="s">
        <v>32</v>
      </c>
      <c r="BK477" s="43"/>
      <c r="BL477" s="76">
        <v>3.0992999999999999</v>
      </c>
      <c r="BM477" s="77">
        <v>6</v>
      </c>
      <c r="BN477" s="76">
        <v>8.9007000000000005</v>
      </c>
      <c r="BP477" s="57" t="s">
        <v>32</v>
      </c>
      <c r="BQ477" s="43"/>
      <c r="BR477" s="76">
        <v>3.13246</v>
      </c>
      <c r="BS477" s="77">
        <v>6.1</v>
      </c>
      <c r="BT477" s="76">
        <v>9.0675399999999993</v>
      </c>
      <c r="BV477" s="57" t="s">
        <v>32</v>
      </c>
      <c r="BW477" s="43"/>
      <c r="BX477" s="76">
        <v>4.6063999999999998</v>
      </c>
      <c r="BY477" s="77">
        <v>9.9</v>
      </c>
      <c r="BZ477" s="76">
        <v>15.1936</v>
      </c>
      <c r="CB477" s="57" t="s">
        <v>32</v>
      </c>
      <c r="CC477" s="43"/>
      <c r="CD477" s="76">
        <v>8.1338699999999999</v>
      </c>
      <c r="CE477" s="77">
        <v>13.5</v>
      </c>
      <c r="CF477" s="76">
        <v>18.866129999999998</v>
      </c>
      <c r="CH477" s="57" t="s">
        <v>32</v>
      </c>
      <c r="CI477" s="43"/>
      <c r="CJ477" s="76">
        <v>10.86941</v>
      </c>
      <c r="CK477" s="77">
        <v>14.7</v>
      </c>
      <c r="CL477" s="76">
        <v>18.53059</v>
      </c>
    </row>
    <row r="478" spans="2:90" x14ac:dyDescent="0.3">
      <c r="B478" s="14" t="s">
        <v>33</v>
      </c>
      <c r="C478" s="50" t="s">
        <v>3</v>
      </c>
      <c r="D478" s="71">
        <v>100.57722</v>
      </c>
      <c r="E478" s="72">
        <v>110.46174999999999</v>
      </c>
      <c r="F478" s="71">
        <v>120.34627</v>
      </c>
      <c r="H478" s="14" t="s">
        <v>33</v>
      </c>
      <c r="I478" s="50" t="s">
        <v>3</v>
      </c>
      <c r="J478" s="71">
        <v>100.09609</v>
      </c>
      <c r="K478" s="72">
        <v>109.71827</v>
      </c>
      <c r="L478" s="71">
        <v>119.34045999999999</v>
      </c>
      <c r="N478" s="14" t="s">
        <v>33</v>
      </c>
      <c r="O478" s="50" t="s">
        <v>3</v>
      </c>
      <c r="P478" s="71">
        <v>99.479659999999996</v>
      </c>
      <c r="Q478" s="72">
        <v>108.9714</v>
      </c>
      <c r="R478" s="71">
        <v>118.46315</v>
      </c>
      <c r="T478" s="14" t="s">
        <v>33</v>
      </c>
      <c r="U478" s="50" t="s">
        <v>3</v>
      </c>
      <c r="V478" s="71">
        <v>99.275289999999998</v>
      </c>
      <c r="W478" s="72">
        <v>108.29026</v>
      </c>
      <c r="X478" s="71">
        <v>117.30522000000001</v>
      </c>
      <c r="Z478" s="14" t="s">
        <v>33</v>
      </c>
      <c r="AA478" s="50" t="s">
        <v>3</v>
      </c>
      <c r="AB478" s="71">
        <v>98.263350000000003</v>
      </c>
      <c r="AC478" s="72">
        <v>106.87417000000001</v>
      </c>
      <c r="AD478" s="71">
        <v>115.48499</v>
      </c>
      <c r="AF478" s="14" t="s">
        <v>33</v>
      </c>
      <c r="AG478" s="50" t="s">
        <v>3</v>
      </c>
      <c r="AH478" s="71">
        <v>97.218980000000002</v>
      </c>
      <c r="AI478" s="72">
        <v>105.16453</v>
      </c>
      <c r="AJ478" s="71">
        <v>113.11009</v>
      </c>
      <c r="AL478" s="14" t="s">
        <v>33</v>
      </c>
      <c r="AM478" s="50" t="s">
        <v>3</v>
      </c>
      <c r="AN478" s="71">
        <v>96.238860000000003</v>
      </c>
      <c r="AO478" s="72">
        <v>103.56261000000001</v>
      </c>
      <c r="AP478" s="71">
        <v>110.88636</v>
      </c>
      <c r="AR478" s="14" t="s">
        <v>33</v>
      </c>
      <c r="AS478" s="50" t="s">
        <v>3</v>
      </c>
      <c r="AT478" s="71">
        <v>95.005520000000004</v>
      </c>
      <c r="AU478" s="72">
        <v>101.62336000000001</v>
      </c>
      <c r="AV478" s="71">
        <v>108.24120000000001</v>
      </c>
      <c r="AX478" s="14" t="s">
        <v>33</v>
      </c>
      <c r="AY478" s="50" t="s">
        <v>3</v>
      </c>
      <c r="AZ478" s="71">
        <v>93.185969999999998</v>
      </c>
      <c r="BA478" s="72">
        <v>98.766949999999994</v>
      </c>
      <c r="BB478" s="71">
        <v>104.34793000000001</v>
      </c>
      <c r="BD478" s="14" t="s">
        <v>33</v>
      </c>
      <c r="BE478" s="50" t="s">
        <v>3</v>
      </c>
      <c r="BF478" s="71">
        <v>91.085809999999995</v>
      </c>
      <c r="BG478" s="72">
        <v>95.775769999999994</v>
      </c>
      <c r="BH478" s="71">
        <v>100.46572</v>
      </c>
      <c r="BJ478" s="14" t="s">
        <v>33</v>
      </c>
      <c r="BK478" s="50" t="s">
        <v>3</v>
      </c>
      <c r="BL478" s="71">
        <v>87.805719999999994</v>
      </c>
      <c r="BM478" s="72">
        <v>91.868080000000006</v>
      </c>
      <c r="BN478" s="71">
        <v>95.930449999999993</v>
      </c>
      <c r="BP478" s="14" t="s">
        <v>33</v>
      </c>
      <c r="BQ478" s="50" t="s">
        <v>3</v>
      </c>
      <c r="BR478" s="71">
        <v>84.353200000000001</v>
      </c>
      <c r="BS478" s="72">
        <v>87.130290000000002</v>
      </c>
      <c r="BT478" s="71">
        <v>89.907380000000003</v>
      </c>
      <c r="BV478" s="14" t="s">
        <v>33</v>
      </c>
      <c r="BW478" s="50" t="s">
        <v>3</v>
      </c>
      <c r="BX478" s="71">
        <v>79.682029999999997</v>
      </c>
      <c r="BY478" s="72">
        <v>81.59366</v>
      </c>
      <c r="BZ478" s="71">
        <v>83.505279999999999</v>
      </c>
      <c r="CB478" s="14" t="s">
        <v>33</v>
      </c>
      <c r="CC478" s="50" t="s">
        <v>3</v>
      </c>
      <c r="CD478" s="71">
        <v>73.977519999999998</v>
      </c>
      <c r="CE478" s="72">
        <v>74.993189999999998</v>
      </c>
      <c r="CF478" s="71">
        <v>76.008870000000002</v>
      </c>
      <c r="CH478" s="14" t="s">
        <v>33</v>
      </c>
      <c r="CI478" s="50" t="s">
        <v>3</v>
      </c>
      <c r="CJ478" s="71">
        <v>66.890979999999999</v>
      </c>
      <c r="CK478" s="72">
        <v>67.51491</v>
      </c>
      <c r="CL478" s="71">
        <v>68.138840000000002</v>
      </c>
    </row>
    <row r="479" spans="2:90" x14ac:dyDescent="0.3">
      <c r="B479" s="47"/>
      <c r="C479" s="52" t="s">
        <v>4</v>
      </c>
      <c r="D479" s="69">
        <v>37.650390000000002</v>
      </c>
      <c r="E479" s="73">
        <v>41.430509999999998</v>
      </c>
      <c r="F479" s="69">
        <v>45.210630000000002</v>
      </c>
      <c r="H479" s="47"/>
      <c r="I479" s="52" t="s">
        <v>4</v>
      </c>
      <c r="J479" s="69">
        <v>36.776470000000003</v>
      </c>
      <c r="K479" s="73">
        <v>40.230060000000002</v>
      </c>
      <c r="L479" s="69">
        <v>43.68365</v>
      </c>
      <c r="N479" s="47"/>
      <c r="O479" s="52" t="s">
        <v>4</v>
      </c>
      <c r="P479" s="69">
        <v>35.716149999999999</v>
      </c>
      <c r="Q479" s="73">
        <v>38.857399999999998</v>
      </c>
      <c r="R479" s="69">
        <v>41.998649999999998</v>
      </c>
      <c r="T479" s="47"/>
      <c r="U479" s="52" t="s">
        <v>4</v>
      </c>
      <c r="V479" s="69">
        <v>34.49832</v>
      </c>
      <c r="W479" s="73">
        <v>37.486350000000002</v>
      </c>
      <c r="X479" s="69">
        <v>40.474379999999996</v>
      </c>
      <c r="Z479" s="47"/>
      <c r="AA479" s="52" t="s">
        <v>4</v>
      </c>
      <c r="AB479" s="69">
        <v>32.849080000000001</v>
      </c>
      <c r="AC479" s="73">
        <v>35.935699999999997</v>
      </c>
      <c r="AD479" s="69">
        <v>39.022329999999997</v>
      </c>
      <c r="AF479" s="47"/>
      <c r="AG479" s="52" t="s">
        <v>4</v>
      </c>
      <c r="AH479" s="69">
        <v>30.93045</v>
      </c>
      <c r="AI479" s="73">
        <v>33.899169999999998</v>
      </c>
      <c r="AJ479" s="69">
        <v>36.867890000000003</v>
      </c>
      <c r="AL479" s="47"/>
      <c r="AM479" s="52" t="s">
        <v>4</v>
      </c>
      <c r="AN479" s="69">
        <v>28.483170000000001</v>
      </c>
      <c r="AO479" s="73">
        <v>31.45083</v>
      </c>
      <c r="AP479" s="69">
        <v>34.418500000000002</v>
      </c>
      <c r="AR479" s="47"/>
      <c r="AS479" s="52" t="s">
        <v>4</v>
      </c>
      <c r="AT479" s="69">
        <v>25.655899999999999</v>
      </c>
      <c r="AU479" s="73">
        <v>28.604430000000001</v>
      </c>
      <c r="AV479" s="69">
        <v>31.552959999999999</v>
      </c>
      <c r="AX479" s="47"/>
      <c r="AY479" s="52" t="s">
        <v>4</v>
      </c>
      <c r="AZ479" s="69">
        <v>22.492920000000002</v>
      </c>
      <c r="BA479" s="73">
        <v>25.5762</v>
      </c>
      <c r="BB479" s="69">
        <v>28.659479999999999</v>
      </c>
      <c r="BD479" s="47"/>
      <c r="BE479" s="52" t="s">
        <v>4</v>
      </c>
      <c r="BF479" s="69">
        <v>18.86337</v>
      </c>
      <c r="BG479" s="73">
        <v>22.135729999999999</v>
      </c>
      <c r="BH479" s="69">
        <v>25.408090000000001</v>
      </c>
      <c r="BJ479" s="47"/>
      <c r="BK479" s="52" t="s">
        <v>4</v>
      </c>
      <c r="BL479" s="69">
        <v>15.439349999999999</v>
      </c>
      <c r="BM479" s="73">
        <v>18.448609999999999</v>
      </c>
      <c r="BN479" s="69">
        <v>21.457879999999999</v>
      </c>
      <c r="BP479" s="47"/>
      <c r="BQ479" s="52" t="s">
        <v>4</v>
      </c>
      <c r="BR479" s="69">
        <v>12.37576</v>
      </c>
      <c r="BS479" s="73">
        <v>14.98845</v>
      </c>
      <c r="BT479" s="69">
        <v>17.601140000000001</v>
      </c>
      <c r="BV479" s="47"/>
      <c r="BW479" s="52" t="s">
        <v>4</v>
      </c>
      <c r="BX479" s="69">
        <v>9.5888799999999996</v>
      </c>
      <c r="BY479" s="73">
        <v>11.79166</v>
      </c>
      <c r="BZ479" s="69">
        <v>13.994440000000001</v>
      </c>
      <c r="CB479" s="47"/>
      <c r="CC479" s="52" t="s">
        <v>4</v>
      </c>
      <c r="CD479" s="69">
        <v>7.6593600000000004</v>
      </c>
      <c r="CE479" s="73">
        <v>9.1556599999999992</v>
      </c>
      <c r="CF479" s="69">
        <v>10.65197</v>
      </c>
      <c r="CH479" s="47"/>
      <c r="CI479" s="52" t="s">
        <v>4</v>
      </c>
      <c r="CJ479" s="69">
        <v>6.98726</v>
      </c>
      <c r="CK479" s="73">
        <v>7.9131299999999998</v>
      </c>
      <c r="CL479" s="69">
        <v>8.8389900000000008</v>
      </c>
    </row>
    <row r="480" spans="2:90" x14ac:dyDescent="0.3">
      <c r="B480" s="57" t="s">
        <v>34</v>
      </c>
      <c r="C480" s="43"/>
      <c r="D480" s="76">
        <v>192.69933</v>
      </c>
      <c r="E480" s="77">
        <v>203.33159000000001</v>
      </c>
      <c r="F480" s="76">
        <v>213.96384</v>
      </c>
      <c r="H480" s="57" t="s">
        <v>34</v>
      </c>
      <c r="I480" s="43"/>
      <c r="J480" s="76">
        <v>190.07262</v>
      </c>
      <c r="K480" s="77">
        <v>199.56811999999999</v>
      </c>
      <c r="L480" s="76">
        <v>209.06362999999999</v>
      </c>
      <c r="N480" s="57" t="s">
        <v>34</v>
      </c>
      <c r="O480" s="43"/>
      <c r="P480" s="76">
        <v>183.81214</v>
      </c>
      <c r="Q480" s="77">
        <v>191.82067000000001</v>
      </c>
      <c r="R480" s="76">
        <v>199.82919999999999</v>
      </c>
      <c r="T480" s="57" t="s">
        <v>34</v>
      </c>
      <c r="U480" s="43"/>
      <c r="V480" s="76">
        <v>178.50019</v>
      </c>
      <c r="W480" s="77">
        <v>184.5686</v>
      </c>
      <c r="X480" s="76">
        <v>190.63701</v>
      </c>
      <c r="Z480" s="57" t="s">
        <v>34</v>
      </c>
      <c r="AA480" s="43"/>
      <c r="AB480" s="76">
        <v>172.40154000000001</v>
      </c>
      <c r="AC480" s="77">
        <v>177.32644999999999</v>
      </c>
      <c r="AD480" s="76">
        <v>182.25137000000001</v>
      </c>
      <c r="AF480" s="57" t="s">
        <v>34</v>
      </c>
      <c r="AG480" s="43"/>
      <c r="AH480" s="76">
        <v>165.99592000000001</v>
      </c>
      <c r="AI480" s="77">
        <v>169.08106000000001</v>
      </c>
      <c r="AJ480" s="76">
        <v>172.1662</v>
      </c>
      <c r="AL480" s="57" t="s">
        <v>34</v>
      </c>
      <c r="AM480" s="43"/>
      <c r="AN480" s="76">
        <v>157.34146999999999</v>
      </c>
      <c r="AO480" s="77">
        <v>160.11895000000001</v>
      </c>
      <c r="AP480" s="76">
        <v>162.89643000000001</v>
      </c>
      <c r="AR480" s="57" t="s">
        <v>34</v>
      </c>
      <c r="AS480" s="43"/>
      <c r="AT480" s="76">
        <v>151.10095000000001</v>
      </c>
      <c r="AU480" s="77">
        <v>153.98917</v>
      </c>
      <c r="AV480" s="76">
        <v>156.87738999999999</v>
      </c>
      <c r="AX480" s="57" t="s">
        <v>34</v>
      </c>
      <c r="AY480" s="43"/>
      <c r="AZ480" s="76">
        <v>141.92833999999999</v>
      </c>
      <c r="BA480" s="77">
        <v>144.48181</v>
      </c>
      <c r="BB480" s="76">
        <v>147.03529</v>
      </c>
      <c r="BD480" s="57" t="s">
        <v>34</v>
      </c>
      <c r="BE480" s="43"/>
      <c r="BF480" s="76">
        <v>134.07273000000001</v>
      </c>
      <c r="BG480" s="77">
        <v>136.77999</v>
      </c>
      <c r="BH480" s="76">
        <v>139.48724999999999</v>
      </c>
      <c r="BJ480" s="57" t="s">
        <v>34</v>
      </c>
      <c r="BK480" s="43"/>
      <c r="BL480" s="76">
        <v>125.23602</v>
      </c>
      <c r="BM480" s="77">
        <v>127.65497000000001</v>
      </c>
      <c r="BN480" s="76">
        <v>130.07391999999999</v>
      </c>
      <c r="BP480" s="57" t="s">
        <v>34</v>
      </c>
      <c r="BQ480" s="43"/>
      <c r="BR480" s="76">
        <v>116.83407</v>
      </c>
      <c r="BS480" s="77">
        <v>118.30062</v>
      </c>
      <c r="BT480" s="76">
        <v>119.76718</v>
      </c>
      <c r="BV480" s="57" t="s">
        <v>34</v>
      </c>
      <c r="BW480" s="43"/>
      <c r="BX480" s="76">
        <v>108.14613</v>
      </c>
      <c r="BY480" s="77">
        <v>109.51882999999999</v>
      </c>
      <c r="BZ480" s="76">
        <v>110.89153</v>
      </c>
      <c r="CB480" s="57" t="s">
        <v>34</v>
      </c>
      <c r="CC480" s="43"/>
      <c r="CD480" s="76">
        <v>98.400069999999999</v>
      </c>
      <c r="CE480" s="77">
        <v>100.08008</v>
      </c>
      <c r="CF480" s="76">
        <v>101.76009000000001</v>
      </c>
      <c r="CH480" s="57" t="s">
        <v>34</v>
      </c>
      <c r="CI480" s="43"/>
      <c r="CJ480" s="76">
        <v>90.238349999999997</v>
      </c>
      <c r="CK480" s="77">
        <v>91.571730000000002</v>
      </c>
      <c r="CL480" s="76">
        <v>92.905119999999997</v>
      </c>
    </row>
    <row r="481" spans="2:90" x14ac:dyDescent="0.3">
      <c r="B481" s="57" t="s">
        <v>35</v>
      </c>
      <c r="C481" s="43"/>
      <c r="D481" s="76">
        <v>5.36625</v>
      </c>
      <c r="E481" s="77">
        <v>10.18943</v>
      </c>
      <c r="F481" s="76">
        <v>15.01262</v>
      </c>
      <c r="H481" s="57" t="s">
        <v>35</v>
      </c>
      <c r="I481" s="43"/>
      <c r="J481" s="76">
        <v>5.2278399999999996</v>
      </c>
      <c r="K481" s="77">
        <v>10.16602</v>
      </c>
      <c r="L481" s="76">
        <v>15.104189999999999</v>
      </c>
      <c r="N481" s="57" t="s">
        <v>35</v>
      </c>
      <c r="O481" s="43"/>
      <c r="P481" s="76">
        <v>5.3830099999999996</v>
      </c>
      <c r="Q481" s="77">
        <v>10.12571</v>
      </c>
      <c r="R481" s="76">
        <v>14.86842</v>
      </c>
      <c r="T481" s="57" t="s">
        <v>35</v>
      </c>
      <c r="U481" s="43"/>
      <c r="V481" s="76">
        <v>5.0788599999999997</v>
      </c>
      <c r="W481" s="77">
        <v>10.10834</v>
      </c>
      <c r="X481" s="76">
        <v>15.137829999999999</v>
      </c>
      <c r="Z481" s="57" t="s">
        <v>35</v>
      </c>
      <c r="AA481" s="43"/>
      <c r="AB481" s="76">
        <v>4.7774999999999999</v>
      </c>
      <c r="AC481" s="77">
        <v>9.5624300000000009</v>
      </c>
      <c r="AD481" s="76">
        <v>14.34735</v>
      </c>
      <c r="AF481" s="57" t="s">
        <v>35</v>
      </c>
      <c r="AG481" s="43"/>
      <c r="AH481" s="76">
        <v>5.6067099999999996</v>
      </c>
      <c r="AI481" s="77">
        <v>10.518420000000001</v>
      </c>
      <c r="AJ481" s="76">
        <v>15.43014</v>
      </c>
      <c r="AL481" s="57" t="s">
        <v>35</v>
      </c>
      <c r="AM481" s="43"/>
      <c r="AN481" s="76">
        <v>5.3353900000000003</v>
      </c>
      <c r="AO481" s="77">
        <v>10.374549999999999</v>
      </c>
      <c r="AP481" s="76">
        <v>15.41372</v>
      </c>
      <c r="AR481" s="57" t="s">
        <v>35</v>
      </c>
      <c r="AS481" s="43"/>
      <c r="AT481" s="76">
        <v>5.7214499999999999</v>
      </c>
      <c r="AU481" s="77">
        <v>12.947509999999999</v>
      </c>
      <c r="AV481" s="76">
        <v>20.173580000000001</v>
      </c>
      <c r="AX481" s="57" t="s">
        <v>35</v>
      </c>
      <c r="AY481" s="43"/>
      <c r="AZ481" s="76">
        <v>6.2411599999999998</v>
      </c>
      <c r="BA481" s="77">
        <v>13.52697</v>
      </c>
      <c r="BB481" s="76">
        <v>20.81278</v>
      </c>
      <c r="BD481" s="57" t="s">
        <v>35</v>
      </c>
      <c r="BE481" s="43"/>
      <c r="BF481" s="76">
        <v>6.7485999999999997</v>
      </c>
      <c r="BG481" s="77">
        <v>14.99159</v>
      </c>
      <c r="BH481" s="76">
        <v>23.234580000000001</v>
      </c>
      <c r="BJ481" s="57" t="s">
        <v>35</v>
      </c>
      <c r="BK481" s="43"/>
      <c r="BL481" s="76">
        <v>7.6656899999999997</v>
      </c>
      <c r="BM481" s="77">
        <v>16.147729999999999</v>
      </c>
      <c r="BN481" s="76">
        <v>24.629770000000001</v>
      </c>
      <c r="BP481" s="57" t="s">
        <v>35</v>
      </c>
      <c r="BQ481" s="43"/>
      <c r="BR481" s="76">
        <v>8.5853800000000007</v>
      </c>
      <c r="BS481" s="77">
        <v>18.005739999999999</v>
      </c>
      <c r="BT481" s="76">
        <v>27.426089999999999</v>
      </c>
      <c r="BV481" s="57" t="s">
        <v>35</v>
      </c>
      <c r="BW481" s="43"/>
      <c r="BX481" s="76">
        <v>12.66051</v>
      </c>
      <c r="BY481" s="77">
        <v>25.80705</v>
      </c>
      <c r="BZ481" s="76">
        <v>38.953589999999998</v>
      </c>
      <c r="CB481" s="57" t="s">
        <v>35</v>
      </c>
      <c r="CC481" s="43"/>
      <c r="CD481" s="76">
        <v>21.401599999999998</v>
      </c>
      <c r="CE481" s="77">
        <v>33.720649999999999</v>
      </c>
      <c r="CF481" s="76">
        <v>46.039709999999999</v>
      </c>
      <c r="CH481" s="57" t="s">
        <v>35</v>
      </c>
      <c r="CI481" s="43"/>
      <c r="CJ481" s="76">
        <v>27.11074</v>
      </c>
      <c r="CK481" s="77">
        <v>35.446829999999999</v>
      </c>
      <c r="CL481" s="76">
        <v>43.782910000000001</v>
      </c>
    </row>
    <row r="482" spans="2:90" x14ac:dyDescent="0.3">
      <c r="B482" s="14" t="s">
        <v>36</v>
      </c>
      <c r="C482" s="50" t="s">
        <v>3</v>
      </c>
      <c r="D482" s="71">
        <v>137.19243</v>
      </c>
      <c r="E482" s="72">
        <v>148.92241000000001</v>
      </c>
      <c r="F482" s="71">
        <v>160.6524</v>
      </c>
      <c r="H482" s="14" t="s">
        <v>36</v>
      </c>
      <c r="I482" s="50" t="s">
        <v>3</v>
      </c>
      <c r="J482" s="71">
        <v>136.53746000000001</v>
      </c>
      <c r="K482" s="72">
        <v>147.95379</v>
      </c>
      <c r="L482" s="71">
        <v>159.37011000000001</v>
      </c>
      <c r="N482" s="14" t="s">
        <v>36</v>
      </c>
      <c r="O482" s="50" t="s">
        <v>3</v>
      </c>
      <c r="P482" s="71">
        <v>136.03527</v>
      </c>
      <c r="Q482" s="72">
        <v>147.28861000000001</v>
      </c>
      <c r="R482" s="71">
        <v>158.54195999999999</v>
      </c>
      <c r="T482" s="14" t="s">
        <v>36</v>
      </c>
      <c r="U482" s="50" t="s">
        <v>3</v>
      </c>
      <c r="V482" s="71">
        <v>135.64610999999999</v>
      </c>
      <c r="W482" s="72">
        <v>146.29183</v>
      </c>
      <c r="X482" s="71">
        <v>156.93754000000001</v>
      </c>
      <c r="Z482" s="14" t="s">
        <v>36</v>
      </c>
      <c r="AA482" s="50" t="s">
        <v>3</v>
      </c>
      <c r="AB482" s="71">
        <v>134.27524</v>
      </c>
      <c r="AC482" s="72">
        <v>144.52246</v>
      </c>
      <c r="AD482" s="71">
        <v>154.76967999999999</v>
      </c>
      <c r="AF482" s="14" t="s">
        <v>36</v>
      </c>
      <c r="AG482" s="50" t="s">
        <v>3</v>
      </c>
      <c r="AH482" s="71">
        <v>132.8612</v>
      </c>
      <c r="AI482" s="72">
        <v>142.39412999999999</v>
      </c>
      <c r="AJ482" s="71">
        <v>151.92706000000001</v>
      </c>
      <c r="AL482" s="14" t="s">
        <v>36</v>
      </c>
      <c r="AM482" s="50" t="s">
        <v>3</v>
      </c>
      <c r="AN482" s="71">
        <v>131.67323999999999</v>
      </c>
      <c r="AO482" s="72">
        <v>140.34914000000001</v>
      </c>
      <c r="AP482" s="71">
        <v>149.02503999999999</v>
      </c>
      <c r="AR482" s="14" t="s">
        <v>36</v>
      </c>
      <c r="AS482" s="50" t="s">
        <v>3</v>
      </c>
      <c r="AT482" s="71">
        <v>130.17581000000001</v>
      </c>
      <c r="AU482" s="72">
        <v>137.87582</v>
      </c>
      <c r="AV482" s="71">
        <v>145.57584</v>
      </c>
      <c r="AX482" s="14" t="s">
        <v>36</v>
      </c>
      <c r="AY482" s="50" t="s">
        <v>3</v>
      </c>
      <c r="AZ482" s="71">
        <v>127.82747999999999</v>
      </c>
      <c r="BA482" s="72">
        <v>134.38803999999999</v>
      </c>
      <c r="BB482" s="71">
        <v>140.94859</v>
      </c>
      <c r="BD482" s="14" t="s">
        <v>36</v>
      </c>
      <c r="BE482" s="50" t="s">
        <v>3</v>
      </c>
      <c r="BF482" s="71">
        <v>125.23757999999999</v>
      </c>
      <c r="BG482" s="72">
        <v>130.82004000000001</v>
      </c>
      <c r="BH482" s="71">
        <v>136.4025</v>
      </c>
      <c r="BJ482" s="14" t="s">
        <v>36</v>
      </c>
      <c r="BK482" s="50" t="s">
        <v>3</v>
      </c>
      <c r="BL482" s="71">
        <v>121.44726</v>
      </c>
      <c r="BM482" s="72">
        <v>126.15653</v>
      </c>
      <c r="BN482" s="71">
        <v>130.86581000000001</v>
      </c>
      <c r="BP482" s="14" t="s">
        <v>36</v>
      </c>
      <c r="BQ482" s="50" t="s">
        <v>3</v>
      </c>
      <c r="BR482" s="71">
        <v>117.10061</v>
      </c>
      <c r="BS482" s="72">
        <v>120.70014</v>
      </c>
      <c r="BT482" s="71">
        <v>124.29966</v>
      </c>
      <c r="BV482" s="14" t="s">
        <v>36</v>
      </c>
      <c r="BW482" s="50" t="s">
        <v>3</v>
      </c>
      <c r="BX482" s="71">
        <v>111.39348</v>
      </c>
      <c r="BY482" s="72">
        <v>113.97902999999999</v>
      </c>
      <c r="BZ482" s="71">
        <v>116.56459</v>
      </c>
      <c r="CB482" s="14" t="s">
        <v>36</v>
      </c>
      <c r="CC482" s="50" t="s">
        <v>3</v>
      </c>
      <c r="CD482" s="71">
        <v>104.63994</v>
      </c>
      <c r="CE482" s="72">
        <v>106.20242</v>
      </c>
      <c r="CF482" s="71">
        <v>107.7649</v>
      </c>
      <c r="CH482" s="14" t="s">
        <v>36</v>
      </c>
      <c r="CI482" s="50" t="s">
        <v>3</v>
      </c>
      <c r="CJ482" s="71">
        <v>96.04074</v>
      </c>
      <c r="CK482" s="72">
        <v>97.015029999999996</v>
      </c>
      <c r="CL482" s="71">
        <v>97.989329999999995</v>
      </c>
    </row>
    <row r="483" spans="2:90" x14ac:dyDescent="0.3">
      <c r="B483" s="47"/>
      <c r="C483" s="52" t="s">
        <v>4</v>
      </c>
      <c r="D483" s="69">
        <v>47.6813</v>
      </c>
      <c r="E483" s="73">
        <v>51.477139999999999</v>
      </c>
      <c r="F483" s="69">
        <v>55.272970000000001</v>
      </c>
      <c r="H483" s="47"/>
      <c r="I483" s="52" t="s">
        <v>4</v>
      </c>
      <c r="J483" s="69">
        <v>46.283720000000002</v>
      </c>
      <c r="K483" s="73">
        <v>49.870370000000001</v>
      </c>
      <c r="L483" s="69">
        <v>53.457030000000003</v>
      </c>
      <c r="N483" s="47"/>
      <c r="O483" s="52" t="s">
        <v>4</v>
      </c>
      <c r="P483" s="69">
        <v>44.78687</v>
      </c>
      <c r="Q483" s="73">
        <v>48.25564</v>
      </c>
      <c r="R483" s="69">
        <v>51.724409999999999</v>
      </c>
      <c r="T483" s="47"/>
      <c r="U483" s="52" t="s">
        <v>4</v>
      </c>
      <c r="V483" s="69">
        <v>42.931019999999997</v>
      </c>
      <c r="W483" s="73">
        <v>46.40137</v>
      </c>
      <c r="X483" s="69">
        <v>49.871720000000003</v>
      </c>
      <c r="Z483" s="47"/>
      <c r="AA483" s="52" t="s">
        <v>4</v>
      </c>
      <c r="AB483" s="69">
        <v>40.568040000000003</v>
      </c>
      <c r="AC483" s="73">
        <v>44.409280000000003</v>
      </c>
      <c r="AD483" s="69">
        <v>48.250529999999998</v>
      </c>
      <c r="AF483" s="47"/>
      <c r="AG483" s="52" t="s">
        <v>4</v>
      </c>
      <c r="AH483" s="69">
        <v>37.934370000000001</v>
      </c>
      <c r="AI483" s="73">
        <v>41.822270000000003</v>
      </c>
      <c r="AJ483" s="69">
        <v>45.710160000000002</v>
      </c>
      <c r="AL483" s="47"/>
      <c r="AM483" s="52" t="s">
        <v>4</v>
      </c>
      <c r="AN483" s="69">
        <v>34.737400000000001</v>
      </c>
      <c r="AO483" s="73">
        <v>38.739820000000002</v>
      </c>
      <c r="AP483" s="69">
        <v>42.742240000000002</v>
      </c>
      <c r="AR483" s="47"/>
      <c r="AS483" s="52" t="s">
        <v>4</v>
      </c>
      <c r="AT483" s="69">
        <v>30.603020000000001</v>
      </c>
      <c r="AU483" s="73">
        <v>34.99371</v>
      </c>
      <c r="AV483" s="69">
        <v>39.384390000000003</v>
      </c>
      <c r="AX483" s="47"/>
      <c r="AY483" s="52" t="s">
        <v>4</v>
      </c>
      <c r="AZ483" s="69">
        <v>26.55791</v>
      </c>
      <c r="BA483" s="73">
        <v>31.073530000000002</v>
      </c>
      <c r="BB483" s="69">
        <v>35.589149999999997</v>
      </c>
      <c r="BD483" s="47"/>
      <c r="BE483" s="52" t="s">
        <v>4</v>
      </c>
      <c r="BF483" s="69">
        <v>21.332039999999999</v>
      </c>
      <c r="BG483" s="73">
        <v>26.371790000000001</v>
      </c>
      <c r="BH483" s="69">
        <v>31.411529999999999</v>
      </c>
      <c r="BJ483" s="47"/>
      <c r="BK483" s="52" t="s">
        <v>4</v>
      </c>
      <c r="BL483" s="69">
        <v>16.696200000000001</v>
      </c>
      <c r="BM483" s="73">
        <v>21.484850000000002</v>
      </c>
      <c r="BN483" s="69">
        <v>26.273499999999999</v>
      </c>
      <c r="BP483" s="47"/>
      <c r="BQ483" s="52" t="s">
        <v>4</v>
      </c>
      <c r="BR483" s="69">
        <v>12.01853</v>
      </c>
      <c r="BS483" s="73">
        <v>16.433509999999998</v>
      </c>
      <c r="BT483" s="69">
        <v>20.848490000000002</v>
      </c>
      <c r="BV483" s="47"/>
      <c r="BW483" s="52" t="s">
        <v>4</v>
      </c>
      <c r="BX483" s="69">
        <v>6.3121299999999998</v>
      </c>
      <c r="BY483" s="73">
        <v>10.84304</v>
      </c>
      <c r="BZ483" s="69">
        <v>15.37396</v>
      </c>
      <c r="CB483" s="47"/>
      <c r="CC483" s="52" t="s">
        <v>4</v>
      </c>
      <c r="CD483" s="69">
        <v>2.3296399999999999</v>
      </c>
      <c r="CE483" s="73">
        <v>5.9610099999999999</v>
      </c>
      <c r="CF483" s="69">
        <v>9.5923800000000004</v>
      </c>
      <c r="CH483" s="47"/>
      <c r="CI483" s="52" t="s">
        <v>4</v>
      </c>
      <c r="CJ483" s="69">
        <v>1.3568800000000001</v>
      </c>
      <c r="CK483" s="73">
        <v>3.8951600000000002</v>
      </c>
      <c r="CL483" s="69">
        <v>6.4334300000000004</v>
      </c>
    </row>
    <row r="484" spans="2:90" x14ac:dyDescent="0.3">
      <c r="B484" s="14" t="s">
        <v>37</v>
      </c>
      <c r="C484" s="50" t="s">
        <v>3</v>
      </c>
      <c r="D484" s="71">
        <v>1.023E-2</v>
      </c>
      <c r="E484" s="72">
        <v>0.71626999999999996</v>
      </c>
      <c r="F484" s="71">
        <v>1.42232</v>
      </c>
      <c r="H484" s="14" t="s">
        <v>37</v>
      </c>
      <c r="I484" s="50" t="s">
        <v>3</v>
      </c>
      <c r="J484" s="71">
        <v>7.9299999999999995E-2</v>
      </c>
      <c r="K484" s="72">
        <v>0.96067999999999998</v>
      </c>
      <c r="L484" s="71">
        <v>1.8420700000000001</v>
      </c>
      <c r="N484" s="14" t="s">
        <v>37</v>
      </c>
      <c r="O484" s="50" t="s">
        <v>3</v>
      </c>
      <c r="P484" s="71">
        <v>0.25407999999999997</v>
      </c>
      <c r="Q484" s="72">
        <v>1.33795</v>
      </c>
      <c r="R484" s="71">
        <v>2.4218099999999998</v>
      </c>
      <c r="T484" s="14" t="s">
        <v>37</v>
      </c>
      <c r="U484" s="50" t="s">
        <v>3</v>
      </c>
      <c r="V484" s="71">
        <v>0.41081000000000001</v>
      </c>
      <c r="W484" s="72">
        <v>1.77677</v>
      </c>
      <c r="X484" s="71">
        <v>3.1427200000000002</v>
      </c>
      <c r="Z484" s="14" t="s">
        <v>37</v>
      </c>
      <c r="AA484" s="50" t="s">
        <v>3</v>
      </c>
      <c r="AB484" s="71">
        <v>0.81364999999999998</v>
      </c>
      <c r="AC484" s="72">
        <v>2.37819</v>
      </c>
      <c r="AD484" s="71">
        <v>3.9427400000000001</v>
      </c>
      <c r="AF484" s="14" t="s">
        <v>37</v>
      </c>
      <c r="AG484" s="50" t="s">
        <v>3</v>
      </c>
      <c r="AH484" s="71">
        <v>1.22577</v>
      </c>
      <c r="AI484" s="72">
        <v>3.29312</v>
      </c>
      <c r="AJ484" s="71">
        <v>5.3604700000000003</v>
      </c>
      <c r="AL484" s="14" t="s">
        <v>37</v>
      </c>
      <c r="AM484" s="50" t="s">
        <v>3</v>
      </c>
      <c r="AN484" s="71">
        <v>1.9636199999999999</v>
      </c>
      <c r="AO484" s="72">
        <v>4.44285</v>
      </c>
      <c r="AP484" s="71">
        <v>6.9220800000000002</v>
      </c>
      <c r="AR484" s="14" t="s">
        <v>37</v>
      </c>
      <c r="AS484" s="50" t="s">
        <v>3</v>
      </c>
      <c r="AT484" s="71">
        <v>2.8196699999999999</v>
      </c>
      <c r="AU484" s="72">
        <v>6.1820000000000004</v>
      </c>
      <c r="AV484" s="71">
        <v>9.5443300000000004</v>
      </c>
      <c r="AX484" s="14" t="s">
        <v>37</v>
      </c>
      <c r="AY484" s="50" t="s">
        <v>3</v>
      </c>
      <c r="AZ484" s="71">
        <v>3.2248199999999998</v>
      </c>
      <c r="BA484" s="72">
        <v>9.1790400000000005</v>
      </c>
      <c r="BB484" s="71">
        <v>15.13326</v>
      </c>
      <c r="BD484" s="14" t="s">
        <v>37</v>
      </c>
      <c r="BE484" s="50" t="s">
        <v>3</v>
      </c>
      <c r="BF484" s="71">
        <v>5.6347100000000001</v>
      </c>
      <c r="BG484" s="72">
        <v>11.894299999999999</v>
      </c>
      <c r="BH484" s="71">
        <v>18.153890000000001</v>
      </c>
      <c r="BJ484" s="14" t="s">
        <v>37</v>
      </c>
      <c r="BK484" s="50" t="s">
        <v>3</v>
      </c>
      <c r="BL484" s="71">
        <v>8.6824899999999996</v>
      </c>
      <c r="BM484" s="72">
        <v>16.4617</v>
      </c>
      <c r="BN484" s="71">
        <v>24.24091</v>
      </c>
      <c r="BP484" s="14" t="s">
        <v>37</v>
      </c>
      <c r="BQ484" s="50" t="s">
        <v>3</v>
      </c>
      <c r="BR484" s="71">
        <v>13.19759</v>
      </c>
      <c r="BS484" s="72">
        <v>22.717479999999998</v>
      </c>
      <c r="BT484" s="71">
        <v>32.237369999999999</v>
      </c>
      <c r="BV484" s="14" t="s">
        <v>37</v>
      </c>
      <c r="BW484" s="50" t="s">
        <v>3</v>
      </c>
      <c r="BX484" s="71">
        <v>20.059670000000001</v>
      </c>
      <c r="BY484" s="72">
        <v>32.87715</v>
      </c>
      <c r="BZ484" s="71">
        <v>45.694629999999997</v>
      </c>
      <c r="CB484" s="14" t="s">
        <v>37</v>
      </c>
      <c r="CC484" s="50" t="s">
        <v>3</v>
      </c>
      <c r="CD484" s="71">
        <v>30.639849999999999</v>
      </c>
      <c r="CE484" s="72">
        <v>45.938000000000002</v>
      </c>
      <c r="CF484" s="71">
        <v>61.236150000000002</v>
      </c>
      <c r="CH484" s="14" t="s">
        <v>37</v>
      </c>
      <c r="CI484" s="50" t="s">
        <v>3</v>
      </c>
      <c r="CJ484" s="71">
        <v>55.208060000000003</v>
      </c>
      <c r="CK484" s="72">
        <v>78.8446</v>
      </c>
      <c r="CL484" s="71">
        <v>102.48114</v>
      </c>
    </row>
    <row r="485" spans="2:90" x14ac:dyDescent="0.3">
      <c r="B485" s="47"/>
      <c r="C485" s="52" t="s">
        <v>4</v>
      </c>
      <c r="D485" s="69">
        <v>0.71287</v>
      </c>
      <c r="E485" s="73">
        <v>2.3217400000000001</v>
      </c>
      <c r="F485" s="69">
        <v>3.9306199999999998</v>
      </c>
      <c r="H485" s="47"/>
      <c r="I485" s="52" t="s">
        <v>4</v>
      </c>
      <c r="J485" s="69">
        <v>0.91554000000000002</v>
      </c>
      <c r="K485" s="73">
        <v>2.7880199999999999</v>
      </c>
      <c r="L485" s="69">
        <v>4.6604900000000002</v>
      </c>
      <c r="N485" s="47"/>
      <c r="O485" s="52" t="s">
        <v>4</v>
      </c>
      <c r="P485" s="69">
        <v>1.3817999999999999</v>
      </c>
      <c r="Q485" s="73">
        <v>3.4075199999999999</v>
      </c>
      <c r="R485" s="69">
        <v>5.4332399999999996</v>
      </c>
      <c r="T485" s="47"/>
      <c r="U485" s="52" t="s">
        <v>4</v>
      </c>
      <c r="V485" s="69">
        <v>1.74288</v>
      </c>
      <c r="W485" s="73">
        <v>4.1288999999999998</v>
      </c>
      <c r="X485" s="69">
        <v>6.51492</v>
      </c>
      <c r="Z485" s="47"/>
      <c r="AA485" s="52" t="s">
        <v>4</v>
      </c>
      <c r="AB485" s="69">
        <v>2.4597699999999998</v>
      </c>
      <c r="AC485" s="73">
        <v>4.8953499999999996</v>
      </c>
      <c r="AD485" s="69">
        <v>7.3309199999999999</v>
      </c>
      <c r="AF485" s="47"/>
      <c r="AG485" s="52" t="s">
        <v>4</v>
      </c>
      <c r="AH485" s="69">
        <v>3.1602399999999999</v>
      </c>
      <c r="AI485" s="73">
        <v>6.0131699999999997</v>
      </c>
      <c r="AJ485" s="69">
        <v>8.8660899999999998</v>
      </c>
      <c r="AL485" s="47"/>
      <c r="AM485" s="52" t="s">
        <v>4</v>
      </c>
      <c r="AN485" s="69">
        <v>4.1983300000000003</v>
      </c>
      <c r="AO485" s="73">
        <v>7.2490800000000002</v>
      </c>
      <c r="AP485" s="69">
        <v>10.29983</v>
      </c>
      <c r="AR485" s="47"/>
      <c r="AS485" s="52" t="s">
        <v>4</v>
      </c>
      <c r="AT485" s="69">
        <v>5.2651700000000003</v>
      </c>
      <c r="AU485" s="73">
        <v>8.79298</v>
      </c>
      <c r="AV485" s="69">
        <v>12.3208</v>
      </c>
      <c r="AX485" s="47"/>
      <c r="AY485" s="52" t="s">
        <v>4</v>
      </c>
      <c r="AZ485" s="69">
        <v>6.3102</v>
      </c>
      <c r="BA485" s="73">
        <v>10.953860000000001</v>
      </c>
      <c r="BB485" s="69">
        <v>15.59751</v>
      </c>
      <c r="BD485" s="47"/>
      <c r="BE485" s="52" t="s">
        <v>4</v>
      </c>
      <c r="BF485" s="69">
        <v>8.14954</v>
      </c>
      <c r="BG485" s="73">
        <v>12.97053</v>
      </c>
      <c r="BH485" s="69">
        <v>17.791519999999998</v>
      </c>
      <c r="BJ485" s="47"/>
      <c r="BK485" s="52" t="s">
        <v>4</v>
      </c>
      <c r="BL485" s="69">
        <v>10.28922</v>
      </c>
      <c r="BM485" s="73">
        <v>15.347160000000001</v>
      </c>
      <c r="BN485" s="69">
        <v>20.405090000000001</v>
      </c>
      <c r="BP485" s="47"/>
      <c r="BQ485" s="52" t="s">
        <v>4</v>
      </c>
      <c r="BR485" s="69">
        <v>12.66236</v>
      </c>
      <c r="BS485" s="73">
        <v>18.45326</v>
      </c>
      <c r="BT485" s="69">
        <v>24.24417</v>
      </c>
      <c r="BV485" s="47"/>
      <c r="BW485" s="52" t="s">
        <v>4</v>
      </c>
      <c r="BX485" s="69">
        <v>14.276770000000001</v>
      </c>
      <c r="BY485" s="73">
        <v>22.047219999999999</v>
      </c>
      <c r="BZ485" s="69">
        <v>29.81767</v>
      </c>
      <c r="CB485" s="47"/>
      <c r="CC485" s="52" t="s">
        <v>4</v>
      </c>
      <c r="CD485" s="69">
        <v>16.230709999999998</v>
      </c>
      <c r="CE485" s="73">
        <v>26.11112</v>
      </c>
      <c r="CF485" s="69">
        <v>35.991520000000001</v>
      </c>
      <c r="CH485" s="47"/>
      <c r="CI485" s="52" t="s">
        <v>4</v>
      </c>
      <c r="CJ485" s="69">
        <v>23.762409999999999</v>
      </c>
      <c r="CK485" s="73">
        <v>35.86056</v>
      </c>
      <c r="CL485" s="69">
        <v>47.958710000000004</v>
      </c>
    </row>
    <row r="486" spans="2:90" x14ac:dyDescent="0.3">
      <c r="B486" s="57" t="s">
        <v>38</v>
      </c>
      <c r="C486" s="43"/>
      <c r="D486" s="76">
        <v>10.303290000000001</v>
      </c>
      <c r="E486" s="77">
        <v>18</v>
      </c>
      <c r="F486" s="76">
        <v>25.696709999999999</v>
      </c>
      <c r="H486" s="57" t="s">
        <v>38</v>
      </c>
      <c r="I486" s="43"/>
      <c r="J486" s="76">
        <v>10.802440000000001</v>
      </c>
      <c r="K486" s="77">
        <v>20</v>
      </c>
      <c r="L486" s="76">
        <v>29.197559999999999</v>
      </c>
      <c r="N486" s="57" t="s">
        <v>38</v>
      </c>
      <c r="O486" s="43"/>
      <c r="P486" s="76">
        <v>13.664809999999999</v>
      </c>
      <c r="Q486" s="77">
        <v>21.9</v>
      </c>
      <c r="R486" s="76">
        <v>30.135190000000001</v>
      </c>
      <c r="T486" s="57" t="s">
        <v>38</v>
      </c>
      <c r="U486" s="43"/>
      <c r="V486" s="76">
        <v>15.58283</v>
      </c>
      <c r="W486" s="77">
        <v>24.7</v>
      </c>
      <c r="X486" s="76">
        <v>33.817169999999997</v>
      </c>
      <c r="Z486" s="57" t="s">
        <v>38</v>
      </c>
      <c r="AA486" s="43"/>
      <c r="AB486" s="76">
        <v>17.074999999999999</v>
      </c>
      <c r="AC486" s="77">
        <v>26.5</v>
      </c>
      <c r="AD486" s="76">
        <v>35.924999999999997</v>
      </c>
      <c r="AF486" s="57" t="s">
        <v>38</v>
      </c>
      <c r="AG486" s="43"/>
      <c r="AH486" s="76">
        <v>21.449760000000001</v>
      </c>
      <c r="AI486" s="77">
        <v>31.7</v>
      </c>
      <c r="AJ486" s="76">
        <v>41.950240000000001</v>
      </c>
      <c r="AL486" s="57" t="s">
        <v>38</v>
      </c>
      <c r="AM486" s="43"/>
      <c r="AN486" s="76">
        <v>24.598459999999999</v>
      </c>
      <c r="AO486" s="77">
        <v>34.5</v>
      </c>
      <c r="AP486" s="76">
        <v>44.401539999999997</v>
      </c>
      <c r="AR486" s="57" t="s">
        <v>38</v>
      </c>
      <c r="AS486" s="43"/>
      <c r="AT486" s="76">
        <v>28.411740000000002</v>
      </c>
      <c r="AU486" s="77">
        <v>39</v>
      </c>
      <c r="AV486" s="76">
        <v>49.588259999999998</v>
      </c>
      <c r="AX486" s="57" t="s">
        <v>38</v>
      </c>
      <c r="AY486" s="43"/>
      <c r="AZ486" s="76">
        <v>30.20393</v>
      </c>
      <c r="BA486" s="77">
        <v>45.2</v>
      </c>
      <c r="BB486" s="76">
        <v>60.196069999999999</v>
      </c>
      <c r="BD486" s="57" t="s">
        <v>38</v>
      </c>
      <c r="BE486" s="43"/>
      <c r="BF486" s="76">
        <v>36.555770000000003</v>
      </c>
      <c r="BG486" s="77">
        <v>51.8</v>
      </c>
      <c r="BH486" s="76">
        <v>67.044229999999999</v>
      </c>
      <c r="BJ486" s="57" t="s">
        <v>38</v>
      </c>
      <c r="BK486" s="43"/>
      <c r="BL486" s="76">
        <v>41.042819999999999</v>
      </c>
      <c r="BM486" s="77">
        <v>58.5</v>
      </c>
      <c r="BN486" s="76">
        <v>75.957179999999994</v>
      </c>
      <c r="BP486" s="57" t="s">
        <v>38</v>
      </c>
      <c r="BQ486" s="43"/>
      <c r="BR486" s="76">
        <v>49.60698</v>
      </c>
      <c r="BS486" s="77">
        <v>67.7</v>
      </c>
      <c r="BT486" s="76">
        <v>85.793019999999999</v>
      </c>
      <c r="BV486" s="57" t="s">
        <v>38</v>
      </c>
      <c r="BW486" s="43"/>
      <c r="BX486" s="76">
        <v>56.458869999999997</v>
      </c>
      <c r="BY486" s="77">
        <v>81.8</v>
      </c>
      <c r="BZ486" s="76">
        <v>107.14113</v>
      </c>
      <c r="CB486" s="57" t="s">
        <v>38</v>
      </c>
      <c r="CC486" s="43"/>
      <c r="CD486" s="76">
        <v>70.861850000000004</v>
      </c>
      <c r="CE486" s="77">
        <v>103.1</v>
      </c>
      <c r="CF486" s="76">
        <v>135.33815000000001</v>
      </c>
      <c r="CH486" s="57" t="s">
        <v>38</v>
      </c>
      <c r="CI486" s="43"/>
      <c r="CJ486" s="76">
        <v>110.27392</v>
      </c>
      <c r="CK486" s="77">
        <v>151.6</v>
      </c>
      <c r="CL486" s="76">
        <v>192.92608000000001</v>
      </c>
    </row>
    <row r="487" spans="2:90" x14ac:dyDescent="0.3">
      <c r="B487" s="57" t="s">
        <v>39</v>
      </c>
      <c r="C487" s="43"/>
      <c r="D487" s="76">
        <v>0</v>
      </c>
      <c r="E487" s="77">
        <v>0</v>
      </c>
      <c r="F487" s="76">
        <v>0</v>
      </c>
      <c r="H487" s="57" t="s">
        <v>39</v>
      </c>
      <c r="I487" s="43"/>
      <c r="J487" s="76">
        <v>0</v>
      </c>
      <c r="K487" s="77">
        <v>0</v>
      </c>
      <c r="L487" s="76">
        <v>0</v>
      </c>
      <c r="N487" s="57" t="s">
        <v>39</v>
      </c>
      <c r="O487" s="43"/>
      <c r="P487" s="76">
        <v>0</v>
      </c>
      <c r="Q487" s="77">
        <v>0</v>
      </c>
      <c r="R487" s="76">
        <v>0</v>
      </c>
      <c r="T487" s="57" t="s">
        <v>39</v>
      </c>
      <c r="U487" s="43"/>
      <c r="V487" s="76">
        <v>0</v>
      </c>
      <c r="W487" s="77">
        <v>0</v>
      </c>
      <c r="X487" s="76">
        <v>0</v>
      </c>
      <c r="Z487" s="57" t="s">
        <v>39</v>
      </c>
      <c r="AA487" s="43"/>
      <c r="AB487" s="76">
        <v>0</v>
      </c>
      <c r="AC487" s="77">
        <v>0</v>
      </c>
      <c r="AD487" s="76">
        <v>0</v>
      </c>
      <c r="AF487" s="57" t="s">
        <v>39</v>
      </c>
      <c r="AG487" s="43"/>
      <c r="AH487" s="76">
        <v>0</v>
      </c>
      <c r="AI487" s="77">
        <v>0</v>
      </c>
      <c r="AJ487" s="76">
        <v>0</v>
      </c>
      <c r="AL487" s="57" t="s">
        <v>39</v>
      </c>
      <c r="AM487" s="43"/>
      <c r="AN487" s="76">
        <v>0</v>
      </c>
      <c r="AO487" s="77">
        <v>0</v>
      </c>
      <c r="AP487" s="76">
        <v>0</v>
      </c>
      <c r="AR487" s="57" t="s">
        <v>39</v>
      </c>
      <c r="AS487" s="43"/>
      <c r="AT487" s="76">
        <v>0</v>
      </c>
      <c r="AU487" s="77">
        <v>0</v>
      </c>
      <c r="AV487" s="76">
        <v>0</v>
      </c>
      <c r="AX487" s="57" t="s">
        <v>39</v>
      </c>
      <c r="AY487" s="43"/>
      <c r="AZ487" s="76">
        <v>0</v>
      </c>
      <c r="BA487" s="77">
        <v>0</v>
      </c>
      <c r="BB487" s="76">
        <v>0</v>
      </c>
      <c r="BD487" s="57" t="s">
        <v>39</v>
      </c>
      <c r="BE487" s="43"/>
      <c r="BF487" s="76">
        <v>0</v>
      </c>
      <c r="BG487" s="77">
        <v>0</v>
      </c>
      <c r="BH487" s="76">
        <v>0</v>
      </c>
      <c r="BJ487" s="57" t="s">
        <v>39</v>
      </c>
      <c r="BK487" s="43"/>
      <c r="BL487" s="76">
        <v>0</v>
      </c>
      <c r="BM487" s="77">
        <v>0</v>
      </c>
      <c r="BN487" s="76">
        <v>0</v>
      </c>
      <c r="BP487" s="57" t="s">
        <v>39</v>
      </c>
      <c r="BQ487" s="43"/>
      <c r="BR487" s="76">
        <v>0</v>
      </c>
      <c r="BS487" s="77">
        <v>0</v>
      </c>
      <c r="BT487" s="76">
        <v>0</v>
      </c>
      <c r="BV487" s="57" t="s">
        <v>39</v>
      </c>
      <c r="BW487" s="43"/>
      <c r="BX487" s="76">
        <v>0</v>
      </c>
      <c r="BY487" s="77">
        <v>0</v>
      </c>
      <c r="BZ487" s="76">
        <v>0</v>
      </c>
      <c r="CB487" s="57" t="s">
        <v>39</v>
      </c>
      <c r="CC487" s="43"/>
      <c r="CD487" s="76">
        <v>-1.5241199999999999</v>
      </c>
      <c r="CE487" s="77">
        <v>1.4</v>
      </c>
      <c r="CF487" s="76">
        <v>4.3241199999999997</v>
      </c>
      <c r="CH487" s="57" t="s">
        <v>39</v>
      </c>
      <c r="CI487" s="43"/>
      <c r="CJ487" s="76">
        <v>-0.34969</v>
      </c>
      <c r="CK487" s="77">
        <v>15.8</v>
      </c>
      <c r="CL487" s="76">
        <v>31.94969</v>
      </c>
    </row>
    <row r="488" spans="2:90" x14ac:dyDescent="0.3">
      <c r="B488" s="14" t="s">
        <v>40</v>
      </c>
      <c r="C488" s="50" t="s">
        <v>3</v>
      </c>
      <c r="D488" s="71">
        <v>5.8819999999999997E-2</v>
      </c>
      <c r="E488" s="72">
        <v>3.5864600000000002</v>
      </c>
      <c r="F488" s="71">
        <v>7.1140999999999996</v>
      </c>
      <c r="H488" s="14" t="s">
        <v>40</v>
      </c>
      <c r="I488" s="50" t="s">
        <v>3</v>
      </c>
      <c r="J488" s="71">
        <v>0.52893000000000001</v>
      </c>
      <c r="K488" s="72">
        <v>4.7649499999999998</v>
      </c>
      <c r="L488" s="71">
        <v>9.0009800000000002</v>
      </c>
      <c r="N488" s="14" t="s">
        <v>40</v>
      </c>
      <c r="O488" s="50" t="s">
        <v>3</v>
      </c>
      <c r="P488" s="71">
        <v>1.3812599999999999</v>
      </c>
      <c r="Q488" s="72">
        <v>6.7251200000000004</v>
      </c>
      <c r="R488" s="71">
        <v>12.06898</v>
      </c>
      <c r="T488" s="14" t="s">
        <v>40</v>
      </c>
      <c r="U488" s="50" t="s">
        <v>3</v>
      </c>
      <c r="V488" s="71">
        <v>2.2309800000000002</v>
      </c>
      <c r="W488" s="72">
        <v>8.7991100000000007</v>
      </c>
      <c r="X488" s="71">
        <v>15.367240000000001</v>
      </c>
      <c r="Z488" s="14" t="s">
        <v>40</v>
      </c>
      <c r="AA488" s="50" t="s">
        <v>3</v>
      </c>
      <c r="AB488" s="71">
        <v>4.25298</v>
      </c>
      <c r="AC488" s="72">
        <v>11.817130000000001</v>
      </c>
      <c r="AD488" s="71">
        <v>19.38128</v>
      </c>
      <c r="AF488" s="14" t="s">
        <v>40</v>
      </c>
      <c r="AG488" s="50" t="s">
        <v>3</v>
      </c>
      <c r="AH488" s="71">
        <v>6.2140300000000002</v>
      </c>
      <c r="AI488" s="72">
        <v>15.99314</v>
      </c>
      <c r="AJ488" s="71">
        <v>25.77225</v>
      </c>
      <c r="AL488" s="14" t="s">
        <v>40</v>
      </c>
      <c r="AM488" s="50" t="s">
        <v>3</v>
      </c>
      <c r="AN488" s="71">
        <v>9.7717100000000006</v>
      </c>
      <c r="AO488" s="72">
        <v>21.5625</v>
      </c>
      <c r="AP488" s="71">
        <v>33.353279999999998</v>
      </c>
      <c r="AR488" s="14" t="s">
        <v>40</v>
      </c>
      <c r="AS488" s="50" t="s">
        <v>3</v>
      </c>
      <c r="AT488" s="71">
        <v>13.938420000000001</v>
      </c>
      <c r="AU488" s="72">
        <v>29.79936</v>
      </c>
      <c r="AV488" s="71">
        <v>45.660290000000003</v>
      </c>
      <c r="AX488" s="14" t="s">
        <v>40</v>
      </c>
      <c r="AY488" s="50" t="s">
        <v>3</v>
      </c>
      <c r="AZ488" s="71">
        <v>16.533550000000002</v>
      </c>
      <c r="BA488" s="72">
        <v>43.342089999999999</v>
      </c>
      <c r="BB488" s="71">
        <v>70.150620000000004</v>
      </c>
      <c r="BD488" s="14" t="s">
        <v>40</v>
      </c>
      <c r="BE488" s="50" t="s">
        <v>3</v>
      </c>
      <c r="BF488" s="71">
        <v>27.742080000000001</v>
      </c>
      <c r="BG488" s="72">
        <v>55.941670000000002</v>
      </c>
      <c r="BH488" s="71">
        <v>84.141249999999999</v>
      </c>
      <c r="BJ488" s="14" t="s">
        <v>40</v>
      </c>
      <c r="BK488" s="50" t="s">
        <v>3</v>
      </c>
      <c r="BL488" s="71">
        <v>41.74098</v>
      </c>
      <c r="BM488" s="72">
        <v>76.942179999999993</v>
      </c>
      <c r="BN488" s="71">
        <v>112.14337999999999</v>
      </c>
      <c r="BP488" s="14" t="s">
        <v>40</v>
      </c>
      <c r="BQ488" s="50" t="s">
        <v>3</v>
      </c>
      <c r="BR488" s="71">
        <v>62.843490000000003</v>
      </c>
      <c r="BS488" s="72">
        <v>105.6768</v>
      </c>
      <c r="BT488" s="71">
        <v>148.51011</v>
      </c>
      <c r="BV488" s="14" t="s">
        <v>40</v>
      </c>
      <c r="BW488" s="50" t="s">
        <v>3</v>
      </c>
      <c r="BX488" s="71">
        <v>93.515090000000001</v>
      </c>
      <c r="BY488" s="72">
        <v>152.09719000000001</v>
      </c>
      <c r="BZ488" s="71">
        <v>210.67928000000001</v>
      </c>
      <c r="CB488" s="14" t="s">
        <v>40</v>
      </c>
      <c r="CC488" s="50" t="s">
        <v>3</v>
      </c>
      <c r="CD488" s="71">
        <v>141.69209000000001</v>
      </c>
      <c r="CE488" s="72">
        <v>209.87323000000001</v>
      </c>
      <c r="CF488" s="71">
        <v>278.05435999999997</v>
      </c>
      <c r="CH488" s="14" t="s">
        <v>40</v>
      </c>
      <c r="CI488" s="50" t="s">
        <v>3</v>
      </c>
      <c r="CJ488" s="71">
        <v>249.52448000000001</v>
      </c>
      <c r="CK488" s="72">
        <v>355.18403999999998</v>
      </c>
      <c r="CL488" s="71">
        <v>460.84359000000001</v>
      </c>
    </row>
    <row r="489" spans="2:90" x14ac:dyDescent="0.3">
      <c r="B489" s="47"/>
      <c r="C489" s="52" t="s">
        <v>4</v>
      </c>
      <c r="D489" s="69">
        <v>3.44143</v>
      </c>
      <c r="E489" s="73">
        <v>11.299149999999999</v>
      </c>
      <c r="F489" s="69">
        <v>19.156870000000001</v>
      </c>
      <c r="H489" s="47"/>
      <c r="I489" s="52" t="s">
        <v>4</v>
      </c>
      <c r="J489" s="69">
        <v>4.7344600000000003</v>
      </c>
      <c r="K489" s="73">
        <v>13.493790000000001</v>
      </c>
      <c r="L489" s="69">
        <v>22.25311</v>
      </c>
      <c r="N489" s="47"/>
      <c r="O489" s="52" t="s">
        <v>4</v>
      </c>
      <c r="P489" s="69">
        <v>6.99749</v>
      </c>
      <c r="Q489" s="73">
        <v>16.674990000000001</v>
      </c>
      <c r="R489" s="69">
        <v>26.35248</v>
      </c>
      <c r="T489" s="47"/>
      <c r="U489" s="52" t="s">
        <v>4</v>
      </c>
      <c r="V489" s="69">
        <v>8.9191500000000001</v>
      </c>
      <c r="W489" s="73">
        <v>19.977419999999999</v>
      </c>
      <c r="X489" s="69">
        <v>31.035689999999999</v>
      </c>
      <c r="Z489" s="47"/>
      <c r="AA489" s="52" t="s">
        <v>4</v>
      </c>
      <c r="AB489" s="69">
        <v>12.423</v>
      </c>
      <c r="AC489" s="73">
        <v>23.743069999999999</v>
      </c>
      <c r="AD489" s="69">
        <v>35.063139999999997</v>
      </c>
      <c r="AF489" s="47"/>
      <c r="AG489" s="52" t="s">
        <v>4</v>
      </c>
      <c r="AH489" s="69">
        <v>15.507619999999999</v>
      </c>
      <c r="AI489" s="73">
        <v>28.484549999999999</v>
      </c>
      <c r="AJ489" s="69">
        <v>41.461480000000002</v>
      </c>
      <c r="AL489" s="47"/>
      <c r="AM489" s="52" t="s">
        <v>4</v>
      </c>
      <c r="AN489" s="69">
        <v>20.30857</v>
      </c>
      <c r="AO489" s="73">
        <v>34.351909999999997</v>
      </c>
      <c r="AP489" s="69">
        <v>48.395249999999997</v>
      </c>
      <c r="AR489" s="47"/>
      <c r="AS489" s="52" t="s">
        <v>4</v>
      </c>
      <c r="AT489" s="69">
        <v>25.147189999999998</v>
      </c>
      <c r="AU489" s="73">
        <v>41.250619999999998</v>
      </c>
      <c r="AV489" s="69">
        <v>57.354050000000001</v>
      </c>
      <c r="AX489" s="47"/>
      <c r="AY489" s="52" t="s">
        <v>4</v>
      </c>
      <c r="AZ489" s="69">
        <v>30.52946</v>
      </c>
      <c r="BA489" s="73">
        <v>50.827710000000003</v>
      </c>
      <c r="BB489" s="69">
        <v>71.125960000000006</v>
      </c>
      <c r="BD489" s="47"/>
      <c r="BE489" s="52" t="s">
        <v>4</v>
      </c>
      <c r="BF489" s="69">
        <v>38.601909999999997</v>
      </c>
      <c r="BG489" s="73">
        <v>59.67651</v>
      </c>
      <c r="BH489" s="69">
        <v>80.751099999999994</v>
      </c>
      <c r="BJ489" s="47"/>
      <c r="BK489" s="52" t="s">
        <v>4</v>
      </c>
      <c r="BL489" s="69">
        <v>47.526290000000003</v>
      </c>
      <c r="BM489" s="73">
        <v>70.240960000000001</v>
      </c>
      <c r="BN489" s="69">
        <v>92.955629999999999</v>
      </c>
      <c r="BP489" s="47"/>
      <c r="BQ489" s="52" t="s">
        <v>4</v>
      </c>
      <c r="BR489" s="69">
        <v>58.046300000000002</v>
      </c>
      <c r="BS489" s="73">
        <v>84.035300000000007</v>
      </c>
      <c r="BT489" s="69">
        <v>110.02428999999999</v>
      </c>
      <c r="BV489" s="47"/>
      <c r="BW489" s="52" t="s">
        <v>4</v>
      </c>
      <c r="BX489" s="69">
        <v>64.552530000000004</v>
      </c>
      <c r="BY489" s="73">
        <v>100.09312</v>
      </c>
      <c r="BZ489" s="69">
        <v>135.63371000000001</v>
      </c>
      <c r="CB489" s="47"/>
      <c r="CC489" s="52" t="s">
        <v>4</v>
      </c>
      <c r="CD489" s="69">
        <v>72.955169999999995</v>
      </c>
      <c r="CE489" s="73">
        <v>116.82056</v>
      </c>
      <c r="CF489" s="69">
        <v>160.68595999999999</v>
      </c>
      <c r="CH489" s="47"/>
      <c r="CI489" s="52" t="s">
        <v>4</v>
      </c>
      <c r="CJ489" s="69">
        <v>104.97141999999999</v>
      </c>
      <c r="CK489" s="73">
        <v>159.76723000000001</v>
      </c>
      <c r="CL489" s="69">
        <v>214.56305</v>
      </c>
    </row>
    <row r="490" spans="2:90" x14ac:dyDescent="0.3">
      <c r="B490" s="57" t="s">
        <v>41</v>
      </c>
      <c r="C490" s="43"/>
      <c r="D490" s="76">
        <v>48.149529999999999</v>
      </c>
      <c r="E490" s="77">
        <v>86.945160000000001</v>
      </c>
      <c r="F490" s="76">
        <v>125.74079</v>
      </c>
      <c r="H490" s="57" t="s">
        <v>41</v>
      </c>
      <c r="I490" s="43"/>
      <c r="J490" s="76">
        <v>52.153660000000002</v>
      </c>
      <c r="K490" s="77">
        <v>94.022750000000002</v>
      </c>
      <c r="L490" s="76">
        <v>135.89184</v>
      </c>
      <c r="N490" s="57" t="s">
        <v>41</v>
      </c>
      <c r="O490" s="43"/>
      <c r="P490" s="76">
        <v>65.342659999999995</v>
      </c>
      <c r="Q490" s="77">
        <v>103.66070999999999</v>
      </c>
      <c r="R490" s="76">
        <v>141.97875999999999</v>
      </c>
      <c r="T490" s="57" t="s">
        <v>41</v>
      </c>
      <c r="U490" s="43"/>
      <c r="V490" s="76">
        <v>76.102360000000004</v>
      </c>
      <c r="W490" s="77">
        <v>119.23551999999999</v>
      </c>
      <c r="X490" s="76">
        <v>162.36868000000001</v>
      </c>
      <c r="Z490" s="57" t="s">
        <v>41</v>
      </c>
      <c r="AA490" s="43"/>
      <c r="AB490" s="76">
        <v>86.920850000000002</v>
      </c>
      <c r="AC490" s="77">
        <v>128.47516999999999</v>
      </c>
      <c r="AD490" s="76">
        <v>170.02949000000001</v>
      </c>
      <c r="AF490" s="57" t="s">
        <v>41</v>
      </c>
      <c r="AG490" s="43"/>
      <c r="AH490" s="76">
        <v>100.09166</v>
      </c>
      <c r="AI490" s="77">
        <v>143.49091999999999</v>
      </c>
      <c r="AJ490" s="76">
        <v>186.89018999999999</v>
      </c>
      <c r="AL490" s="57" t="s">
        <v>41</v>
      </c>
      <c r="AM490" s="43"/>
      <c r="AN490" s="76">
        <v>116.45310000000001</v>
      </c>
      <c r="AO490" s="77">
        <v>160.35544999999999</v>
      </c>
      <c r="AP490" s="76">
        <v>204.2578</v>
      </c>
      <c r="AR490" s="57" t="s">
        <v>41</v>
      </c>
      <c r="AS490" s="43"/>
      <c r="AT490" s="76">
        <v>128.96372</v>
      </c>
      <c r="AU490" s="77">
        <v>179.28824</v>
      </c>
      <c r="AV490" s="76">
        <v>229.61277000000001</v>
      </c>
      <c r="AX490" s="57" t="s">
        <v>41</v>
      </c>
      <c r="AY490" s="43"/>
      <c r="AZ490" s="76">
        <v>149.02842999999999</v>
      </c>
      <c r="BA490" s="77">
        <v>209.04977</v>
      </c>
      <c r="BB490" s="76">
        <v>269.07110999999998</v>
      </c>
      <c r="BD490" s="57" t="s">
        <v>41</v>
      </c>
      <c r="BE490" s="43"/>
      <c r="BF490" s="76">
        <v>169.77152000000001</v>
      </c>
      <c r="BG490" s="77">
        <v>234.64528000000001</v>
      </c>
      <c r="BH490" s="76">
        <v>299.51904999999999</v>
      </c>
      <c r="BJ490" s="57" t="s">
        <v>41</v>
      </c>
      <c r="BK490" s="43"/>
      <c r="BL490" s="76">
        <v>188.76199</v>
      </c>
      <c r="BM490" s="77">
        <v>268.79820999999998</v>
      </c>
      <c r="BN490" s="76">
        <v>348.83443999999997</v>
      </c>
      <c r="BP490" s="57" t="s">
        <v>41</v>
      </c>
      <c r="BQ490" s="43"/>
      <c r="BR490" s="76">
        <v>227.38009</v>
      </c>
      <c r="BS490" s="77">
        <v>310.80819000000002</v>
      </c>
      <c r="BT490" s="76">
        <v>394.23630000000003</v>
      </c>
      <c r="BV490" s="57" t="s">
        <v>41</v>
      </c>
      <c r="BW490" s="43"/>
      <c r="BX490" s="76">
        <v>259.16793000000001</v>
      </c>
      <c r="BY490" s="77">
        <v>375.96654000000001</v>
      </c>
      <c r="BZ490" s="76">
        <v>492.76515000000001</v>
      </c>
      <c r="CB490" s="57" t="s">
        <v>41</v>
      </c>
      <c r="CC490" s="43"/>
      <c r="CD490" s="76">
        <v>313.82920000000001</v>
      </c>
      <c r="CE490" s="77">
        <v>456.06677000000002</v>
      </c>
      <c r="CF490" s="76">
        <v>598.30434000000002</v>
      </c>
      <c r="CH490" s="57" t="s">
        <v>41</v>
      </c>
      <c r="CI490" s="43"/>
      <c r="CJ490" s="76">
        <v>478.39055000000002</v>
      </c>
      <c r="CK490" s="77">
        <v>668.12820999999997</v>
      </c>
      <c r="CL490" s="76">
        <v>857.86586999999997</v>
      </c>
    </row>
    <row r="491" spans="2:90" x14ac:dyDescent="0.3">
      <c r="B491" s="46" t="s">
        <v>42</v>
      </c>
      <c r="C491" s="47"/>
      <c r="D491" s="69">
        <v>0</v>
      </c>
      <c r="E491" s="73">
        <v>0</v>
      </c>
      <c r="F491" s="69">
        <v>0</v>
      </c>
      <c r="H491" s="46" t="s">
        <v>42</v>
      </c>
      <c r="I491" s="47"/>
      <c r="J491" s="69">
        <v>0</v>
      </c>
      <c r="K491" s="73">
        <v>0</v>
      </c>
      <c r="L491" s="69">
        <v>0</v>
      </c>
      <c r="N491" s="46" t="s">
        <v>42</v>
      </c>
      <c r="O491" s="47"/>
      <c r="P491" s="69">
        <v>0</v>
      </c>
      <c r="Q491" s="73">
        <v>0</v>
      </c>
      <c r="R491" s="69">
        <v>0</v>
      </c>
      <c r="T491" s="46" t="s">
        <v>42</v>
      </c>
      <c r="U491" s="47"/>
      <c r="V491" s="69">
        <v>0</v>
      </c>
      <c r="W491" s="73">
        <v>0</v>
      </c>
      <c r="X491" s="69">
        <v>0</v>
      </c>
      <c r="Z491" s="46" t="s">
        <v>42</v>
      </c>
      <c r="AA491" s="47"/>
      <c r="AB491" s="69">
        <v>0</v>
      </c>
      <c r="AC491" s="73">
        <v>0</v>
      </c>
      <c r="AD491" s="69">
        <v>0</v>
      </c>
      <c r="AF491" s="46" t="s">
        <v>42</v>
      </c>
      <c r="AG491" s="47"/>
      <c r="AH491" s="69">
        <v>0</v>
      </c>
      <c r="AI491" s="73">
        <v>0</v>
      </c>
      <c r="AJ491" s="69">
        <v>0</v>
      </c>
      <c r="AL491" s="46" t="s">
        <v>42</v>
      </c>
      <c r="AM491" s="47"/>
      <c r="AN491" s="69">
        <v>0</v>
      </c>
      <c r="AO491" s="73">
        <v>0</v>
      </c>
      <c r="AP491" s="69">
        <v>0</v>
      </c>
      <c r="AR491" s="46" t="s">
        <v>42</v>
      </c>
      <c r="AS491" s="47"/>
      <c r="AT491" s="69">
        <v>0</v>
      </c>
      <c r="AU491" s="73">
        <v>0</v>
      </c>
      <c r="AV491" s="69">
        <v>0</v>
      </c>
      <c r="AX491" s="46" t="s">
        <v>42</v>
      </c>
      <c r="AY491" s="47"/>
      <c r="AZ491" s="69">
        <v>0</v>
      </c>
      <c r="BA491" s="73">
        <v>0</v>
      </c>
      <c r="BB491" s="69">
        <v>0</v>
      </c>
      <c r="BD491" s="46" t="s">
        <v>42</v>
      </c>
      <c r="BE491" s="47"/>
      <c r="BF491" s="69">
        <v>0</v>
      </c>
      <c r="BG491" s="73">
        <v>0</v>
      </c>
      <c r="BH491" s="69">
        <v>0</v>
      </c>
      <c r="BJ491" s="46" t="s">
        <v>42</v>
      </c>
      <c r="BK491" s="47"/>
      <c r="BL491" s="69">
        <v>0</v>
      </c>
      <c r="BM491" s="73">
        <v>0</v>
      </c>
      <c r="BN491" s="69">
        <v>0</v>
      </c>
      <c r="BP491" s="46" t="s">
        <v>42</v>
      </c>
      <c r="BQ491" s="47"/>
      <c r="BR491" s="69">
        <v>0</v>
      </c>
      <c r="BS491" s="73">
        <v>0</v>
      </c>
      <c r="BT491" s="69">
        <v>0</v>
      </c>
      <c r="BV491" s="46" t="s">
        <v>42</v>
      </c>
      <c r="BW491" s="47"/>
      <c r="BX491" s="69">
        <v>0</v>
      </c>
      <c r="BY491" s="73">
        <v>0</v>
      </c>
      <c r="BZ491" s="69">
        <v>0</v>
      </c>
      <c r="CB491" s="46" t="s">
        <v>42</v>
      </c>
      <c r="CC491" s="47"/>
      <c r="CD491" s="69">
        <v>-6.5647799999999998</v>
      </c>
      <c r="CE491" s="73">
        <v>6.3175100000000004</v>
      </c>
      <c r="CF491" s="69">
        <v>19.19979</v>
      </c>
      <c r="CH491" s="46" t="s">
        <v>42</v>
      </c>
      <c r="CI491" s="47"/>
      <c r="CJ491" s="69">
        <v>-0.29014000000000001</v>
      </c>
      <c r="CK491" s="73">
        <v>70.609380000000002</v>
      </c>
      <c r="CL491" s="69">
        <v>141.50890000000001</v>
      </c>
    </row>
    <row r="492" spans="2:90" x14ac:dyDescent="0.3">
      <c r="B492" s="14" t="s">
        <v>43</v>
      </c>
      <c r="C492" s="50" t="s">
        <v>3</v>
      </c>
      <c r="D492" s="71">
        <v>5.3645100000000001</v>
      </c>
      <c r="E492" s="74">
        <v>5.84816</v>
      </c>
      <c r="F492" s="71">
        <v>6.3318199999999996</v>
      </c>
      <c r="H492" s="14" t="s">
        <v>43</v>
      </c>
      <c r="I492" s="50" t="s">
        <v>3</v>
      </c>
      <c r="J492" s="71">
        <v>5.3420199999999998</v>
      </c>
      <c r="K492" s="74">
        <v>5.81677</v>
      </c>
      <c r="L492" s="71">
        <v>6.2915200000000002</v>
      </c>
      <c r="N492" s="14" t="s">
        <v>43</v>
      </c>
      <c r="O492" s="50" t="s">
        <v>3</v>
      </c>
      <c r="P492" s="71">
        <v>5.3298800000000002</v>
      </c>
      <c r="Q492" s="74">
        <v>5.8082700000000003</v>
      </c>
      <c r="R492" s="71">
        <v>6.2866499999999998</v>
      </c>
      <c r="T492" s="14" t="s">
        <v>43</v>
      </c>
      <c r="U492" s="50" t="s">
        <v>3</v>
      </c>
      <c r="V492" s="71">
        <v>5.3226599999999999</v>
      </c>
      <c r="W492" s="74">
        <v>5.7800200000000004</v>
      </c>
      <c r="X492" s="71">
        <v>6.2373799999999999</v>
      </c>
      <c r="Z492" s="14" t="s">
        <v>43</v>
      </c>
      <c r="AA492" s="50" t="s">
        <v>3</v>
      </c>
      <c r="AB492" s="71">
        <v>5.2795399999999999</v>
      </c>
      <c r="AC492" s="74">
        <v>5.7307899999999998</v>
      </c>
      <c r="AD492" s="71">
        <v>6.1820300000000001</v>
      </c>
      <c r="AF492" s="14" t="s">
        <v>43</v>
      </c>
      <c r="AG492" s="50" t="s">
        <v>3</v>
      </c>
      <c r="AH492" s="71">
        <v>5.2398600000000002</v>
      </c>
      <c r="AI492" s="74">
        <v>5.6685499999999998</v>
      </c>
      <c r="AJ492" s="71">
        <v>6.0972299999999997</v>
      </c>
      <c r="AL492" s="14" t="s">
        <v>43</v>
      </c>
      <c r="AM492" s="50" t="s">
        <v>3</v>
      </c>
      <c r="AN492" s="71">
        <v>5.2222600000000003</v>
      </c>
      <c r="AO492" s="74">
        <v>5.6246099999999997</v>
      </c>
      <c r="AP492" s="71">
        <v>6.0269599999999999</v>
      </c>
      <c r="AR492" s="14" t="s">
        <v>43</v>
      </c>
      <c r="AS492" s="50" t="s">
        <v>3</v>
      </c>
      <c r="AT492" s="71">
        <v>5.1896000000000004</v>
      </c>
      <c r="AU492" s="74">
        <v>5.5732600000000003</v>
      </c>
      <c r="AV492" s="71">
        <v>5.9569299999999998</v>
      </c>
      <c r="AX492" s="14" t="s">
        <v>43</v>
      </c>
      <c r="AY492" s="50" t="s">
        <v>3</v>
      </c>
      <c r="AZ492" s="71">
        <v>5.1212499999999999</v>
      </c>
      <c r="BA492" s="74">
        <v>5.4958299999999998</v>
      </c>
      <c r="BB492" s="71">
        <v>5.8704099999999997</v>
      </c>
      <c r="BD492" s="14" t="s">
        <v>43</v>
      </c>
      <c r="BE492" s="50" t="s">
        <v>3</v>
      </c>
      <c r="BF492" s="71">
        <v>5.0719900000000004</v>
      </c>
      <c r="BG492" s="74">
        <v>5.3972100000000003</v>
      </c>
      <c r="BH492" s="71">
        <v>5.7224300000000001</v>
      </c>
      <c r="BJ492" s="14" t="s">
        <v>43</v>
      </c>
      <c r="BK492" s="50" t="s">
        <v>3</v>
      </c>
      <c r="BL492" s="71">
        <v>4.9882</v>
      </c>
      <c r="BM492" s="74">
        <v>5.2958600000000002</v>
      </c>
      <c r="BN492" s="71">
        <v>5.60351</v>
      </c>
      <c r="BP492" s="14" t="s">
        <v>43</v>
      </c>
      <c r="BQ492" s="50" t="s">
        <v>3</v>
      </c>
      <c r="BR492" s="71">
        <v>4.8978299999999999</v>
      </c>
      <c r="BS492" s="74">
        <v>5.1460900000000001</v>
      </c>
      <c r="BT492" s="71">
        <v>5.3943399999999997</v>
      </c>
      <c r="BV492" s="14" t="s">
        <v>43</v>
      </c>
      <c r="BW492" s="50" t="s">
        <v>3</v>
      </c>
      <c r="BX492" s="71">
        <v>4.7669699999999997</v>
      </c>
      <c r="BY492" s="74">
        <v>4.9622000000000002</v>
      </c>
      <c r="BZ492" s="71">
        <v>5.1574400000000002</v>
      </c>
      <c r="CB492" s="14" t="s">
        <v>43</v>
      </c>
      <c r="CC492" s="50" t="s">
        <v>3</v>
      </c>
      <c r="CD492" s="71">
        <v>4.5774999999999997</v>
      </c>
      <c r="CE492" s="74">
        <v>4.6955299999999998</v>
      </c>
      <c r="CF492" s="71">
        <v>4.8135500000000002</v>
      </c>
      <c r="CH492" s="14" t="s">
        <v>43</v>
      </c>
      <c r="CI492" s="50" t="s">
        <v>3</v>
      </c>
      <c r="CJ492" s="71">
        <v>4.2653800000000004</v>
      </c>
      <c r="CK492" s="74">
        <v>4.3646200000000004</v>
      </c>
      <c r="CL492" s="71">
        <v>4.4638499999999999</v>
      </c>
    </row>
    <row r="493" spans="2:90" x14ac:dyDescent="0.3">
      <c r="B493" s="47"/>
      <c r="C493" s="52" t="s">
        <v>4</v>
      </c>
      <c r="D493" s="69">
        <v>1.91984</v>
      </c>
      <c r="E493" s="73">
        <v>2.08521</v>
      </c>
      <c r="F493" s="69">
        <v>2.2505899999999999</v>
      </c>
      <c r="H493" s="47"/>
      <c r="I493" s="52" t="s">
        <v>4</v>
      </c>
      <c r="J493" s="69">
        <v>1.8772500000000001</v>
      </c>
      <c r="K493" s="73">
        <v>2.0346299999999999</v>
      </c>
      <c r="L493" s="69">
        <v>2.1920199999999999</v>
      </c>
      <c r="N493" s="47"/>
      <c r="O493" s="52" t="s">
        <v>4</v>
      </c>
      <c r="P493" s="69">
        <v>1.8391299999999999</v>
      </c>
      <c r="Q493" s="73">
        <v>1.99193</v>
      </c>
      <c r="R493" s="69">
        <v>2.14472</v>
      </c>
      <c r="T493" s="47"/>
      <c r="U493" s="52" t="s">
        <v>4</v>
      </c>
      <c r="V493" s="69">
        <v>1.78607</v>
      </c>
      <c r="W493" s="73">
        <v>1.93249</v>
      </c>
      <c r="X493" s="69">
        <v>2.07891</v>
      </c>
      <c r="Z493" s="47"/>
      <c r="AA493" s="52" t="s">
        <v>4</v>
      </c>
      <c r="AB493" s="69">
        <v>1.7194499999999999</v>
      </c>
      <c r="AC493" s="73">
        <v>1.8755500000000001</v>
      </c>
      <c r="AD493" s="69">
        <v>2.03165</v>
      </c>
      <c r="AF493" s="47"/>
      <c r="AG493" s="52" t="s">
        <v>4</v>
      </c>
      <c r="AH493" s="69">
        <v>1.6430899999999999</v>
      </c>
      <c r="AI493" s="73">
        <v>1.79095</v>
      </c>
      <c r="AJ493" s="69">
        <v>1.9388000000000001</v>
      </c>
      <c r="AL493" s="47"/>
      <c r="AM493" s="52" t="s">
        <v>4</v>
      </c>
      <c r="AN493" s="69">
        <v>1.5466899999999999</v>
      </c>
      <c r="AO493" s="73">
        <v>1.7000599999999999</v>
      </c>
      <c r="AP493" s="69">
        <v>1.8534299999999999</v>
      </c>
      <c r="AR493" s="47"/>
      <c r="AS493" s="52" t="s">
        <v>4</v>
      </c>
      <c r="AT493" s="69">
        <v>1.43153</v>
      </c>
      <c r="AU493" s="73">
        <v>1.5840799999999999</v>
      </c>
      <c r="AV493" s="69">
        <v>1.7366299999999999</v>
      </c>
      <c r="AX493" s="47"/>
      <c r="AY493" s="52" t="s">
        <v>4</v>
      </c>
      <c r="AZ493" s="69">
        <v>1.3327100000000001</v>
      </c>
      <c r="BA493" s="73">
        <v>1.4628300000000001</v>
      </c>
      <c r="BB493" s="69">
        <v>1.5929500000000001</v>
      </c>
      <c r="BD493" s="47"/>
      <c r="BE493" s="52" t="s">
        <v>4</v>
      </c>
      <c r="BF493" s="69">
        <v>1.14405</v>
      </c>
      <c r="BG493" s="73">
        <v>1.2990299999999999</v>
      </c>
      <c r="BH493" s="69">
        <v>1.45401</v>
      </c>
      <c r="BJ493" s="47"/>
      <c r="BK493" s="52" t="s">
        <v>4</v>
      </c>
      <c r="BL493" s="69">
        <v>1.01719</v>
      </c>
      <c r="BM493" s="73">
        <v>1.14991</v>
      </c>
      <c r="BN493" s="69">
        <v>1.2826200000000001</v>
      </c>
      <c r="BP493" s="47"/>
      <c r="BQ493" s="52" t="s">
        <v>4</v>
      </c>
      <c r="BR493" s="69">
        <v>0.82757000000000003</v>
      </c>
      <c r="BS493" s="73">
        <v>0.96018999999999999</v>
      </c>
      <c r="BT493" s="69">
        <v>1.0928</v>
      </c>
      <c r="BV493" s="47"/>
      <c r="BW493" s="52" t="s">
        <v>4</v>
      </c>
      <c r="BX493" s="69">
        <v>0.63583000000000001</v>
      </c>
      <c r="BY493" s="73">
        <v>0.76822999999999997</v>
      </c>
      <c r="BZ493" s="69">
        <v>0.90063000000000004</v>
      </c>
      <c r="CB493" s="47"/>
      <c r="CC493" s="52" t="s">
        <v>4</v>
      </c>
      <c r="CD493" s="69">
        <v>0.49592999999999998</v>
      </c>
      <c r="CE493" s="73">
        <v>0.60599000000000003</v>
      </c>
      <c r="CF493" s="69">
        <v>0.71606000000000003</v>
      </c>
      <c r="CH493" s="47"/>
      <c r="CI493" s="52" t="s">
        <v>4</v>
      </c>
      <c r="CJ493" s="69">
        <v>0.45347999999999999</v>
      </c>
      <c r="CK493" s="73">
        <v>0.53061000000000003</v>
      </c>
      <c r="CL493" s="69">
        <v>0.60772999999999999</v>
      </c>
    </row>
    <row r="494" spans="2:90" x14ac:dyDescent="0.3">
      <c r="B494" s="14" t="s">
        <v>44</v>
      </c>
      <c r="C494" s="50" t="s">
        <v>3</v>
      </c>
      <c r="D494" s="71">
        <v>6.09415</v>
      </c>
      <c r="E494" s="74">
        <v>6.5998900000000003</v>
      </c>
      <c r="F494" s="71">
        <v>7.1056400000000002</v>
      </c>
      <c r="H494" s="14" t="s">
        <v>44</v>
      </c>
      <c r="I494" s="50" t="s">
        <v>3</v>
      </c>
      <c r="J494" s="71">
        <v>6.0661100000000001</v>
      </c>
      <c r="K494" s="74">
        <v>6.5612399999999997</v>
      </c>
      <c r="L494" s="71">
        <v>7.0563700000000003</v>
      </c>
      <c r="N494" s="14" t="s">
        <v>44</v>
      </c>
      <c r="O494" s="50" t="s">
        <v>3</v>
      </c>
      <c r="P494" s="71">
        <v>6.0505000000000004</v>
      </c>
      <c r="Q494" s="74">
        <v>6.5444500000000003</v>
      </c>
      <c r="R494" s="71">
        <v>7.0383899999999997</v>
      </c>
      <c r="T494" s="14" t="s">
        <v>44</v>
      </c>
      <c r="U494" s="50" t="s">
        <v>3</v>
      </c>
      <c r="V494" s="71">
        <v>6.0404799999999996</v>
      </c>
      <c r="W494" s="74">
        <v>6.5099799999999997</v>
      </c>
      <c r="X494" s="71">
        <v>6.9794700000000001</v>
      </c>
      <c r="Z494" s="14" t="s">
        <v>44</v>
      </c>
      <c r="AA494" s="50" t="s">
        <v>3</v>
      </c>
      <c r="AB494" s="71">
        <v>5.9892899999999996</v>
      </c>
      <c r="AC494" s="74">
        <v>6.4463999999999997</v>
      </c>
      <c r="AD494" s="71">
        <v>6.9035200000000003</v>
      </c>
      <c r="AF494" s="14" t="s">
        <v>44</v>
      </c>
      <c r="AG494" s="50" t="s">
        <v>3</v>
      </c>
      <c r="AH494" s="71">
        <v>5.9367700000000001</v>
      </c>
      <c r="AI494" s="74">
        <v>6.37195</v>
      </c>
      <c r="AJ494" s="71">
        <v>6.8071299999999999</v>
      </c>
      <c r="AL494" s="14" t="s">
        <v>44</v>
      </c>
      <c r="AM494" s="50" t="s">
        <v>3</v>
      </c>
      <c r="AN494" s="71">
        <v>5.90299</v>
      </c>
      <c r="AO494" s="74">
        <v>6.30525</v>
      </c>
      <c r="AP494" s="71">
        <v>6.7074999999999996</v>
      </c>
      <c r="AR494" s="14" t="s">
        <v>44</v>
      </c>
      <c r="AS494" s="50" t="s">
        <v>3</v>
      </c>
      <c r="AT494" s="71">
        <v>5.8619899999999996</v>
      </c>
      <c r="AU494" s="74">
        <v>6.2354900000000004</v>
      </c>
      <c r="AV494" s="71">
        <v>6.609</v>
      </c>
      <c r="AX494" s="14" t="s">
        <v>44</v>
      </c>
      <c r="AY494" s="50" t="s">
        <v>3</v>
      </c>
      <c r="AZ494" s="71">
        <v>5.7732000000000001</v>
      </c>
      <c r="BA494" s="74">
        <v>6.1237199999999996</v>
      </c>
      <c r="BB494" s="71">
        <v>6.47424</v>
      </c>
      <c r="BD494" s="14" t="s">
        <v>44</v>
      </c>
      <c r="BE494" s="50" t="s">
        <v>3</v>
      </c>
      <c r="BF494" s="71">
        <v>5.6986699999999999</v>
      </c>
      <c r="BG494" s="74">
        <v>5.9868100000000002</v>
      </c>
      <c r="BH494" s="71">
        <v>6.2749600000000001</v>
      </c>
      <c r="BJ494" s="14" t="s">
        <v>44</v>
      </c>
      <c r="BK494" s="50" t="s">
        <v>3</v>
      </c>
      <c r="BL494" s="71">
        <v>5.5684399999999998</v>
      </c>
      <c r="BM494" s="74">
        <v>5.8358400000000001</v>
      </c>
      <c r="BN494" s="71">
        <v>6.1032400000000004</v>
      </c>
      <c r="BP494" s="14" t="s">
        <v>44</v>
      </c>
      <c r="BQ494" s="50" t="s">
        <v>3</v>
      </c>
      <c r="BR494" s="71">
        <v>5.43161</v>
      </c>
      <c r="BS494" s="74">
        <v>5.6314000000000002</v>
      </c>
      <c r="BT494" s="71">
        <v>5.8311999999999999</v>
      </c>
      <c r="BV494" s="14" t="s">
        <v>44</v>
      </c>
      <c r="BW494" s="50" t="s">
        <v>3</v>
      </c>
      <c r="BX494" s="71">
        <v>5.25413</v>
      </c>
      <c r="BY494" s="74">
        <v>5.3970099999999999</v>
      </c>
      <c r="BZ494" s="71">
        <v>5.5399000000000003</v>
      </c>
      <c r="CB494" s="14" t="s">
        <v>44</v>
      </c>
      <c r="CC494" s="50" t="s">
        <v>3</v>
      </c>
      <c r="CD494" s="71">
        <v>4.9808399999999997</v>
      </c>
      <c r="CE494" s="74">
        <v>5.0603400000000001</v>
      </c>
      <c r="CF494" s="71">
        <v>5.1398400000000004</v>
      </c>
      <c r="CH494" s="14" t="s">
        <v>44</v>
      </c>
      <c r="CI494" s="50" t="s">
        <v>3</v>
      </c>
      <c r="CJ494" s="71">
        <v>4.6182699999999999</v>
      </c>
      <c r="CK494" s="74">
        <v>4.68154</v>
      </c>
      <c r="CL494" s="71">
        <v>4.7448199999999998</v>
      </c>
    </row>
    <row r="495" spans="2:90" x14ac:dyDescent="0.3">
      <c r="B495" s="47"/>
      <c r="C495" s="52" t="s">
        <v>4</v>
      </c>
      <c r="D495" s="69">
        <v>2.1429200000000002</v>
      </c>
      <c r="E495" s="73">
        <v>2.31229</v>
      </c>
      <c r="F495" s="69">
        <v>2.4816600000000002</v>
      </c>
      <c r="H495" s="47"/>
      <c r="I495" s="52" t="s">
        <v>4</v>
      </c>
      <c r="J495" s="69">
        <v>2.0911300000000002</v>
      </c>
      <c r="K495" s="73">
        <v>2.2473999999999998</v>
      </c>
      <c r="L495" s="69">
        <v>2.40367</v>
      </c>
      <c r="N495" s="47"/>
      <c r="O495" s="52" t="s">
        <v>4</v>
      </c>
      <c r="P495" s="69">
        <v>2.05179</v>
      </c>
      <c r="Q495" s="73">
        <v>2.1979099999999998</v>
      </c>
      <c r="R495" s="69">
        <v>2.3440300000000001</v>
      </c>
      <c r="T495" s="47"/>
      <c r="U495" s="52" t="s">
        <v>4</v>
      </c>
      <c r="V495" s="69">
        <v>1.98668</v>
      </c>
      <c r="W495" s="73">
        <v>2.1317499999999998</v>
      </c>
      <c r="X495" s="69">
        <v>2.2768199999999998</v>
      </c>
      <c r="Z495" s="47"/>
      <c r="AA495" s="52" t="s">
        <v>4</v>
      </c>
      <c r="AB495" s="69">
        <v>1.91215</v>
      </c>
      <c r="AC495" s="73">
        <v>2.0648900000000001</v>
      </c>
      <c r="AD495" s="69">
        <v>2.2176300000000002</v>
      </c>
      <c r="AF495" s="47"/>
      <c r="AG495" s="52" t="s">
        <v>4</v>
      </c>
      <c r="AH495" s="69">
        <v>1.8313900000000001</v>
      </c>
      <c r="AI495" s="73">
        <v>1.97357</v>
      </c>
      <c r="AJ495" s="69">
        <v>2.1157400000000002</v>
      </c>
      <c r="AL495" s="47"/>
      <c r="AM495" s="52" t="s">
        <v>4</v>
      </c>
      <c r="AN495" s="69">
        <v>1.7245699999999999</v>
      </c>
      <c r="AO495" s="73">
        <v>1.8667499999999999</v>
      </c>
      <c r="AP495" s="69">
        <v>2.0089399999999999</v>
      </c>
      <c r="AR495" s="47"/>
      <c r="AS495" s="52" t="s">
        <v>4</v>
      </c>
      <c r="AT495" s="69">
        <v>1.5864799999999999</v>
      </c>
      <c r="AU495" s="73">
        <v>1.7315700000000001</v>
      </c>
      <c r="AV495" s="69">
        <v>1.87666</v>
      </c>
      <c r="AX495" s="47"/>
      <c r="AY495" s="52" t="s">
        <v>4</v>
      </c>
      <c r="AZ495" s="69">
        <v>1.46513</v>
      </c>
      <c r="BA495" s="73">
        <v>1.5980300000000001</v>
      </c>
      <c r="BB495" s="69">
        <v>1.7309300000000001</v>
      </c>
      <c r="BD495" s="47"/>
      <c r="BE495" s="52" t="s">
        <v>4</v>
      </c>
      <c r="BF495" s="69">
        <v>1.2597</v>
      </c>
      <c r="BG495" s="73">
        <v>1.41872</v>
      </c>
      <c r="BH495" s="69">
        <v>1.5777399999999999</v>
      </c>
      <c r="BJ495" s="47"/>
      <c r="BK495" s="52" t="s">
        <v>4</v>
      </c>
      <c r="BL495" s="69">
        <v>1.11266</v>
      </c>
      <c r="BM495" s="73">
        <v>1.2506699999999999</v>
      </c>
      <c r="BN495" s="69">
        <v>1.3886799999999999</v>
      </c>
      <c r="BP495" s="47"/>
      <c r="BQ495" s="52" t="s">
        <v>4</v>
      </c>
      <c r="BR495" s="69">
        <v>0.94691000000000003</v>
      </c>
      <c r="BS495" s="73">
        <v>1.0745</v>
      </c>
      <c r="BT495" s="69">
        <v>1.2020900000000001</v>
      </c>
      <c r="BV495" s="47"/>
      <c r="BW495" s="52" t="s">
        <v>4</v>
      </c>
      <c r="BX495" s="69">
        <v>0.77483000000000002</v>
      </c>
      <c r="BY495" s="73">
        <v>0.89407999999999999</v>
      </c>
      <c r="BZ495" s="69">
        <v>1.0133300000000001</v>
      </c>
      <c r="CB495" s="47"/>
      <c r="CC495" s="52" t="s">
        <v>4</v>
      </c>
      <c r="CD495" s="69">
        <v>0.66786999999999996</v>
      </c>
      <c r="CE495" s="73">
        <v>0.75155000000000005</v>
      </c>
      <c r="CF495" s="69">
        <v>0.83523000000000003</v>
      </c>
      <c r="CH495" s="47"/>
      <c r="CI495" s="52" t="s">
        <v>4</v>
      </c>
      <c r="CJ495" s="69">
        <v>0.60887999999999998</v>
      </c>
      <c r="CK495" s="73">
        <v>0.66847999999999996</v>
      </c>
      <c r="CL495" s="69">
        <v>0.72806999999999999</v>
      </c>
    </row>
    <row r="496" spans="2:90" x14ac:dyDescent="0.3">
      <c r="B496" s="14" t="s">
        <v>45</v>
      </c>
      <c r="D496" s="71">
        <v>88.441670000000002</v>
      </c>
      <c r="E496" s="78">
        <v>89.890330000000006</v>
      </c>
      <c r="F496" s="71">
        <v>91.338980000000006</v>
      </c>
      <c r="H496" s="14" t="s">
        <v>45</v>
      </c>
      <c r="J496" s="71">
        <v>88.465050000000005</v>
      </c>
      <c r="K496" s="78">
        <v>89.914590000000004</v>
      </c>
      <c r="L496" s="71">
        <v>91.364130000000003</v>
      </c>
      <c r="N496" s="14" t="s">
        <v>45</v>
      </c>
      <c r="P496" s="71">
        <v>88.481470000000002</v>
      </c>
      <c r="Q496" s="78">
        <v>89.926169999999999</v>
      </c>
      <c r="R496" s="71">
        <v>91.370869999999996</v>
      </c>
      <c r="T496" s="14" t="s">
        <v>45</v>
      </c>
      <c r="V496" s="71">
        <v>88.481769999999997</v>
      </c>
      <c r="W496" s="78">
        <v>89.911730000000006</v>
      </c>
      <c r="X496" s="71">
        <v>91.341700000000003</v>
      </c>
      <c r="Z496" s="14" t="s">
        <v>45</v>
      </c>
      <c r="AB496" s="71">
        <v>88.484179999999995</v>
      </c>
      <c r="AC496" s="78">
        <v>89.910759999999996</v>
      </c>
      <c r="AD496" s="71">
        <v>91.337339999999998</v>
      </c>
      <c r="AF496" s="14" t="s">
        <v>45</v>
      </c>
      <c r="AH496" s="71">
        <v>88.493579999999994</v>
      </c>
      <c r="AI496" s="78">
        <v>89.895970000000005</v>
      </c>
      <c r="AJ496" s="71">
        <v>91.298360000000002</v>
      </c>
      <c r="AL496" s="14" t="s">
        <v>45</v>
      </c>
      <c r="AN496" s="71">
        <v>88.488950000000003</v>
      </c>
      <c r="AO496" s="78">
        <v>89.891149999999996</v>
      </c>
      <c r="AP496" s="71">
        <v>91.293350000000004</v>
      </c>
      <c r="AR496" s="14" t="s">
        <v>45</v>
      </c>
      <c r="AT496" s="71">
        <v>88.497200000000007</v>
      </c>
      <c r="AU496" s="78">
        <v>89.906369999999995</v>
      </c>
      <c r="AV496" s="71">
        <v>91.315539999999999</v>
      </c>
      <c r="AX496" s="14" t="s">
        <v>45</v>
      </c>
      <c r="AZ496" s="71">
        <v>88.518090000000001</v>
      </c>
      <c r="BA496" s="78">
        <v>89.862930000000006</v>
      </c>
      <c r="BB496" s="71">
        <v>91.207759999999993</v>
      </c>
      <c r="BD496" s="14" t="s">
        <v>45</v>
      </c>
      <c r="BF496" s="71">
        <v>88.521010000000004</v>
      </c>
      <c r="BG496" s="78">
        <v>89.854939999999999</v>
      </c>
      <c r="BH496" s="71">
        <v>91.188879999999997</v>
      </c>
      <c r="BJ496" s="14" t="s">
        <v>45</v>
      </c>
      <c r="BL496" s="71">
        <v>88.531009999999995</v>
      </c>
      <c r="BM496" s="78">
        <v>89.787360000000007</v>
      </c>
      <c r="BN496" s="71">
        <v>91.043710000000004</v>
      </c>
      <c r="BP496" s="14" t="s">
        <v>45</v>
      </c>
      <c r="BR496" s="71">
        <v>88.528459999999995</v>
      </c>
      <c r="BS496" s="78">
        <v>89.746480000000005</v>
      </c>
      <c r="BT496" s="71">
        <v>90.964500000000001</v>
      </c>
      <c r="BV496" s="14" t="s">
        <v>45</v>
      </c>
      <c r="BX496" s="71">
        <v>88.269620000000003</v>
      </c>
      <c r="BY496" s="78">
        <v>89.471959999999996</v>
      </c>
      <c r="BZ496" s="71">
        <v>90.674310000000006</v>
      </c>
      <c r="CB496" s="14" t="s">
        <v>45</v>
      </c>
      <c r="CD496" s="71">
        <v>87.993889999999993</v>
      </c>
      <c r="CE496" s="78">
        <v>89.119370000000004</v>
      </c>
      <c r="CF496" s="71">
        <v>90.244839999999996</v>
      </c>
      <c r="CH496" s="14" t="s">
        <v>45</v>
      </c>
      <c r="CJ496" s="71">
        <v>87.187479999999994</v>
      </c>
      <c r="CK496" s="78">
        <v>88.177989999999994</v>
      </c>
      <c r="CL496" s="71">
        <v>89.168490000000006</v>
      </c>
    </row>
    <row r="497" spans="1:90" x14ac:dyDescent="0.3">
      <c r="B497" s="14" t="s">
        <v>46</v>
      </c>
      <c r="D497" s="71">
        <v>87.741659999999996</v>
      </c>
      <c r="E497" s="78">
        <v>89.624030000000005</v>
      </c>
      <c r="F497" s="71">
        <v>91.506399999999999</v>
      </c>
      <c r="H497" s="14" t="s">
        <v>46</v>
      </c>
      <c r="J497" s="71">
        <v>87.740250000000003</v>
      </c>
      <c r="K497" s="78">
        <v>89.623220000000003</v>
      </c>
      <c r="L497" s="71">
        <v>91.506200000000007</v>
      </c>
      <c r="N497" s="14" t="s">
        <v>46</v>
      </c>
      <c r="P497" s="71">
        <v>87.758719999999997</v>
      </c>
      <c r="Q497" s="78">
        <v>89.644369999999995</v>
      </c>
      <c r="R497" s="71">
        <v>91.530010000000004</v>
      </c>
      <c r="T497" s="14" t="s">
        <v>46</v>
      </c>
      <c r="V497" s="71">
        <v>87.76491</v>
      </c>
      <c r="W497" s="78">
        <v>89.625879999999995</v>
      </c>
      <c r="X497" s="71">
        <v>91.486850000000004</v>
      </c>
      <c r="Z497" s="14" t="s">
        <v>46</v>
      </c>
      <c r="AB497" s="71">
        <v>87.781610000000001</v>
      </c>
      <c r="AC497" s="78">
        <v>89.640420000000006</v>
      </c>
      <c r="AD497" s="71">
        <v>91.499229999999997</v>
      </c>
      <c r="AF497" s="14" t="s">
        <v>46</v>
      </c>
      <c r="AH497" s="71">
        <v>87.808409999999995</v>
      </c>
      <c r="AI497" s="78">
        <v>89.62236</v>
      </c>
      <c r="AJ497" s="71">
        <v>91.436310000000006</v>
      </c>
      <c r="AL497" s="14" t="s">
        <v>46</v>
      </c>
      <c r="AN497" s="71">
        <v>87.795519999999996</v>
      </c>
      <c r="AO497" s="78">
        <v>89.615679999999998</v>
      </c>
      <c r="AP497" s="71">
        <v>91.435829999999996</v>
      </c>
      <c r="AR497" s="14" t="s">
        <v>46</v>
      </c>
      <c r="AT497" s="71">
        <v>87.827119999999994</v>
      </c>
      <c r="AU497" s="78">
        <v>89.621030000000005</v>
      </c>
      <c r="AV497" s="71">
        <v>91.414929999999998</v>
      </c>
      <c r="AX497" s="14" t="s">
        <v>46</v>
      </c>
      <c r="AZ497" s="71">
        <v>87.862279999999998</v>
      </c>
      <c r="BA497" s="78">
        <v>89.556290000000004</v>
      </c>
      <c r="BB497" s="71">
        <v>91.250290000000007</v>
      </c>
      <c r="BD497" s="14" t="s">
        <v>46</v>
      </c>
      <c r="BF497" s="71">
        <v>87.881479999999996</v>
      </c>
      <c r="BG497" s="78">
        <v>89.55301</v>
      </c>
      <c r="BH497" s="71">
        <v>91.224549999999994</v>
      </c>
      <c r="BJ497" s="14" t="s">
        <v>46</v>
      </c>
      <c r="BL497" s="71">
        <v>87.913510000000002</v>
      </c>
      <c r="BM497" s="78">
        <v>89.482290000000006</v>
      </c>
      <c r="BN497" s="71">
        <v>91.051069999999996</v>
      </c>
      <c r="BP497" s="14" t="s">
        <v>46</v>
      </c>
      <c r="BR497" s="71">
        <v>87.917559999999995</v>
      </c>
      <c r="BS497" s="78">
        <v>89.432810000000003</v>
      </c>
      <c r="BT497" s="71">
        <v>90.948059999999998</v>
      </c>
      <c r="BV497" s="14" t="s">
        <v>46</v>
      </c>
      <c r="BX497" s="71">
        <v>87.741519999999994</v>
      </c>
      <c r="BY497" s="78">
        <v>89.175129999999996</v>
      </c>
      <c r="BZ497" s="71">
        <v>90.608739999999997</v>
      </c>
      <c r="CB497" s="14" t="s">
        <v>46</v>
      </c>
      <c r="CD497" s="71">
        <v>87.418009999999995</v>
      </c>
      <c r="CE497" s="78">
        <v>88.688140000000004</v>
      </c>
      <c r="CF497" s="71">
        <v>89.958269999999999</v>
      </c>
      <c r="CH497" s="14" t="s">
        <v>46</v>
      </c>
      <c r="CJ497" s="71">
        <v>86.503119999999996</v>
      </c>
      <c r="CK497" s="78">
        <v>87.697699999999998</v>
      </c>
      <c r="CL497" s="71">
        <v>88.89228</v>
      </c>
    </row>
    <row r="498" spans="1:90" x14ac:dyDescent="0.3">
      <c r="B498" s="14" t="s">
        <v>47</v>
      </c>
      <c r="D498" s="71">
        <v>88.842789999999994</v>
      </c>
      <c r="E498" s="78">
        <v>89.680700000000002</v>
      </c>
      <c r="F498" s="71">
        <v>90.518600000000006</v>
      </c>
      <c r="H498" s="14" t="s">
        <v>47</v>
      </c>
      <c r="J498" s="71">
        <v>88.866900000000001</v>
      </c>
      <c r="K498" s="78">
        <v>89.708029999999994</v>
      </c>
      <c r="L498" s="71">
        <v>90.549170000000004</v>
      </c>
      <c r="N498" s="14" t="s">
        <v>47</v>
      </c>
      <c r="P498" s="71">
        <v>88.871660000000006</v>
      </c>
      <c r="Q498" s="78">
        <v>89.710949999999997</v>
      </c>
      <c r="R498" s="71">
        <v>90.550229999999999</v>
      </c>
      <c r="T498" s="14" t="s">
        <v>47</v>
      </c>
      <c r="V498" s="71">
        <v>88.867500000000007</v>
      </c>
      <c r="W498" s="78">
        <v>89.702079999999995</v>
      </c>
      <c r="X498" s="71">
        <v>90.536659999999998</v>
      </c>
      <c r="Z498" s="14" t="s">
        <v>47</v>
      </c>
      <c r="AB498" s="71">
        <v>88.889250000000004</v>
      </c>
      <c r="AC498" s="78">
        <v>89.724519999999998</v>
      </c>
      <c r="AD498" s="71">
        <v>90.559790000000007</v>
      </c>
      <c r="AF498" s="14" t="s">
        <v>47</v>
      </c>
      <c r="AH498" s="71">
        <v>88.867019999999997</v>
      </c>
      <c r="AI498" s="78">
        <v>89.679190000000006</v>
      </c>
      <c r="AJ498" s="71">
        <v>90.491370000000003</v>
      </c>
      <c r="AL498" s="14" t="s">
        <v>47</v>
      </c>
      <c r="AN498" s="71">
        <v>88.868530000000007</v>
      </c>
      <c r="AO498" s="78">
        <v>89.675759999999997</v>
      </c>
      <c r="AP498" s="71">
        <v>90.482979999999998</v>
      </c>
      <c r="AR498" s="14" t="s">
        <v>47</v>
      </c>
      <c r="AT498" s="71">
        <v>88.889679999999998</v>
      </c>
      <c r="AU498" s="78">
        <v>89.68262</v>
      </c>
      <c r="AV498" s="71">
        <v>90.475549999999998</v>
      </c>
      <c r="AX498" s="14" t="s">
        <v>47</v>
      </c>
      <c r="AZ498" s="71">
        <v>88.889970000000005</v>
      </c>
      <c r="BA498" s="78">
        <v>89.614310000000003</v>
      </c>
      <c r="BB498" s="71">
        <v>90.338650000000001</v>
      </c>
      <c r="BD498" s="14" t="s">
        <v>47</v>
      </c>
      <c r="BF498" s="71">
        <v>88.916679999999999</v>
      </c>
      <c r="BG498" s="78">
        <v>89.640829999999994</v>
      </c>
      <c r="BH498" s="71">
        <v>90.364980000000003</v>
      </c>
      <c r="BJ498" s="14" t="s">
        <v>47</v>
      </c>
      <c r="BL498" s="71">
        <v>88.900360000000006</v>
      </c>
      <c r="BM498" s="78">
        <v>89.591999999999999</v>
      </c>
      <c r="BN498" s="71">
        <v>90.283649999999994</v>
      </c>
      <c r="BP498" s="14" t="s">
        <v>47</v>
      </c>
      <c r="BR498" s="71">
        <v>88.861149999999995</v>
      </c>
      <c r="BS498" s="78">
        <v>89.498440000000002</v>
      </c>
      <c r="BT498" s="71">
        <v>90.135720000000006</v>
      </c>
      <c r="BV498" s="14" t="s">
        <v>47</v>
      </c>
      <c r="BX498" s="71">
        <v>88.696460000000002</v>
      </c>
      <c r="BY498" s="78">
        <v>89.229519999999994</v>
      </c>
      <c r="BZ498" s="71">
        <v>89.762590000000003</v>
      </c>
      <c r="CB498" s="14" t="s">
        <v>47</v>
      </c>
      <c r="CD498" s="71">
        <v>88.375290000000007</v>
      </c>
      <c r="CE498" s="78">
        <v>88.820310000000006</v>
      </c>
      <c r="CF498" s="71">
        <v>89.265339999999995</v>
      </c>
      <c r="CH498" s="14" t="s">
        <v>47</v>
      </c>
      <c r="CJ498" s="71">
        <v>87.376099999999994</v>
      </c>
      <c r="CK498" s="78">
        <v>87.869879999999995</v>
      </c>
      <c r="CL498" s="71">
        <v>88.363650000000007</v>
      </c>
    </row>
    <row r="499" spans="1:90" x14ac:dyDescent="0.3">
      <c r="B499" s="14" t="s">
        <v>48</v>
      </c>
      <c r="D499" s="71">
        <v>86.989530000000002</v>
      </c>
      <c r="E499" s="78">
        <v>88.30959</v>
      </c>
      <c r="F499" s="71">
        <v>89.629649999999998</v>
      </c>
      <c r="H499" s="14" t="s">
        <v>48</v>
      </c>
      <c r="J499" s="71">
        <v>87.00891</v>
      </c>
      <c r="K499" s="78">
        <v>88.322620000000001</v>
      </c>
      <c r="L499" s="71">
        <v>89.636330000000001</v>
      </c>
      <c r="N499" s="14" t="s">
        <v>48</v>
      </c>
      <c r="P499" s="71">
        <v>87.011340000000004</v>
      </c>
      <c r="Q499" s="78">
        <v>88.327259999999995</v>
      </c>
      <c r="R499" s="71">
        <v>89.643169999999998</v>
      </c>
      <c r="T499" s="14" t="s">
        <v>48</v>
      </c>
      <c r="V499" s="71">
        <v>87.004270000000005</v>
      </c>
      <c r="W499" s="78">
        <v>88.320980000000006</v>
      </c>
      <c r="X499" s="71">
        <v>89.637680000000003</v>
      </c>
      <c r="Z499" s="14" t="s">
        <v>48</v>
      </c>
      <c r="AB499" s="71">
        <v>87.015159999999995</v>
      </c>
      <c r="AC499" s="78">
        <v>88.316569999999999</v>
      </c>
      <c r="AD499" s="71">
        <v>89.617990000000006</v>
      </c>
      <c r="AF499" s="14" t="s">
        <v>48</v>
      </c>
      <c r="AH499" s="71">
        <v>87.001580000000004</v>
      </c>
      <c r="AI499" s="78">
        <v>88.286630000000002</v>
      </c>
      <c r="AJ499" s="71">
        <v>89.571690000000004</v>
      </c>
      <c r="AL499" s="14" t="s">
        <v>48</v>
      </c>
      <c r="AN499" s="71">
        <v>87.000550000000004</v>
      </c>
      <c r="AO499" s="78">
        <v>88.286320000000003</v>
      </c>
      <c r="AP499" s="71">
        <v>89.57208</v>
      </c>
      <c r="AR499" s="14" t="s">
        <v>48</v>
      </c>
      <c r="AT499" s="71">
        <v>87.014899999999997</v>
      </c>
      <c r="AU499" s="78">
        <v>88.283580000000001</v>
      </c>
      <c r="AV499" s="71">
        <v>89.552260000000004</v>
      </c>
      <c r="AX499" s="14" t="s">
        <v>48</v>
      </c>
      <c r="AZ499" s="71">
        <v>87.026870000000002</v>
      </c>
      <c r="BA499" s="78">
        <v>88.185220000000001</v>
      </c>
      <c r="BB499" s="71">
        <v>89.34357</v>
      </c>
      <c r="BD499" s="14" t="s">
        <v>48</v>
      </c>
      <c r="BF499" s="71">
        <v>87.045630000000003</v>
      </c>
      <c r="BG499" s="78">
        <v>88.219939999999994</v>
      </c>
      <c r="BH499" s="71">
        <v>89.394239999999996</v>
      </c>
      <c r="BJ499" s="14" t="s">
        <v>48</v>
      </c>
      <c r="BL499" s="71">
        <v>86.955640000000002</v>
      </c>
      <c r="BM499" s="78">
        <v>88.110249999999994</v>
      </c>
      <c r="BN499" s="71">
        <v>89.264870000000002</v>
      </c>
      <c r="BP499" s="14" t="s">
        <v>48</v>
      </c>
      <c r="BR499" s="71">
        <v>86.989909999999995</v>
      </c>
      <c r="BS499" s="78">
        <v>88.022729999999996</v>
      </c>
      <c r="BT499" s="71">
        <v>89.05556</v>
      </c>
      <c r="BV499" s="14" t="s">
        <v>48</v>
      </c>
      <c r="BX499" s="71">
        <v>86.77422</v>
      </c>
      <c r="BY499" s="78">
        <v>87.735309999999998</v>
      </c>
      <c r="BZ499" s="71">
        <v>88.696399999999997</v>
      </c>
      <c r="CB499" s="14" t="s">
        <v>48</v>
      </c>
      <c r="CD499" s="71">
        <v>86.492639999999994</v>
      </c>
      <c r="CE499" s="78">
        <v>87.393270000000001</v>
      </c>
      <c r="CF499" s="71">
        <v>88.293909999999997</v>
      </c>
      <c r="CH499" s="14" t="s">
        <v>48</v>
      </c>
      <c r="CJ499" s="71">
        <v>85.400210000000001</v>
      </c>
      <c r="CK499" s="78">
        <v>86.329549999999998</v>
      </c>
      <c r="CL499" s="71">
        <v>87.258899999999997</v>
      </c>
    </row>
    <row r="500" spans="1:90" x14ac:dyDescent="0.3">
      <c r="B500" s="14" t="s">
        <v>49</v>
      </c>
      <c r="D500" s="71">
        <v>87.843279999999993</v>
      </c>
      <c r="E500" s="78">
        <v>89.303460000000001</v>
      </c>
      <c r="F500" s="71">
        <v>90.763649999999998</v>
      </c>
      <c r="H500" s="14" t="s">
        <v>49</v>
      </c>
      <c r="J500" s="71">
        <v>87.884069999999994</v>
      </c>
      <c r="K500" s="78">
        <v>89.331879999999998</v>
      </c>
      <c r="L500" s="71">
        <v>90.779679999999999</v>
      </c>
      <c r="N500" s="14" t="s">
        <v>49</v>
      </c>
      <c r="P500" s="71">
        <v>87.890100000000004</v>
      </c>
      <c r="Q500" s="78">
        <v>89.334000000000003</v>
      </c>
      <c r="R500" s="71">
        <v>90.777889999999999</v>
      </c>
      <c r="T500" s="14" t="s">
        <v>49</v>
      </c>
      <c r="V500" s="71">
        <v>87.862160000000003</v>
      </c>
      <c r="W500" s="78">
        <v>89.308930000000004</v>
      </c>
      <c r="X500" s="71">
        <v>90.755700000000004</v>
      </c>
      <c r="Z500" s="14" t="s">
        <v>49</v>
      </c>
      <c r="AB500" s="71">
        <v>87.865480000000005</v>
      </c>
      <c r="AC500" s="78">
        <v>89.30883</v>
      </c>
      <c r="AD500" s="71">
        <v>90.752179999999996</v>
      </c>
      <c r="AF500" s="14" t="s">
        <v>49</v>
      </c>
      <c r="AH500" s="71">
        <v>87.844139999999996</v>
      </c>
      <c r="AI500" s="78">
        <v>89.284109999999998</v>
      </c>
      <c r="AJ500" s="71">
        <v>90.724090000000004</v>
      </c>
      <c r="AL500" s="14" t="s">
        <v>49</v>
      </c>
      <c r="AN500" s="71">
        <v>87.851740000000007</v>
      </c>
      <c r="AO500" s="78">
        <v>89.284319999999994</v>
      </c>
      <c r="AP500" s="71">
        <v>90.716890000000006</v>
      </c>
      <c r="AR500" s="14" t="s">
        <v>49</v>
      </c>
      <c r="AT500" s="71">
        <v>87.865080000000006</v>
      </c>
      <c r="AU500" s="78">
        <v>89.283829999999995</v>
      </c>
      <c r="AV500" s="71">
        <v>90.702579999999998</v>
      </c>
      <c r="AX500" s="14" t="s">
        <v>49</v>
      </c>
      <c r="AZ500" s="71">
        <v>87.853949999999998</v>
      </c>
      <c r="BA500" s="78">
        <v>89.21875</v>
      </c>
      <c r="BB500" s="71">
        <v>90.583539999999999</v>
      </c>
      <c r="BD500" s="14" t="s">
        <v>49</v>
      </c>
      <c r="BF500" s="71">
        <v>87.852080000000001</v>
      </c>
      <c r="BG500" s="78">
        <v>89.213570000000004</v>
      </c>
      <c r="BH500" s="71">
        <v>90.575059999999993</v>
      </c>
      <c r="BJ500" s="14" t="s">
        <v>49</v>
      </c>
      <c r="BL500" s="71">
        <v>87.792230000000004</v>
      </c>
      <c r="BM500" s="78">
        <v>89.126320000000007</v>
      </c>
      <c r="BN500" s="71">
        <v>90.460409999999996</v>
      </c>
      <c r="BP500" s="14" t="s">
        <v>49</v>
      </c>
      <c r="BR500" s="71">
        <v>87.713880000000003</v>
      </c>
      <c r="BS500" s="78">
        <v>89.016159999999999</v>
      </c>
      <c r="BT500" s="71">
        <v>90.318439999999995</v>
      </c>
      <c r="BV500" s="14" t="s">
        <v>49</v>
      </c>
      <c r="BX500" s="71">
        <v>87.433930000000004</v>
      </c>
      <c r="BY500" s="78">
        <v>88.726479999999995</v>
      </c>
      <c r="BZ500" s="71">
        <v>90.019030000000001</v>
      </c>
      <c r="CB500" s="14" t="s">
        <v>49</v>
      </c>
      <c r="CD500" s="71">
        <v>87.070099999999996</v>
      </c>
      <c r="CE500" s="78">
        <v>88.38579</v>
      </c>
      <c r="CF500" s="71">
        <v>89.701480000000004</v>
      </c>
      <c r="CH500" s="14" t="s">
        <v>49</v>
      </c>
      <c r="CJ500" s="71">
        <v>86.055009999999996</v>
      </c>
      <c r="CK500" s="78">
        <v>87.334779999999995</v>
      </c>
      <c r="CL500" s="71">
        <v>88.614549999999994</v>
      </c>
    </row>
    <row r="501" spans="1:90" x14ac:dyDescent="0.3">
      <c r="B501" s="46" t="s">
        <v>50</v>
      </c>
      <c r="C501" s="47"/>
      <c r="D501" s="69">
        <v>88.542299999999997</v>
      </c>
      <c r="E501" s="79">
        <v>89.336299999999994</v>
      </c>
      <c r="F501" s="69">
        <v>90.130300000000005</v>
      </c>
      <c r="H501" s="46" t="s">
        <v>50</v>
      </c>
      <c r="I501" s="47"/>
      <c r="J501" s="69">
        <v>88.562740000000005</v>
      </c>
      <c r="K501" s="79">
        <v>89.350290000000001</v>
      </c>
      <c r="L501" s="69">
        <v>90.137839999999997</v>
      </c>
      <c r="N501" s="46" t="s">
        <v>50</v>
      </c>
      <c r="O501" s="47"/>
      <c r="P501" s="69">
        <v>88.549899999999994</v>
      </c>
      <c r="Q501" s="79">
        <v>89.346379999999996</v>
      </c>
      <c r="R501" s="69">
        <v>90.142859999999999</v>
      </c>
      <c r="T501" s="46" t="s">
        <v>50</v>
      </c>
      <c r="U501" s="47"/>
      <c r="V501" s="69">
        <v>88.534090000000006</v>
      </c>
      <c r="W501" s="79">
        <v>89.329710000000006</v>
      </c>
      <c r="X501" s="69">
        <v>90.125320000000002</v>
      </c>
      <c r="Z501" s="46" t="s">
        <v>50</v>
      </c>
      <c r="AA501" s="47"/>
      <c r="AB501" s="69">
        <v>88.534270000000006</v>
      </c>
      <c r="AC501" s="79">
        <v>89.333669999999998</v>
      </c>
      <c r="AD501" s="69">
        <v>90.133070000000004</v>
      </c>
      <c r="AF501" s="46" t="s">
        <v>50</v>
      </c>
      <c r="AG501" s="47"/>
      <c r="AH501" s="69">
        <v>88.509280000000004</v>
      </c>
      <c r="AI501" s="79">
        <v>89.313630000000003</v>
      </c>
      <c r="AJ501" s="69">
        <v>90.117980000000003</v>
      </c>
      <c r="AL501" s="46" t="s">
        <v>50</v>
      </c>
      <c r="AM501" s="47"/>
      <c r="AN501" s="69">
        <v>88.498739999999998</v>
      </c>
      <c r="AO501" s="79">
        <v>89.30565</v>
      </c>
      <c r="AP501" s="69">
        <v>90.112560000000002</v>
      </c>
      <c r="AR501" s="46" t="s">
        <v>50</v>
      </c>
      <c r="AS501" s="47"/>
      <c r="AT501" s="69">
        <v>88.490250000000003</v>
      </c>
      <c r="AU501" s="79">
        <v>89.300659999999993</v>
      </c>
      <c r="AV501" s="69">
        <v>90.111069999999998</v>
      </c>
      <c r="AX501" s="46" t="s">
        <v>50</v>
      </c>
      <c r="AY501" s="47"/>
      <c r="AZ501" s="69">
        <v>88.434489999999997</v>
      </c>
      <c r="BA501" s="79">
        <v>89.222800000000007</v>
      </c>
      <c r="BB501" s="69">
        <v>90.011110000000002</v>
      </c>
      <c r="BD501" s="46" t="s">
        <v>50</v>
      </c>
      <c r="BE501" s="47"/>
      <c r="BF501" s="69">
        <v>88.412189999999995</v>
      </c>
      <c r="BG501" s="79">
        <v>89.203630000000004</v>
      </c>
      <c r="BH501" s="69">
        <v>89.995069999999998</v>
      </c>
      <c r="BJ501" s="46" t="s">
        <v>50</v>
      </c>
      <c r="BK501" s="47"/>
      <c r="BL501" s="69">
        <v>88.269469999999998</v>
      </c>
      <c r="BM501" s="79">
        <v>89.105119999999999</v>
      </c>
      <c r="BN501" s="69">
        <v>89.940770000000001</v>
      </c>
      <c r="BP501" s="46" t="s">
        <v>50</v>
      </c>
      <c r="BQ501" s="47"/>
      <c r="BR501" s="69">
        <v>88.180210000000002</v>
      </c>
      <c r="BS501" s="79">
        <v>89.013329999999996</v>
      </c>
      <c r="BT501" s="69">
        <v>89.846450000000004</v>
      </c>
      <c r="BV501" s="46" t="s">
        <v>50</v>
      </c>
      <c r="BW501" s="47"/>
      <c r="BX501" s="69">
        <v>87.915019999999998</v>
      </c>
      <c r="BY501" s="79">
        <v>88.751310000000004</v>
      </c>
      <c r="BZ501" s="69">
        <v>89.587590000000006</v>
      </c>
      <c r="CB501" s="46" t="s">
        <v>50</v>
      </c>
      <c r="CC501" s="47"/>
      <c r="CD501" s="69">
        <v>87.490549999999999</v>
      </c>
      <c r="CE501" s="79">
        <v>88.327449999999999</v>
      </c>
      <c r="CF501" s="69">
        <v>89.164349999999999</v>
      </c>
      <c r="CH501" s="46" t="s">
        <v>50</v>
      </c>
      <c r="CI501" s="47"/>
      <c r="CJ501" s="69">
        <v>86.44753</v>
      </c>
      <c r="CK501" s="79">
        <v>87.290189999999996</v>
      </c>
      <c r="CL501" s="69">
        <v>88.132850000000005</v>
      </c>
    </row>
    <row r="502" spans="1:90" x14ac:dyDescent="0.3">
      <c r="B502" s="14" t="s">
        <v>51</v>
      </c>
      <c r="C502" s="50" t="s">
        <v>3</v>
      </c>
      <c r="D502" s="71">
        <v>3.4434800000000001</v>
      </c>
      <c r="E502" s="72">
        <v>3.7967</v>
      </c>
      <c r="F502" s="71">
        <v>4.1499300000000003</v>
      </c>
      <c r="H502" s="14" t="s">
        <v>51</v>
      </c>
      <c r="I502" s="50" t="s">
        <v>3</v>
      </c>
      <c r="J502" s="71">
        <v>3.4307599999999998</v>
      </c>
      <c r="K502" s="72">
        <v>3.7898299999999998</v>
      </c>
      <c r="L502" s="71">
        <v>4.1488899999999997</v>
      </c>
      <c r="N502" s="14" t="s">
        <v>51</v>
      </c>
      <c r="O502" s="50" t="s">
        <v>3</v>
      </c>
      <c r="P502" s="71">
        <v>3.4193699999999998</v>
      </c>
      <c r="Q502" s="72">
        <v>3.81996</v>
      </c>
      <c r="R502" s="71">
        <v>4.2205500000000002</v>
      </c>
      <c r="T502" s="14" t="s">
        <v>51</v>
      </c>
      <c r="U502" s="50" t="s">
        <v>3</v>
      </c>
      <c r="V502" s="71">
        <v>3.4103400000000001</v>
      </c>
      <c r="W502" s="72">
        <v>3.8378800000000002</v>
      </c>
      <c r="X502" s="71">
        <v>4.2654300000000003</v>
      </c>
      <c r="Z502" s="14" t="s">
        <v>51</v>
      </c>
      <c r="AA502" s="50" t="s">
        <v>3</v>
      </c>
      <c r="AB502" s="71">
        <v>3.43215</v>
      </c>
      <c r="AC502" s="72">
        <v>3.86768</v>
      </c>
      <c r="AD502" s="71">
        <v>4.3032199999999996</v>
      </c>
      <c r="AF502" s="14" t="s">
        <v>51</v>
      </c>
      <c r="AG502" s="50" t="s">
        <v>3</v>
      </c>
      <c r="AH502" s="71">
        <v>3.4141699999999999</v>
      </c>
      <c r="AI502" s="72">
        <v>3.9198599999999999</v>
      </c>
      <c r="AJ502" s="71">
        <v>4.4255399999999998</v>
      </c>
      <c r="AL502" s="14" t="s">
        <v>51</v>
      </c>
      <c r="AM502" s="50" t="s">
        <v>3</v>
      </c>
      <c r="AN502" s="71">
        <v>3.4491399999999999</v>
      </c>
      <c r="AO502" s="72">
        <v>4.0035999999999996</v>
      </c>
      <c r="AP502" s="71">
        <v>4.5580600000000002</v>
      </c>
      <c r="AR502" s="14" t="s">
        <v>51</v>
      </c>
      <c r="AS502" s="50" t="s">
        <v>3</v>
      </c>
      <c r="AT502" s="71">
        <v>3.4533200000000002</v>
      </c>
      <c r="AU502" s="72">
        <v>4.16411</v>
      </c>
      <c r="AV502" s="71">
        <v>4.8749000000000002</v>
      </c>
      <c r="AX502" s="14" t="s">
        <v>51</v>
      </c>
      <c r="AY502" s="50" t="s">
        <v>3</v>
      </c>
      <c r="AZ502" s="71">
        <v>3.3014299999999999</v>
      </c>
      <c r="BA502" s="72">
        <v>4.5832800000000002</v>
      </c>
      <c r="BB502" s="71">
        <v>5.8651299999999997</v>
      </c>
      <c r="BD502" s="14" t="s">
        <v>51</v>
      </c>
      <c r="BE502" s="50" t="s">
        <v>3</v>
      </c>
      <c r="BF502" s="71">
        <v>3.5388899999999999</v>
      </c>
      <c r="BG502" s="72">
        <v>4.8528099999999998</v>
      </c>
      <c r="BH502" s="71">
        <v>6.1667300000000003</v>
      </c>
      <c r="BJ502" s="14" t="s">
        <v>51</v>
      </c>
      <c r="BK502" s="50" t="s">
        <v>3</v>
      </c>
      <c r="BL502" s="71">
        <v>3.7231299999999998</v>
      </c>
      <c r="BM502" s="72">
        <v>5.4518700000000004</v>
      </c>
      <c r="BN502" s="71">
        <v>7.1806099999999997</v>
      </c>
      <c r="BP502" s="14" t="s">
        <v>51</v>
      </c>
      <c r="BQ502" s="50" t="s">
        <v>3</v>
      </c>
      <c r="BR502" s="71">
        <v>4.1886200000000002</v>
      </c>
      <c r="BS502" s="72">
        <v>6.4250800000000003</v>
      </c>
      <c r="BT502" s="71">
        <v>8.6615500000000001</v>
      </c>
      <c r="BV502" s="14" t="s">
        <v>51</v>
      </c>
      <c r="BW502" s="50" t="s">
        <v>3</v>
      </c>
      <c r="BX502" s="71">
        <v>5.0341699999999996</v>
      </c>
      <c r="BY502" s="72">
        <v>8.3045899999999993</v>
      </c>
      <c r="BZ502" s="71">
        <v>11.57502</v>
      </c>
      <c r="CB502" s="14" t="s">
        <v>51</v>
      </c>
      <c r="CC502" s="50" t="s">
        <v>3</v>
      </c>
      <c r="CD502" s="71">
        <v>6.95261</v>
      </c>
      <c r="CE502" s="72">
        <v>10.83291</v>
      </c>
      <c r="CF502" s="71">
        <v>14.71322</v>
      </c>
      <c r="CH502" s="14" t="s">
        <v>51</v>
      </c>
      <c r="CI502" s="50" t="s">
        <v>3</v>
      </c>
      <c r="CJ502" s="71">
        <v>12.931050000000001</v>
      </c>
      <c r="CK502" s="72">
        <v>19.135100000000001</v>
      </c>
      <c r="CL502" s="71">
        <v>25.33915</v>
      </c>
    </row>
    <row r="503" spans="1:90" x14ac:dyDescent="0.3">
      <c r="B503" s="47"/>
      <c r="C503" s="52" t="s">
        <v>4</v>
      </c>
      <c r="D503" s="69">
        <v>2.3026800000000001</v>
      </c>
      <c r="E503" s="79">
        <v>3.0930399999999998</v>
      </c>
      <c r="F503" s="69">
        <v>3.8834</v>
      </c>
      <c r="H503" s="47"/>
      <c r="I503" s="52" t="s">
        <v>4</v>
      </c>
      <c r="J503" s="69">
        <v>2.29291</v>
      </c>
      <c r="K503" s="79">
        <v>3.09239</v>
      </c>
      <c r="L503" s="69">
        <v>3.8918699999999999</v>
      </c>
      <c r="N503" s="47"/>
      <c r="O503" s="52" t="s">
        <v>4</v>
      </c>
      <c r="P503" s="69">
        <v>2.3015300000000001</v>
      </c>
      <c r="Q503" s="79">
        <v>3.1280700000000001</v>
      </c>
      <c r="R503" s="69">
        <v>3.9546100000000002</v>
      </c>
      <c r="T503" s="47"/>
      <c r="U503" s="52" t="s">
        <v>4</v>
      </c>
      <c r="V503" s="69">
        <v>2.29156</v>
      </c>
      <c r="W503" s="79">
        <v>3.1718299999999999</v>
      </c>
      <c r="X503" s="69">
        <v>4.0521000000000003</v>
      </c>
      <c r="Z503" s="47"/>
      <c r="AA503" s="52" t="s">
        <v>4</v>
      </c>
      <c r="AB503" s="69">
        <v>2.3643800000000001</v>
      </c>
      <c r="AC503" s="79">
        <v>3.2101099999999998</v>
      </c>
      <c r="AD503" s="69">
        <v>4.0558399999999999</v>
      </c>
      <c r="AF503" s="47"/>
      <c r="AG503" s="52" t="s">
        <v>4</v>
      </c>
      <c r="AH503" s="69">
        <v>2.3737499999999998</v>
      </c>
      <c r="AI503" s="79">
        <v>3.3159200000000002</v>
      </c>
      <c r="AJ503" s="69">
        <v>4.2580999999999998</v>
      </c>
      <c r="AL503" s="47"/>
      <c r="AM503" s="52" t="s">
        <v>4</v>
      </c>
      <c r="AN503" s="69">
        <v>2.4769999999999999</v>
      </c>
      <c r="AO503" s="79">
        <v>3.6188099999999999</v>
      </c>
      <c r="AP503" s="69">
        <v>4.7606200000000003</v>
      </c>
      <c r="AR503" s="47"/>
      <c r="AS503" s="52" t="s">
        <v>4</v>
      </c>
      <c r="AT503" s="69">
        <v>2.6335099999999998</v>
      </c>
      <c r="AU503" s="79">
        <v>3.8862999999999999</v>
      </c>
      <c r="AV503" s="69">
        <v>5.1390799999999999</v>
      </c>
      <c r="AX503" s="47"/>
      <c r="AY503" s="52" t="s">
        <v>4</v>
      </c>
      <c r="AZ503" s="69">
        <v>2.6495199999999999</v>
      </c>
      <c r="BA503" s="79">
        <v>4.2793299999999999</v>
      </c>
      <c r="BB503" s="69">
        <v>5.9091300000000002</v>
      </c>
      <c r="BD503" s="47"/>
      <c r="BE503" s="52" t="s">
        <v>4</v>
      </c>
      <c r="BF503" s="69">
        <v>3.40517</v>
      </c>
      <c r="BG503" s="79">
        <v>5.07972</v>
      </c>
      <c r="BH503" s="69">
        <v>6.75427</v>
      </c>
      <c r="BJ503" s="47"/>
      <c r="BK503" s="52" t="s">
        <v>4</v>
      </c>
      <c r="BL503" s="69">
        <v>3.7939500000000002</v>
      </c>
      <c r="BM503" s="79">
        <v>5.7990899999999996</v>
      </c>
      <c r="BN503" s="69">
        <v>7.8042199999999999</v>
      </c>
      <c r="BP503" s="47"/>
      <c r="BQ503" s="52" t="s">
        <v>4</v>
      </c>
      <c r="BR503" s="69">
        <v>5.1876699999999998</v>
      </c>
      <c r="BS503" s="79">
        <v>7.7909300000000004</v>
      </c>
      <c r="BT503" s="69">
        <v>10.39419</v>
      </c>
      <c r="BV503" s="47"/>
      <c r="BW503" s="52" t="s">
        <v>4</v>
      </c>
      <c r="BX503" s="69">
        <v>5.1310399999999996</v>
      </c>
      <c r="BY503" s="79">
        <v>9.7230799999999995</v>
      </c>
      <c r="BZ503" s="69">
        <v>14.315110000000001</v>
      </c>
      <c r="CB503" s="47"/>
      <c r="CC503" s="52" t="s">
        <v>4</v>
      </c>
      <c r="CD503" s="69">
        <v>8.0292300000000001</v>
      </c>
      <c r="CE503" s="79">
        <v>12.62383</v>
      </c>
      <c r="CF503" s="69">
        <v>17.218440000000001</v>
      </c>
      <c r="CH503" s="47"/>
      <c r="CI503" s="52" t="s">
        <v>4</v>
      </c>
      <c r="CJ503" s="69">
        <v>13.53223</v>
      </c>
      <c r="CK503" s="79">
        <v>19.767880000000002</v>
      </c>
      <c r="CL503" s="69">
        <v>26.003520000000002</v>
      </c>
    </row>
    <row r="504" spans="1:90" ht="6" customHeight="1" x14ac:dyDescent="0.3"/>
    <row r="505" spans="1:90" s="37" customFormat="1" ht="15" customHeight="1" x14ac:dyDescent="0.3">
      <c r="A505" s="36" t="s">
        <v>85</v>
      </c>
    </row>
    <row r="506" spans="1:90" ht="5.25" customHeight="1" x14ac:dyDescent="0.3"/>
    <row r="507" spans="1:90" x14ac:dyDescent="0.3">
      <c r="B507" s="40">
        <v>180</v>
      </c>
      <c r="C507" s="41"/>
      <c r="D507" s="281"/>
      <c r="E507" s="281"/>
      <c r="F507" s="281"/>
      <c r="H507" s="40">
        <v>170</v>
      </c>
      <c r="I507" s="41"/>
      <c r="J507" s="281"/>
      <c r="K507" s="281"/>
      <c r="L507" s="281"/>
      <c r="N507" s="40">
        <v>160</v>
      </c>
      <c r="O507" s="41"/>
      <c r="P507" s="281"/>
      <c r="Q507" s="281"/>
      <c r="R507" s="281"/>
      <c r="T507" s="40">
        <v>150</v>
      </c>
      <c r="U507" s="41"/>
      <c r="V507" s="281"/>
      <c r="W507" s="281"/>
      <c r="X507" s="281"/>
      <c r="Z507" s="40">
        <v>140</v>
      </c>
      <c r="AA507" s="41"/>
      <c r="AB507" s="281"/>
      <c r="AC507" s="281"/>
      <c r="AD507" s="281"/>
      <c r="AF507" s="40">
        <v>130</v>
      </c>
      <c r="AG507" s="41"/>
      <c r="AH507" s="281"/>
      <c r="AI507" s="281"/>
      <c r="AJ507" s="281"/>
      <c r="AL507" s="40">
        <v>120</v>
      </c>
      <c r="AM507" s="41"/>
      <c r="AN507" s="281"/>
      <c r="AO507" s="281"/>
      <c r="AP507" s="281"/>
      <c r="AR507" s="40">
        <v>110</v>
      </c>
      <c r="AS507" s="41"/>
      <c r="AT507" s="281"/>
      <c r="AU507" s="281"/>
      <c r="AV507" s="281"/>
      <c r="AX507" s="40">
        <v>100</v>
      </c>
      <c r="AY507" s="41"/>
      <c r="AZ507" s="281"/>
      <c r="BA507" s="281"/>
      <c r="BB507" s="281"/>
      <c r="BD507" s="40">
        <v>90</v>
      </c>
      <c r="BE507" s="41"/>
      <c r="BF507" s="281"/>
      <c r="BG507" s="281"/>
      <c r="BH507" s="281"/>
      <c r="BJ507" s="40">
        <v>80</v>
      </c>
      <c r="BK507" s="41"/>
      <c r="BL507" s="281"/>
      <c r="BM507" s="281"/>
      <c r="BN507" s="281"/>
      <c r="BP507" s="40">
        <v>70</v>
      </c>
      <c r="BQ507" s="41"/>
      <c r="BR507" s="281"/>
      <c r="BS507" s="281"/>
      <c r="BT507" s="281"/>
    </row>
    <row r="508" spans="1:90" x14ac:dyDescent="0.3">
      <c r="E508" s="42"/>
      <c r="K508" s="42"/>
      <c r="Q508" s="42"/>
      <c r="W508" s="42"/>
      <c r="AC508" s="42"/>
      <c r="AI508" s="42"/>
      <c r="AO508" s="42"/>
      <c r="AU508" s="42"/>
      <c r="BA508" s="42"/>
      <c r="BG508" s="42"/>
      <c r="BM508" s="42"/>
      <c r="BS508" s="42"/>
    </row>
    <row r="509" spans="1:90" x14ac:dyDescent="0.3">
      <c r="B509" s="43"/>
      <c r="C509" s="43"/>
      <c r="D509" s="44">
        <v>-0.95</v>
      </c>
      <c r="E509" s="45" t="s">
        <v>0</v>
      </c>
      <c r="F509" s="44">
        <v>0.95</v>
      </c>
      <c r="H509" s="43"/>
      <c r="I509" s="43"/>
      <c r="J509" s="44">
        <v>-0.95</v>
      </c>
      <c r="K509" s="45" t="s">
        <v>0</v>
      </c>
      <c r="L509" s="44">
        <v>0.95</v>
      </c>
      <c r="N509" s="43"/>
      <c r="O509" s="43"/>
      <c r="P509" s="44">
        <v>-0.95</v>
      </c>
      <c r="Q509" s="45" t="s">
        <v>0</v>
      </c>
      <c r="R509" s="44">
        <v>0.95</v>
      </c>
      <c r="T509" s="43"/>
      <c r="U509" s="43"/>
      <c r="V509" s="44">
        <v>-0.95</v>
      </c>
      <c r="W509" s="45" t="s">
        <v>0</v>
      </c>
      <c r="X509" s="44">
        <v>0.95</v>
      </c>
      <c r="Z509" s="43"/>
      <c r="AA509" s="43"/>
      <c r="AB509" s="44">
        <v>-0.95</v>
      </c>
      <c r="AC509" s="45" t="s">
        <v>0</v>
      </c>
      <c r="AD509" s="44">
        <v>0.95</v>
      </c>
      <c r="AF509" s="43"/>
      <c r="AG509" s="43"/>
      <c r="AH509" s="44">
        <v>-0.95</v>
      </c>
      <c r="AI509" s="45" t="s">
        <v>0</v>
      </c>
      <c r="AJ509" s="44">
        <v>0.95</v>
      </c>
      <c r="AL509" s="43"/>
      <c r="AM509" s="43"/>
      <c r="AN509" s="44">
        <v>-0.95</v>
      </c>
      <c r="AO509" s="45" t="s">
        <v>0</v>
      </c>
      <c r="AP509" s="44">
        <v>0.95</v>
      </c>
      <c r="AR509" s="43"/>
      <c r="AS509" s="43"/>
      <c r="AT509" s="44">
        <v>-0.95</v>
      </c>
      <c r="AU509" s="45" t="s">
        <v>0</v>
      </c>
      <c r="AV509" s="44">
        <v>0.95</v>
      </c>
      <c r="AX509" s="43"/>
      <c r="AY509" s="43"/>
      <c r="AZ509" s="44">
        <v>-0.95</v>
      </c>
      <c r="BA509" s="45" t="s">
        <v>0</v>
      </c>
      <c r="BB509" s="44">
        <v>0.95</v>
      </c>
      <c r="BD509" s="43"/>
      <c r="BE509" s="43"/>
      <c r="BF509" s="44">
        <v>-0.95</v>
      </c>
      <c r="BG509" s="45" t="s">
        <v>0</v>
      </c>
      <c r="BH509" s="44">
        <v>0.95</v>
      </c>
      <c r="BJ509" s="43"/>
      <c r="BK509" s="43"/>
      <c r="BL509" s="44">
        <v>-0.95</v>
      </c>
      <c r="BM509" s="45" t="s">
        <v>0</v>
      </c>
      <c r="BN509" s="44">
        <v>0.95</v>
      </c>
      <c r="BP509" s="43"/>
      <c r="BQ509" s="43"/>
      <c r="BR509" s="44">
        <v>-0.95</v>
      </c>
      <c r="BS509" s="45" t="s">
        <v>0</v>
      </c>
      <c r="BT509" s="44">
        <v>0.95</v>
      </c>
    </row>
    <row r="510" spans="1:90" x14ac:dyDescent="0.3">
      <c r="B510" s="46" t="s">
        <v>1</v>
      </c>
      <c r="C510" s="46"/>
      <c r="D510" s="69">
        <v>5242.7445200000002</v>
      </c>
      <c r="E510" s="70">
        <v>5285.9</v>
      </c>
      <c r="F510" s="69">
        <v>5329.05548</v>
      </c>
      <c r="H510" s="46" t="s">
        <v>1</v>
      </c>
      <c r="I510" s="46"/>
      <c r="J510" s="69">
        <v>5241.59422</v>
      </c>
      <c r="K510" s="70">
        <v>5285</v>
      </c>
      <c r="L510" s="69">
        <v>5328.40578</v>
      </c>
      <c r="N510" s="46" t="s">
        <v>1</v>
      </c>
      <c r="O510" s="46"/>
      <c r="P510" s="69">
        <v>5240.7738200000003</v>
      </c>
      <c r="Q510" s="70">
        <v>5284.3</v>
      </c>
      <c r="R510" s="69">
        <v>5327.82618</v>
      </c>
      <c r="T510" s="46" t="s">
        <v>1</v>
      </c>
      <c r="U510" s="46"/>
      <c r="V510" s="69">
        <v>5241.7858699999997</v>
      </c>
      <c r="W510" s="70">
        <v>5285</v>
      </c>
      <c r="X510" s="69">
        <v>5328.2141300000003</v>
      </c>
      <c r="Z510" s="46" t="s">
        <v>1</v>
      </c>
      <c r="AA510" s="46"/>
      <c r="AB510" s="69">
        <v>5239.2018099999996</v>
      </c>
      <c r="AC510" s="70">
        <v>5282.6</v>
      </c>
      <c r="AD510" s="69">
        <v>5325.9981900000002</v>
      </c>
      <c r="AF510" s="46" t="s">
        <v>1</v>
      </c>
      <c r="AG510" s="46"/>
      <c r="AH510" s="69">
        <v>5239.6442299999999</v>
      </c>
      <c r="AI510" s="70">
        <v>5282.6</v>
      </c>
      <c r="AJ510" s="69">
        <v>5325.5557699999999</v>
      </c>
      <c r="AL510" s="46" t="s">
        <v>1</v>
      </c>
      <c r="AM510" s="46"/>
      <c r="AN510" s="69">
        <v>5239.5250999999998</v>
      </c>
      <c r="AO510" s="70">
        <v>5279.7</v>
      </c>
      <c r="AP510" s="69">
        <v>5319.8748999999998</v>
      </c>
      <c r="AR510" s="46" t="s">
        <v>1</v>
      </c>
      <c r="AS510" s="46"/>
      <c r="AT510" s="69">
        <v>5236.2702300000001</v>
      </c>
      <c r="AU510" s="70">
        <v>5275.2</v>
      </c>
      <c r="AV510" s="69">
        <v>5314.1297699999996</v>
      </c>
      <c r="AX510" s="46" t="s">
        <v>1</v>
      </c>
      <c r="AY510" s="46"/>
      <c r="AZ510" s="69">
        <v>5231.2657600000002</v>
      </c>
      <c r="BA510" s="70">
        <v>5270.6</v>
      </c>
      <c r="BB510" s="69">
        <v>5309.9342399999996</v>
      </c>
      <c r="BD510" s="46" t="s">
        <v>1</v>
      </c>
      <c r="BE510" s="46"/>
      <c r="BF510" s="69">
        <v>5229.3520600000002</v>
      </c>
      <c r="BG510" s="70">
        <v>5264.4</v>
      </c>
      <c r="BH510" s="69">
        <v>5299.44794</v>
      </c>
      <c r="BJ510" s="46" t="s">
        <v>1</v>
      </c>
      <c r="BK510" s="46"/>
      <c r="BL510" s="69">
        <v>5209.8474999999999</v>
      </c>
      <c r="BM510" s="70">
        <v>5244.7</v>
      </c>
      <c r="BN510" s="69">
        <v>5279.5524999999998</v>
      </c>
      <c r="BP510" s="46" t="s">
        <v>1</v>
      </c>
      <c r="BQ510" s="46"/>
      <c r="BR510" s="69">
        <v>5160.9712099999997</v>
      </c>
      <c r="BS510" s="70">
        <v>5191.1000000000004</v>
      </c>
      <c r="BT510" s="80">
        <v>5221.2287900000001</v>
      </c>
    </row>
    <row r="511" spans="1:90" x14ac:dyDescent="0.3">
      <c r="B511" s="14" t="s">
        <v>2</v>
      </c>
      <c r="C511" s="50" t="s">
        <v>3</v>
      </c>
      <c r="D511" s="71">
        <v>22.487590000000001</v>
      </c>
      <c r="E511" s="72">
        <v>24.436299999999999</v>
      </c>
      <c r="F511" s="71">
        <v>26.385000000000002</v>
      </c>
      <c r="H511" s="14" t="s">
        <v>2</v>
      </c>
      <c r="I511" s="50" t="s">
        <v>3</v>
      </c>
      <c r="J511" s="71">
        <v>22.46574</v>
      </c>
      <c r="K511" s="72">
        <v>24.550699999999999</v>
      </c>
      <c r="L511" s="71">
        <v>26.635670000000001</v>
      </c>
      <c r="N511" s="14" t="s">
        <v>2</v>
      </c>
      <c r="O511" s="50" t="s">
        <v>3</v>
      </c>
      <c r="P511" s="71">
        <v>22.430610000000001</v>
      </c>
      <c r="Q511" s="72">
        <v>24.532350000000001</v>
      </c>
      <c r="R511" s="71">
        <v>26.634080000000001</v>
      </c>
      <c r="T511" s="14" t="s">
        <v>2</v>
      </c>
      <c r="U511" s="50" t="s">
        <v>3</v>
      </c>
      <c r="V511" s="71">
        <v>22.527509999999999</v>
      </c>
      <c r="W511" s="72">
        <v>24.737760000000002</v>
      </c>
      <c r="X511" s="71">
        <v>26.94802</v>
      </c>
      <c r="Z511" s="14" t="s">
        <v>2</v>
      </c>
      <c r="AA511" s="50" t="s">
        <v>3</v>
      </c>
      <c r="AB511" s="71">
        <v>22.701899999999998</v>
      </c>
      <c r="AC511" s="72">
        <v>25.113330000000001</v>
      </c>
      <c r="AD511" s="71">
        <v>27.524760000000001</v>
      </c>
      <c r="AF511" s="14" t="s">
        <v>2</v>
      </c>
      <c r="AG511" s="50" t="s">
        <v>3</v>
      </c>
      <c r="AH511" s="71">
        <v>23.229320000000001</v>
      </c>
      <c r="AI511" s="72">
        <v>25.819839999999999</v>
      </c>
      <c r="AJ511" s="71">
        <v>28.410360000000001</v>
      </c>
      <c r="AL511" s="14" t="s">
        <v>2</v>
      </c>
      <c r="AM511" s="50" t="s">
        <v>3</v>
      </c>
      <c r="AN511" s="71">
        <v>23.226510000000001</v>
      </c>
      <c r="AO511" s="72">
        <v>26.854970000000002</v>
      </c>
      <c r="AP511" s="71">
        <v>30.483429999999998</v>
      </c>
      <c r="AR511" s="14" t="s">
        <v>2</v>
      </c>
      <c r="AS511" s="50" t="s">
        <v>3</v>
      </c>
      <c r="AT511" s="71">
        <v>24.403300000000002</v>
      </c>
      <c r="AU511" s="72">
        <v>28.546949999999999</v>
      </c>
      <c r="AV511" s="71">
        <v>32.690600000000003</v>
      </c>
      <c r="AX511" s="14" t="s">
        <v>2</v>
      </c>
      <c r="AY511" s="50" t="s">
        <v>3</v>
      </c>
      <c r="AZ511" s="71">
        <v>25.974170000000001</v>
      </c>
      <c r="BA511" s="72">
        <v>31.398240000000001</v>
      </c>
      <c r="BB511" s="71">
        <v>36.822310000000002</v>
      </c>
      <c r="BD511" s="14" t="s">
        <v>2</v>
      </c>
      <c r="BE511" s="50" t="s">
        <v>3</v>
      </c>
      <c r="BF511" s="71">
        <v>28.941960000000002</v>
      </c>
      <c r="BG511" s="72">
        <v>35.313099999999999</v>
      </c>
      <c r="BH511" s="71">
        <v>41.684240000000003</v>
      </c>
      <c r="BJ511" s="14" t="s">
        <v>2</v>
      </c>
      <c r="BK511" s="50" t="s">
        <v>3</v>
      </c>
      <c r="BL511" s="71">
        <v>35.958199999999998</v>
      </c>
      <c r="BM511" s="72">
        <v>44.325240000000001</v>
      </c>
      <c r="BN511" s="71">
        <v>52.692279999999997</v>
      </c>
      <c r="BP511" s="14" t="s">
        <v>2</v>
      </c>
      <c r="BQ511" s="50" t="s">
        <v>3</v>
      </c>
      <c r="BR511" s="71">
        <v>49.834960000000002</v>
      </c>
      <c r="BS511" s="72">
        <v>60.949460000000002</v>
      </c>
      <c r="BT511" s="71">
        <v>72.063959999999994</v>
      </c>
    </row>
    <row r="512" spans="1:90" x14ac:dyDescent="0.3">
      <c r="B512" s="47"/>
      <c r="C512" s="52" t="s">
        <v>4</v>
      </c>
      <c r="D512" s="69">
        <v>13.78397</v>
      </c>
      <c r="E512" s="73">
        <v>15.015140000000001</v>
      </c>
      <c r="F512" s="69">
        <v>16.246310000000001</v>
      </c>
      <c r="H512" s="47"/>
      <c r="I512" s="52" t="s">
        <v>4</v>
      </c>
      <c r="J512" s="69">
        <v>13.86557</v>
      </c>
      <c r="K512" s="73">
        <v>15.15338</v>
      </c>
      <c r="L512" s="69">
        <v>16.441199999999998</v>
      </c>
      <c r="N512" s="47"/>
      <c r="O512" s="52" t="s">
        <v>4</v>
      </c>
      <c r="P512" s="69">
        <v>13.83494</v>
      </c>
      <c r="Q512" s="73">
        <v>15.133839999999999</v>
      </c>
      <c r="R512" s="69">
        <v>16.432729999999999</v>
      </c>
      <c r="T512" s="47"/>
      <c r="U512" s="52" t="s">
        <v>4</v>
      </c>
      <c r="V512" s="69">
        <v>13.932219999999999</v>
      </c>
      <c r="W512" s="73">
        <v>15.40635</v>
      </c>
      <c r="X512" s="69">
        <v>16.880479999999999</v>
      </c>
      <c r="Z512" s="47"/>
      <c r="AA512" s="52" t="s">
        <v>4</v>
      </c>
      <c r="AB512" s="69">
        <v>14.106389999999999</v>
      </c>
      <c r="AC512" s="73">
        <v>15.812200000000001</v>
      </c>
      <c r="AD512" s="69">
        <v>17.51802</v>
      </c>
      <c r="AF512" s="47"/>
      <c r="AG512" s="52" t="s">
        <v>4</v>
      </c>
      <c r="AH512" s="69">
        <v>14.799429999999999</v>
      </c>
      <c r="AI512" s="73">
        <v>16.794319999999999</v>
      </c>
      <c r="AJ512" s="69">
        <v>18.789200000000001</v>
      </c>
      <c r="AL512" s="47"/>
      <c r="AM512" s="52" t="s">
        <v>4</v>
      </c>
      <c r="AN512" s="69">
        <v>15.270720000000001</v>
      </c>
      <c r="AO512" s="73">
        <v>17.728470000000002</v>
      </c>
      <c r="AP512" s="69">
        <v>20.186219999999999</v>
      </c>
      <c r="AR512" s="47"/>
      <c r="AS512" s="52" t="s">
        <v>4</v>
      </c>
      <c r="AT512" s="69">
        <v>16.076440000000002</v>
      </c>
      <c r="AU512" s="73">
        <v>19.121870000000001</v>
      </c>
      <c r="AV512" s="69">
        <v>22.167290000000001</v>
      </c>
      <c r="AX512" s="47"/>
      <c r="AY512" s="52" t="s">
        <v>4</v>
      </c>
      <c r="AZ512" s="69">
        <v>17.51774</v>
      </c>
      <c r="BA512" s="73">
        <v>21.382459999999998</v>
      </c>
      <c r="BB512" s="69">
        <v>25.24718</v>
      </c>
      <c r="BD512" s="47"/>
      <c r="BE512" s="52" t="s">
        <v>4</v>
      </c>
      <c r="BF512" s="69">
        <v>21.25525</v>
      </c>
      <c r="BG512" s="73">
        <v>26.939699999999998</v>
      </c>
      <c r="BH512" s="69">
        <v>32.62415</v>
      </c>
      <c r="BJ512" s="47"/>
      <c r="BK512" s="52" t="s">
        <v>4</v>
      </c>
      <c r="BL512" s="69">
        <v>26.511299999999999</v>
      </c>
      <c r="BM512" s="73">
        <v>34.377000000000002</v>
      </c>
      <c r="BN512" s="69">
        <v>42.242690000000003</v>
      </c>
      <c r="BP512" s="47"/>
      <c r="BQ512" s="52" t="s">
        <v>4</v>
      </c>
      <c r="BR512" s="69">
        <v>36.804490000000001</v>
      </c>
      <c r="BS512" s="73">
        <v>49.828650000000003</v>
      </c>
      <c r="BT512" s="69">
        <v>62.852800000000002</v>
      </c>
    </row>
    <row r="513" spans="2:72" x14ac:dyDescent="0.3">
      <c r="B513" s="14" t="s">
        <v>5</v>
      </c>
      <c r="C513" s="50" t="s">
        <v>3</v>
      </c>
      <c r="D513" s="71">
        <v>6.3400000000000001E-3</v>
      </c>
      <c r="E513" s="72">
        <v>0.46886</v>
      </c>
      <c r="F513" s="71">
        <v>0.93139000000000005</v>
      </c>
      <c r="H513" s="14" t="s">
        <v>5</v>
      </c>
      <c r="I513" s="50" t="s">
        <v>3</v>
      </c>
      <c r="J513" s="71">
        <v>0.13009000000000001</v>
      </c>
      <c r="K513" s="72">
        <v>0.67645</v>
      </c>
      <c r="L513" s="71">
        <v>1.22282</v>
      </c>
      <c r="N513" s="14" t="s">
        <v>5</v>
      </c>
      <c r="O513" s="50" t="s">
        <v>3</v>
      </c>
      <c r="P513" s="71">
        <v>0.26532</v>
      </c>
      <c r="Q513" s="72">
        <v>0.91046000000000005</v>
      </c>
      <c r="R513" s="71">
        <v>1.5556000000000001</v>
      </c>
      <c r="T513" s="14" t="s">
        <v>5</v>
      </c>
      <c r="U513" s="50" t="s">
        <v>3</v>
      </c>
      <c r="V513" s="71">
        <v>0.46184999999999998</v>
      </c>
      <c r="W513" s="72">
        <v>1.30646</v>
      </c>
      <c r="X513" s="71">
        <v>2.1510799999999999</v>
      </c>
      <c r="Z513" s="14" t="s">
        <v>5</v>
      </c>
      <c r="AA513" s="50" t="s">
        <v>3</v>
      </c>
      <c r="AB513" s="71">
        <v>0.77280000000000004</v>
      </c>
      <c r="AC513" s="72">
        <v>1.91875</v>
      </c>
      <c r="AD513" s="71">
        <v>3.0646900000000001</v>
      </c>
      <c r="AF513" s="14" t="s">
        <v>5</v>
      </c>
      <c r="AG513" s="50" t="s">
        <v>3</v>
      </c>
      <c r="AH513" s="71">
        <v>1.4275100000000001</v>
      </c>
      <c r="AI513" s="72">
        <v>2.8400400000000001</v>
      </c>
      <c r="AJ513" s="71">
        <v>4.2525700000000004</v>
      </c>
      <c r="AL513" s="14" t="s">
        <v>5</v>
      </c>
      <c r="AM513" s="50" t="s">
        <v>3</v>
      </c>
      <c r="AN513" s="71">
        <v>1.8666400000000001</v>
      </c>
      <c r="AO513" s="72">
        <v>4.2950100000000004</v>
      </c>
      <c r="AP513" s="71">
        <v>6.7233799999999997</v>
      </c>
      <c r="AR513" s="14" t="s">
        <v>5</v>
      </c>
      <c r="AS513" s="50" t="s">
        <v>3</v>
      </c>
      <c r="AT513" s="71">
        <v>3.3157899999999998</v>
      </c>
      <c r="AU513" s="72">
        <v>6.4169200000000002</v>
      </c>
      <c r="AV513" s="71">
        <v>9.5180399999999992</v>
      </c>
      <c r="AX513" s="14" t="s">
        <v>5</v>
      </c>
      <c r="AY513" s="50" t="s">
        <v>3</v>
      </c>
      <c r="AZ513" s="71">
        <v>5.3426299999999998</v>
      </c>
      <c r="BA513" s="72">
        <v>9.7816799999999997</v>
      </c>
      <c r="BB513" s="71">
        <v>14.22072</v>
      </c>
      <c r="BD513" s="14" t="s">
        <v>5</v>
      </c>
      <c r="BE513" s="50" t="s">
        <v>3</v>
      </c>
      <c r="BF513" s="71">
        <v>8.7527699999999999</v>
      </c>
      <c r="BG513" s="72">
        <v>14.518660000000001</v>
      </c>
      <c r="BH513" s="71">
        <v>20.28454</v>
      </c>
      <c r="BJ513" s="14" t="s">
        <v>5</v>
      </c>
      <c r="BK513" s="50" t="s">
        <v>3</v>
      </c>
      <c r="BL513" s="71">
        <v>16.354749999999999</v>
      </c>
      <c r="BM513" s="72">
        <v>24.34864</v>
      </c>
      <c r="BN513" s="71">
        <v>32.342529999999996</v>
      </c>
      <c r="BP513" s="14" t="s">
        <v>5</v>
      </c>
      <c r="BQ513" s="50" t="s">
        <v>3</v>
      </c>
      <c r="BR513" s="71">
        <v>31.824860000000001</v>
      </c>
      <c r="BS513" s="72">
        <v>42.73516</v>
      </c>
      <c r="BT513" s="71">
        <v>53.645449999999997</v>
      </c>
    </row>
    <row r="514" spans="2:72" x14ac:dyDescent="0.3">
      <c r="B514" s="47"/>
      <c r="C514" s="52" t="s">
        <v>4</v>
      </c>
      <c r="D514" s="69">
        <v>0.78122999999999998</v>
      </c>
      <c r="E514" s="73">
        <v>2.5662500000000001</v>
      </c>
      <c r="F514" s="69">
        <v>4.35128</v>
      </c>
      <c r="H514" s="47"/>
      <c r="I514" s="52" t="s">
        <v>4</v>
      </c>
      <c r="J514" s="69">
        <v>1.4046400000000001</v>
      </c>
      <c r="K514" s="73">
        <v>3.45269</v>
      </c>
      <c r="L514" s="69">
        <v>5.5007299999999999</v>
      </c>
      <c r="N514" s="47"/>
      <c r="O514" s="52" t="s">
        <v>4</v>
      </c>
      <c r="P514" s="69">
        <v>1.88256</v>
      </c>
      <c r="Q514" s="73">
        <v>4.0238399999999999</v>
      </c>
      <c r="R514" s="69">
        <v>6.1651300000000004</v>
      </c>
      <c r="T514" s="47"/>
      <c r="U514" s="52" t="s">
        <v>4</v>
      </c>
      <c r="V514" s="69">
        <v>2.7473800000000002</v>
      </c>
      <c r="W514" s="73">
        <v>5.3296799999999998</v>
      </c>
      <c r="X514" s="69">
        <v>7.9119799999999998</v>
      </c>
      <c r="Z514" s="47"/>
      <c r="AA514" s="52" t="s">
        <v>4</v>
      </c>
      <c r="AB514" s="69">
        <v>3.7760099999999999</v>
      </c>
      <c r="AC514" s="73">
        <v>6.7303100000000002</v>
      </c>
      <c r="AD514" s="69">
        <v>9.6845999999999997</v>
      </c>
      <c r="AF514" s="47"/>
      <c r="AG514" s="52" t="s">
        <v>4</v>
      </c>
      <c r="AH514" s="69">
        <v>5.7301399999999996</v>
      </c>
      <c r="AI514" s="73">
        <v>9.2478499999999997</v>
      </c>
      <c r="AJ514" s="69">
        <v>12.76557</v>
      </c>
      <c r="AL514" s="47"/>
      <c r="AM514" s="52" t="s">
        <v>4</v>
      </c>
      <c r="AN514" s="69">
        <v>7.6824399999999997</v>
      </c>
      <c r="AO514" s="73">
        <v>11.63973</v>
      </c>
      <c r="AP514" s="69">
        <v>15.59703</v>
      </c>
      <c r="AR514" s="47"/>
      <c r="AS514" s="52" t="s">
        <v>4</v>
      </c>
      <c r="AT514" s="69">
        <v>9.9186700000000005</v>
      </c>
      <c r="AU514" s="73">
        <v>14.51055</v>
      </c>
      <c r="AV514" s="69">
        <v>19.102440000000001</v>
      </c>
      <c r="AX514" s="47"/>
      <c r="AY514" s="52" t="s">
        <v>4</v>
      </c>
      <c r="AZ514" s="69">
        <v>13.195259999999999</v>
      </c>
      <c r="BA514" s="73">
        <v>18.618269999999999</v>
      </c>
      <c r="BB514" s="69">
        <v>24.041270000000001</v>
      </c>
      <c r="BD514" s="47"/>
      <c r="BE514" s="52" t="s">
        <v>4</v>
      </c>
      <c r="BF514" s="69">
        <v>18.85652</v>
      </c>
      <c r="BG514" s="73">
        <v>26.043030000000002</v>
      </c>
      <c r="BH514" s="69">
        <v>33.22954</v>
      </c>
      <c r="BJ514" s="47"/>
      <c r="BK514" s="52" t="s">
        <v>4</v>
      </c>
      <c r="BL514" s="69">
        <v>26.720549999999999</v>
      </c>
      <c r="BM514" s="73">
        <v>35.801349999999999</v>
      </c>
      <c r="BN514" s="69">
        <v>44.882150000000003</v>
      </c>
      <c r="BP514" s="47"/>
      <c r="BQ514" s="52" t="s">
        <v>4</v>
      </c>
      <c r="BR514" s="69">
        <v>39.379829999999998</v>
      </c>
      <c r="BS514" s="73">
        <v>53.060299999999998</v>
      </c>
      <c r="BT514" s="69">
        <v>66.740780000000001</v>
      </c>
    </row>
    <row r="515" spans="2:72" x14ac:dyDescent="0.3">
      <c r="B515" s="14" t="s">
        <v>6</v>
      </c>
      <c r="C515" s="50" t="s">
        <v>3</v>
      </c>
      <c r="D515" s="71">
        <v>22.273849999999999</v>
      </c>
      <c r="E515" s="72">
        <v>23.96743</v>
      </c>
      <c r="F515" s="71">
        <v>25.661020000000001</v>
      </c>
      <c r="H515" s="14" t="s">
        <v>6</v>
      </c>
      <c r="I515" s="50" t="s">
        <v>3</v>
      </c>
      <c r="J515" s="71">
        <v>22.154990000000002</v>
      </c>
      <c r="K515" s="72">
        <v>23.87425</v>
      </c>
      <c r="L515" s="71">
        <v>25.593509999999998</v>
      </c>
      <c r="N515" s="14" t="s">
        <v>6</v>
      </c>
      <c r="O515" s="50" t="s">
        <v>3</v>
      </c>
      <c r="P515" s="71">
        <v>21.993020000000001</v>
      </c>
      <c r="Q515" s="72">
        <v>23.621880000000001</v>
      </c>
      <c r="R515" s="71">
        <v>25.25075</v>
      </c>
      <c r="T515" s="14" t="s">
        <v>6</v>
      </c>
      <c r="U515" s="50" t="s">
        <v>3</v>
      </c>
      <c r="V515" s="71">
        <v>21.877079999999999</v>
      </c>
      <c r="W515" s="72">
        <v>23.4313</v>
      </c>
      <c r="X515" s="71">
        <v>24.985510000000001</v>
      </c>
      <c r="Z515" s="14" t="s">
        <v>6</v>
      </c>
      <c r="AA515" s="50" t="s">
        <v>3</v>
      </c>
      <c r="AB515" s="71">
        <v>21.75056</v>
      </c>
      <c r="AC515" s="72">
        <v>23.194579999999998</v>
      </c>
      <c r="AD515" s="71">
        <v>24.6386</v>
      </c>
      <c r="AF515" s="14" t="s">
        <v>6</v>
      </c>
      <c r="AG515" s="50" t="s">
        <v>3</v>
      </c>
      <c r="AH515" s="71">
        <v>21.637840000000001</v>
      </c>
      <c r="AI515" s="72">
        <v>22.979800000000001</v>
      </c>
      <c r="AJ515" s="71">
        <v>24.321760000000001</v>
      </c>
      <c r="AL515" s="14" t="s">
        <v>6</v>
      </c>
      <c r="AM515" s="50" t="s">
        <v>3</v>
      </c>
      <c r="AN515" s="71">
        <v>21.202089999999998</v>
      </c>
      <c r="AO515" s="72">
        <v>22.55996</v>
      </c>
      <c r="AP515" s="71">
        <v>23.917829999999999</v>
      </c>
      <c r="AR515" s="14" t="s">
        <v>6</v>
      </c>
      <c r="AS515" s="50" t="s">
        <v>3</v>
      </c>
      <c r="AT515" s="71">
        <v>20.918810000000001</v>
      </c>
      <c r="AU515" s="72">
        <v>22.130030000000001</v>
      </c>
      <c r="AV515" s="71">
        <v>23.341259999999998</v>
      </c>
      <c r="AX515" s="14" t="s">
        <v>6</v>
      </c>
      <c r="AY515" s="50" t="s">
        <v>3</v>
      </c>
      <c r="AZ515" s="71">
        <v>20.477630000000001</v>
      </c>
      <c r="BA515" s="72">
        <v>21.61656</v>
      </c>
      <c r="BB515" s="71">
        <v>22.755490000000002</v>
      </c>
      <c r="BD515" s="14" t="s">
        <v>6</v>
      </c>
      <c r="BE515" s="50" t="s">
        <v>3</v>
      </c>
      <c r="BF515" s="71">
        <v>20.06636</v>
      </c>
      <c r="BG515" s="72">
        <v>20.794440000000002</v>
      </c>
      <c r="BH515" s="71">
        <v>21.52253</v>
      </c>
      <c r="BJ515" s="14" t="s">
        <v>6</v>
      </c>
      <c r="BK515" s="50" t="s">
        <v>3</v>
      </c>
      <c r="BL515" s="71">
        <v>19.387350000000001</v>
      </c>
      <c r="BM515" s="72">
        <v>19.976600000000001</v>
      </c>
      <c r="BN515" s="71">
        <v>20.565850000000001</v>
      </c>
      <c r="BP515" s="14" t="s">
        <v>6</v>
      </c>
      <c r="BQ515" s="50" t="s">
        <v>3</v>
      </c>
      <c r="BR515" s="71">
        <v>17.79804</v>
      </c>
      <c r="BS515" s="72">
        <v>18.214300000000001</v>
      </c>
      <c r="BT515" s="71">
        <v>18.630559999999999</v>
      </c>
    </row>
    <row r="516" spans="2:72" x14ac:dyDescent="0.3">
      <c r="B516" s="47"/>
      <c r="C516" s="52" t="s">
        <v>4</v>
      </c>
      <c r="D516" s="69">
        <v>13.64001</v>
      </c>
      <c r="E516" s="73">
        <v>14.334569999999999</v>
      </c>
      <c r="F516" s="69">
        <v>15.02914</v>
      </c>
      <c r="H516" s="47"/>
      <c r="I516" s="52" t="s">
        <v>4</v>
      </c>
      <c r="J516" s="69">
        <v>13.541040000000001</v>
      </c>
      <c r="K516" s="73">
        <v>14.167249999999999</v>
      </c>
      <c r="L516" s="69">
        <v>14.79346</v>
      </c>
      <c r="N516" s="47"/>
      <c r="O516" s="52" t="s">
        <v>4</v>
      </c>
      <c r="P516" s="69">
        <v>13.364240000000001</v>
      </c>
      <c r="Q516" s="73">
        <v>13.92277</v>
      </c>
      <c r="R516" s="69">
        <v>14.481310000000001</v>
      </c>
      <c r="T516" s="47"/>
      <c r="U516" s="52" t="s">
        <v>4</v>
      </c>
      <c r="V516" s="69">
        <v>13.1829</v>
      </c>
      <c r="W516" s="73">
        <v>13.675700000000001</v>
      </c>
      <c r="X516" s="69">
        <v>14.1685</v>
      </c>
      <c r="Z516" s="47"/>
      <c r="AA516" s="52" t="s">
        <v>4</v>
      </c>
      <c r="AB516" s="69">
        <v>12.984299999999999</v>
      </c>
      <c r="AC516" s="73">
        <v>13.50033</v>
      </c>
      <c r="AD516" s="69">
        <v>14.016360000000001</v>
      </c>
      <c r="AF516" s="47"/>
      <c r="AG516" s="52" t="s">
        <v>4</v>
      </c>
      <c r="AH516" s="69">
        <v>12.81742</v>
      </c>
      <c r="AI516" s="73">
        <v>13.197939999999999</v>
      </c>
      <c r="AJ516" s="69">
        <v>13.57845</v>
      </c>
      <c r="AL516" s="47"/>
      <c r="AM516" s="52" t="s">
        <v>4</v>
      </c>
      <c r="AN516" s="69">
        <v>12.36415</v>
      </c>
      <c r="AO516" s="73">
        <v>13.11481</v>
      </c>
      <c r="AP516" s="69">
        <v>13.86547</v>
      </c>
      <c r="AR516" s="47"/>
      <c r="AS516" s="52" t="s">
        <v>4</v>
      </c>
      <c r="AT516" s="69">
        <v>12.10697</v>
      </c>
      <c r="AU516" s="73">
        <v>13.185219999999999</v>
      </c>
      <c r="AV516" s="69">
        <v>14.26347</v>
      </c>
      <c r="AX516" s="47"/>
      <c r="AY516" s="52" t="s">
        <v>4</v>
      </c>
      <c r="AZ516" s="69">
        <v>11.95228</v>
      </c>
      <c r="BA516" s="73">
        <v>13.71185</v>
      </c>
      <c r="BB516" s="69">
        <v>15.471410000000001</v>
      </c>
      <c r="BD516" s="47"/>
      <c r="BE516" s="52" t="s">
        <v>4</v>
      </c>
      <c r="BF516" s="69">
        <v>12.417579999999999</v>
      </c>
      <c r="BG516" s="73">
        <v>13.966889999999999</v>
      </c>
      <c r="BH516" s="69">
        <v>15.51619</v>
      </c>
      <c r="BJ516" s="47"/>
      <c r="BK516" s="52" t="s">
        <v>4</v>
      </c>
      <c r="BL516" s="69">
        <v>13.635020000000001</v>
      </c>
      <c r="BM516" s="73">
        <v>14.800219999999999</v>
      </c>
      <c r="BN516" s="69">
        <v>15.96543</v>
      </c>
      <c r="BP516" s="47"/>
      <c r="BQ516" s="52" t="s">
        <v>4</v>
      </c>
      <c r="BR516" s="69">
        <v>13.97805</v>
      </c>
      <c r="BS516" s="73">
        <v>14.76451</v>
      </c>
      <c r="BT516" s="69">
        <v>15.55097</v>
      </c>
    </row>
    <row r="517" spans="2:72" x14ac:dyDescent="0.3">
      <c r="B517" s="14" t="s">
        <v>7</v>
      </c>
      <c r="C517" s="50" t="s">
        <v>3</v>
      </c>
      <c r="D517" s="71">
        <v>3.6562399999999999</v>
      </c>
      <c r="E517" s="74">
        <v>3.6738</v>
      </c>
      <c r="F517" s="71">
        <v>3.69136</v>
      </c>
      <c r="H517" s="14" t="s">
        <v>7</v>
      </c>
      <c r="I517" s="50" t="s">
        <v>3</v>
      </c>
      <c r="J517" s="71">
        <v>3.6562700000000001</v>
      </c>
      <c r="K517" s="74">
        <v>3.6738300000000002</v>
      </c>
      <c r="L517" s="71">
        <v>3.6913800000000001</v>
      </c>
      <c r="N517" s="14" t="s">
        <v>7</v>
      </c>
      <c r="O517" s="50" t="s">
        <v>3</v>
      </c>
      <c r="P517" s="71">
        <v>3.6563699999999999</v>
      </c>
      <c r="Q517" s="74">
        <v>3.6738</v>
      </c>
      <c r="R517" s="71">
        <v>3.69123</v>
      </c>
      <c r="T517" s="14" t="s">
        <v>7</v>
      </c>
      <c r="U517" s="50" t="s">
        <v>3</v>
      </c>
      <c r="V517" s="71">
        <v>3.65598</v>
      </c>
      <c r="W517" s="74">
        <v>3.6734200000000001</v>
      </c>
      <c r="X517" s="71">
        <v>3.6908500000000002</v>
      </c>
      <c r="Z517" s="14" t="s">
        <v>7</v>
      </c>
      <c r="AA517" s="50" t="s">
        <v>3</v>
      </c>
      <c r="AB517" s="71">
        <v>3.6562700000000001</v>
      </c>
      <c r="AC517" s="74">
        <v>3.67333</v>
      </c>
      <c r="AD517" s="71">
        <v>3.6903800000000002</v>
      </c>
      <c r="AF517" s="14" t="s">
        <v>7</v>
      </c>
      <c r="AG517" s="50" t="s">
        <v>3</v>
      </c>
      <c r="AH517" s="71">
        <v>3.6560700000000002</v>
      </c>
      <c r="AI517" s="74">
        <v>3.6730100000000001</v>
      </c>
      <c r="AJ517" s="71">
        <v>3.6899500000000001</v>
      </c>
      <c r="AL517" s="14" t="s">
        <v>7</v>
      </c>
      <c r="AM517" s="50" t="s">
        <v>3</v>
      </c>
      <c r="AN517" s="71">
        <v>3.65605</v>
      </c>
      <c r="AO517" s="74">
        <v>3.6724199999999998</v>
      </c>
      <c r="AP517" s="71">
        <v>3.68879</v>
      </c>
      <c r="AR517" s="14" t="s">
        <v>7</v>
      </c>
      <c r="AS517" s="50" t="s">
        <v>3</v>
      </c>
      <c r="AT517" s="71">
        <v>3.6560700000000002</v>
      </c>
      <c r="AU517" s="74">
        <v>3.6722600000000001</v>
      </c>
      <c r="AV517" s="71">
        <v>3.68845</v>
      </c>
      <c r="AX517" s="14" t="s">
        <v>7</v>
      </c>
      <c r="AY517" s="50" t="s">
        <v>3</v>
      </c>
      <c r="AZ517" s="71">
        <v>3.65585</v>
      </c>
      <c r="BA517" s="74">
        <v>3.67117</v>
      </c>
      <c r="BB517" s="71">
        <v>3.6865000000000001</v>
      </c>
      <c r="BD517" s="14" t="s">
        <v>7</v>
      </c>
      <c r="BE517" s="50" t="s">
        <v>3</v>
      </c>
      <c r="BF517" s="71">
        <v>3.6541600000000001</v>
      </c>
      <c r="BG517" s="74">
        <v>3.6688000000000001</v>
      </c>
      <c r="BH517" s="71">
        <v>3.6834500000000001</v>
      </c>
      <c r="BJ517" s="14" t="s">
        <v>7</v>
      </c>
      <c r="BK517" s="50" t="s">
        <v>3</v>
      </c>
      <c r="BL517" s="71">
        <v>3.6491699999999998</v>
      </c>
      <c r="BM517" s="74">
        <v>3.66499</v>
      </c>
      <c r="BN517" s="71">
        <v>3.6808000000000001</v>
      </c>
      <c r="BP517" s="14" t="s">
        <v>7</v>
      </c>
      <c r="BQ517" s="50" t="s">
        <v>3</v>
      </c>
      <c r="BR517" s="71">
        <v>3.6364399999999999</v>
      </c>
      <c r="BS517" s="74">
        <v>3.65239</v>
      </c>
      <c r="BT517" s="71">
        <v>3.6683400000000002</v>
      </c>
    </row>
    <row r="518" spans="2:72" x14ac:dyDescent="0.3">
      <c r="B518" s="47"/>
      <c r="C518" s="52" t="s">
        <v>4</v>
      </c>
      <c r="D518" s="69">
        <v>2.2640699999999998</v>
      </c>
      <c r="E518" s="73">
        <v>2.2785899999999999</v>
      </c>
      <c r="F518" s="69">
        <v>2.29311</v>
      </c>
      <c r="H518" s="47"/>
      <c r="I518" s="52" t="s">
        <v>4</v>
      </c>
      <c r="J518" s="69">
        <v>2.2642600000000002</v>
      </c>
      <c r="K518" s="73">
        <v>2.2787299999999999</v>
      </c>
      <c r="L518" s="69">
        <v>2.2932100000000002</v>
      </c>
      <c r="N518" s="47"/>
      <c r="O518" s="52" t="s">
        <v>4</v>
      </c>
      <c r="P518" s="69">
        <v>2.2647400000000002</v>
      </c>
      <c r="Q518" s="73">
        <v>2.27895</v>
      </c>
      <c r="R518" s="69">
        <v>2.2931699999999999</v>
      </c>
      <c r="T518" s="47"/>
      <c r="U518" s="52" t="s">
        <v>4</v>
      </c>
      <c r="V518" s="69">
        <v>2.2641100000000001</v>
      </c>
      <c r="W518" s="73">
        <v>2.2786499999999998</v>
      </c>
      <c r="X518" s="69">
        <v>2.29318</v>
      </c>
      <c r="Z518" s="47"/>
      <c r="AA518" s="52" t="s">
        <v>4</v>
      </c>
      <c r="AB518" s="69">
        <v>2.2644799999999998</v>
      </c>
      <c r="AC518" s="73">
        <v>2.2788599999999999</v>
      </c>
      <c r="AD518" s="69">
        <v>2.2932299999999999</v>
      </c>
      <c r="AF518" s="47"/>
      <c r="AG518" s="52" t="s">
        <v>4</v>
      </c>
      <c r="AH518" s="69">
        <v>2.2640899999999999</v>
      </c>
      <c r="AI518" s="73">
        <v>2.2786300000000002</v>
      </c>
      <c r="AJ518" s="69">
        <v>2.2931599999999999</v>
      </c>
      <c r="AL518" s="47"/>
      <c r="AM518" s="52" t="s">
        <v>4</v>
      </c>
      <c r="AN518" s="69">
        <v>2.2632400000000001</v>
      </c>
      <c r="AO518" s="73">
        <v>2.2779699999999998</v>
      </c>
      <c r="AP518" s="69">
        <v>2.2927</v>
      </c>
      <c r="AR518" s="47"/>
      <c r="AS518" s="52" t="s">
        <v>4</v>
      </c>
      <c r="AT518" s="69">
        <v>2.2623700000000002</v>
      </c>
      <c r="AU518" s="73">
        <v>2.2772999999999999</v>
      </c>
      <c r="AV518" s="69">
        <v>2.29223</v>
      </c>
      <c r="AX518" s="47"/>
      <c r="AY518" s="52" t="s">
        <v>4</v>
      </c>
      <c r="AZ518" s="69">
        <v>2.2623799999999998</v>
      </c>
      <c r="BA518" s="73">
        <v>2.2772100000000002</v>
      </c>
      <c r="BB518" s="69">
        <v>2.2920400000000001</v>
      </c>
      <c r="BD518" s="47"/>
      <c r="BE518" s="52" t="s">
        <v>4</v>
      </c>
      <c r="BF518" s="69">
        <v>2.2609400000000002</v>
      </c>
      <c r="BG518" s="73">
        <v>2.27617</v>
      </c>
      <c r="BH518" s="69">
        <v>2.2914099999999999</v>
      </c>
      <c r="BJ518" s="47"/>
      <c r="BK518" s="52" t="s">
        <v>4</v>
      </c>
      <c r="BL518" s="69">
        <v>2.2608100000000002</v>
      </c>
      <c r="BM518" s="73">
        <v>2.2753000000000001</v>
      </c>
      <c r="BN518" s="69">
        <v>2.2898000000000001</v>
      </c>
      <c r="BP518" s="47"/>
      <c r="BQ518" s="52" t="s">
        <v>4</v>
      </c>
      <c r="BR518" s="69">
        <v>2.2570800000000002</v>
      </c>
      <c r="BS518" s="73">
        <v>2.2726600000000001</v>
      </c>
      <c r="BT518" s="69">
        <v>2.2882500000000001</v>
      </c>
    </row>
    <row r="519" spans="2:72" x14ac:dyDescent="0.3">
      <c r="B519" s="14" t="s">
        <v>8</v>
      </c>
      <c r="C519" s="50" t="s">
        <v>3</v>
      </c>
      <c r="D519" s="71">
        <v>18.606619999999999</v>
      </c>
      <c r="E519" s="72">
        <v>20.29364</v>
      </c>
      <c r="F519" s="71">
        <v>21.98066</v>
      </c>
      <c r="H519" s="14" t="s">
        <v>8</v>
      </c>
      <c r="I519" s="50" t="s">
        <v>3</v>
      </c>
      <c r="J519" s="71">
        <v>18.486799999999999</v>
      </c>
      <c r="K519" s="72">
        <v>20.200420000000001</v>
      </c>
      <c r="L519" s="71">
        <v>21.91405</v>
      </c>
      <c r="N519" s="14" t="s">
        <v>8</v>
      </c>
      <c r="O519" s="50" t="s">
        <v>3</v>
      </c>
      <c r="P519" s="71">
        <v>18.32498</v>
      </c>
      <c r="Q519" s="72">
        <v>19.948080000000001</v>
      </c>
      <c r="R519" s="71">
        <v>21.571190000000001</v>
      </c>
      <c r="T519" s="14" t="s">
        <v>8</v>
      </c>
      <c r="U519" s="50" t="s">
        <v>3</v>
      </c>
      <c r="V519" s="71">
        <v>18.208929999999999</v>
      </c>
      <c r="W519" s="72">
        <v>19.75788</v>
      </c>
      <c r="X519" s="71">
        <v>21.306840000000001</v>
      </c>
      <c r="Z519" s="14" t="s">
        <v>8</v>
      </c>
      <c r="AA519" s="50" t="s">
        <v>3</v>
      </c>
      <c r="AB519" s="71">
        <v>18.083069999999999</v>
      </c>
      <c r="AC519" s="72">
        <v>19.521249999999998</v>
      </c>
      <c r="AD519" s="71">
        <v>20.959440000000001</v>
      </c>
      <c r="AF519" s="14" t="s">
        <v>8</v>
      </c>
      <c r="AG519" s="50" t="s">
        <v>3</v>
      </c>
      <c r="AH519" s="71">
        <v>17.968250000000001</v>
      </c>
      <c r="AI519" s="72">
        <v>19.306789999999999</v>
      </c>
      <c r="AJ519" s="71">
        <v>20.645320000000002</v>
      </c>
      <c r="AL519" s="14" t="s">
        <v>8</v>
      </c>
      <c r="AM519" s="50" t="s">
        <v>3</v>
      </c>
      <c r="AN519" s="71">
        <v>17.532900000000001</v>
      </c>
      <c r="AO519" s="72">
        <v>18.887540000000001</v>
      </c>
      <c r="AP519" s="71">
        <v>20.242180000000001</v>
      </c>
      <c r="AR519" s="14" t="s">
        <v>8</v>
      </c>
      <c r="AS519" s="50" t="s">
        <v>3</v>
      </c>
      <c r="AT519" s="71">
        <v>17.251010000000001</v>
      </c>
      <c r="AU519" s="72">
        <v>18.45777</v>
      </c>
      <c r="AV519" s="71">
        <v>19.664539999999999</v>
      </c>
      <c r="AX519" s="14" t="s">
        <v>8</v>
      </c>
      <c r="AY519" s="50" t="s">
        <v>3</v>
      </c>
      <c r="AZ519" s="71">
        <v>16.809799999999999</v>
      </c>
      <c r="BA519" s="72">
        <v>17.94539</v>
      </c>
      <c r="BB519" s="71">
        <v>19.08098</v>
      </c>
      <c r="BD519" s="14" t="s">
        <v>8</v>
      </c>
      <c r="BE519" s="50" t="s">
        <v>3</v>
      </c>
      <c r="BF519" s="71">
        <v>16.400539999999999</v>
      </c>
      <c r="BG519" s="72">
        <v>17.125640000000001</v>
      </c>
      <c r="BH519" s="71">
        <v>17.850729999999999</v>
      </c>
      <c r="BJ519" s="14" t="s">
        <v>8</v>
      </c>
      <c r="BK519" s="50" t="s">
        <v>3</v>
      </c>
      <c r="BL519" s="71">
        <v>15.72081</v>
      </c>
      <c r="BM519" s="72">
        <v>16.311610000000002</v>
      </c>
      <c r="BN519" s="71">
        <v>16.90241</v>
      </c>
      <c r="BP519" s="14" t="s">
        <v>8</v>
      </c>
      <c r="BQ519" s="50" t="s">
        <v>3</v>
      </c>
      <c r="BR519" s="71">
        <v>14.142469999999999</v>
      </c>
      <c r="BS519" s="72">
        <v>14.561909999999999</v>
      </c>
      <c r="BT519" s="71">
        <v>14.98136</v>
      </c>
    </row>
    <row r="520" spans="2:72" x14ac:dyDescent="0.3">
      <c r="B520" s="47"/>
      <c r="C520" s="52" t="s">
        <v>4</v>
      </c>
      <c r="D520" s="69">
        <v>12.834199999999999</v>
      </c>
      <c r="E520" s="73">
        <v>13.55842</v>
      </c>
      <c r="F520" s="69">
        <v>14.282629999999999</v>
      </c>
      <c r="H520" s="47"/>
      <c r="I520" s="52" t="s">
        <v>4</v>
      </c>
      <c r="J520" s="69">
        <v>12.747769999999999</v>
      </c>
      <c r="K520" s="73">
        <v>13.40338</v>
      </c>
      <c r="L520" s="69">
        <v>14.05898</v>
      </c>
      <c r="N520" s="47"/>
      <c r="O520" s="52" t="s">
        <v>4</v>
      </c>
      <c r="P520" s="69">
        <v>12.584160000000001</v>
      </c>
      <c r="Q520" s="73">
        <v>13.17384</v>
      </c>
      <c r="R520" s="69">
        <v>13.76352</v>
      </c>
      <c r="T520" s="47"/>
      <c r="U520" s="52" t="s">
        <v>4</v>
      </c>
      <c r="V520" s="69">
        <v>12.42231</v>
      </c>
      <c r="W520" s="73">
        <v>12.95664</v>
      </c>
      <c r="X520" s="69">
        <v>13.490959999999999</v>
      </c>
      <c r="Z520" s="47"/>
      <c r="AA520" s="52" t="s">
        <v>4</v>
      </c>
      <c r="AB520" s="69">
        <v>12.242369999999999</v>
      </c>
      <c r="AC520" s="73">
        <v>12.82067</v>
      </c>
      <c r="AD520" s="69">
        <v>13.39897</v>
      </c>
      <c r="AF520" s="47"/>
      <c r="AG520" s="52" t="s">
        <v>4</v>
      </c>
      <c r="AH520" s="69">
        <v>12.14185</v>
      </c>
      <c r="AI520" s="73">
        <v>12.590299999999999</v>
      </c>
      <c r="AJ520" s="69">
        <v>13.03875</v>
      </c>
      <c r="AL520" s="47"/>
      <c r="AM520" s="52" t="s">
        <v>4</v>
      </c>
      <c r="AN520" s="69">
        <v>11.709440000000001</v>
      </c>
      <c r="AO520" s="73">
        <v>12.594200000000001</v>
      </c>
      <c r="AP520" s="69">
        <v>13.478960000000001</v>
      </c>
      <c r="AR520" s="47"/>
      <c r="AS520" s="52" t="s">
        <v>4</v>
      </c>
      <c r="AT520" s="69">
        <v>11.562239999999999</v>
      </c>
      <c r="AU520" s="73">
        <v>12.79612</v>
      </c>
      <c r="AV520" s="69">
        <v>14.030010000000001</v>
      </c>
      <c r="AX520" s="47"/>
      <c r="AY520" s="52" t="s">
        <v>4</v>
      </c>
      <c r="AZ520" s="69">
        <v>11.5562</v>
      </c>
      <c r="BA520" s="73">
        <v>13.486789999999999</v>
      </c>
      <c r="BB520" s="69">
        <v>15.417389999999999</v>
      </c>
      <c r="BD520" s="47"/>
      <c r="BE520" s="52" t="s">
        <v>4</v>
      </c>
      <c r="BF520" s="69">
        <v>12.228809999999999</v>
      </c>
      <c r="BG520" s="73">
        <v>13.89753</v>
      </c>
      <c r="BH520" s="69">
        <v>15.56625</v>
      </c>
      <c r="BJ520" s="47"/>
      <c r="BK520" s="52" t="s">
        <v>4</v>
      </c>
      <c r="BL520" s="69">
        <v>13.65296</v>
      </c>
      <c r="BM520" s="73">
        <v>14.895569999999999</v>
      </c>
      <c r="BN520" s="69">
        <v>16.138169999999999</v>
      </c>
      <c r="BP520" s="47"/>
      <c r="BQ520" s="52" t="s">
        <v>4</v>
      </c>
      <c r="BR520" s="69">
        <v>14.084490000000001</v>
      </c>
      <c r="BS520" s="73">
        <v>14.917210000000001</v>
      </c>
      <c r="BT520" s="69">
        <v>15.74994</v>
      </c>
    </row>
    <row r="521" spans="2:72" x14ac:dyDescent="0.3">
      <c r="B521" s="46" t="s">
        <v>9</v>
      </c>
      <c r="C521" s="52"/>
      <c r="D521" s="69">
        <v>0.80179</v>
      </c>
      <c r="E521" s="75">
        <v>0.8468</v>
      </c>
      <c r="F521" s="69">
        <v>0.89181999999999995</v>
      </c>
      <c r="H521" s="46" t="s">
        <v>9</v>
      </c>
      <c r="I521" s="52"/>
      <c r="J521" s="69">
        <v>0.79188000000000003</v>
      </c>
      <c r="K521" s="75">
        <v>0.84248999999999996</v>
      </c>
      <c r="L521" s="69">
        <v>0.89309000000000005</v>
      </c>
      <c r="N521" s="46" t="s">
        <v>9</v>
      </c>
      <c r="O521" s="52"/>
      <c r="P521" s="69">
        <v>0.79569999999999996</v>
      </c>
      <c r="Q521" s="75">
        <v>0.84428000000000003</v>
      </c>
      <c r="R521" s="69">
        <v>0.89285000000000003</v>
      </c>
      <c r="T521" s="46" t="s">
        <v>9</v>
      </c>
      <c r="U521" s="52"/>
      <c r="V521" s="69">
        <v>0.78974999999999995</v>
      </c>
      <c r="W521" s="75">
        <v>0.84131</v>
      </c>
      <c r="X521" s="69">
        <v>0.89288000000000001</v>
      </c>
      <c r="Z521" s="46" t="s">
        <v>9</v>
      </c>
      <c r="AA521" s="52"/>
      <c r="AB521" s="69">
        <v>0.77693999999999996</v>
      </c>
      <c r="AC521" s="75">
        <v>0.83308000000000004</v>
      </c>
      <c r="AD521" s="69">
        <v>0.88922999999999996</v>
      </c>
      <c r="AF521" s="46" t="s">
        <v>9</v>
      </c>
      <c r="AG521" s="52"/>
      <c r="AH521" s="69">
        <v>0.74953000000000003</v>
      </c>
      <c r="AI521" s="75">
        <v>0.81152999999999997</v>
      </c>
      <c r="AJ521" s="69">
        <v>0.87353000000000003</v>
      </c>
      <c r="AL521" s="46" t="s">
        <v>9</v>
      </c>
      <c r="AM521" s="52"/>
      <c r="AN521" s="69">
        <v>0.69782999999999995</v>
      </c>
      <c r="AO521" s="75">
        <v>0.78791999999999995</v>
      </c>
      <c r="AP521" s="69">
        <v>0.87802000000000002</v>
      </c>
      <c r="AR521" s="46" t="s">
        <v>9</v>
      </c>
      <c r="AS521" s="52"/>
      <c r="AT521" s="69">
        <v>0.64256000000000002</v>
      </c>
      <c r="AU521" s="75">
        <v>0.74333000000000005</v>
      </c>
      <c r="AV521" s="69">
        <v>0.84409999999999996</v>
      </c>
      <c r="AX521" s="46" t="s">
        <v>9</v>
      </c>
      <c r="AY521" s="52"/>
      <c r="AZ521" s="69">
        <v>0.58233999999999997</v>
      </c>
      <c r="BA521" s="75">
        <v>0.69074999999999998</v>
      </c>
      <c r="BB521" s="69">
        <v>0.79915999999999998</v>
      </c>
      <c r="BD521" s="46" t="s">
        <v>9</v>
      </c>
      <c r="BE521" s="52"/>
      <c r="BF521" s="69">
        <v>0.54593000000000003</v>
      </c>
      <c r="BG521" s="75">
        <v>0.63036000000000003</v>
      </c>
      <c r="BH521" s="69">
        <v>0.71479000000000004</v>
      </c>
      <c r="BJ521" s="46" t="s">
        <v>9</v>
      </c>
      <c r="BK521" s="52"/>
      <c r="BL521" s="69">
        <v>0.43969999999999998</v>
      </c>
      <c r="BM521" s="75">
        <v>0.51834999999999998</v>
      </c>
      <c r="BN521" s="69">
        <v>0.59701000000000004</v>
      </c>
      <c r="BP521" s="46" t="s">
        <v>9</v>
      </c>
      <c r="BQ521" s="52"/>
      <c r="BR521" s="69">
        <v>0.36648999999999998</v>
      </c>
      <c r="BS521" s="75">
        <v>0.43031000000000003</v>
      </c>
      <c r="BT521" s="69">
        <v>0.49412</v>
      </c>
    </row>
    <row r="522" spans="2:72" x14ac:dyDescent="0.3">
      <c r="B522" s="14" t="s">
        <v>10</v>
      </c>
      <c r="C522" s="50" t="s">
        <v>3</v>
      </c>
      <c r="D522" s="71">
        <v>7.7606900000000003</v>
      </c>
      <c r="E522" s="72">
        <v>10.257910000000001</v>
      </c>
      <c r="F522" s="71">
        <v>12.755129999999999</v>
      </c>
      <c r="H522" s="14" t="s">
        <v>10</v>
      </c>
      <c r="I522" s="50" t="s">
        <v>3</v>
      </c>
      <c r="J522" s="71">
        <v>8.0544799999999999</v>
      </c>
      <c r="K522" s="72">
        <v>10.301460000000001</v>
      </c>
      <c r="L522" s="71">
        <v>12.548439999999999</v>
      </c>
      <c r="N522" s="14" t="s">
        <v>10</v>
      </c>
      <c r="O522" s="50" t="s">
        <v>3</v>
      </c>
      <c r="P522" s="71">
        <v>7.9528999999999996</v>
      </c>
      <c r="Q522" s="72">
        <v>10.2781</v>
      </c>
      <c r="R522" s="71">
        <v>12.603300000000001</v>
      </c>
      <c r="T522" s="14" t="s">
        <v>10</v>
      </c>
      <c r="U522" s="50" t="s">
        <v>3</v>
      </c>
      <c r="V522" s="71">
        <v>8.0798699999999997</v>
      </c>
      <c r="W522" s="72">
        <v>10.52028</v>
      </c>
      <c r="X522" s="71">
        <v>12.96069</v>
      </c>
      <c r="Z522" s="14" t="s">
        <v>10</v>
      </c>
      <c r="AA522" s="50" t="s">
        <v>3</v>
      </c>
      <c r="AB522" s="71">
        <v>8.4131300000000007</v>
      </c>
      <c r="AC522" s="72">
        <v>11.007400000000001</v>
      </c>
      <c r="AD522" s="71">
        <v>13.601660000000001</v>
      </c>
      <c r="AF522" s="14" t="s">
        <v>10</v>
      </c>
      <c r="AG522" s="50" t="s">
        <v>3</v>
      </c>
      <c r="AH522" s="71">
        <v>8.8887499999999999</v>
      </c>
      <c r="AI522" s="72">
        <v>11.35535</v>
      </c>
      <c r="AJ522" s="71">
        <v>13.821960000000001</v>
      </c>
      <c r="AL522" s="14" t="s">
        <v>10</v>
      </c>
      <c r="AM522" s="50" t="s">
        <v>3</v>
      </c>
      <c r="AN522" s="71">
        <v>9.1213599999999992</v>
      </c>
      <c r="AO522" s="72">
        <v>12.24234</v>
      </c>
      <c r="AP522" s="71">
        <v>15.36332</v>
      </c>
      <c r="AR522" s="14" t="s">
        <v>10</v>
      </c>
      <c r="AS522" s="50" t="s">
        <v>3</v>
      </c>
      <c r="AT522" s="71">
        <v>10.133760000000001</v>
      </c>
      <c r="AU522" s="72">
        <v>13.723050000000001</v>
      </c>
      <c r="AV522" s="71">
        <v>17.312329999999999</v>
      </c>
      <c r="AX522" s="14" t="s">
        <v>10</v>
      </c>
      <c r="AY522" s="50" t="s">
        <v>3</v>
      </c>
      <c r="AZ522" s="71">
        <v>11.4307</v>
      </c>
      <c r="BA522" s="72">
        <v>16.60848</v>
      </c>
      <c r="BB522" s="71">
        <v>21.786249999999999</v>
      </c>
      <c r="BD522" s="14" t="s">
        <v>10</v>
      </c>
      <c r="BE522" s="50" t="s">
        <v>3</v>
      </c>
      <c r="BF522" s="71">
        <v>13.52942</v>
      </c>
      <c r="BG522" s="72">
        <v>21.532869999999999</v>
      </c>
      <c r="BH522" s="71">
        <v>29.53632</v>
      </c>
      <c r="BJ522" s="14" t="s">
        <v>10</v>
      </c>
      <c r="BK522" s="50" t="s">
        <v>3</v>
      </c>
      <c r="BL522" s="71">
        <v>21.032520000000002</v>
      </c>
      <c r="BM522" s="72">
        <v>32.112340000000003</v>
      </c>
      <c r="BN522" s="71">
        <v>43.192160000000001</v>
      </c>
      <c r="BP522" s="14" t="s">
        <v>10</v>
      </c>
      <c r="BQ522" s="50" t="s">
        <v>3</v>
      </c>
      <c r="BR522" s="71">
        <v>39.789189999999998</v>
      </c>
      <c r="BS522" s="72">
        <v>55.846249999999998</v>
      </c>
      <c r="BT522" s="71">
        <v>71.903310000000005</v>
      </c>
    </row>
    <row r="523" spans="2:72" x14ac:dyDescent="0.3">
      <c r="B523" s="47"/>
      <c r="C523" s="52" t="s">
        <v>4</v>
      </c>
      <c r="D523" s="69">
        <v>3.8898000000000001</v>
      </c>
      <c r="E523" s="73">
        <v>6.1029099999999996</v>
      </c>
      <c r="F523" s="69">
        <v>8.3160299999999996</v>
      </c>
      <c r="H523" s="47"/>
      <c r="I523" s="52" t="s">
        <v>4</v>
      </c>
      <c r="J523" s="69">
        <v>4.1471400000000003</v>
      </c>
      <c r="K523" s="73">
        <v>6.9533100000000001</v>
      </c>
      <c r="L523" s="69">
        <v>9.7594799999999999</v>
      </c>
      <c r="N523" s="47"/>
      <c r="O523" s="52" t="s">
        <v>4</v>
      </c>
      <c r="P523" s="69">
        <v>4.0553600000000003</v>
      </c>
      <c r="Q523" s="73">
        <v>6.9419899999999997</v>
      </c>
      <c r="R523" s="69">
        <v>9.8286300000000004</v>
      </c>
      <c r="T523" s="47"/>
      <c r="U523" s="52" t="s">
        <v>4</v>
      </c>
      <c r="V523" s="69">
        <v>5.0858999999999996</v>
      </c>
      <c r="W523" s="73">
        <v>8.2732700000000001</v>
      </c>
      <c r="X523" s="69">
        <v>11.46063</v>
      </c>
      <c r="Z523" s="47"/>
      <c r="AA523" s="52" t="s">
        <v>4</v>
      </c>
      <c r="AB523" s="69">
        <v>6.0763499999999997</v>
      </c>
      <c r="AC523" s="73">
        <v>9.5579999999999998</v>
      </c>
      <c r="AD523" s="69">
        <v>13.03965</v>
      </c>
      <c r="AF523" s="47"/>
      <c r="AG523" s="52" t="s">
        <v>4</v>
      </c>
      <c r="AH523" s="69">
        <v>7.0215399999999999</v>
      </c>
      <c r="AI523" s="73">
        <v>12.90779</v>
      </c>
      <c r="AJ523" s="69">
        <v>18.794029999999999</v>
      </c>
      <c r="AL523" s="47"/>
      <c r="AM523" s="52" t="s">
        <v>4</v>
      </c>
      <c r="AN523" s="69">
        <v>9.5579099999999997</v>
      </c>
      <c r="AO523" s="73">
        <v>15.43824</v>
      </c>
      <c r="AP523" s="69">
        <v>21.318560000000002</v>
      </c>
      <c r="AR523" s="47"/>
      <c r="AS523" s="52" t="s">
        <v>4</v>
      </c>
      <c r="AT523" s="69">
        <v>11.339090000000001</v>
      </c>
      <c r="AU523" s="73">
        <v>16.656120000000001</v>
      </c>
      <c r="AV523" s="69">
        <v>21.97315</v>
      </c>
      <c r="AX523" s="47"/>
      <c r="AY523" s="52" t="s">
        <v>4</v>
      </c>
      <c r="AZ523" s="69">
        <v>15.15953</v>
      </c>
      <c r="BA523" s="73">
        <v>19.125029999999999</v>
      </c>
      <c r="BB523" s="69">
        <v>23.090540000000001</v>
      </c>
      <c r="BD523" s="47"/>
      <c r="BE523" s="52" t="s">
        <v>4</v>
      </c>
      <c r="BF523" s="69">
        <v>21.36345</v>
      </c>
      <c r="BG523" s="73">
        <v>26.907070000000001</v>
      </c>
      <c r="BH523" s="69">
        <v>32.450690000000002</v>
      </c>
      <c r="BJ523" s="47"/>
      <c r="BK523" s="52" t="s">
        <v>4</v>
      </c>
      <c r="BL523" s="69">
        <v>23.824470000000002</v>
      </c>
      <c r="BM523" s="73">
        <v>31.778130000000001</v>
      </c>
      <c r="BN523" s="69">
        <v>39.7318</v>
      </c>
      <c r="BP523" s="47"/>
      <c r="BQ523" s="52" t="s">
        <v>4</v>
      </c>
      <c r="BR523" s="69">
        <v>28.53425</v>
      </c>
      <c r="BS523" s="73">
        <v>42.709820000000001</v>
      </c>
      <c r="BT523" s="69">
        <v>56.885390000000001</v>
      </c>
    </row>
    <row r="524" spans="2:72" x14ac:dyDescent="0.3">
      <c r="B524" s="14" t="s">
        <v>11</v>
      </c>
      <c r="C524" s="50" t="s">
        <v>3</v>
      </c>
      <c r="D524" s="71">
        <v>0.92096999999999996</v>
      </c>
      <c r="E524" s="72">
        <v>1.6818500000000001</v>
      </c>
      <c r="F524" s="71">
        <v>2.4427300000000001</v>
      </c>
      <c r="H524" s="14" t="s">
        <v>11</v>
      </c>
      <c r="I524" s="50" t="s">
        <v>3</v>
      </c>
      <c r="J524" s="71">
        <v>0.95809999999999995</v>
      </c>
      <c r="K524" s="72">
        <v>1.7351300000000001</v>
      </c>
      <c r="L524" s="71">
        <v>2.5121699999999998</v>
      </c>
      <c r="N524" s="14" t="s">
        <v>11</v>
      </c>
      <c r="O524" s="50" t="s">
        <v>3</v>
      </c>
      <c r="P524" s="71">
        <v>0.95008000000000004</v>
      </c>
      <c r="Q524" s="72">
        <v>1.7128300000000001</v>
      </c>
      <c r="R524" s="71">
        <v>2.4755799999999999</v>
      </c>
      <c r="T524" s="14" t="s">
        <v>11</v>
      </c>
      <c r="U524" s="50" t="s">
        <v>3</v>
      </c>
      <c r="V524" s="71">
        <v>0.95042000000000004</v>
      </c>
      <c r="W524" s="72">
        <v>1.7979400000000001</v>
      </c>
      <c r="X524" s="71">
        <v>2.6454499999999999</v>
      </c>
      <c r="Z524" s="14" t="s">
        <v>11</v>
      </c>
      <c r="AA524" s="50" t="s">
        <v>3</v>
      </c>
      <c r="AB524" s="71">
        <v>0.97946999999999995</v>
      </c>
      <c r="AC524" s="72">
        <v>2.0124599999999999</v>
      </c>
      <c r="AD524" s="71">
        <v>3.0454400000000001</v>
      </c>
      <c r="AF524" s="14" t="s">
        <v>11</v>
      </c>
      <c r="AG524" s="50" t="s">
        <v>3</v>
      </c>
      <c r="AH524" s="71">
        <v>1.2463</v>
      </c>
      <c r="AI524" s="72">
        <v>2.3049900000000001</v>
      </c>
      <c r="AJ524" s="71">
        <v>3.3636900000000001</v>
      </c>
      <c r="AL524" s="14" t="s">
        <v>11</v>
      </c>
      <c r="AM524" s="50" t="s">
        <v>3</v>
      </c>
      <c r="AN524" s="71">
        <v>1.1036999999999999</v>
      </c>
      <c r="AO524" s="72">
        <v>2.9770699999999999</v>
      </c>
      <c r="AP524" s="71">
        <v>4.8504399999999999</v>
      </c>
      <c r="AR524" s="14" t="s">
        <v>11</v>
      </c>
      <c r="AS524" s="50" t="s">
        <v>3</v>
      </c>
      <c r="AT524" s="71">
        <v>1.60626</v>
      </c>
      <c r="AU524" s="72">
        <v>4.02956</v>
      </c>
      <c r="AV524" s="71">
        <v>6.4528499999999998</v>
      </c>
      <c r="AX524" s="14" t="s">
        <v>11</v>
      </c>
      <c r="AY524" s="50" t="s">
        <v>3</v>
      </c>
      <c r="AZ524" s="71">
        <v>2.2378399999999998</v>
      </c>
      <c r="BA524" s="72">
        <v>6.0364599999999999</v>
      </c>
      <c r="BB524" s="71">
        <v>9.8350799999999996</v>
      </c>
      <c r="BD524" s="14" t="s">
        <v>11</v>
      </c>
      <c r="BE524" s="50" t="s">
        <v>3</v>
      </c>
      <c r="BF524" s="71">
        <v>3.7202600000000001</v>
      </c>
      <c r="BG524" s="72">
        <v>8.9973200000000002</v>
      </c>
      <c r="BH524" s="71">
        <v>14.274380000000001</v>
      </c>
      <c r="BJ524" s="14" t="s">
        <v>11</v>
      </c>
      <c r="BK524" s="50" t="s">
        <v>3</v>
      </c>
      <c r="BL524" s="71">
        <v>9.0586800000000007</v>
      </c>
      <c r="BM524" s="72">
        <v>16.468419999999998</v>
      </c>
      <c r="BN524" s="71">
        <v>23.878160000000001</v>
      </c>
      <c r="BP524" s="14" t="s">
        <v>11</v>
      </c>
      <c r="BQ524" s="50" t="s">
        <v>3</v>
      </c>
      <c r="BR524" s="71">
        <v>21.93722</v>
      </c>
      <c r="BS524" s="72">
        <v>32.41628</v>
      </c>
      <c r="BT524" s="71">
        <v>42.895339999999997</v>
      </c>
    </row>
    <row r="525" spans="2:72" x14ac:dyDescent="0.3">
      <c r="B525" s="47"/>
      <c r="C525" s="52" t="s">
        <v>4</v>
      </c>
      <c r="D525" s="69">
        <v>2.8283</v>
      </c>
      <c r="E525" s="73">
        <v>4.4722299999999997</v>
      </c>
      <c r="F525" s="69">
        <v>6.1161700000000003</v>
      </c>
      <c r="H525" s="47"/>
      <c r="I525" s="52" t="s">
        <v>4</v>
      </c>
      <c r="J525" s="69">
        <v>2.9742700000000002</v>
      </c>
      <c r="K525" s="73">
        <v>4.7552899999999996</v>
      </c>
      <c r="L525" s="69">
        <v>6.5363199999999999</v>
      </c>
      <c r="N525" s="47"/>
      <c r="O525" s="52" t="s">
        <v>4</v>
      </c>
      <c r="P525" s="69">
        <v>2.90741</v>
      </c>
      <c r="Q525" s="73">
        <v>4.7370200000000002</v>
      </c>
      <c r="R525" s="69">
        <v>6.56663</v>
      </c>
      <c r="T525" s="47"/>
      <c r="U525" s="52" t="s">
        <v>4</v>
      </c>
      <c r="V525" s="69">
        <v>3.1676099999999998</v>
      </c>
      <c r="W525" s="73">
        <v>5.2538099999999996</v>
      </c>
      <c r="X525" s="69">
        <v>7.34</v>
      </c>
      <c r="Z525" s="47"/>
      <c r="AA525" s="52" t="s">
        <v>4</v>
      </c>
      <c r="AB525" s="69">
        <v>3.5715400000000002</v>
      </c>
      <c r="AC525" s="73">
        <v>5.90686</v>
      </c>
      <c r="AD525" s="69">
        <v>8.2421799999999994</v>
      </c>
      <c r="AF525" s="47"/>
      <c r="AG525" s="52" t="s">
        <v>4</v>
      </c>
      <c r="AH525" s="69">
        <v>4.4896000000000003</v>
      </c>
      <c r="AI525" s="73">
        <v>7.5186900000000003</v>
      </c>
      <c r="AJ525" s="69">
        <v>10.547779999999999</v>
      </c>
      <c r="AL525" s="47"/>
      <c r="AM525" s="52" t="s">
        <v>4</v>
      </c>
      <c r="AN525" s="69">
        <v>5.61435</v>
      </c>
      <c r="AO525" s="73">
        <v>8.8740600000000001</v>
      </c>
      <c r="AP525" s="69">
        <v>12.13378</v>
      </c>
      <c r="AR525" s="47"/>
      <c r="AS525" s="52" t="s">
        <v>4</v>
      </c>
      <c r="AT525" s="69">
        <v>6.6880699999999997</v>
      </c>
      <c r="AU525" s="73">
        <v>10.47123</v>
      </c>
      <c r="AV525" s="69">
        <v>14.2544</v>
      </c>
      <c r="AX525" s="47"/>
      <c r="AY525" s="52" t="s">
        <v>4</v>
      </c>
      <c r="AZ525" s="69">
        <v>8.9211799999999997</v>
      </c>
      <c r="BA525" s="73">
        <v>13.137370000000001</v>
      </c>
      <c r="BB525" s="69">
        <v>17.353560000000002</v>
      </c>
      <c r="BD525" s="47"/>
      <c r="BE525" s="52" t="s">
        <v>4</v>
      </c>
      <c r="BF525" s="69">
        <v>13.61716</v>
      </c>
      <c r="BG525" s="73">
        <v>19.64893</v>
      </c>
      <c r="BH525" s="69">
        <v>25.680689999999998</v>
      </c>
      <c r="BJ525" s="47"/>
      <c r="BK525" s="52" t="s">
        <v>4</v>
      </c>
      <c r="BL525" s="69">
        <v>19.300419999999999</v>
      </c>
      <c r="BM525" s="73">
        <v>27.473990000000001</v>
      </c>
      <c r="BN525" s="69">
        <v>35.647559999999999</v>
      </c>
      <c r="BP525" s="47"/>
      <c r="BQ525" s="52" t="s">
        <v>4</v>
      </c>
      <c r="BR525" s="69">
        <v>28.929770000000001</v>
      </c>
      <c r="BS525" s="73">
        <v>42.532940000000004</v>
      </c>
      <c r="BT525" s="69">
        <v>56.136110000000002</v>
      </c>
    </row>
    <row r="526" spans="2:72" x14ac:dyDescent="0.3">
      <c r="B526" s="46" t="s">
        <v>12</v>
      </c>
      <c r="C526" s="52"/>
      <c r="D526" s="69">
        <v>28.335270000000001</v>
      </c>
      <c r="E526" s="73">
        <v>59</v>
      </c>
      <c r="F526" s="69">
        <v>89.664730000000006</v>
      </c>
      <c r="H526" s="46" t="s">
        <v>12</v>
      </c>
      <c r="I526" s="52"/>
      <c r="J526" s="69">
        <v>29.221129999999999</v>
      </c>
      <c r="K526" s="73">
        <v>113</v>
      </c>
      <c r="L526" s="69">
        <v>196.77887000000001</v>
      </c>
      <c r="N526" s="46" t="s">
        <v>12</v>
      </c>
      <c r="O526" s="52"/>
      <c r="P526" s="69">
        <v>20.923349999999999</v>
      </c>
      <c r="Q526" s="73">
        <v>105.5</v>
      </c>
      <c r="R526" s="69">
        <v>190.07665</v>
      </c>
      <c r="T526" s="46" t="s">
        <v>12</v>
      </c>
      <c r="U526" s="52"/>
      <c r="V526" s="69">
        <v>52.302549999999997</v>
      </c>
      <c r="W526" s="73">
        <v>157</v>
      </c>
      <c r="X526" s="69">
        <v>261.69745</v>
      </c>
      <c r="Z526" s="46" t="s">
        <v>12</v>
      </c>
      <c r="AA526" s="52"/>
      <c r="AB526" s="69">
        <v>72.694689999999994</v>
      </c>
      <c r="AC526" s="73">
        <v>188</v>
      </c>
      <c r="AD526" s="69">
        <v>303.30531000000002</v>
      </c>
      <c r="AF526" s="46" t="s">
        <v>12</v>
      </c>
      <c r="AG526" s="52"/>
      <c r="AH526" s="69">
        <v>91.177199999999999</v>
      </c>
      <c r="AI526" s="73">
        <v>291</v>
      </c>
      <c r="AJ526" s="69">
        <v>490.82279999999997</v>
      </c>
      <c r="AL526" s="46" t="s">
        <v>12</v>
      </c>
      <c r="AM526" s="52"/>
      <c r="AN526" s="69">
        <v>183.28404</v>
      </c>
      <c r="AO526" s="73">
        <v>397.5</v>
      </c>
      <c r="AP526" s="69">
        <v>611.71596</v>
      </c>
      <c r="AR526" s="46" t="s">
        <v>12</v>
      </c>
      <c r="AS526" s="52"/>
      <c r="AT526" s="69">
        <v>190.30719999999999</v>
      </c>
      <c r="AU526" s="73">
        <v>402</v>
      </c>
      <c r="AV526" s="69">
        <v>613.69280000000003</v>
      </c>
      <c r="AX526" s="46" t="s">
        <v>12</v>
      </c>
      <c r="AY526" s="52"/>
      <c r="AZ526" s="69">
        <v>303.77343999999999</v>
      </c>
      <c r="BA526" s="73">
        <v>516</v>
      </c>
      <c r="BB526" s="69">
        <v>728.22655999999995</v>
      </c>
      <c r="BD526" s="46" t="s">
        <v>12</v>
      </c>
      <c r="BE526" s="52"/>
      <c r="BF526" s="69">
        <v>521.65085999999997</v>
      </c>
      <c r="BG526" s="73">
        <v>845.5</v>
      </c>
      <c r="BH526" s="69">
        <v>1169.34914</v>
      </c>
      <c r="BJ526" s="46" t="s">
        <v>12</v>
      </c>
      <c r="BK526" s="52"/>
      <c r="BL526" s="69">
        <v>489.88578999999999</v>
      </c>
      <c r="BM526" s="73">
        <v>886.5</v>
      </c>
      <c r="BN526" s="69">
        <v>1283.11421</v>
      </c>
      <c r="BP526" s="46" t="s">
        <v>12</v>
      </c>
      <c r="BQ526" s="52"/>
      <c r="BR526" s="69">
        <v>455.66332999999997</v>
      </c>
      <c r="BS526" s="73">
        <v>860</v>
      </c>
      <c r="BT526" s="69">
        <v>1264.3366699999999</v>
      </c>
    </row>
    <row r="527" spans="2:72" x14ac:dyDescent="0.3">
      <c r="B527" s="14" t="s">
        <v>13</v>
      </c>
      <c r="C527" s="50" t="s">
        <v>3</v>
      </c>
      <c r="D527" s="71">
        <v>17.209420000000001</v>
      </c>
      <c r="E527" s="72">
        <v>18.022849999999998</v>
      </c>
      <c r="F527" s="71">
        <v>18.836279999999999</v>
      </c>
      <c r="H527" s="14" t="s">
        <v>13</v>
      </c>
      <c r="I527" s="50" t="s">
        <v>3</v>
      </c>
      <c r="J527" s="71">
        <v>17.18853</v>
      </c>
      <c r="K527" s="72">
        <v>18.020099999999999</v>
      </c>
      <c r="L527" s="71">
        <v>18.851680000000002</v>
      </c>
      <c r="N527" s="14" t="s">
        <v>13</v>
      </c>
      <c r="O527" s="50" t="s">
        <v>3</v>
      </c>
      <c r="P527" s="71">
        <v>17.084320000000002</v>
      </c>
      <c r="Q527" s="72">
        <v>17.97485</v>
      </c>
      <c r="R527" s="71">
        <v>18.865379999999998</v>
      </c>
      <c r="T527" s="14" t="s">
        <v>13</v>
      </c>
      <c r="U527" s="50" t="s">
        <v>3</v>
      </c>
      <c r="V527" s="71">
        <v>16.995100000000001</v>
      </c>
      <c r="W527" s="72">
        <v>17.885459999999998</v>
      </c>
      <c r="X527" s="71">
        <v>18.77582</v>
      </c>
      <c r="Z527" s="14" t="s">
        <v>13</v>
      </c>
      <c r="AA527" s="50" t="s">
        <v>3</v>
      </c>
      <c r="AB527" s="71">
        <v>16.903849999999998</v>
      </c>
      <c r="AC527" s="72">
        <v>17.839479999999998</v>
      </c>
      <c r="AD527" s="71">
        <v>18.775110000000002</v>
      </c>
      <c r="AF527" s="14" t="s">
        <v>13</v>
      </c>
      <c r="AG527" s="50" t="s">
        <v>3</v>
      </c>
      <c r="AH527" s="71">
        <v>16.741530000000001</v>
      </c>
      <c r="AI527" s="72">
        <v>17.707640000000001</v>
      </c>
      <c r="AJ527" s="71">
        <v>18.673749999999998</v>
      </c>
      <c r="AL527" s="14" t="s">
        <v>13</v>
      </c>
      <c r="AM527" s="50" t="s">
        <v>3</v>
      </c>
      <c r="AN527" s="71">
        <v>16.863890000000001</v>
      </c>
      <c r="AO527" s="72">
        <v>17.71782</v>
      </c>
      <c r="AP527" s="71">
        <v>18.571760000000001</v>
      </c>
      <c r="AR527" s="14" t="s">
        <v>13</v>
      </c>
      <c r="AS527" s="50" t="s">
        <v>3</v>
      </c>
      <c r="AT527" s="71">
        <v>16.988800000000001</v>
      </c>
      <c r="AU527" s="72">
        <v>17.820650000000001</v>
      </c>
      <c r="AV527" s="71">
        <v>18.652509999999999</v>
      </c>
      <c r="AX527" s="14" t="s">
        <v>13</v>
      </c>
      <c r="AY527" s="50" t="s">
        <v>3</v>
      </c>
      <c r="AZ527" s="71">
        <v>16.82302</v>
      </c>
      <c r="BA527" s="72">
        <v>17.858360000000001</v>
      </c>
      <c r="BB527" s="71">
        <v>18.893689999999999</v>
      </c>
      <c r="BD527" s="14" t="s">
        <v>13</v>
      </c>
      <c r="BE527" s="50" t="s">
        <v>3</v>
      </c>
      <c r="BF527" s="71">
        <v>16.831340000000001</v>
      </c>
      <c r="BG527" s="72">
        <v>17.848610000000001</v>
      </c>
      <c r="BH527" s="71">
        <v>18.865880000000001</v>
      </c>
      <c r="BJ527" s="14" t="s">
        <v>13</v>
      </c>
      <c r="BK527" s="50" t="s">
        <v>3</v>
      </c>
      <c r="BL527" s="71">
        <v>17.155290000000001</v>
      </c>
      <c r="BM527" s="72">
        <v>18.089649999999999</v>
      </c>
      <c r="BN527" s="71">
        <v>19.02402</v>
      </c>
      <c r="BP527" s="14" t="s">
        <v>13</v>
      </c>
      <c r="BQ527" s="50" t="s">
        <v>3</v>
      </c>
      <c r="BR527" s="71">
        <v>19.09788</v>
      </c>
      <c r="BS527" s="72">
        <v>19.83511</v>
      </c>
      <c r="BT527" s="71">
        <v>20.572340000000001</v>
      </c>
    </row>
    <row r="528" spans="2:72" x14ac:dyDescent="0.3">
      <c r="B528" s="47"/>
      <c r="C528" s="52" t="s">
        <v>4</v>
      </c>
      <c r="D528" s="69">
        <v>10.75733</v>
      </c>
      <c r="E528" s="73">
        <v>10.927239999999999</v>
      </c>
      <c r="F528" s="69">
        <v>11.09714</v>
      </c>
      <c r="H528" s="47"/>
      <c r="I528" s="52" t="s">
        <v>4</v>
      </c>
      <c r="J528" s="69">
        <v>10.77872</v>
      </c>
      <c r="K528" s="73">
        <v>10.95477</v>
      </c>
      <c r="L528" s="69">
        <v>11.13083</v>
      </c>
      <c r="N528" s="47"/>
      <c r="O528" s="52" t="s">
        <v>4</v>
      </c>
      <c r="P528" s="69">
        <v>10.787409999999999</v>
      </c>
      <c r="Q528" s="73">
        <v>10.95139</v>
      </c>
      <c r="R528" s="69">
        <v>11.115360000000001</v>
      </c>
      <c r="T528" s="47"/>
      <c r="U528" s="52" t="s">
        <v>4</v>
      </c>
      <c r="V528" s="69">
        <v>10.795159999999999</v>
      </c>
      <c r="W528" s="73">
        <v>10.98007</v>
      </c>
      <c r="X528" s="69">
        <v>11.16499</v>
      </c>
      <c r="Z528" s="47"/>
      <c r="AA528" s="52" t="s">
        <v>4</v>
      </c>
      <c r="AB528" s="69">
        <v>10.82452</v>
      </c>
      <c r="AC528" s="73">
        <v>11.021380000000001</v>
      </c>
      <c r="AD528" s="69">
        <v>11.218249999999999</v>
      </c>
      <c r="AF528" s="47"/>
      <c r="AG528" s="52" t="s">
        <v>4</v>
      </c>
      <c r="AH528" s="69">
        <v>10.86021</v>
      </c>
      <c r="AI528" s="73">
        <v>11.060980000000001</v>
      </c>
      <c r="AJ528" s="69">
        <v>11.261749999999999</v>
      </c>
      <c r="AL528" s="47"/>
      <c r="AM528" s="52" t="s">
        <v>4</v>
      </c>
      <c r="AN528" s="69">
        <v>10.87594</v>
      </c>
      <c r="AO528" s="73">
        <v>11.15081</v>
      </c>
      <c r="AP528" s="69">
        <v>11.42568</v>
      </c>
      <c r="AR528" s="47"/>
      <c r="AS528" s="52" t="s">
        <v>4</v>
      </c>
      <c r="AT528" s="69">
        <v>10.924989999999999</v>
      </c>
      <c r="AU528" s="73">
        <v>11.21977</v>
      </c>
      <c r="AV528" s="69">
        <v>11.51455</v>
      </c>
      <c r="AX528" s="47"/>
      <c r="AY528" s="52" t="s">
        <v>4</v>
      </c>
      <c r="AZ528" s="69">
        <v>11.04743</v>
      </c>
      <c r="BA528" s="73">
        <v>11.38438</v>
      </c>
      <c r="BB528" s="69">
        <v>11.72132</v>
      </c>
      <c r="BD528" s="47"/>
      <c r="BE528" s="52" t="s">
        <v>4</v>
      </c>
      <c r="BF528" s="69">
        <v>11.4053</v>
      </c>
      <c r="BG528" s="73">
        <v>11.681839999999999</v>
      </c>
      <c r="BH528" s="69">
        <v>11.95838</v>
      </c>
      <c r="BJ528" s="47"/>
      <c r="BK528" s="52" t="s">
        <v>4</v>
      </c>
      <c r="BL528" s="69">
        <v>11.61796</v>
      </c>
      <c r="BM528" s="73">
        <v>12.08328</v>
      </c>
      <c r="BN528" s="69">
        <v>12.5486</v>
      </c>
      <c r="BP528" s="47"/>
      <c r="BQ528" s="52" t="s">
        <v>4</v>
      </c>
      <c r="BR528" s="69">
        <v>12.507960000000001</v>
      </c>
      <c r="BS528" s="73">
        <v>12.785170000000001</v>
      </c>
      <c r="BT528" s="69">
        <v>13.062379999999999</v>
      </c>
    </row>
    <row r="529" spans="2:72" x14ac:dyDescent="0.3">
      <c r="B529" s="14" t="s">
        <v>14</v>
      </c>
      <c r="C529" s="50" t="s">
        <v>3</v>
      </c>
      <c r="D529" s="71">
        <v>14.47189</v>
      </c>
      <c r="E529" s="72">
        <v>15.721299999999999</v>
      </c>
      <c r="F529" s="71">
        <v>16.970700000000001</v>
      </c>
      <c r="H529" s="14" t="s">
        <v>14</v>
      </c>
      <c r="I529" s="50" t="s">
        <v>3</v>
      </c>
      <c r="J529" s="71">
        <v>14.33074</v>
      </c>
      <c r="K529" s="72">
        <v>15.65985</v>
      </c>
      <c r="L529" s="71">
        <v>16.988949999999999</v>
      </c>
      <c r="N529" s="14" t="s">
        <v>14</v>
      </c>
      <c r="O529" s="50" t="s">
        <v>3</v>
      </c>
      <c r="P529" s="71">
        <v>14.29218</v>
      </c>
      <c r="Q529" s="72">
        <v>15.6547</v>
      </c>
      <c r="R529" s="71">
        <v>17.017209999999999</v>
      </c>
      <c r="T529" s="14" t="s">
        <v>14</v>
      </c>
      <c r="U529" s="50" t="s">
        <v>3</v>
      </c>
      <c r="V529" s="71">
        <v>14.133929999999999</v>
      </c>
      <c r="W529" s="72">
        <v>15.53567</v>
      </c>
      <c r="X529" s="71">
        <v>16.9374</v>
      </c>
      <c r="Z529" s="14" t="s">
        <v>14</v>
      </c>
      <c r="AA529" s="50" t="s">
        <v>3</v>
      </c>
      <c r="AB529" s="71">
        <v>13.917</v>
      </c>
      <c r="AC529" s="72">
        <v>15.374309999999999</v>
      </c>
      <c r="AD529" s="71">
        <v>16.831620000000001</v>
      </c>
      <c r="AF529" s="14" t="s">
        <v>14</v>
      </c>
      <c r="AG529" s="50" t="s">
        <v>3</v>
      </c>
      <c r="AH529" s="71">
        <v>13.40695</v>
      </c>
      <c r="AI529" s="72">
        <v>14.96026</v>
      </c>
      <c r="AJ529" s="71">
        <v>16.513570000000001</v>
      </c>
      <c r="AL529" s="14" t="s">
        <v>14</v>
      </c>
      <c r="AM529" s="50" t="s">
        <v>3</v>
      </c>
      <c r="AN529" s="71">
        <v>12.82034</v>
      </c>
      <c r="AO529" s="72">
        <v>14.597630000000001</v>
      </c>
      <c r="AP529" s="71">
        <v>16.374929999999999</v>
      </c>
      <c r="AR529" s="14" t="s">
        <v>14</v>
      </c>
      <c r="AS529" s="50" t="s">
        <v>3</v>
      </c>
      <c r="AT529" s="71">
        <v>12.16924</v>
      </c>
      <c r="AU529" s="72">
        <v>13.958209999999999</v>
      </c>
      <c r="AV529" s="71">
        <v>15.74718</v>
      </c>
      <c r="AX529" s="14" t="s">
        <v>14</v>
      </c>
      <c r="AY529" s="50" t="s">
        <v>3</v>
      </c>
      <c r="AZ529" s="71">
        <v>11.3543</v>
      </c>
      <c r="BA529" s="72">
        <v>13.116529999999999</v>
      </c>
      <c r="BB529" s="71">
        <v>14.87875</v>
      </c>
      <c r="BD529" s="14" t="s">
        <v>14</v>
      </c>
      <c r="BE529" s="50" t="s">
        <v>3</v>
      </c>
      <c r="BF529" s="71">
        <v>10.91001</v>
      </c>
      <c r="BG529" s="72">
        <v>12.156459999999999</v>
      </c>
      <c r="BH529" s="71">
        <v>13.40291</v>
      </c>
      <c r="BJ529" s="14" t="s">
        <v>14</v>
      </c>
      <c r="BK529" s="50" t="s">
        <v>3</v>
      </c>
      <c r="BL529" s="71">
        <v>9.2822899999999997</v>
      </c>
      <c r="BM529" s="72">
        <v>10.61787</v>
      </c>
      <c r="BN529" s="71">
        <v>11.95345</v>
      </c>
      <c r="BP529" s="14" t="s">
        <v>14</v>
      </c>
      <c r="BQ529" s="50" t="s">
        <v>3</v>
      </c>
      <c r="BR529" s="71">
        <v>8.9958600000000004</v>
      </c>
      <c r="BS529" s="72">
        <v>9.9422999999999995</v>
      </c>
      <c r="BT529" s="71">
        <v>10.88875</v>
      </c>
    </row>
    <row r="530" spans="2:72" x14ac:dyDescent="0.3">
      <c r="B530" s="47"/>
      <c r="C530" s="52" t="s">
        <v>4</v>
      </c>
      <c r="D530" s="69">
        <v>11.23911</v>
      </c>
      <c r="E530" s="73">
        <v>11.409739999999999</v>
      </c>
      <c r="F530" s="69">
        <v>11.58037</v>
      </c>
      <c r="H530" s="47"/>
      <c r="I530" s="52" t="s">
        <v>4</v>
      </c>
      <c r="J530" s="69">
        <v>11.23601</v>
      </c>
      <c r="K530" s="73">
        <v>11.424020000000001</v>
      </c>
      <c r="L530" s="69">
        <v>11.612019999999999</v>
      </c>
      <c r="N530" s="47"/>
      <c r="O530" s="52" t="s">
        <v>4</v>
      </c>
      <c r="P530" s="69">
        <v>11.22617</v>
      </c>
      <c r="Q530" s="73">
        <v>11.40971</v>
      </c>
      <c r="R530" s="69">
        <v>11.593260000000001</v>
      </c>
      <c r="T530" s="47"/>
      <c r="U530" s="52" t="s">
        <v>4</v>
      </c>
      <c r="V530" s="69">
        <v>11.22031</v>
      </c>
      <c r="W530" s="73">
        <v>11.416029999999999</v>
      </c>
      <c r="X530" s="69">
        <v>11.611739999999999</v>
      </c>
      <c r="Z530" s="47"/>
      <c r="AA530" s="52" t="s">
        <v>4</v>
      </c>
      <c r="AB530" s="69">
        <v>11.23934</v>
      </c>
      <c r="AC530" s="73">
        <v>11.44351</v>
      </c>
      <c r="AD530" s="69">
        <v>11.647679999999999</v>
      </c>
      <c r="AF530" s="47"/>
      <c r="AG530" s="52" t="s">
        <v>4</v>
      </c>
      <c r="AH530" s="69">
        <v>11.214320000000001</v>
      </c>
      <c r="AI530" s="73">
        <v>11.454610000000001</v>
      </c>
      <c r="AJ530" s="69">
        <v>11.694900000000001</v>
      </c>
      <c r="AL530" s="47"/>
      <c r="AM530" s="52" t="s">
        <v>4</v>
      </c>
      <c r="AN530" s="69">
        <v>11.16775</v>
      </c>
      <c r="AO530" s="73">
        <v>11.46077</v>
      </c>
      <c r="AP530" s="69">
        <v>11.753780000000001</v>
      </c>
      <c r="AR530" s="47"/>
      <c r="AS530" s="52" t="s">
        <v>4</v>
      </c>
      <c r="AT530" s="69">
        <v>11.26376</v>
      </c>
      <c r="AU530" s="73">
        <v>11.51695</v>
      </c>
      <c r="AV530" s="69">
        <v>11.770149999999999</v>
      </c>
      <c r="AX530" s="47"/>
      <c r="AY530" s="52" t="s">
        <v>4</v>
      </c>
      <c r="AZ530" s="69">
        <v>11.24161</v>
      </c>
      <c r="BA530" s="73">
        <v>11.580959999999999</v>
      </c>
      <c r="BB530" s="69">
        <v>11.920310000000001</v>
      </c>
      <c r="BD530" s="47"/>
      <c r="BE530" s="52" t="s">
        <v>4</v>
      </c>
      <c r="BF530" s="69">
        <v>11.43671</v>
      </c>
      <c r="BG530" s="73">
        <v>11.74602</v>
      </c>
      <c r="BH530" s="69">
        <v>12.05533</v>
      </c>
      <c r="BJ530" s="47"/>
      <c r="BK530" s="52" t="s">
        <v>4</v>
      </c>
      <c r="BL530" s="69">
        <v>11.2217</v>
      </c>
      <c r="BM530" s="73">
        <v>11.54954</v>
      </c>
      <c r="BN530" s="69">
        <v>11.87739</v>
      </c>
      <c r="BP530" s="47"/>
      <c r="BQ530" s="52" t="s">
        <v>4</v>
      </c>
      <c r="BR530" s="69">
        <v>11.63809</v>
      </c>
      <c r="BS530" s="73">
        <v>11.91112</v>
      </c>
      <c r="BT530" s="69">
        <v>12.184150000000001</v>
      </c>
    </row>
    <row r="531" spans="2:72" x14ac:dyDescent="0.3">
      <c r="B531" s="14" t="s">
        <v>15</v>
      </c>
      <c r="C531" s="50" t="s">
        <v>3</v>
      </c>
      <c r="D531" s="71">
        <v>17.209420000000001</v>
      </c>
      <c r="E531" s="74">
        <v>18.022849999999998</v>
      </c>
      <c r="F531" s="71">
        <v>18.836279999999999</v>
      </c>
      <c r="H531" s="14" t="s">
        <v>15</v>
      </c>
      <c r="I531" s="50" t="s">
        <v>3</v>
      </c>
      <c r="J531" s="71">
        <v>17.18853</v>
      </c>
      <c r="K531" s="74">
        <v>18.020099999999999</v>
      </c>
      <c r="L531" s="71">
        <v>18.851680000000002</v>
      </c>
      <c r="N531" s="14" t="s">
        <v>15</v>
      </c>
      <c r="O531" s="50" t="s">
        <v>3</v>
      </c>
      <c r="P531" s="71">
        <v>17.084320000000002</v>
      </c>
      <c r="Q531" s="74">
        <v>17.97485</v>
      </c>
      <c r="R531" s="71">
        <v>18.865379999999998</v>
      </c>
      <c r="T531" s="14" t="s">
        <v>15</v>
      </c>
      <c r="U531" s="50" t="s">
        <v>3</v>
      </c>
      <c r="V531" s="71">
        <v>16.995100000000001</v>
      </c>
      <c r="W531" s="74">
        <v>17.885459999999998</v>
      </c>
      <c r="X531" s="71">
        <v>18.77582</v>
      </c>
      <c r="Z531" s="14" t="s">
        <v>15</v>
      </c>
      <c r="AA531" s="50" t="s">
        <v>3</v>
      </c>
      <c r="AB531" s="71">
        <v>16.903849999999998</v>
      </c>
      <c r="AC531" s="74">
        <v>17.839479999999998</v>
      </c>
      <c r="AD531" s="71">
        <v>18.775110000000002</v>
      </c>
      <c r="AF531" s="14" t="s">
        <v>15</v>
      </c>
      <c r="AG531" s="50" t="s">
        <v>3</v>
      </c>
      <c r="AH531" s="71">
        <v>16.741530000000001</v>
      </c>
      <c r="AI531" s="74">
        <v>17.707640000000001</v>
      </c>
      <c r="AJ531" s="71">
        <v>18.673749999999998</v>
      </c>
      <c r="AL531" s="14" t="s">
        <v>15</v>
      </c>
      <c r="AM531" s="50" t="s">
        <v>3</v>
      </c>
      <c r="AN531" s="71">
        <v>16.863890000000001</v>
      </c>
      <c r="AO531" s="74">
        <v>17.71782</v>
      </c>
      <c r="AP531" s="71">
        <v>18.571760000000001</v>
      </c>
      <c r="AR531" s="14" t="s">
        <v>15</v>
      </c>
      <c r="AS531" s="50" t="s">
        <v>3</v>
      </c>
      <c r="AT531" s="71">
        <v>16.988800000000001</v>
      </c>
      <c r="AU531" s="74">
        <v>17.820650000000001</v>
      </c>
      <c r="AV531" s="71">
        <v>18.652509999999999</v>
      </c>
      <c r="AX531" s="14" t="s">
        <v>15</v>
      </c>
      <c r="AY531" s="50" t="s">
        <v>3</v>
      </c>
      <c r="AZ531" s="71">
        <v>16.82302</v>
      </c>
      <c r="BA531" s="74">
        <v>17.858360000000001</v>
      </c>
      <c r="BB531" s="71">
        <v>18.893689999999999</v>
      </c>
      <c r="BD531" s="14" t="s">
        <v>15</v>
      </c>
      <c r="BE531" s="50" t="s">
        <v>3</v>
      </c>
      <c r="BF531" s="71">
        <v>16.831340000000001</v>
      </c>
      <c r="BG531" s="74">
        <v>17.848610000000001</v>
      </c>
      <c r="BH531" s="71">
        <v>18.865880000000001</v>
      </c>
      <c r="BJ531" s="14" t="s">
        <v>15</v>
      </c>
      <c r="BK531" s="50" t="s">
        <v>3</v>
      </c>
      <c r="BL531" s="71">
        <v>17.155290000000001</v>
      </c>
      <c r="BM531" s="74">
        <v>18.089649999999999</v>
      </c>
      <c r="BN531" s="71">
        <v>19.02402</v>
      </c>
      <c r="BP531" s="14" t="s">
        <v>15</v>
      </c>
      <c r="BQ531" s="50" t="s">
        <v>3</v>
      </c>
      <c r="BR531" s="71">
        <v>19.09788</v>
      </c>
      <c r="BS531" s="74">
        <v>19.83511</v>
      </c>
      <c r="BT531" s="71">
        <v>20.572340000000001</v>
      </c>
    </row>
    <row r="532" spans="2:72" x14ac:dyDescent="0.3">
      <c r="B532" s="47"/>
      <c r="C532" s="52" t="s">
        <v>4</v>
      </c>
      <c r="D532" s="69">
        <v>10.75733</v>
      </c>
      <c r="E532" s="73">
        <v>10.927239999999999</v>
      </c>
      <c r="F532" s="69">
        <v>11.09714</v>
      </c>
      <c r="H532" s="47"/>
      <c r="I532" s="52" t="s">
        <v>4</v>
      </c>
      <c r="J532" s="69">
        <v>10.77872</v>
      </c>
      <c r="K532" s="73">
        <v>10.95477</v>
      </c>
      <c r="L532" s="69">
        <v>11.13083</v>
      </c>
      <c r="N532" s="47"/>
      <c r="O532" s="52" t="s">
        <v>4</v>
      </c>
      <c r="P532" s="69">
        <v>10.787409999999999</v>
      </c>
      <c r="Q532" s="73">
        <v>10.95139</v>
      </c>
      <c r="R532" s="69">
        <v>11.115360000000001</v>
      </c>
      <c r="T532" s="47"/>
      <c r="U532" s="52" t="s">
        <v>4</v>
      </c>
      <c r="V532" s="69">
        <v>10.795159999999999</v>
      </c>
      <c r="W532" s="73">
        <v>10.98007</v>
      </c>
      <c r="X532" s="69">
        <v>11.16499</v>
      </c>
      <c r="Z532" s="47"/>
      <c r="AA532" s="52" t="s">
        <v>4</v>
      </c>
      <c r="AB532" s="69">
        <v>10.82452</v>
      </c>
      <c r="AC532" s="73">
        <v>11.021380000000001</v>
      </c>
      <c r="AD532" s="69">
        <v>11.218249999999999</v>
      </c>
      <c r="AF532" s="47"/>
      <c r="AG532" s="52" t="s">
        <v>4</v>
      </c>
      <c r="AH532" s="69">
        <v>10.86021</v>
      </c>
      <c r="AI532" s="73">
        <v>11.060980000000001</v>
      </c>
      <c r="AJ532" s="69">
        <v>11.261749999999999</v>
      </c>
      <c r="AL532" s="47"/>
      <c r="AM532" s="52" t="s">
        <v>4</v>
      </c>
      <c r="AN532" s="69">
        <v>10.87594</v>
      </c>
      <c r="AO532" s="73">
        <v>11.15081</v>
      </c>
      <c r="AP532" s="69">
        <v>11.42568</v>
      </c>
      <c r="AR532" s="47"/>
      <c r="AS532" s="52" t="s">
        <v>4</v>
      </c>
      <c r="AT532" s="69">
        <v>10.924989999999999</v>
      </c>
      <c r="AU532" s="73">
        <v>11.21977</v>
      </c>
      <c r="AV532" s="69">
        <v>11.51455</v>
      </c>
      <c r="AX532" s="47"/>
      <c r="AY532" s="52" t="s">
        <v>4</v>
      </c>
      <c r="AZ532" s="69">
        <v>11.04743</v>
      </c>
      <c r="BA532" s="73">
        <v>11.38438</v>
      </c>
      <c r="BB532" s="69">
        <v>11.72132</v>
      </c>
      <c r="BD532" s="47"/>
      <c r="BE532" s="52" t="s">
        <v>4</v>
      </c>
      <c r="BF532" s="69">
        <v>11.4053</v>
      </c>
      <c r="BG532" s="73">
        <v>11.681839999999999</v>
      </c>
      <c r="BH532" s="69">
        <v>11.95838</v>
      </c>
      <c r="BJ532" s="47"/>
      <c r="BK532" s="52" t="s">
        <v>4</v>
      </c>
      <c r="BL532" s="69">
        <v>11.61796</v>
      </c>
      <c r="BM532" s="73">
        <v>12.08328</v>
      </c>
      <c r="BN532" s="69">
        <v>12.5486</v>
      </c>
      <c r="BP532" s="47"/>
      <c r="BQ532" s="52" t="s">
        <v>4</v>
      </c>
      <c r="BR532" s="69">
        <v>12.507960000000001</v>
      </c>
      <c r="BS532" s="73">
        <v>12.785170000000001</v>
      </c>
      <c r="BT532" s="69">
        <v>13.062379999999999</v>
      </c>
    </row>
    <row r="533" spans="2:72" x14ac:dyDescent="0.3">
      <c r="B533" s="14" t="s">
        <v>16</v>
      </c>
      <c r="C533" s="50" t="s">
        <v>3</v>
      </c>
      <c r="D533" s="71">
        <v>2.6538200000000001</v>
      </c>
      <c r="E533" s="74">
        <v>2.73881</v>
      </c>
      <c r="F533" s="71">
        <v>2.8237899999999998</v>
      </c>
      <c r="H533" s="14" t="s">
        <v>16</v>
      </c>
      <c r="I533" s="50" t="s">
        <v>3</v>
      </c>
      <c r="J533" s="71">
        <v>2.6518799999999998</v>
      </c>
      <c r="K533" s="74">
        <v>2.7441300000000002</v>
      </c>
      <c r="L533" s="71">
        <v>2.8363900000000002</v>
      </c>
      <c r="N533" s="14" t="s">
        <v>16</v>
      </c>
      <c r="O533" s="50" t="s">
        <v>3</v>
      </c>
      <c r="P533" s="71">
        <v>2.66343</v>
      </c>
      <c r="Q533" s="74">
        <v>2.7364899999999999</v>
      </c>
      <c r="R533" s="71">
        <v>2.8095500000000002</v>
      </c>
      <c r="T533" s="14" t="s">
        <v>16</v>
      </c>
      <c r="U533" s="50" t="s">
        <v>3</v>
      </c>
      <c r="V533" s="71">
        <v>2.6419800000000002</v>
      </c>
      <c r="W533" s="74">
        <v>2.7178800000000001</v>
      </c>
      <c r="X533" s="71">
        <v>2.7937799999999999</v>
      </c>
      <c r="Z533" s="14" t="s">
        <v>16</v>
      </c>
      <c r="AA533" s="50" t="s">
        <v>3</v>
      </c>
      <c r="AB533" s="71">
        <v>2.64893</v>
      </c>
      <c r="AC533" s="74">
        <v>2.73821</v>
      </c>
      <c r="AD533" s="71">
        <v>2.8274900000000001</v>
      </c>
      <c r="AF533" s="14" t="s">
        <v>16</v>
      </c>
      <c r="AG533" s="50" t="s">
        <v>3</v>
      </c>
      <c r="AH533" s="71">
        <v>2.64493</v>
      </c>
      <c r="AI533" s="74">
        <v>2.7347700000000001</v>
      </c>
      <c r="AJ533" s="71">
        <v>2.8246199999999999</v>
      </c>
      <c r="AL533" s="14" t="s">
        <v>16</v>
      </c>
      <c r="AM533" s="50" t="s">
        <v>3</v>
      </c>
      <c r="AN533" s="71">
        <v>2.6033900000000001</v>
      </c>
      <c r="AO533" s="74">
        <v>2.71149</v>
      </c>
      <c r="AP533" s="71">
        <v>2.8195899999999998</v>
      </c>
      <c r="AR533" s="14" t="s">
        <v>16</v>
      </c>
      <c r="AS533" s="50" t="s">
        <v>3</v>
      </c>
      <c r="AT533" s="71">
        <v>2.6006100000000001</v>
      </c>
      <c r="AU533" s="74">
        <v>2.6762000000000001</v>
      </c>
      <c r="AV533" s="71">
        <v>2.7517900000000002</v>
      </c>
      <c r="AX533" s="14" t="s">
        <v>16</v>
      </c>
      <c r="AY533" s="50" t="s">
        <v>3</v>
      </c>
      <c r="AZ533" s="71">
        <v>2.58582</v>
      </c>
      <c r="BA533" s="74">
        <v>2.6397900000000001</v>
      </c>
      <c r="BB533" s="71">
        <v>2.6937700000000002</v>
      </c>
      <c r="BD533" s="14" t="s">
        <v>16</v>
      </c>
      <c r="BE533" s="50" t="s">
        <v>3</v>
      </c>
      <c r="BF533" s="71">
        <v>2.5601600000000002</v>
      </c>
      <c r="BG533" s="74">
        <v>2.61422</v>
      </c>
      <c r="BH533" s="71">
        <v>2.6682899999999998</v>
      </c>
      <c r="BJ533" s="14" t="s">
        <v>16</v>
      </c>
      <c r="BK533" s="50" t="s">
        <v>3</v>
      </c>
      <c r="BL533" s="71">
        <v>2.5360100000000001</v>
      </c>
      <c r="BM533" s="74">
        <v>2.5790099999999998</v>
      </c>
      <c r="BN533" s="71">
        <v>2.62201</v>
      </c>
      <c r="BP533" s="14" t="s">
        <v>16</v>
      </c>
      <c r="BQ533" s="50" t="s">
        <v>3</v>
      </c>
      <c r="BR533" s="71">
        <v>2.5326300000000002</v>
      </c>
      <c r="BS533" s="74">
        <v>2.56446</v>
      </c>
      <c r="BT533" s="71">
        <v>2.5962900000000002</v>
      </c>
    </row>
    <row r="534" spans="2:72" x14ac:dyDescent="0.3">
      <c r="B534" s="47"/>
      <c r="C534" s="52" t="s">
        <v>4</v>
      </c>
      <c r="D534" s="69">
        <v>1.41622</v>
      </c>
      <c r="E534" s="73">
        <v>1.43031</v>
      </c>
      <c r="F534" s="69">
        <v>1.4443999999999999</v>
      </c>
      <c r="H534" s="47"/>
      <c r="I534" s="52" t="s">
        <v>4</v>
      </c>
      <c r="J534" s="69">
        <v>1.4154599999999999</v>
      </c>
      <c r="K534" s="73">
        <v>1.42977</v>
      </c>
      <c r="L534" s="69">
        <v>1.4440900000000001</v>
      </c>
      <c r="N534" s="47"/>
      <c r="O534" s="52" t="s">
        <v>4</v>
      </c>
      <c r="P534" s="69">
        <v>1.3874899999999999</v>
      </c>
      <c r="Q534" s="73">
        <v>1.41831</v>
      </c>
      <c r="R534" s="69">
        <v>1.44913</v>
      </c>
      <c r="T534" s="47"/>
      <c r="U534" s="52" t="s">
        <v>4</v>
      </c>
      <c r="V534" s="69">
        <v>1.4101699999999999</v>
      </c>
      <c r="W534" s="73">
        <v>1.42767</v>
      </c>
      <c r="X534" s="69">
        <v>1.4451700000000001</v>
      </c>
      <c r="Z534" s="47"/>
      <c r="AA534" s="52" t="s">
        <v>4</v>
      </c>
      <c r="AB534" s="69">
        <v>1.39645</v>
      </c>
      <c r="AC534" s="73">
        <v>1.4189400000000001</v>
      </c>
      <c r="AD534" s="69">
        <v>1.44143</v>
      </c>
      <c r="AF534" s="47"/>
      <c r="AG534" s="52" t="s">
        <v>4</v>
      </c>
      <c r="AH534" s="69">
        <v>1.3944000000000001</v>
      </c>
      <c r="AI534" s="73">
        <v>1.42211</v>
      </c>
      <c r="AJ534" s="69">
        <v>1.44983</v>
      </c>
      <c r="AL534" s="47"/>
      <c r="AM534" s="52" t="s">
        <v>4</v>
      </c>
      <c r="AN534" s="69">
        <v>1.4004799999999999</v>
      </c>
      <c r="AO534" s="73">
        <v>1.42136</v>
      </c>
      <c r="AP534" s="69">
        <v>1.44224</v>
      </c>
      <c r="AR534" s="47"/>
      <c r="AS534" s="52" t="s">
        <v>4</v>
      </c>
      <c r="AT534" s="69">
        <v>1.42079</v>
      </c>
      <c r="AU534" s="73">
        <v>1.43686</v>
      </c>
      <c r="AV534" s="69">
        <v>1.4529399999999999</v>
      </c>
      <c r="AX534" s="47"/>
      <c r="AY534" s="52" t="s">
        <v>4</v>
      </c>
      <c r="AZ534" s="69">
        <v>1.4162699999999999</v>
      </c>
      <c r="BA534" s="73">
        <v>1.4376</v>
      </c>
      <c r="BB534" s="69">
        <v>1.45892</v>
      </c>
      <c r="BD534" s="47"/>
      <c r="BE534" s="52" t="s">
        <v>4</v>
      </c>
      <c r="BF534" s="69">
        <v>1.4292800000000001</v>
      </c>
      <c r="BG534" s="73">
        <v>1.44021</v>
      </c>
      <c r="BH534" s="69">
        <v>1.4511400000000001</v>
      </c>
      <c r="BJ534" s="47"/>
      <c r="BK534" s="52" t="s">
        <v>4</v>
      </c>
      <c r="BL534" s="69">
        <v>1.4298599999999999</v>
      </c>
      <c r="BM534" s="73">
        <v>1.4361200000000001</v>
      </c>
      <c r="BN534" s="69">
        <v>1.44238</v>
      </c>
      <c r="BP534" s="47"/>
      <c r="BQ534" s="52" t="s">
        <v>4</v>
      </c>
      <c r="BR534" s="69">
        <v>1.4292199999999999</v>
      </c>
      <c r="BS534" s="73">
        <v>1.4391799999999999</v>
      </c>
      <c r="BT534" s="69">
        <v>1.4491400000000001</v>
      </c>
    </row>
    <row r="535" spans="2:72" x14ac:dyDescent="0.3">
      <c r="B535" s="14" t="s">
        <v>17</v>
      </c>
      <c r="C535" s="50" t="s">
        <v>3</v>
      </c>
      <c r="D535" s="71">
        <v>88.397530000000003</v>
      </c>
      <c r="E535" s="72">
        <v>88.994029999999995</v>
      </c>
      <c r="F535" s="71">
        <v>89.590519999999998</v>
      </c>
      <c r="H535" s="14" t="s">
        <v>17</v>
      </c>
      <c r="I535" s="50" t="s">
        <v>3</v>
      </c>
      <c r="J535" s="71">
        <v>88.424959999999999</v>
      </c>
      <c r="K535" s="72">
        <v>89.013450000000006</v>
      </c>
      <c r="L535" s="71">
        <v>89.601939999999999</v>
      </c>
      <c r="N535" s="14" t="s">
        <v>17</v>
      </c>
      <c r="O535" s="50" t="s">
        <v>3</v>
      </c>
      <c r="P535" s="71">
        <v>88.413420000000002</v>
      </c>
      <c r="Q535" s="72">
        <v>88.988709999999998</v>
      </c>
      <c r="R535" s="71">
        <v>89.563999999999993</v>
      </c>
      <c r="T535" s="14" t="s">
        <v>17</v>
      </c>
      <c r="U535" s="50" t="s">
        <v>3</v>
      </c>
      <c r="V535" s="71">
        <v>88.395390000000006</v>
      </c>
      <c r="W535" s="72">
        <v>89.004769999999994</v>
      </c>
      <c r="X535" s="71">
        <v>89.614159999999998</v>
      </c>
      <c r="Z535" s="14" t="s">
        <v>17</v>
      </c>
      <c r="AA535" s="50" t="s">
        <v>3</v>
      </c>
      <c r="AB535" s="71">
        <v>88.403059999999996</v>
      </c>
      <c r="AC535" s="72">
        <v>89.0745</v>
      </c>
      <c r="AD535" s="71">
        <v>89.745930000000001</v>
      </c>
      <c r="AF535" s="14" t="s">
        <v>17</v>
      </c>
      <c r="AG535" s="50" t="s">
        <v>3</v>
      </c>
      <c r="AH535" s="71">
        <v>88.527860000000004</v>
      </c>
      <c r="AI535" s="72">
        <v>89.169259999999994</v>
      </c>
      <c r="AJ535" s="71">
        <v>89.810649999999995</v>
      </c>
      <c r="AL535" s="14" t="s">
        <v>17</v>
      </c>
      <c r="AM535" s="50" t="s">
        <v>3</v>
      </c>
      <c r="AN535" s="71">
        <v>88.480890000000002</v>
      </c>
      <c r="AO535" s="72">
        <v>89.381379999999993</v>
      </c>
      <c r="AP535" s="71">
        <v>90.281859999999995</v>
      </c>
      <c r="AR535" s="14" t="s">
        <v>17</v>
      </c>
      <c r="AS535" s="50" t="s">
        <v>3</v>
      </c>
      <c r="AT535" s="71">
        <v>88.634770000000003</v>
      </c>
      <c r="AU535" s="72">
        <v>89.775999999999996</v>
      </c>
      <c r="AV535" s="71">
        <v>90.91722</v>
      </c>
      <c r="AX535" s="14" t="s">
        <v>17</v>
      </c>
      <c r="AY535" s="50" t="s">
        <v>3</v>
      </c>
      <c r="AZ535" s="71">
        <v>88.838729999999998</v>
      </c>
      <c r="BA535" s="72">
        <v>90.519959999999998</v>
      </c>
      <c r="BB535" s="71">
        <v>92.2012</v>
      </c>
      <c r="BD535" s="14" t="s">
        <v>17</v>
      </c>
      <c r="BE535" s="50" t="s">
        <v>3</v>
      </c>
      <c r="BF535" s="71">
        <v>89.421880000000002</v>
      </c>
      <c r="BG535" s="72">
        <v>91.75094</v>
      </c>
      <c r="BH535" s="71">
        <v>94.08</v>
      </c>
      <c r="BJ535" s="14" t="s">
        <v>17</v>
      </c>
      <c r="BK535" s="50" t="s">
        <v>3</v>
      </c>
      <c r="BL535" s="71">
        <v>91.653009999999995</v>
      </c>
      <c r="BM535" s="72">
        <v>94.854479999999995</v>
      </c>
      <c r="BN535" s="71">
        <v>98.055949999999996</v>
      </c>
      <c r="BP535" s="14" t="s">
        <v>17</v>
      </c>
      <c r="BQ535" s="50" t="s">
        <v>3</v>
      </c>
      <c r="BR535" s="71">
        <v>97.014539999999997</v>
      </c>
      <c r="BS535" s="72">
        <v>101.64888000000001</v>
      </c>
      <c r="BT535" s="71">
        <v>106.28321</v>
      </c>
    </row>
    <row r="536" spans="2:72" x14ac:dyDescent="0.3">
      <c r="B536" s="47"/>
      <c r="C536" s="52" t="s">
        <v>4</v>
      </c>
      <c r="D536" s="69">
        <v>42.561160000000001</v>
      </c>
      <c r="E536" s="73">
        <v>42.917009999999998</v>
      </c>
      <c r="F536" s="69">
        <v>43.272869999999998</v>
      </c>
      <c r="H536" s="47"/>
      <c r="I536" s="52" t="s">
        <v>4</v>
      </c>
      <c r="J536" s="69">
        <v>42.598730000000003</v>
      </c>
      <c r="K536" s="73">
        <v>43.030340000000002</v>
      </c>
      <c r="L536" s="69">
        <v>43.461939999999998</v>
      </c>
      <c r="N536" s="47"/>
      <c r="O536" s="52" t="s">
        <v>4</v>
      </c>
      <c r="P536" s="69">
        <v>42.603470000000002</v>
      </c>
      <c r="Q536" s="73">
        <v>43.03604</v>
      </c>
      <c r="R536" s="69">
        <v>43.468609999999998</v>
      </c>
      <c r="T536" s="47"/>
      <c r="U536" s="52" t="s">
        <v>4</v>
      </c>
      <c r="V536" s="69">
        <v>42.612909999999999</v>
      </c>
      <c r="W536" s="73">
        <v>43.192619999999998</v>
      </c>
      <c r="X536" s="69">
        <v>43.772329999999997</v>
      </c>
      <c r="Z536" s="47"/>
      <c r="AA536" s="52" t="s">
        <v>4</v>
      </c>
      <c r="AB536" s="69">
        <v>42.733379999999997</v>
      </c>
      <c r="AC536" s="73">
        <v>43.402889999999999</v>
      </c>
      <c r="AD536" s="69">
        <v>44.072389999999999</v>
      </c>
      <c r="AF536" s="47"/>
      <c r="AG536" s="52" t="s">
        <v>4</v>
      </c>
      <c r="AH536" s="69">
        <v>42.899509999999999</v>
      </c>
      <c r="AI536" s="73">
        <v>44.042000000000002</v>
      </c>
      <c r="AJ536" s="69">
        <v>45.184480000000001</v>
      </c>
      <c r="AL536" s="47"/>
      <c r="AM536" s="52" t="s">
        <v>4</v>
      </c>
      <c r="AN536" s="69">
        <v>43.228700000000003</v>
      </c>
      <c r="AO536" s="73">
        <v>44.355429999999998</v>
      </c>
      <c r="AP536" s="69">
        <v>45.482170000000004</v>
      </c>
      <c r="AR536" s="47"/>
      <c r="AS536" s="52" t="s">
        <v>4</v>
      </c>
      <c r="AT536" s="69">
        <v>43.637059999999998</v>
      </c>
      <c r="AU536" s="73">
        <v>45.130600000000001</v>
      </c>
      <c r="AV536" s="69">
        <v>46.62415</v>
      </c>
      <c r="AX536" s="47"/>
      <c r="AY536" s="52" t="s">
        <v>4</v>
      </c>
      <c r="AZ536" s="69">
        <v>44.41189</v>
      </c>
      <c r="BA536" s="73">
        <v>46.088619999999999</v>
      </c>
      <c r="BB536" s="69">
        <v>47.765340000000002</v>
      </c>
      <c r="BD536" s="47"/>
      <c r="BE536" s="52" t="s">
        <v>4</v>
      </c>
      <c r="BF536" s="69">
        <v>46.490110000000001</v>
      </c>
      <c r="BG536" s="73">
        <v>49.442819999999998</v>
      </c>
      <c r="BH536" s="69">
        <v>52.395519999999998</v>
      </c>
      <c r="BJ536" s="47"/>
      <c r="BK536" s="52" t="s">
        <v>4</v>
      </c>
      <c r="BL536" s="69">
        <v>49.34639</v>
      </c>
      <c r="BM536" s="73">
        <v>53.24568</v>
      </c>
      <c r="BN536" s="69">
        <v>57.144959999999998</v>
      </c>
      <c r="BP536" s="47"/>
      <c r="BQ536" s="52" t="s">
        <v>4</v>
      </c>
      <c r="BR536" s="69">
        <v>53.912689999999998</v>
      </c>
      <c r="BS536" s="73">
        <v>60.019210000000001</v>
      </c>
      <c r="BT536" s="69">
        <v>66.125730000000004</v>
      </c>
    </row>
    <row r="537" spans="2:72" x14ac:dyDescent="0.3">
      <c r="B537" s="14" t="s">
        <v>18</v>
      </c>
      <c r="C537" s="50" t="s">
        <v>3</v>
      </c>
      <c r="D537" s="71">
        <v>84.892790000000005</v>
      </c>
      <c r="E537" s="74">
        <v>85.20205</v>
      </c>
      <c r="F537" s="71">
        <v>85.511300000000006</v>
      </c>
      <c r="H537" s="14" t="s">
        <v>18</v>
      </c>
      <c r="I537" s="50" t="s">
        <v>3</v>
      </c>
      <c r="J537" s="71">
        <v>84.893699999999995</v>
      </c>
      <c r="K537" s="74">
        <v>85.202650000000006</v>
      </c>
      <c r="L537" s="71">
        <v>85.511600000000001</v>
      </c>
      <c r="N537" s="14" t="s">
        <v>18</v>
      </c>
      <c r="O537" s="50" t="s">
        <v>3</v>
      </c>
      <c r="P537" s="71">
        <v>84.896060000000006</v>
      </c>
      <c r="Q537" s="74">
        <v>85.201750000000004</v>
      </c>
      <c r="R537" s="71">
        <v>85.507450000000006</v>
      </c>
      <c r="T537" s="14" t="s">
        <v>18</v>
      </c>
      <c r="U537" s="50" t="s">
        <v>3</v>
      </c>
      <c r="V537" s="71">
        <v>84.888940000000005</v>
      </c>
      <c r="W537" s="74">
        <v>85.195250000000001</v>
      </c>
      <c r="X537" s="71">
        <v>85.501570000000001</v>
      </c>
      <c r="Z537" s="14" t="s">
        <v>18</v>
      </c>
      <c r="AA537" s="50" t="s">
        <v>3</v>
      </c>
      <c r="AB537" s="71">
        <v>84.895610000000005</v>
      </c>
      <c r="AC537" s="74">
        <v>85.193979999999996</v>
      </c>
      <c r="AD537" s="71">
        <v>85.492360000000005</v>
      </c>
      <c r="AF537" s="14" t="s">
        <v>18</v>
      </c>
      <c r="AG537" s="50" t="s">
        <v>3</v>
      </c>
      <c r="AH537" s="71">
        <v>84.891739999999999</v>
      </c>
      <c r="AI537" s="74">
        <v>85.187910000000002</v>
      </c>
      <c r="AJ537" s="71">
        <v>85.484080000000006</v>
      </c>
      <c r="AL537" s="14" t="s">
        <v>18</v>
      </c>
      <c r="AM537" s="50" t="s">
        <v>3</v>
      </c>
      <c r="AN537" s="71">
        <v>84.892520000000005</v>
      </c>
      <c r="AO537" s="74">
        <v>85.177899999999994</v>
      </c>
      <c r="AP537" s="71">
        <v>85.463279999999997</v>
      </c>
      <c r="AR537" s="14" t="s">
        <v>18</v>
      </c>
      <c r="AS537" s="50" t="s">
        <v>3</v>
      </c>
      <c r="AT537" s="71">
        <v>84.893320000000003</v>
      </c>
      <c r="AU537" s="74">
        <v>85.175179999999997</v>
      </c>
      <c r="AV537" s="71">
        <v>85.457040000000006</v>
      </c>
      <c r="AX537" s="14" t="s">
        <v>18</v>
      </c>
      <c r="AY537" s="50" t="s">
        <v>3</v>
      </c>
      <c r="AZ537" s="71">
        <v>84.890569999999997</v>
      </c>
      <c r="BA537" s="74">
        <v>85.156549999999996</v>
      </c>
      <c r="BB537" s="71">
        <v>85.422529999999995</v>
      </c>
      <c r="BD537" s="14" t="s">
        <v>18</v>
      </c>
      <c r="BE537" s="50" t="s">
        <v>3</v>
      </c>
      <c r="BF537" s="71">
        <v>84.864779999999996</v>
      </c>
      <c r="BG537" s="74">
        <v>85.115849999999995</v>
      </c>
      <c r="BH537" s="71">
        <v>85.366929999999996</v>
      </c>
      <c r="BJ537" s="14" t="s">
        <v>18</v>
      </c>
      <c r="BK537" s="50" t="s">
        <v>3</v>
      </c>
      <c r="BL537" s="71">
        <v>84.782960000000003</v>
      </c>
      <c r="BM537" s="74">
        <v>85.050960000000003</v>
      </c>
      <c r="BN537" s="71">
        <v>85.318950000000001</v>
      </c>
      <c r="BP537" s="14" t="s">
        <v>18</v>
      </c>
      <c r="BQ537" s="50" t="s">
        <v>3</v>
      </c>
      <c r="BR537" s="71">
        <v>84.559280000000001</v>
      </c>
      <c r="BS537" s="74">
        <v>84.826430000000002</v>
      </c>
      <c r="BT537" s="71">
        <v>85.093580000000003</v>
      </c>
    </row>
    <row r="538" spans="2:72" x14ac:dyDescent="0.3">
      <c r="B538" s="47"/>
      <c r="C538" s="52" t="s">
        <v>4</v>
      </c>
      <c r="D538" s="69">
        <v>40.596769999999999</v>
      </c>
      <c r="E538" s="73">
        <v>40.86842</v>
      </c>
      <c r="F538" s="69">
        <v>41.140059999999998</v>
      </c>
      <c r="H538" s="47"/>
      <c r="I538" s="52" t="s">
        <v>4</v>
      </c>
      <c r="J538" s="69">
        <v>40.600839999999998</v>
      </c>
      <c r="K538" s="73">
        <v>40.870980000000003</v>
      </c>
      <c r="L538" s="69">
        <v>41.141120000000001</v>
      </c>
      <c r="N538" s="47"/>
      <c r="O538" s="52" t="s">
        <v>4</v>
      </c>
      <c r="P538" s="69">
        <v>40.609189999999998</v>
      </c>
      <c r="Q538" s="73">
        <v>40.874580000000002</v>
      </c>
      <c r="R538" s="69">
        <v>41.139980000000001</v>
      </c>
      <c r="T538" s="47"/>
      <c r="U538" s="52" t="s">
        <v>4</v>
      </c>
      <c r="V538" s="69">
        <v>40.597729999999999</v>
      </c>
      <c r="W538" s="73">
        <v>40.869100000000003</v>
      </c>
      <c r="X538" s="69">
        <v>41.140470000000001</v>
      </c>
      <c r="Z538" s="47"/>
      <c r="AA538" s="52" t="s">
        <v>4</v>
      </c>
      <c r="AB538" s="69">
        <v>40.604590000000002</v>
      </c>
      <c r="AC538" s="73">
        <v>40.873130000000003</v>
      </c>
      <c r="AD538" s="69">
        <v>41.141669999999998</v>
      </c>
      <c r="AF538" s="47"/>
      <c r="AG538" s="52" t="s">
        <v>4</v>
      </c>
      <c r="AH538" s="69">
        <v>40.5961</v>
      </c>
      <c r="AI538" s="73">
        <v>40.868519999999997</v>
      </c>
      <c r="AJ538" s="69">
        <v>41.140929999999997</v>
      </c>
      <c r="AL538" s="47"/>
      <c r="AM538" s="52" t="s">
        <v>4</v>
      </c>
      <c r="AN538" s="69">
        <v>40.58249</v>
      </c>
      <c r="AO538" s="73">
        <v>40.856549999999999</v>
      </c>
      <c r="AP538" s="69">
        <v>41.130600000000001</v>
      </c>
      <c r="AR538" s="47"/>
      <c r="AS538" s="52" t="s">
        <v>4</v>
      </c>
      <c r="AT538" s="69">
        <v>40.571300000000001</v>
      </c>
      <c r="AU538" s="73">
        <v>40.846760000000003</v>
      </c>
      <c r="AV538" s="69">
        <v>41.122210000000003</v>
      </c>
      <c r="AX538" s="47"/>
      <c r="AY538" s="52" t="s">
        <v>4</v>
      </c>
      <c r="AZ538" s="69">
        <v>40.571480000000001</v>
      </c>
      <c r="BA538" s="73">
        <v>40.845359999999999</v>
      </c>
      <c r="BB538" s="69">
        <v>41.119239999999998</v>
      </c>
      <c r="BD538" s="47"/>
      <c r="BE538" s="52" t="s">
        <v>4</v>
      </c>
      <c r="BF538" s="69">
        <v>40.545540000000003</v>
      </c>
      <c r="BG538" s="73">
        <v>40.8277</v>
      </c>
      <c r="BH538" s="69">
        <v>41.109859999999998</v>
      </c>
      <c r="BJ538" s="47"/>
      <c r="BK538" s="52" t="s">
        <v>4</v>
      </c>
      <c r="BL538" s="69">
        <v>40.544220000000003</v>
      </c>
      <c r="BM538" s="73">
        <v>40.810250000000003</v>
      </c>
      <c r="BN538" s="69">
        <v>41.07629</v>
      </c>
      <c r="BP538" s="47"/>
      <c r="BQ538" s="52" t="s">
        <v>4</v>
      </c>
      <c r="BR538" s="69">
        <v>40.475279999999998</v>
      </c>
      <c r="BS538" s="73">
        <v>40.762259999999998</v>
      </c>
      <c r="BT538" s="69">
        <v>41.049239999999998</v>
      </c>
    </row>
    <row r="539" spans="2:72" x14ac:dyDescent="0.3">
      <c r="B539" s="14" t="s">
        <v>19</v>
      </c>
      <c r="C539" s="50" t="s">
        <v>3</v>
      </c>
      <c r="D539" s="71">
        <v>1.5434300000000001</v>
      </c>
      <c r="E539" s="72">
        <v>1.6553899999999999</v>
      </c>
      <c r="F539" s="71">
        <v>1.76735</v>
      </c>
      <c r="H539" s="14" t="s">
        <v>19</v>
      </c>
      <c r="I539" s="50" t="s">
        <v>3</v>
      </c>
      <c r="J539" s="71">
        <v>1.5343800000000001</v>
      </c>
      <c r="K539" s="72">
        <v>1.6464700000000001</v>
      </c>
      <c r="L539" s="71">
        <v>1.7585599999999999</v>
      </c>
      <c r="N539" s="14" t="s">
        <v>19</v>
      </c>
      <c r="O539" s="50" t="s">
        <v>3</v>
      </c>
      <c r="P539" s="71">
        <v>1.5216499999999999</v>
      </c>
      <c r="Q539" s="72">
        <v>1.6263799999999999</v>
      </c>
      <c r="R539" s="71">
        <v>1.73112</v>
      </c>
      <c r="T539" s="14" t="s">
        <v>19</v>
      </c>
      <c r="U539" s="50" t="s">
        <v>3</v>
      </c>
      <c r="V539" s="71">
        <v>1.5104299999999999</v>
      </c>
      <c r="W539" s="72">
        <v>1.6080700000000001</v>
      </c>
      <c r="X539" s="71">
        <v>1.7057100000000001</v>
      </c>
      <c r="Z539" s="14" t="s">
        <v>19</v>
      </c>
      <c r="AA539" s="50" t="s">
        <v>3</v>
      </c>
      <c r="AB539" s="71">
        <v>1.49769</v>
      </c>
      <c r="AC539" s="72">
        <v>1.58595</v>
      </c>
      <c r="AD539" s="71">
        <v>1.67421</v>
      </c>
      <c r="AF539" s="14" t="s">
        <v>19</v>
      </c>
      <c r="AG539" s="50" t="s">
        <v>3</v>
      </c>
      <c r="AH539" s="71">
        <v>1.48173</v>
      </c>
      <c r="AI539" s="72">
        <v>1.56033</v>
      </c>
      <c r="AJ539" s="71">
        <v>1.63893</v>
      </c>
      <c r="AL539" s="14" t="s">
        <v>19</v>
      </c>
      <c r="AM539" s="50" t="s">
        <v>3</v>
      </c>
      <c r="AN539" s="71">
        <v>1.44695</v>
      </c>
      <c r="AO539" s="72">
        <v>1.5203100000000001</v>
      </c>
      <c r="AP539" s="71">
        <v>1.5936699999999999</v>
      </c>
      <c r="AR539" s="14" t="s">
        <v>19</v>
      </c>
      <c r="AS539" s="50" t="s">
        <v>3</v>
      </c>
      <c r="AT539" s="71">
        <v>1.41195</v>
      </c>
      <c r="AU539" s="72">
        <v>1.4741200000000001</v>
      </c>
      <c r="AV539" s="71">
        <v>1.5363</v>
      </c>
      <c r="AX539" s="14" t="s">
        <v>19</v>
      </c>
      <c r="AY539" s="50" t="s">
        <v>3</v>
      </c>
      <c r="AZ539" s="71">
        <v>1.3652299999999999</v>
      </c>
      <c r="BA539" s="72">
        <v>1.4182900000000001</v>
      </c>
      <c r="BB539" s="71">
        <v>1.4713499999999999</v>
      </c>
      <c r="BD539" s="14" t="s">
        <v>19</v>
      </c>
      <c r="BE539" s="50" t="s">
        <v>3</v>
      </c>
      <c r="BF539" s="71">
        <v>1.31311</v>
      </c>
      <c r="BG539" s="72">
        <v>1.34554</v>
      </c>
      <c r="BH539" s="71">
        <v>1.3779600000000001</v>
      </c>
      <c r="BJ539" s="14" t="s">
        <v>19</v>
      </c>
      <c r="BK539" s="50" t="s">
        <v>3</v>
      </c>
      <c r="BL539" s="71">
        <v>1.24407</v>
      </c>
      <c r="BM539" s="72">
        <v>1.26936</v>
      </c>
      <c r="BN539" s="71">
        <v>1.2946500000000001</v>
      </c>
      <c r="BP539" s="14" t="s">
        <v>19</v>
      </c>
      <c r="BQ539" s="50" t="s">
        <v>3</v>
      </c>
      <c r="BR539" s="71">
        <v>1.1307</v>
      </c>
      <c r="BS539" s="72">
        <v>1.1481699999999999</v>
      </c>
      <c r="BT539" s="71">
        <v>1.1656500000000001</v>
      </c>
    </row>
    <row r="540" spans="2:72" x14ac:dyDescent="0.3">
      <c r="B540" s="47"/>
      <c r="C540" s="52" t="s">
        <v>4</v>
      </c>
      <c r="D540" s="69">
        <v>1.25752</v>
      </c>
      <c r="E540" s="73">
        <v>1.31121</v>
      </c>
      <c r="F540" s="69">
        <v>1.3649</v>
      </c>
      <c r="H540" s="47"/>
      <c r="I540" s="52" t="s">
        <v>4</v>
      </c>
      <c r="J540" s="69">
        <v>1.2436400000000001</v>
      </c>
      <c r="K540" s="73">
        <v>1.2924199999999999</v>
      </c>
      <c r="L540" s="69">
        <v>1.3411999999999999</v>
      </c>
      <c r="N540" s="47"/>
      <c r="O540" s="52" t="s">
        <v>4</v>
      </c>
      <c r="P540" s="69">
        <v>1.2241299999999999</v>
      </c>
      <c r="Q540" s="73">
        <v>1.26614</v>
      </c>
      <c r="R540" s="69">
        <v>1.3081400000000001</v>
      </c>
      <c r="T540" s="47"/>
      <c r="U540" s="52" t="s">
        <v>4</v>
      </c>
      <c r="V540" s="69">
        <v>1.2013499999999999</v>
      </c>
      <c r="W540" s="73">
        <v>1.2351099999999999</v>
      </c>
      <c r="X540" s="69">
        <v>1.2688699999999999</v>
      </c>
      <c r="Z540" s="47"/>
      <c r="AA540" s="52" t="s">
        <v>4</v>
      </c>
      <c r="AB540" s="69">
        <v>1.1773199999999999</v>
      </c>
      <c r="AC540" s="73">
        <v>1.20441</v>
      </c>
      <c r="AD540" s="69">
        <v>1.2315</v>
      </c>
      <c r="AF540" s="47"/>
      <c r="AG540" s="52" t="s">
        <v>4</v>
      </c>
      <c r="AH540" s="69">
        <v>1.1367799999999999</v>
      </c>
      <c r="AI540" s="73">
        <v>1.1577200000000001</v>
      </c>
      <c r="AJ540" s="69">
        <v>1.17866</v>
      </c>
      <c r="AL540" s="47"/>
      <c r="AM540" s="52" t="s">
        <v>4</v>
      </c>
      <c r="AN540" s="69">
        <v>1.0946</v>
      </c>
      <c r="AO540" s="73">
        <v>1.11528</v>
      </c>
      <c r="AP540" s="69">
        <v>1.1359699999999999</v>
      </c>
      <c r="AR540" s="47"/>
      <c r="AS540" s="52" t="s">
        <v>4</v>
      </c>
      <c r="AT540" s="69">
        <v>1.0416399999999999</v>
      </c>
      <c r="AU540" s="73">
        <v>1.07246</v>
      </c>
      <c r="AV540" s="69">
        <v>1.10328</v>
      </c>
      <c r="AX540" s="47"/>
      <c r="AY540" s="52" t="s">
        <v>4</v>
      </c>
      <c r="AZ540" s="69">
        <v>0.98429</v>
      </c>
      <c r="BA540" s="73">
        <v>1.0442400000000001</v>
      </c>
      <c r="BB540" s="69">
        <v>1.10419</v>
      </c>
      <c r="BD540" s="47"/>
      <c r="BE540" s="52" t="s">
        <v>4</v>
      </c>
      <c r="BF540" s="69">
        <v>0.94889999999999997</v>
      </c>
      <c r="BG540" s="73">
        <v>1.00857</v>
      </c>
      <c r="BH540" s="69">
        <v>1.0682400000000001</v>
      </c>
      <c r="BJ540" s="47"/>
      <c r="BK540" s="52" t="s">
        <v>4</v>
      </c>
      <c r="BL540" s="69">
        <v>0.95733000000000001</v>
      </c>
      <c r="BM540" s="73">
        <v>1.0077799999999999</v>
      </c>
      <c r="BN540" s="69">
        <v>1.0582199999999999</v>
      </c>
      <c r="BP540" s="47"/>
      <c r="BQ540" s="52" t="s">
        <v>4</v>
      </c>
      <c r="BR540" s="69">
        <v>0.93647000000000002</v>
      </c>
      <c r="BS540" s="73">
        <v>0.97472000000000003</v>
      </c>
      <c r="BT540" s="69">
        <v>1.0129699999999999</v>
      </c>
    </row>
    <row r="541" spans="2:72" x14ac:dyDescent="0.3">
      <c r="B541" s="14" t="s">
        <v>20</v>
      </c>
      <c r="C541" s="50" t="s">
        <v>3</v>
      </c>
      <c r="D541" s="71">
        <v>1.2236199999999999</v>
      </c>
      <c r="E541" s="72">
        <v>1.3505499999999999</v>
      </c>
      <c r="F541" s="71">
        <v>1.4774799999999999</v>
      </c>
      <c r="H541" s="14" t="s">
        <v>20</v>
      </c>
      <c r="I541" s="50" t="s">
        <v>3</v>
      </c>
      <c r="J541" s="71">
        <v>1.2111000000000001</v>
      </c>
      <c r="K541" s="72">
        <v>1.3451500000000001</v>
      </c>
      <c r="L541" s="71">
        <v>1.4792099999999999</v>
      </c>
      <c r="N541" s="14" t="s">
        <v>20</v>
      </c>
      <c r="O541" s="50" t="s">
        <v>3</v>
      </c>
      <c r="P541" s="71">
        <v>1.2077</v>
      </c>
      <c r="Q541" s="72">
        <v>1.34504</v>
      </c>
      <c r="R541" s="71">
        <v>1.48237</v>
      </c>
      <c r="T541" s="14" t="s">
        <v>20</v>
      </c>
      <c r="U541" s="50" t="s">
        <v>3</v>
      </c>
      <c r="V541" s="71">
        <v>1.19268</v>
      </c>
      <c r="W541" s="72">
        <v>1.33325</v>
      </c>
      <c r="X541" s="71">
        <v>1.4738100000000001</v>
      </c>
      <c r="Z541" s="14" t="s">
        <v>20</v>
      </c>
      <c r="AA541" s="50" t="s">
        <v>3</v>
      </c>
      <c r="AB541" s="71">
        <v>1.1717900000000001</v>
      </c>
      <c r="AC541" s="72">
        <v>1.3172299999999999</v>
      </c>
      <c r="AD541" s="71">
        <v>1.4626699999999999</v>
      </c>
      <c r="AF541" s="14" t="s">
        <v>20</v>
      </c>
      <c r="AG541" s="50" t="s">
        <v>3</v>
      </c>
      <c r="AH541" s="71">
        <v>1.1236299999999999</v>
      </c>
      <c r="AI541" s="72">
        <v>1.2783800000000001</v>
      </c>
      <c r="AJ541" s="71">
        <v>1.43313</v>
      </c>
      <c r="AL541" s="14" t="s">
        <v>20</v>
      </c>
      <c r="AM541" s="50" t="s">
        <v>3</v>
      </c>
      <c r="AN541" s="71">
        <v>1.0661799999999999</v>
      </c>
      <c r="AO541" s="72">
        <v>1.2410399999999999</v>
      </c>
      <c r="AP541" s="71">
        <v>1.4158900000000001</v>
      </c>
      <c r="AR541" s="14" t="s">
        <v>20</v>
      </c>
      <c r="AS541" s="50" t="s">
        <v>3</v>
      </c>
      <c r="AT541" s="71">
        <v>1.00241</v>
      </c>
      <c r="AU541" s="72">
        <v>1.1776899999999999</v>
      </c>
      <c r="AV541" s="71">
        <v>1.3529800000000001</v>
      </c>
      <c r="AX541" s="14" t="s">
        <v>20</v>
      </c>
      <c r="AY541" s="50" t="s">
        <v>3</v>
      </c>
      <c r="AZ541" s="71">
        <v>0.91613999999999995</v>
      </c>
      <c r="BA541" s="72">
        <v>1.09005</v>
      </c>
      <c r="BB541" s="71">
        <v>1.26397</v>
      </c>
      <c r="BD541" s="14" t="s">
        <v>20</v>
      </c>
      <c r="BE541" s="50" t="s">
        <v>3</v>
      </c>
      <c r="BF541" s="71">
        <v>0.85977999999999999</v>
      </c>
      <c r="BG541" s="72">
        <v>0.98448000000000002</v>
      </c>
      <c r="BH541" s="71">
        <v>1.1091800000000001</v>
      </c>
      <c r="BJ541" s="14" t="s">
        <v>20</v>
      </c>
      <c r="BK541" s="50" t="s">
        <v>3</v>
      </c>
      <c r="BL541" s="71">
        <v>0.68423</v>
      </c>
      <c r="BM541" s="72">
        <v>0.81750999999999996</v>
      </c>
      <c r="BN541" s="71">
        <v>0.95079000000000002</v>
      </c>
      <c r="BP541" s="14" t="s">
        <v>20</v>
      </c>
      <c r="BQ541" s="50" t="s">
        <v>3</v>
      </c>
      <c r="BR541" s="71">
        <v>0.62488999999999995</v>
      </c>
      <c r="BS541" s="72">
        <v>0.72138000000000002</v>
      </c>
      <c r="BT541" s="71">
        <v>0.81788000000000005</v>
      </c>
    </row>
    <row r="542" spans="2:72" x14ac:dyDescent="0.3">
      <c r="B542" s="47"/>
      <c r="C542" s="52" t="s">
        <v>4</v>
      </c>
      <c r="D542" s="69">
        <v>0.93652000000000002</v>
      </c>
      <c r="E542" s="73">
        <v>0.98416999999999999</v>
      </c>
      <c r="F542" s="69">
        <v>1.03183</v>
      </c>
      <c r="H542" s="47"/>
      <c r="I542" s="52" t="s">
        <v>4</v>
      </c>
      <c r="J542" s="69">
        <v>0.93481000000000003</v>
      </c>
      <c r="K542" s="73">
        <v>0.98402999999999996</v>
      </c>
      <c r="L542" s="69">
        <v>1.03325</v>
      </c>
      <c r="N542" s="47"/>
      <c r="O542" s="52" t="s">
        <v>4</v>
      </c>
      <c r="P542" s="69">
        <v>0.93206999999999995</v>
      </c>
      <c r="Q542" s="73">
        <v>0.98411999999999999</v>
      </c>
      <c r="R542" s="69">
        <v>1.03617</v>
      </c>
      <c r="T542" s="47"/>
      <c r="U542" s="52" t="s">
        <v>4</v>
      </c>
      <c r="V542" s="69">
        <v>0.93125000000000002</v>
      </c>
      <c r="W542" s="73">
        <v>0.98253000000000001</v>
      </c>
      <c r="X542" s="69">
        <v>1.0338000000000001</v>
      </c>
      <c r="Z542" s="47"/>
      <c r="AA542" s="52" t="s">
        <v>4</v>
      </c>
      <c r="AB542" s="69">
        <v>0.93213000000000001</v>
      </c>
      <c r="AC542" s="73">
        <v>0.98318000000000005</v>
      </c>
      <c r="AD542" s="69">
        <v>1.03423</v>
      </c>
      <c r="AF542" s="47"/>
      <c r="AG542" s="52" t="s">
        <v>4</v>
      </c>
      <c r="AH542" s="69">
        <v>0.91588000000000003</v>
      </c>
      <c r="AI542" s="73">
        <v>0.9768</v>
      </c>
      <c r="AJ542" s="69">
        <v>1.03772</v>
      </c>
      <c r="AL542" s="47"/>
      <c r="AM542" s="52" t="s">
        <v>4</v>
      </c>
      <c r="AN542" s="69">
        <v>0.89756999999999998</v>
      </c>
      <c r="AO542" s="73">
        <v>0.96386000000000005</v>
      </c>
      <c r="AP542" s="69">
        <v>1.03016</v>
      </c>
      <c r="AR542" s="47"/>
      <c r="AS542" s="52" t="s">
        <v>4</v>
      </c>
      <c r="AT542" s="69">
        <v>0.88390000000000002</v>
      </c>
      <c r="AU542" s="73">
        <v>0.95155999999999996</v>
      </c>
      <c r="AV542" s="69">
        <v>1.0192300000000001</v>
      </c>
      <c r="AX542" s="47"/>
      <c r="AY542" s="52" t="s">
        <v>4</v>
      </c>
      <c r="AZ542" s="69">
        <v>0.85279000000000005</v>
      </c>
      <c r="BA542" s="73">
        <v>0.92579999999999996</v>
      </c>
      <c r="BB542" s="69">
        <v>0.99880999999999998</v>
      </c>
      <c r="BD542" s="47"/>
      <c r="BE542" s="52" t="s">
        <v>4</v>
      </c>
      <c r="BF542" s="69">
        <v>0.82777999999999996</v>
      </c>
      <c r="BG542" s="73">
        <v>0.89846000000000004</v>
      </c>
      <c r="BH542" s="69">
        <v>0.96914</v>
      </c>
      <c r="BJ542" s="47"/>
      <c r="BK542" s="52" t="s">
        <v>4</v>
      </c>
      <c r="BL542" s="69">
        <v>0.69227000000000005</v>
      </c>
      <c r="BM542" s="73">
        <v>0.78449999999999998</v>
      </c>
      <c r="BN542" s="69">
        <v>0.87673999999999996</v>
      </c>
      <c r="BP542" s="47"/>
      <c r="BQ542" s="52" t="s">
        <v>4</v>
      </c>
      <c r="BR542" s="69">
        <v>0.65917999999999999</v>
      </c>
      <c r="BS542" s="73">
        <v>0.73960999999999999</v>
      </c>
      <c r="BT542" s="69">
        <v>0.82003999999999999</v>
      </c>
    </row>
    <row r="543" spans="2:72" x14ac:dyDescent="0.3">
      <c r="B543" s="14" t="s">
        <v>21</v>
      </c>
      <c r="C543" s="50" t="s">
        <v>3</v>
      </c>
      <c r="D543" s="71">
        <v>1.4247000000000001</v>
      </c>
      <c r="E543" s="74">
        <v>1.5249600000000001</v>
      </c>
      <c r="F543" s="71">
        <v>1.62521</v>
      </c>
      <c r="H543" s="14" t="s">
        <v>21</v>
      </c>
      <c r="I543" s="50" t="s">
        <v>3</v>
      </c>
      <c r="J543" s="71">
        <v>1.4192100000000001</v>
      </c>
      <c r="K543" s="74">
        <v>1.52338</v>
      </c>
      <c r="L543" s="71">
        <v>1.6275599999999999</v>
      </c>
      <c r="N543" s="14" t="s">
        <v>21</v>
      </c>
      <c r="O543" s="50" t="s">
        <v>3</v>
      </c>
      <c r="P543" s="71">
        <v>1.4108499999999999</v>
      </c>
      <c r="Q543" s="74">
        <v>1.51973</v>
      </c>
      <c r="R543" s="71">
        <v>1.62862</v>
      </c>
      <c r="T543" s="14" t="s">
        <v>21</v>
      </c>
      <c r="U543" s="50" t="s">
        <v>3</v>
      </c>
      <c r="V543" s="71">
        <v>1.3995500000000001</v>
      </c>
      <c r="W543" s="74">
        <v>1.50963</v>
      </c>
      <c r="X543" s="71">
        <v>1.61972</v>
      </c>
      <c r="Z543" s="14" t="s">
        <v>21</v>
      </c>
      <c r="AA543" s="50" t="s">
        <v>3</v>
      </c>
      <c r="AB543" s="71">
        <v>1.3879600000000001</v>
      </c>
      <c r="AC543" s="74">
        <v>1.5016099999999999</v>
      </c>
      <c r="AD543" s="71">
        <v>1.61527</v>
      </c>
      <c r="AF543" s="14" t="s">
        <v>21</v>
      </c>
      <c r="AG543" s="50" t="s">
        <v>3</v>
      </c>
      <c r="AH543" s="71">
        <v>1.3594299999999999</v>
      </c>
      <c r="AI543" s="74">
        <v>1.48153</v>
      </c>
      <c r="AJ543" s="71">
        <v>1.6036300000000001</v>
      </c>
      <c r="AL543" s="14" t="s">
        <v>21</v>
      </c>
      <c r="AM543" s="50" t="s">
        <v>3</v>
      </c>
      <c r="AN543" s="71">
        <v>1.3498399999999999</v>
      </c>
      <c r="AO543" s="74">
        <v>1.4669000000000001</v>
      </c>
      <c r="AP543" s="71">
        <v>1.5839700000000001</v>
      </c>
      <c r="AR543" s="14" t="s">
        <v>21</v>
      </c>
      <c r="AS543" s="50" t="s">
        <v>3</v>
      </c>
      <c r="AT543" s="71">
        <v>1.3420399999999999</v>
      </c>
      <c r="AU543" s="74">
        <v>1.4545600000000001</v>
      </c>
      <c r="AV543" s="71">
        <v>1.56708</v>
      </c>
      <c r="AX543" s="14" t="s">
        <v>21</v>
      </c>
      <c r="AY543" s="50" t="s">
        <v>3</v>
      </c>
      <c r="AZ543" s="71">
        <v>1.30206</v>
      </c>
      <c r="BA543" s="74">
        <v>1.42153</v>
      </c>
      <c r="BB543" s="71">
        <v>1.54101</v>
      </c>
      <c r="BD543" s="14" t="s">
        <v>21</v>
      </c>
      <c r="BE543" s="50" t="s">
        <v>3</v>
      </c>
      <c r="BF543" s="71">
        <v>1.2618100000000001</v>
      </c>
      <c r="BG543" s="74">
        <v>1.369</v>
      </c>
      <c r="BH543" s="71">
        <v>1.4761899999999999</v>
      </c>
      <c r="BJ543" s="14" t="s">
        <v>21</v>
      </c>
      <c r="BK543" s="50" t="s">
        <v>3</v>
      </c>
      <c r="BL543" s="71">
        <v>1.1368199999999999</v>
      </c>
      <c r="BM543" s="74">
        <v>1.26569</v>
      </c>
      <c r="BN543" s="71">
        <v>1.39455</v>
      </c>
      <c r="BP543" s="14" t="s">
        <v>21</v>
      </c>
      <c r="BQ543" s="50" t="s">
        <v>3</v>
      </c>
      <c r="BR543" s="71">
        <v>1.1644300000000001</v>
      </c>
      <c r="BS543" s="74">
        <v>1.24786</v>
      </c>
      <c r="BT543" s="71">
        <v>1.3312999999999999</v>
      </c>
    </row>
    <row r="544" spans="2:72" x14ac:dyDescent="0.3">
      <c r="B544" s="47"/>
      <c r="C544" s="52" t="s">
        <v>4</v>
      </c>
      <c r="D544" s="69">
        <v>0.92439000000000004</v>
      </c>
      <c r="E544" s="73">
        <v>0.96557000000000004</v>
      </c>
      <c r="F544" s="69">
        <v>1.00675</v>
      </c>
      <c r="H544" s="47"/>
      <c r="I544" s="52" t="s">
        <v>4</v>
      </c>
      <c r="J544" s="69">
        <v>0.92674000000000001</v>
      </c>
      <c r="K544" s="73">
        <v>0.96682000000000001</v>
      </c>
      <c r="L544" s="69">
        <v>1.0068900000000001</v>
      </c>
      <c r="N544" s="47"/>
      <c r="O544" s="52" t="s">
        <v>4</v>
      </c>
      <c r="P544" s="69">
        <v>0.92466000000000004</v>
      </c>
      <c r="Q544" s="73">
        <v>0.96813000000000005</v>
      </c>
      <c r="R544" s="69">
        <v>1.0116000000000001</v>
      </c>
      <c r="T544" s="47"/>
      <c r="U544" s="52" t="s">
        <v>4</v>
      </c>
      <c r="V544" s="69">
        <v>0.92703000000000002</v>
      </c>
      <c r="W544" s="73">
        <v>0.96819</v>
      </c>
      <c r="X544" s="69">
        <v>1.00936</v>
      </c>
      <c r="Z544" s="47"/>
      <c r="AA544" s="52" t="s">
        <v>4</v>
      </c>
      <c r="AB544" s="69">
        <v>0.93174999999999997</v>
      </c>
      <c r="AC544" s="73">
        <v>0.97141</v>
      </c>
      <c r="AD544" s="69">
        <v>1.01108</v>
      </c>
      <c r="AF544" s="47"/>
      <c r="AG544" s="52" t="s">
        <v>4</v>
      </c>
      <c r="AH544" s="69">
        <v>0.92566999999999999</v>
      </c>
      <c r="AI544" s="73">
        <v>0.96926999999999996</v>
      </c>
      <c r="AJ544" s="69">
        <v>1.0128699999999999</v>
      </c>
      <c r="AL544" s="47"/>
      <c r="AM544" s="52" t="s">
        <v>4</v>
      </c>
      <c r="AN544" s="69">
        <v>0.91915000000000002</v>
      </c>
      <c r="AO544" s="73">
        <v>0.96323000000000003</v>
      </c>
      <c r="AP544" s="69">
        <v>1.0073099999999999</v>
      </c>
      <c r="AR544" s="47"/>
      <c r="AS544" s="52" t="s">
        <v>4</v>
      </c>
      <c r="AT544" s="69">
        <v>0.91298999999999997</v>
      </c>
      <c r="AU544" s="73">
        <v>0.95594999999999997</v>
      </c>
      <c r="AV544" s="69">
        <v>0.99890000000000001</v>
      </c>
      <c r="AX544" s="47"/>
      <c r="AY544" s="52" t="s">
        <v>4</v>
      </c>
      <c r="AZ544" s="69">
        <v>0.8921</v>
      </c>
      <c r="BA544" s="73">
        <v>0.94145000000000001</v>
      </c>
      <c r="BB544" s="69">
        <v>0.99078999999999995</v>
      </c>
      <c r="BD544" s="47"/>
      <c r="BE544" s="52" t="s">
        <v>4</v>
      </c>
      <c r="BF544" s="69">
        <v>0.87648000000000004</v>
      </c>
      <c r="BG544" s="73">
        <v>0.93</v>
      </c>
      <c r="BH544" s="69">
        <v>0.98351</v>
      </c>
      <c r="BJ544" s="47"/>
      <c r="BK544" s="52" t="s">
        <v>4</v>
      </c>
      <c r="BL544" s="69">
        <v>0.78686999999999996</v>
      </c>
      <c r="BM544" s="73">
        <v>0.84762999999999999</v>
      </c>
      <c r="BN544" s="69">
        <v>0.90839000000000003</v>
      </c>
      <c r="BP544" s="47"/>
      <c r="BQ544" s="52" t="s">
        <v>4</v>
      </c>
      <c r="BR544" s="69">
        <v>0.78939000000000004</v>
      </c>
      <c r="BS544" s="73">
        <v>0.84650000000000003</v>
      </c>
      <c r="BT544" s="69">
        <v>0.90361999999999998</v>
      </c>
    </row>
    <row r="545" spans="2:72" x14ac:dyDescent="0.3">
      <c r="B545" s="14" t="s">
        <v>22</v>
      </c>
      <c r="C545" s="50" t="s">
        <v>3</v>
      </c>
      <c r="D545" s="71">
        <v>0.33655000000000002</v>
      </c>
      <c r="E545" s="74">
        <v>0.35511999999999999</v>
      </c>
      <c r="F545" s="71">
        <v>0.37369000000000002</v>
      </c>
      <c r="H545" s="14" t="s">
        <v>22</v>
      </c>
      <c r="I545" s="50" t="s">
        <v>3</v>
      </c>
      <c r="J545" s="71">
        <v>0.33634999999999998</v>
      </c>
      <c r="K545" s="74">
        <v>0.35536000000000001</v>
      </c>
      <c r="L545" s="71">
        <v>0.37436000000000003</v>
      </c>
      <c r="N545" s="14" t="s">
        <v>22</v>
      </c>
      <c r="O545" s="50" t="s">
        <v>3</v>
      </c>
      <c r="P545" s="71">
        <v>0.34127999999999997</v>
      </c>
      <c r="Q545" s="74">
        <v>0.35758000000000001</v>
      </c>
      <c r="R545" s="71">
        <v>0.37389</v>
      </c>
      <c r="T545" s="14" t="s">
        <v>22</v>
      </c>
      <c r="U545" s="50" t="s">
        <v>3</v>
      </c>
      <c r="V545" s="71">
        <v>0.33731</v>
      </c>
      <c r="W545" s="74">
        <v>0.35377999999999998</v>
      </c>
      <c r="X545" s="71">
        <v>0.37025000000000002</v>
      </c>
      <c r="Z545" s="14" t="s">
        <v>22</v>
      </c>
      <c r="AA545" s="50" t="s">
        <v>3</v>
      </c>
      <c r="AB545" s="71">
        <v>0.33611000000000002</v>
      </c>
      <c r="AC545" s="74">
        <v>0.35704000000000002</v>
      </c>
      <c r="AD545" s="71">
        <v>0.37796000000000002</v>
      </c>
      <c r="AF545" s="14" t="s">
        <v>22</v>
      </c>
      <c r="AG545" s="50" t="s">
        <v>3</v>
      </c>
      <c r="AH545" s="71">
        <v>0.33298</v>
      </c>
      <c r="AI545" s="74">
        <v>0.35420000000000001</v>
      </c>
      <c r="AJ545" s="71">
        <v>0.37541999999999998</v>
      </c>
      <c r="AL545" s="14" t="s">
        <v>22</v>
      </c>
      <c r="AM545" s="50" t="s">
        <v>3</v>
      </c>
      <c r="AN545" s="71">
        <v>0.32596999999999998</v>
      </c>
      <c r="AO545" s="74">
        <v>0.35119</v>
      </c>
      <c r="AP545" s="71">
        <v>0.37641000000000002</v>
      </c>
      <c r="AR545" s="14" t="s">
        <v>22</v>
      </c>
      <c r="AS545" s="50" t="s">
        <v>3</v>
      </c>
      <c r="AT545" s="71">
        <v>0.31955</v>
      </c>
      <c r="AU545" s="74">
        <v>0.34127999999999997</v>
      </c>
      <c r="AV545" s="71">
        <v>0.36301</v>
      </c>
      <c r="AX545" s="14" t="s">
        <v>22</v>
      </c>
      <c r="AY545" s="50" t="s">
        <v>3</v>
      </c>
      <c r="AZ545" s="71">
        <v>0.31418000000000001</v>
      </c>
      <c r="BA545" s="74">
        <v>0.33101999999999998</v>
      </c>
      <c r="BB545" s="71">
        <v>0.34787000000000001</v>
      </c>
      <c r="BD545" s="14" t="s">
        <v>22</v>
      </c>
      <c r="BE545" s="50" t="s">
        <v>3</v>
      </c>
      <c r="BF545" s="71">
        <v>0.31047999999999998</v>
      </c>
      <c r="BG545" s="74">
        <v>0.32407000000000002</v>
      </c>
      <c r="BH545" s="71">
        <v>0.33765000000000001</v>
      </c>
      <c r="BJ545" s="14" t="s">
        <v>22</v>
      </c>
      <c r="BK545" s="50" t="s">
        <v>3</v>
      </c>
      <c r="BL545" s="71">
        <v>0.30470000000000003</v>
      </c>
      <c r="BM545" s="74">
        <v>0.31519999999999998</v>
      </c>
      <c r="BN545" s="71">
        <v>0.32569999999999999</v>
      </c>
      <c r="BP545" s="14" t="s">
        <v>22</v>
      </c>
      <c r="BQ545" s="50" t="s">
        <v>3</v>
      </c>
      <c r="BR545" s="71">
        <v>0.30669000000000002</v>
      </c>
      <c r="BS545" s="74">
        <v>0.31378</v>
      </c>
      <c r="BT545" s="71">
        <v>0.32085999999999998</v>
      </c>
    </row>
    <row r="546" spans="2:72" x14ac:dyDescent="0.3">
      <c r="B546" s="47"/>
      <c r="C546" s="52" t="s">
        <v>4</v>
      </c>
      <c r="D546" s="69">
        <v>0.23058000000000001</v>
      </c>
      <c r="E546" s="73">
        <v>0.23696</v>
      </c>
      <c r="F546" s="69">
        <v>0.24334</v>
      </c>
      <c r="H546" s="47"/>
      <c r="I546" s="52" t="s">
        <v>4</v>
      </c>
      <c r="J546" s="69">
        <v>0.22982</v>
      </c>
      <c r="K546" s="73">
        <v>0.23713999999999999</v>
      </c>
      <c r="L546" s="69">
        <v>0.24445</v>
      </c>
      <c r="N546" s="47"/>
      <c r="O546" s="52" t="s">
        <v>4</v>
      </c>
      <c r="P546" s="69">
        <v>0.23043</v>
      </c>
      <c r="Q546" s="73">
        <v>0.23716999999999999</v>
      </c>
      <c r="R546" s="69">
        <v>0.24390999999999999</v>
      </c>
      <c r="T546" s="47"/>
      <c r="U546" s="52" t="s">
        <v>4</v>
      </c>
      <c r="V546" s="69">
        <v>0.22971</v>
      </c>
      <c r="W546" s="73">
        <v>0.23580999999999999</v>
      </c>
      <c r="X546" s="69">
        <v>0.24190999999999999</v>
      </c>
      <c r="Z546" s="47"/>
      <c r="AA546" s="52" t="s">
        <v>4</v>
      </c>
      <c r="AB546" s="69">
        <v>0.23133000000000001</v>
      </c>
      <c r="AC546" s="73">
        <v>0.23708000000000001</v>
      </c>
      <c r="AD546" s="69">
        <v>0.24282999999999999</v>
      </c>
      <c r="AF546" s="47"/>
      <c r="AG546" s="52" t="s">
        <v>4</v>
      </c>
      <c r="AH546" s="69">
        <v>0.22750999999999999</v>
      </c>
      <c r="AI546" s="73">
        <v>0.23369000000000001</v>
      </c>
      <c r="AJ546" s="69">
        <v>0.23985999999999999</v>
      </c>
      <c r="AL546" s="47"/>
      <c r="AM546" s="52" t="s">
        <v>4</v>
      </c>
      <c r="AN546" s="69">
        <v>0.22903000000000001</v>
      </c>
      <c r="AO546" s="73">
        <v>0.23552000000000001</v>
      </c>
      <c r="AP546" s="69">
        <v>0.24202000000000001</v>
      </c>
      <c r="AR546" s="47"/>
      <c r="AS546" s="52" t="s">
        <v>4</v>
      </c>
      <c r="AT546" s="69">
        <v>0.22544</v>
      </c>
      <c r="AU546" s="73">
        <v>0.23316999999999999</v>
      </c>
      <c r="AV546" s="69">
        <v>0.24088999999999999</v>
      </c>
      <c r="AX546" s="47"/>
      <c r="AY546" s="52" t="s">
        <v>4</v>
      </c>
      <c r="AZ546" s="69">
        <v>0.22273999999999999</v>
      </c>
      <c r="BA546" s="73">
        <v>0.22877</v>
      </c>
      <c r="BB546" s="69">
        <v>0.23480000000000001</v>
      </c>
      <c r="BD546" s="47"/>
      <c r="BE546" s="52" t="s">
        <v>4</v>
      </c>
      <c r="BF546" s="69">
        <v>0.22255</v>
      </c>
      <c r="BG546" s="73">
        <v>0.22670999999999999</v>
      </c>
      <c r="BH546" s="69">
        <v>0.23088</v>
      </c>
      <c r="BJ546" s="47"/>
      <c r="BK546" s="52" t="s">
        <v>4</v>
      </c>
      <c r="BL546" s="69">
        <v>0.21747</v>
      </c>
      <c r="BM546" s="73">
        <v>0.22247</v>
      </c>
      <c r="BN546" s="69">
        <v>0.22747999999999999</v>
      </c>
      <c r="BP546" s="47"/>
      <c r="BQ546" s="52" t="s">
        <v>4</v>
      </c>
      <c r="BR546" s="69">
        <v>0.21767</v>
      </c>
      <c r="BS546" s="73">
        <v>0.22087000000000001</v>
      </c>
      <c r="BT546" s="69">
        <v>0.22406999999999999</v>
      </c>
    </row>
    <row r="547" spans="2:72" x14ac:dyDescent="0.3">
      <c r="B547" s="14" t="s">
        <v>23</v>
      </c>
      <c r="C547" s="50" t="s">
        <v>3</v>
      </c>
      <c r="D547" s="71">
        <v>0.44288</v>
      </c>
      <c r="E547" s="72">
        <v>0.78603999999999996</v>
      </c>
      <c r="F547" s="71">
        <v>1.12921</v>
      </c>
      <c r="H547" s="14" t="s">
        <v>23</v>
      </c>
      <c r="I547" s="50" t="s">
        <v>3</v>
      </c>
      <c r="J547" s="71">
        <v>0.46061000000000002</v>
      </c>
      <c r="K547" s="72">
        <v>0.81918000000000002</v>
      </c>
      <c r="L547" s="71">
        <v>1.1777500000000001</v>
      </c>
      <c r="N547" s="14" t="s">
        <v>23</v>
      </c>
      <c r="O547" s="50" t="s">
        <v>3</v>
      </c>
      <c r="P547" s="71">
        <v>0.46117000000000002</v>
      </c>
      <c r="Q547" s="72">
        <v>0.81554000000000004</v>
      </c>
      <c r="R547" s="71">
        <v>1.16991</v>
      </c>
      <c r="T547" s="14" t="s">
        <v>23</v>
      </c>
      <c r="U547" s="50" t="s">
        <v>3</v>
      </c>
      <c r="V547" s="71">
        <v>0.46694999999999998</v>
      </c>
      <c r="W547" s="72">
        <v>0.86819999999999997</v>
      </c>
      <c r="X547" s="71">
        <v>1.26945</v>
      </c>
      <c r="Z547" s="14" t="s">
        <v>23</v>
      </c>
      <c r="AA547" s="50" t="s">
        <v>3</v>
      </c>
      <c r="AB547" s="71">
        <v>0.49479000000000001</v>
      </c>
      <c r="AC547" s="72">
        <v>0.97733000000000003</v>
      </c>
      <c r="AD547" s="71">
        <v>1.4598800000000001</v>
      </c>
      <c r="AF547" s="14" t="s">
        <v>23</v>
      </c>
      <c r="AG547" s="50" t="s">
        <v>3</v>
      </c>
      <c r="AH547" s="71">
        <v>0.63453000000000004</v>
      </c>
      <c r="AI547" s="72">
        <v>1.1426400000000001</v>
      </c>
      <c r="AJ547" s="71">
        <v>1.6507499999999999</v>
      </c>
      <c r="AL547" s="14" t="s">
        <v>23</v>
      </c>
      <c r="AM547" s="50" t="s">
        <v>3</v>
      </c>
      <c r="AN547" s="71">
        <v>0.61209000000000002</v>
      </c>
      <c r="AO547" s="72">
        <v>1.4421299999999999</v>
      </c>
      <c r="AP547" s="71">
        <v>2.2721800000000001</v>
      </c>
      <c r="AR547" s="14" t="s">
        <v>23</v>
      </c>
      <c r="AS547" s="50" t="s">
        <v>3</v>
      </c>
      <c r="AT547" s="71">
        <v>0.86524000000000001</v>
      </c>
      <c r="AU547" s="72">
        <v>1.94899</v>
      </c>
      <c r="AV547" s="71">
        <v>3.0327500000000001</v>
      </c>
      <c r="AX547" s="14" t="s">
        <v>23</v>
      </c>
      <c r="AY547" s="50" t="s">
        <v>3</v>
      </c>
      <c r="AZ547" s="71">
        <v>1.19303</v>
      </c>
      <c r="BA547" s="72">
        <v>2.8550800000000001</v>
      </c>
      <c r="BB547" s="71">
        <v>4.5171200000000002</v>
      </c>
      <c r="BD547" s="14" t="s">
        <v>23</v>
      </c>
      <c r="BE547" s="50" t="s">
        <v>3</v>
      </c>
      <c r="BF547" s="71">
        <v>1.94187</v>
      </c>
      <c r="BG547" s="72">
        <v>4.3050699999999997</v>
      </c>
      <c r="BH547" s="71">
        <v>6.6682699999999997</v>
      </c>
      <c r="BJ547" s="14" t="s">
        <v>23</v>
      </c>
      <c r="BK547" s="50" t="s">
        <v>3</v>
      </c>
      <c r="BL547" s="71">
        <v>4.3945499999999997</v>
      </c>
      <c r="BM547" s="72">
        <v>7.7166499999999996</v>
      </c>
      <c r="BN547" s="71">
        <v>11.03875</v>
      </c>
      <c r="BP547" s="14" t="s">
        <v>23</v>
      </c>
      <c r="BQ547" s="50" t="s">
        <v>3</v>
      </c>
      <c r="BR547" s="71">
        <v>10.22639</v>
      </c>
      <c r="BS547" s="72">
        <v>14.95289</v>
      </c>
      <c r="BT547" s="71">
        <v>19.679390000000001</v>
      </c>
    </row>
    <row r="548" spans="2:72" x14ac:dyDescent="0.3">
      <c r="B548" s="47"/>
      <c r="C548" s="52" t="s">
        <v>4</v>
      </c>
      <c r="D548" s="69">
        <v>1.5213399999999999</v>
      </c>
      <c r="E548" s="73">
        <v>2.4158499999999998</v>
      </c>
      <c r="F548" s="69">
        <v>3.3103500000000001</v>
      </c>
      <c r="H548" s="47"/>
      <c r="I548" s="52" t="s">
        <v>4</v>
      </c>
      <c r="J548" s="69">
        <v>1.55968</v>
      </c>
      <c r="K548" s="73">
        <v>2.9254699999999998</v>
      </c>
      <c r="L548" s="69">
        <v>4.2912699999999999</v>
      </c>
      <c r="N548" s="47"/>
      <c r="O548" s="52" t="s">
        <v>4</v>
      </c>
      <c r="P548" s="69">
        <v>1.5187600000000001</v>
      </c>
      <c r="Q548" s="73">
        <v>2.9391099999999999</v>
      </c>
      <c r="R548" s="69">
        <v>4.3594600000000003</v>
      </c>
      <c r="T548" s="47"/>
      <c r="U548" s="52" t="s">
        <v>4</v>
      </c>
      <c r="V548" s="69">
        <v>1.8719600000000001</v>
      </c>
      <c r="W548" s="73">
        <v>3.6476000000000002</v>
      </c>
      <c r="X548" s="69">
        <v>5.4232399999999998</v>
      </c>
      <c r="Z548" s="47"/>
      <c r="AA548" s="52" t="s">
        <v>4</v>
      </c>
      <c r="AB548" s="69">
        <v>2.3182299999999998</v>
      </c>
      <c r="AC548" s="73">
        <v>4.3552200000000001</v>
      </c>
      <c r="AD548" s="69">
        <v>6.3922100000000004</v>
      </c>
      <c r="AF548" s="47"/>
      <c r="AG548" s="52" t="s">
        <v>4</v>
      </c>
      <c r="AH548" s="69">
        <v>2.9791699999999999</v>
      </c>
      <c r="AI548" s="73">
        <v>6.3875299999999999</v>
      </c>
      <c r="AJ548" s="69">
        <v>9.7958800000000004</v>
      </c>
      <c r="AL548" s="47"/>
      <c r="AM548" s="52" t="s">
        <v>4</v>
      </c>
      <c r="AN548" s="69">
        <v>4.2054</v>
      </c>
      <c r="AO548" s="73">
        <v>7.4520099999999996</v>
      </c>
      <c r="AP548" s="69">
        <v>10.69862</v>
      </c>
      <c r="AR548" s="47"/>
      <c r="AS548" s="52" t="s">
        <v>4</v>
      </c>
      <c r="AT548" s="69">
        <v>5.2995299999999999</v>
      </c>
      <c r="AU548" s="73">
        <v>8.9030299999999993</v>
      </c>
      <c r="AV548" s="69">
        <v>12.50652</v>
      </c>
      <c r="AX548" s="47"/>
      <c r="AY548" s="52" t="s">
        <v>4</v>
      </c>
      <c r="AZ548" s="69">
        <v>7.62256</v>
      </c>
      <c r="BA548" s="73">
        <v>10.733650000000001</v>
      </c>
      <c r="BB548" s="69">
        <v>13.844749999999999</v>
      </c>
      <c r="BD548" s="47"/>
      <c r="BE548" s="52" t="s">
        <v>4</v>
      </c>
      <c r="BF548" s="69">
        <v>12.272180000000001</v>
      </c>
      <c r="BG548" s="73">
        <v>17.031099999999999</v>
      </c>
      <c r="BH548" s="69">
        <v>21.790009999999999</v>
      </c>
      <c r="BJ548" s="47"/>
      <c r="BK548" s="52" t="s">
        <v>4</v>
      </c>
      <c r="BL548" s="69">
        <v>15.3437</v>
      </c>
      <c r="BM548" s="73">
        <v>20.97382</v>
      </c>
      <c r="BN548" s="69">
        <v>26.603929999999998</v>
      </c>
      <c r="BP548" s="47"/>
      <c r="BQ548" s="52" t="s">
        <v>4</v>
      </c>
      <c r="BR548" s="69">
        <v>18.80209</v>
      </c>
      <c r="BS548" s="73">
        <v>26.478619999999999</v>
      </c>
      <c r="BT548" s="69">
        <v>34.155140000000003</v>
      </c>
    </row>
    <row r="549" spans="2:72" x14ac:dyDescent="0.3">
      <c r="B549" s="14" t="s">
        <v>24</v>
      </c>
      <c r="C549" s="50" t="s">
        <v>3</v>
      </c>
      <c r="D549" s="71">
        <v>3.7372000000000001</v>
      </c>
      <c r="E549" s="74">
        <v>4.8221699999999998</v>
      </c>
      <c r="F549" s="71">
        <v>5.9071400000000001</v>
      </c>
      <c r="H549" s="14" t="s">
        <v>24</v>
      </c>
      <c r="I549" s="50" t="s">
        <v>3</v>
      </c>
      <c r="J549" s="71">
        <v>3.8868299999999998</v>
      </c>
      <c r="K549" s="74">
        <v>4.8836199999999996</v>
      </c>
      <c r="L549" s="71">
        <v>5.8804100000000004</v>
      </c>
      <c r="N549" s="14" t="s">
        <v>24</v>
      </c>
      <c r="O549" s="50" t="s">
        <v>3</v>
      </c>
      <c r="P549" s="71">
        <v>3.87486</v>
      </c>
      <c r="Q549" s="74">
        <v>4.9170999999999996</v>
      </c>
      <c r="R549" s="71">
        <v>5.9593400000000001</v>
      </c>
      <c r="T549" s="14" t="s">
        <v>24</v>
      </c>
      <c r="U549" s="50" t="s">
        <v>3</v>
      </c>
      <c r="V549" s="71">
        <v>4.0003099999999998</v>
      </c>
      <c r="W549" s="74">
        <v>5.08582</v>
      </c>
      <c r="X549" s="71">
        <v>6.1713199999999997</v>
      </c>
      <c r="Z549" s="14" t="s">
        <v>24</v>
      </c>
      <c r="AA549" s="50" t="s">
        <v>3</v>
      </c>
      <c r="AB549" s="71">
        <v>4.2285599999999999</v>
      </c>
      <c r="AC549" s="74">
        <v>5.3736100000000002</v>
      </c>
      <c r="AD549" s="71">
        <v>6.5186599999999997</v>
      </c>
      <c r="AF549" s="14" t="s">
        <v>24</v>
      </c>
      <c r="AG549" s="50" t="s">
        <v>3</v>
      </c>
      <c r="AH549" s="71">
        <v>4.5417500000000004</v>
      </c>
      <c r="AI549" s="74">
        <v>5.64825</v>
      </c>
      <c r="AJ549" s="71">
        <v>6.7547499999999996</v>
      </c>
      <c r="AL549" s="14" t="s">
        <v>24</v>
      </c>
      <c r="AM549" s="50" t="s">
        <v>3</v>
      </c>
      <c r="AN549" s="71">
        <v>4.7621099999999998</v>
      </c>
      <c r="AO549" s="74">
        <v>6.0950199999999999</v>
      </c>
      <c r="AP549" s="71">
        <v>7.4279200000000003</v>
      </c>
      <c r="AR549" s="14" t="s">
        <v>24</v>
      </c>
      <c r="AS549" s="50" t="s">
        <v>3</v>
      </c>
      <c r="AT549" s="71">
        <v>5.3624599999999996</v>
      </c>
      <c r="AU549" s="74">
        <v>6.8246200000000004</v>
      </c>
      <c r="AV549" s="71">
        <v>8.2867700000000006</v>
      </c>
      <c r="AX549" s="14" t="s">
        <v>24</v>
      </c>
      <c r="AY549" s="50" t="s">
        <v>3</v>
      </c>
      <c r="AZ549" s="71">
        <v>6.00122</v>
      </c>
      <c r="BA549" s="74">
        <v>8.0834100000000007</v>
      </c>
      <c r="BB549" s="71">
        <v>10.1656</v>
      </c>
      <c r="BD549" s="14" t="s">
        <v>24</v>
      </c>
      <c r="BE549" s="50" t="s">
        <v>3</v>
      </c>
      <c r="BF549" s="71">
        <v>6.99688</v>
      </c>
      <c r="BG549" s="74">
        <v>10.44075</v>
      </c>
      <c r="BH549" s="71">
        <v>13.88462</v>
      </c>
      <c r="BJ549" s="14" t="s">
        <v>24</v>
      </c>
      <c r="BK549" s="50" t="s">
        <v>3</v>
      </c>
      <c r="BL549" s="71">
        <v>10.233560000000001</v>
      </c>
      <c r="BM549" s="74">
        <v>15.12349</v>
      </c>
      <c r="BN549" s="71">
        <v>20.01342</v>
      </c>
      <c r="BP549" s="14" t="s">
        <v>24</v>
      </c>
      <c r="BQ549" s="50" t="s">
        <v>3</v>
      </c>
      <c r="BR549" s="71">
        <v>18.556260000000002</v>
      </c>
      <c r="BS549" s="74">
        <v>25.78781</v>
      </c>
      <c r="BT549" s="71">
        <v>33.019370000000002</v>
      </c>
    </row>
    <row r="550" spans="2:72" x14ac:dyDescent="0.3">
      <c r="B550" s="47"/>
      <c r="C550" s="52" t="s">
        <v>4</v>
      </c>
      <c r="D550" s="69">
        <v>2.6899799999999998</v>
      </c>
      <c r="E550" s="73">
        <v>4.1098999999999997</v>
      </c>
      <c r="F550" s="69">
        <v>5.52982</v>
      </c>
      <c r="H550" s="47"/>
      <c r="I550" s="52" t="s">
        <v>4</v>
      </c>
      <c r="J550" s="69">
        <v>2.74282</v>
      </c>
      <c r="K550" s="73">
        <v>5.4549700000000003</v>
      </c>
      <c r="L550" s="69">
        <v>8.1671200000000006</v>
      </c>
      <c r="N550" s="47"/>
      <c r="O550" s="52" t="s">
        <v>4</v>
      </c>
      <c r="P550" s="69">
        <v>2.7143999999999999</v>
      </c>
      <c r="Q550" s="73">
        <v>5.4907500000000002</v>
      </c>
      <c r="R550" s="69">
        <v>8.2670999999999992</v>
      </c>
      <c r="T550" s="47"/>
      <c r="U550" s="52" t="s">
        <v>4</v>
      </c>
      <c r="V550" s="69">
        <v>3.89547</v>
      </c>
      <c r="W550" s="73">
        <v>7.1357600000000003</v>
      </c>
      <c r="X550" s="69">
        <v>10.376049999999999</v>
      </c>
      <c r="Z550" s="47"/>
      <c r="AA550" s="52" t="s">
        <v>4</v>
      </c>
      <c r="AB550" s="69">
        <v>4.8967599999999996</v>
      </c>
      <c r="AC550" s="73">
        <v>8.6315500000000007</v>
      </c>
      <c r="AD550" s="69">
        <v>12.36633</v>
      </c>
      <c r="AF550" s="47"/>
      <c r="AG550" s="52" t="s">
        <v>4</v>
      </c>
      <c r="AH550" s="69">
        <v>5.7483300000000002</v>
      </c>
      <c r="AI550" s="73">
        <v>12.857860000000001</v>
      </c>
      <c r="AJ550" s="69">
        <v>19.967390000000002</v>
      </c>
      <c r="AL550" s="47"/>
      <c r="AM550" s="52" t="s">
        <v>4</v>
      </c>
      <c r="AN550" s="69">
        <v>8.1066000000000003</v>
      </c>
      <c r="AO550" s="73">
        <v>15.140319999999999</v>
      </c>
      <c r="AP550" s="69">
        <v>22.174029999999998</v>
      </c>
      <c r="AR550" s="47"/>
      <c r="AS550" s="52" t="s">
        <v>4</v>
      </c>
      <c r="AT550" s="69">
        <v>10.021470000000001</v>
      </c>
      <c r="AU550" s="73">
        <v>16.487850000000002</v>
      </c>
      <c r="AV550" s="69">
        <v>22.954229999999999</v>
      </c>
      <c r="AX550" s="47"/>
      <c r="AY550" s="52" t="s">
        <v>4</v>
      </c>
      <c r="AZ550" s="69">
        <v>13.97499</v>
      </c>
      <c r="BA550" s="73">
        <v>18.419720000000002</v>
      </c>
      <c r="BB550" s="69">
        <v>22.864450000000001</v>
      </c>
      <c r="BD550" s="47"/>
      <c r="BE550" s="52" t="s">
        <v>4</v>
      </c>
      <c r="BF550" s="69">
        <v>19.97287</v>
      </c>
      <c r="BG550" s="73">
        <v>26.60661</v>
      </c>
      <c r="BH550" s="69">
        <v>33.240349999999999</v>
      </c>
      <c r="BJ550" s="47"/>
      <c r="BK550" s="52" t="s">
        <v>4</v>
      </c>
      <c r="BL550" s="69">
        <v>20.040520000000001</v>
      </c>
      <c r="BM550" s="73">
        <v>28.06531</v>
      </c>
      <c r="BN550" s="69">
        <v>36.090110000000003</v>
      </c>
      <c r="BP550" s="47"/>
      <c r="BQ550" s="52" t="s">
        <v>4</v>
      </c>
      <c r="BR550" s="69">
        <v>21.83691</v>
      </c>
      <c r="BS550" s="73">
        <v>30.3809</v>
      </c>
      <c r="BT550" s="69">
        <v>38.924889999999998</v>
      </c>
    </row>
    <row r="551" spans="2:72" x14ac:dyDescent="0.3">
      <c r="B551" s="14" t="s">
        <v>25</v>
      </c>
      <c r="C551" s="50" t="s">
        <v>3</v>
      </c>
      <c r="D551" s="71">
        <v>99.749030000000005</v>
      </c>
      <c r="E551" s="72">
        <v>100.11239999999999</v>
      </c>
      <c r="F551" s="71">
        <v>100.47578</v>
      </c>
      <c r="H551" s="14" t="s">
        <v>25</v>
      </c>
      <c r="I551" s="50" t="s">
        <v>3</v>
      </c>
      <c r="J551" s="71">
        <v>99.750100000000003</v>
      </c>
      <c r="K551" s="72">
        <v>100.11311000000001</v>
      </c>
      <c r="L551" s="71">
        <v>100.47613</v>
      </c>
      <c r="N551" s="14" t="s">
        <v>25</v>
      </c>
      <c r="O551" s="50" t="s">
        <v>3</v>
      </c>
      <c r="P551" s="71">
        <v>99.752870000000001</v>
      </c>
      <c r="Q551" s="72">
        <v>100.11206</v>
      </c>
      <c r="R551" s="71">
        <v>100.47125</v>
      </c>
      <c r="T551" s="14" t="s">
        <v>25</v>
      </c>
      <c r="U551" s="50" t="s">
        <v>3</v>
      </c>
      <c r="V551" s="71">
        <v>99.744500000000002</v>
      </c>
      <c r="W551" s="72">
        <v>100.10442</v>
      </c>
      <c r="X551" s="71">
        <v>100.46434000000001</v>
      </c>
      <c r="Z551" s="14" t="s">
        <v>25</v>
      </c>
      <c r="AA551" s="50" t="s">
        <v>3</v>
      </c>
      <c r="AB551" s="71">
        <v>99.752340000000004</v>
      </c>
      <c r="AC551" s="72">
        <v>100.10293</v>
      </c>
      <c r="AD551" s="71">
        <v>100.45352</v>
      </c>
      <c r="AF551" s="14" t="s">
        <v>25</v>
      </c>
      <c r="AG551" s="50" t="s">
        <v>3</v>
      </c>
      <c r="AH551" s="71">
        <v>99.747789999999995</v>
      </c>
      <c r="AI551" s="72">
        <v>100.09578999999999</v>
      </c>
      <c r="AJ551" s="71">
        <v>100.44379000000001</v>
      </c>
      <c r="AL551" s="14" t="s">
        <v>25</v>
      </c>
      <c r="AM551" s="50" t="s">
        <v>3</v>
      </c>
      <c r="AN551" s="71">
        <v>99.748710000000003</v>
      </c>
      <c r="AO551" s="72">
        <v>100.08403</v>
      </c>
      <c r="AP551" s="71">
        <v>100.41934999999999</v>
      </c>
      <c r="AR551" s="14" t="s">
        <v>25</v>
      </c>
      <c r="AS551" s="50" t="s">
        <v>3</v>
      </c>
      <c r="AT551" s="71">
        <v>99.749660000000006</v>
      </c>
      <c r="AU551" s="72">
        <v>100.08083999999999</v>
      </c>
      <c r="AV551" s="71">
        <v>100.41203</v>
      </c>
      <c r="AX551" s="14" t="s">
        <v>25</v>
      </c>
      <c r="AY551" s="50" t="s">
        <v>3</v>
      </c>
      <c r="AZ551" s="71">
        <v>99.746420000000001</v>
      </c>
      <c r="BA551" s="72">
        <v>100.05895</v>
      </c>
      <c r="BB551" s="71">
        <v>100.37147</v>
      </c>
      <c r="BD551" s="14" t="s">
        <v>25</v>
      </c>
      <c r="BE551" s="50" t="s">
        <v>3</v>
      </c>
      <c r="BF551" s="71">
        <v>99.716120000000004</v>
      </c>
      <c r="BG551" s="72">
        <v>100.01112999999999</v>
      </c>
      <c r="BH551" s="71">
        <v>100.30614</v>
      </c>
      <c r="BJ551" s="14" t="s">
        <v>25</v>
      </c>
      <c r="BK551" s="50" t="s">
        <v>3</v>
      </c>
      <c r="BL551" s="71">
        <v>99.619979999999998</v>
      </c>
      <c r="BM551" s="72">
        <v>99.934880000000007</v>
      </c>
      <c r="BN551" s="71">
        <v>100.24977</v>
      </c>
      <c r="BP551" s="14" t="s">
        <v>25</v>
      </c>
      <c r="BQ551" s="50" t="s">
        <v>3</v>
      </c>
      <c r="BR551" s="71">
        <v>99.357159999999993</v>
      </c>
      <c r="BS551" s="72">
        <v>99.671049999999994</v>
      </c>
      <c r="BT551" s="71">
        <v>99.984949999999998</v>
      </c>
    </row>
    <row r="552" spans="2:72" x14ac:dyDescent="0.3">
      <c r="B552" s="47"/>
      <c r="C552" s="52" t="s">
        <v>4</v>
      </c>
      <c r="D552" s="69">
        <v>47.701210000000003</v>
      </c>
      <c r="E552" s="73">
        <v>48.020389999999999</v>
      </c>
      <c r="F552" s="69">
        <v>48.339570000000002</v>
      </c>
      <c r="H552" s="47"/>
      <c r="I552" s="52" t="s">
        <v>4</v>
      </c>
      <c r="J552" s="69">
        <v>47.705979999999997</v>
      </c>
      <c r="K552" s="73">
        <v>48.023400000000002</v>
      </c>
      <c r="L552" s="69">
        <v>48.340820000000001</v>
      </c>
      <c r="N552" s="47"/>
      <c r="O552" s="52" t="s">
        <v>4</v>
      </c>
      <c r="P552" s="69">
        <v>47.715800000000002</v>
      </c>
      <c r="Q552" s="73">
        <v>48.027639999999998</v>
      </c>
      <c r="R552" s="69">
        <v>48.339469999999999</v>
      </c>
      <c r="T552" s="47"/>
      <c r="U552" s="52" t="s">
        <v>4</v>
      </c>
      <c r="V552" s="69">
        <v>47.70234</v>
      </c>
      <c r="W552" s="73">
        <v>48.0212</v>
      </c>
      <c r="X552" s="69">
        <v>48.340060000000001</v>
      </c>
      <c r="Z552" s="47"/>
      <c r="AA552" s="52" t="s">
        <v>4</v>
      </c>
      <c r="AB552" s="69">
        <v>47.7104</v>
      </c>
      <c r="AC552" s="73">
        <v>48.025930000000002</v>
      </c>
      <c r="AD552" s="69">
        <v>48.341459999999998</v>
      </c>
      <c r="AF552" s="47"/>
      <c r="AG552" s="52" t="s">
        <v>4</v>
      </c>
      <c r="AH552" s="69">
        <v>47.700420000000001</v>
      </c>
      <c r="AI552" s="73">
        <v>48.020510000000002</v>
      </c>
      <c r="AJ552" s="69">
        <v>48.340589999999999</v>
      </c>
      <c r="AL552" s="47"/>
      <c r="AM552" s="52" t="s">
        <v>4</v>
      </c>
      <c r="AN552" s="69">
        <v>47.684429999999999</v>
      </c>
      <c r="AO552" s="73">
        <v>48.006439999999998</v>
      </c>
      <c r="AP552" s="69">
        <v>48.328449999999997</v>
      </c>
      <c r="AR552" s="47"/>
      <c r="AS552" s="52" t="s">
        <v>4</v>
      </c>
      <c r="AT552" s="69">
        <v>47.671280000000003</v>
      </c>
      <c r="AU552" s="73">
        <v>47.99494</v>
      </c>
      <c r="AV552" s="69">
        <v>48.31859</v>
      </c>
      <c r="AX552" s="47"/>
      <c r="AY552" s="52" t="s">
        <v>4</v>
      </c>
      <c r="AZ552" s="69">
        <v>47.671489999999999</v>
      </c>
      <c r="BA552" s="73">
        <v>47.993299999999998</v>
      </c>
      <c r="BB552" s="69">
        <v>48.315109999999997</v>
      </c>
      <c r="BD552" s="47"/>
      <c r="BE552" s="52" t="s">
        <v>4</v>
      </c>
      <c r="BF552" s="69">
        <v>47.640999999999998</v>
      </c>
      <c r="BG552" s="73">
        <v>47.972540000000002</v>
      </c>
      <c r="BH552" s="69">
        <v>48.304079999999999</v>
      </c>
      <c r="BJ552" s="47"/>
      <c r="BK552" s="52" t="s">
        <v>4</v>
      </c>
      <c r="BL552" s="69">
        <v>47.63946</v>
      </c>
      <c r="BM552" s="73">
        <v>47.95205</v>
      </c>
      <c r="BN552" s="69">
        <v>48.26464</v>
      </c>
      <c r="BP552" s="47"/>
      <c r="BQ552" s="52" t="s">
        <v>4</v>
      </c>
      <c r="BR552" s="69">
        <v>47.558450000000001</v>
      </c>
      <c r="BS552" s="73">
        <v>47.895650000000003</v>
      </c>
      <c r="BT552" s="69">
        <v>48.232860000000002</v>
      </c>
    </row>
    <row r="553" spans="2:72" x14ac:dyDescent="0.3">
      <c r="B553" s="14" t="s">
        <v>26</v>
      </c>
      <c r="C553" s="50" t="s">
        <v>3</v>
      </c>
      <c r="D553" s="71">
        <v>10.806179999999999</v>
      </c>
      <c r="E553" s="72">
        <v>11.11838</v>
      </c>
      <c r="F553" s="71">
        <v>11.430569999999999</v>
      </c>
      <c r="H553" s="14" t="s">
        <v>26</v>
      </c>
      <c r="I553" s="50" t="s">
        <v>3</v>
      </c>
      <c r="J553" s="71">
        <v>10.77853</v>
      </c>
      <c r="K553" s="72">
        <v>11.09966</v>
      </c>
      <c r="L553" s="71">
        <v>11.420780000000001</v>
      </c>
      <c r="N553" s="14" t="s">
        <v>26</v>
      </c>
      <c r="O553" s="50" t="s">
        <v>3</v>
      </c>
      <c r="P553" s="71">
        <v>10.81692</v>
      </c>
      <c r="Q553" s="72">
        <v>11.12335</v>
      </c>
      <c r="R553" s="71">
        <v>11.42977</v>
      </c>
      <c r="T553" s="14" t="s">
        <v>26</v>
      </c>
      <c r="U553" s="50" t="s">
        <v>3</v>
      </c>
      <c r="V553" s="71">
        <v>10.75859</v>
      </c>
      <c r="W553" s="72">
        <v>11.09965</v>
      </c>
      <c r="X553" s="71">
        <v>11.440709999999999</v>
      </c>
      <c r="Z553" s="14" t="s">
        <v>26</v>
      </c>
      <c r="AA553" s="50" t="s">
        <v>3</v>
      </c>
      <c r="AB553" s="71">
        <v>10.61772</v>
      </c>
      <c r="AC553" s="72">
        <v>11.02843</v>
      </c>
      <c r="AD553" s="71">
        <v>11.43915</v>
      </c>
      <c r="AF553" s="14" t="s">
        <v>26</v>
      </c>
      <c r="AG553" s="50" t="s">
        <v>3</v>
      </c>
      <c r="AH553" s="71">
        <v>10.50775</v>
      </c>
      <c r="AI553" s="72">
        <v>10.926539999999999</v>
      </c>
      <c r="AJ553" s="71">
        <v>11.345319999999999</v>
      </c>
      <c r="AL553" s="14" t="s">
        <v>26</v>
      </c>
      <c r="AM553" s="50" t="s">
        <v>3</v>
      </c>
      <c r="AN553" s="71">
        <v>9.9848800000000004</v>
      </c>
      <c r="AO553" s="72">
        <v>10.70265</v>
      </c>
      <c r="AP553" s="71">
        <v>11.42043</v>
      </c>
      <c r="AR553" s="14" t="s">
        <v>26</v>
      </c>
      <c r="AS553" s="50" t="s">
        <v>3</v>
      </c>
      <c r="AT553" s="71">
        <v>9.3438199999999991</v>
      </c>
      <c r="AU553" s="72">
        <v>10.30485</v>
      </c>
      <c r="AV553" s="71">
        <v>11.26587</v>
      </c>
      <c r="AX553" s="14" t="s">
        <v>26</v>
      </c>
      <c r="AY553" s="50" t="s">
        <v>3</v>
      </c>
      <c r="AZ553" s="71">
        <v>7.9948600000000001</v>
      </c>
      <c r="BA553" s="72">
        <v>9.5389800000000005</v>
      </c>
      <c r="BB553" s="71">
        <v>11.0831</v>
      </c>
      <c r="BD553" s="14" t="s">
        <v>26</v>
      </c>
      <c r="BE553" s="50" t="s">
        <v>3</v>
      </c>
      <c r="BF553" s="71">
        <v>5.9727600000000001</v>
      </c>
      <c r="BG553" s="72">
        <v>8.2601800000000001</v>
      </c>
      <c r="BH553" s="71">
        <v>10.547610000000001</v>
      </c>
      <c r="BJ553" s="14" t="s">
        <v>26</v>
      </c>
      <c r="BK553" s="50" t="s">
        <v>3</v>
      </c>
      <c r="BL553" s="71">
        <v>1.81443</v>
      </c>
      <c r="BM553" s="72">
        <v>5.0804</v>
      </c>
      <c r="BN553" s="71">
        <v>8.3463700000000003</v>
      </c>
      <c r="BP553" s="14" t="s">
        <v>26</v>
      </c>
      <c r="BQ553" s="50" t="s">
        <v>3</v>
      </c>
      <c r="BR553" s="71">
        <v>-6.6695200000000003</v>
      </c>
      <c r="BS553" s="72">
        <v>-1.9778199999999999</v>
      </c>
      <c r="BT553" s="71">
        <v>2.71387</v>
      </c>
    </row>
    <row r="554" spans="2:72" x14ac:dyDescent="0.3">
      <c r="B554" s="47"/>
      <c r="C554" s="52" t="s">
        <v>4</v>
      </c>
      <c r="D554" s="69">
        <v>5.6271100000000001</v>
      </c>
      <c r="E554" s="73">
        <v>5.8444200000000004</v>
      </c>
      <c r="F554" s="69">
        <v>6.0617299999999998</v>
      </c>
      <c r="H554" s="47"/>
      <c r="I554" s="52" t="s">
        <v>4</v>
      </c>
      <c r="J554" s="69">
        <v>5.4992799999999997</v>
      </c>
      <c r="K554" s="73">
        <v>6.0970399999999998</v>
      </c>
      <c r="L554" s="69">
        <v>6.6947999999999999</v>
      </c>
      <c r="N554" s="47"/>
      <c r="O554" s="52" t="s">
        <v>4</v>
      </c>
      <c r="P554" s="69">
        <v>5.4510399999999999</v>
      </c>
      <c r="Q554" s="73">
        <v>6.0978300000000001</v>
      </c>
      <c r="R554" s="69">
        <v>6.7446099999999998</v>
      </c>
      <c r="T554" s="47"/>
      <c r="U554" s="52" t="s">
        <v>4</v>
      </c>
      <c r="V554" s="69">
        <v>5.69902</v>
      </c>
      <c r="W554" s="73">
        <v>6.4739599999999999</v>
      </c>
      <c r="X554" s="69">
        <v>7.2489100000000004</v>
      </c>
      <c r="Z554" s="47"/>
      <c r="AA554" s="52" t="s">
        <v>4</v>
      </c>
      <c r="AB554" s="69">
        <v>5.88741</v>
      </c>
      <c r="AC554" s="73">
        <v>6.8332800000000002</v>
      </c>
      <c r="AD554" s="69">
        <v>7.7791399999999999</v>
      </c>
      <c r="AF554" s="47"/>
      <c r="AG554" s="52" t="s">
        <v>4</v>
      </c>
      <c r="AH554" s="69">
        <v>5.7956300000000001</v>
      </c>
      <c r="AI554" s="73">
        <v>8.2664399999999993</v>
      </c>
      <c r="AJ554" s="69">
        <v>10.73725</v>
      </c>
      <c r="AL554" s="47"/>
      <c r="AM554" s="52" t="s">
        <v>4</v>
      </c>
      <c r="AN554" s="69">
        <v>6.4707999999999997</v>
      </c>
      <c r="AO554" s="73">
        <v>8.8703099999999999</v>
      </c>
      <c r="AP554" s="69">
        <v>11.269819999999999</v>
      </c>
      <c r="AR554" s="47"/>
      <c r="AS554" s="52" t="s">
        <v>4</v>
      </c>
      <c r="AT554" s="69">
        <v>6.85053</v>
      </c>
      <c r="AU554" s="73">
        <v>9.7119300000000006</v>
      </c>
      <c r="AV554" s="69">
        <v>12.57333</v>
      </c>
      <c r="AX554" s="47"/>
      <c r="AY554" s="52" t="s">
        <v>4</v>
      </c>
      <c r="AZ554" s="69">
        <v>8.2764000000000006</v>
      </c>
      <c r="BA554" s="73">
        <v>10.8028</v>
      </c>
      <c r="BB554" s="69">
        <v>13.329190000000001</v>
      </c>
      <c r="BD554" s="47"/>
      <c r="BE554" s="52" t="s">
        <v>4</v>
      </c>
      <c r="BF554" s="69">
        <v>11.986319999999999</v>
      </c>
      <c r="BG554" s="73">
        <v>16.348680000000002</v>
      </c>
      <c r="BH554" s="69">
        <v>20.711030000000001</v>
      </c>
      <c r="BJ554" s="47"/>
      <c r="BK554" s="52" t="s">
        <v>4</v>
      </c>
      <c r="BL554" s="69">
        <v>13.824540000000001</v>
      </c>
      <c r="BM554" s="73">
        <v>19.257010000000001</v>
      </c>
      <c r="BN554" s="69">
        <v>24.68948</v>
      </c>
      <c r="BP554" s="47"/>
      <c r="BQ554" s="52" t="s">
        <v>4</v>
      </c>
      <c r="BR554" s="69">
        <v>15.840540000000001</v>
      </c>
      <c r="BS554" s="73">
        <v>23.272559999999999</v>
      </c>
      <c r="BT554" s="69">
        <v>30.70457</v>
      </c>
    </row>
    <row r="555" spans="2:72" x14ac:dyDescent="0.3">
      <c r="B555" s="57" t="s">
        <v>27</v>
      </c>
      <c r="C555" s="43"/>
      <c r="D555" s="76">
        <v>37.982300000000002</v>
      </c>
      <c r="E555" s="77">
        <v>39.827710000000003</v>
      </c>
      <c r="F555" s="76">
        <v>41.673110000000001</v>
      </c>
      <c r="H555" s="57" t="s">
        <v>27</v>
      </c>
      <c r="I555" s="43"/>
      <c r="J555" s="76">
        <v>37.272640000000003</v>
      </c>
      <c r="K555" s="77">
        <v>39.399329999999999</v>
      </c>
      <c r="L555" s="76">
        <v>41.526009999999999</v>
      </c>
      <c r="N555" s="57" t="s">
        <v>27</v>
      </c>
      <c r="O555" s="43"/>
      <c r="P555" s="76">
        <v>37.318849999999998</v>
      </c>
      <c r="Q555" s="77">
        <v>39.363799999999998</v>
      </c>
      <c r="R555" s="76">
        <v>41.408740000000002</v>
      </c>
      <c r="T555" s="57" t="s">
        <v>27</v>
      </c>
      <c r="U555" s="43"/>
      <c r="V555" s="76">
        <v>37.136040000000001</v>
      </c>
      <c r="W555" s="77">
        <v>39.314700000000002</v>
      </c>
      <c r="X555" s="76">
        <v>41.493360000000003</v>
      </c>
      <c r="Z555" s="57" t="s">
        <v>27</v>
      </c>
      <c r="AA555" s="43"/>
      <c r="AB555" s="76">
        <v>37.212440000000001</v>
      </c>
      <c r="AC555" s="77">
        <v>39.381259999999997</v>
      </c>
      <c r="AD555" s="76">
        <v>41.550089999999997</v>
      </c>
      <c r="AF555" s="57" t="s">
        <v>27</v>
      </c>
      <c r="AG555" s="43"/>
      <c r="AH555" s="76">
        <v>37.233550000000001</v>
      </c>
      <c r="AI555" s="77">
        <v>39.34469</v>
      </c>
      <c r="AJ555" s="76">
        <v>41.455829999999999</v>
      </c>
      <c r="AL555" s="57" t="s">
        <v>27</v>
      </c>
      <c r="AM555" s="43"/>
      <c r="AN555" s="76">
        <v>37.092849999999999</v>
      </c>
      <c r="AO555" s="77">
        <v>38.429940000000002</v>
      </c>
      <c r="AP555" s="76">
        <v>39.767029999999998</v>
      </c>
      <c r="AR555" s="57" t="s">
        <v>27</v>
      </c>
      <c r="AS555" s="43"/>
      <c r="AT555" s="76">
        <v>36.540700000000001</v>
      </c>
      <c r="AU555" s="77">
        <v>38.402189999999997</v>
      </c>
      <c r="AV555" s="76">
        <v>40.263680000000001</v>
      </c>
      <c r="AX555" s="57" t="s">
        <v>27</v>
      </c>
      <c r="AY555" s="43"/>
      <c r="AZ555" s="76">
        <v>35.902859999999997</v>
      </c>
      <c r="BA555" s="77">
        <v>37.385779999999997</v>
      </c>
      <c r="BB555" s="76">
        <v>38.868699999999997</v>
      </c>
      <c r="BD555" s="57" t="s">
        <v>27</v>
      </c>
      <c r="BE555" s="43"/>
      <c r="BF555" s="76">
        <v>35.490450000000003</v>
      </c>
      <c r="BG555" s="77">
        <v>37.084009999999999</v>
      </c>
      <c r="BH555" s="76">
        <v>38.677579999999999</v>
      </c>
      <c r="BJ555" s="57" t="s">
        <v>27</v>
      </c>
      <c r="BK555" s="43"/>
      <c r="BL555" s="76">
        <v>33.466709999999999</v>
      </c>
      <c r="BM555" s="77">
        <v>35.182380000000002</v>
      </c>
      <c r="BN555" s="76">
        <v>36.898040000000002</v>
      </c>
      <c r="BP555" s="57" t="s">
        <v>27</v>
      </c>
      <c r="BQ555" s="43"/>
      <c r="BR555" s="76">
        <v>27.18439</v>
      </c>
      <c r="BS555" s="77">
        <v>30.2134</v>
      </c>
      <c r="BT555" s="76">
        <v>33.24241</v>
      </c>
    </row>
    <row r="556" spans="2:72" x14ac:dyDescent="0.3">
      <c r="B556" s="57" t="s">
        <v>28</v>
      </c>
      <c r="C556" s="43"/>
      <c r="D556" s="76">
        <v>-48.760159999999999</v>
      </c>
      <c r="E556" s="77">
        <v>-23.426559999999998</v>
      </c>
      <c r="F556" s="76">
        <v>1.9070400000000001</v>
      </c>
      <c r="H556" s="57" t="s">
        <v>28</v>
      </c>
      <c r="I556" s="43"/>
      <c r="J556" s="76">
        <v>-170.86975000000001</v>
      </c>
      <c r="K556" s="77">
        <v>-80.187039999999996</v>
      </c>
      <c r="L556" s="76">
        <v>10.49568</v>
      </c>
      <c r="N556" s="57" t="s">
        <v>28</v>
      </c>
      <c r="O556" s="43"/>
      <c r="P556" s="76">
        <v>-164.40795</v>
      </c>
      <c r="Q556" s="77">
        <v>-72.095870000000005</v>
      </c>
      <c r="R556" s="76">
        <v>20.21621</v>
      </c>
      <c r="T556" s="57" t="s">
        <v>28</v>
      </c>
      <c r="U556" s="43"/>
      <c r="V556" s="76">
        <v>-239.31504000000001</v>
      </c>
      <c r="W556" s="77">
        <v>-125.24711000000001</v>
      </c>
      <c r="X556" s="76">
        <v>-11.179180000000001</v>
      </c>
      <c r="Z556" s="57" t="s">
        <v>28</v>
      </c>
      <c r="AA556" s="43"/>
      <c r="AB556" s="76">
        <v>-289.84978999999998</v>
      </c>
      <c r="AC556" s="77">
        <v>-161.99748</v>
      </c>
      <c r="AD556" s="76">
        <v>-34.14517</v>
      </c>
      <c r="AF556" s="57" t="s">
        <v>28</v>
      </c>
      <c r="AG556" s="43"/>
      <c r="AH556" s="76">
        <v>-524.59999000000005</v>
      </c>
      <c r="AI556" s="77">
        <v>-290.94729000000001</v>
      </c>
      <c r="AJ556" s="76">
        <v>-57.294600000000003</v>
      </c>
      <c r="AL556" s="57" t="s">
        <v>28</v>
      </c>
      <c r="AM556" s="43"/>
      <c r="AN556" s="76">
        <v>-630.40493000000004</v>
      </c>
      <c r="AO556" s="77">
        <v>-388.39622000000003</v>
      </c>
      <c r="AP556" s="76">
        <v>-146.38749999999999</v>
      </c>
      <c r="AR556" s="57" t="s">
        <v>28</v>
      </c>
      <c r="AS556" s="43"/>
      <c r="AT556" s="76">
        <v>-658.80065999999999</v>
      </c>
      <c r="AU556" s="77">
        <v>-410.72543000000002</v>
      </c>
      <c r="AV556" s="76">
        <v>-162.65020000000001</v>
      </c>
      <c r="AX556" s="57" t="s">
        <v>28</v>
      </c>
      <c r="AY556" s="43"/>
      <c r="AZ556" s="76">
        <v>-741.30025999999998</v>
      </c>
      <c r="BA556" s="77">
        <v>-516.88322000000005</v>
      </c>
      <c r="BB556" s="76">
        <v>-292.46616999999998</v>
      </c>
      <c r="BD556" s="57" t="s">
        <v>28</v>
      </c>
      <c r="BE556" s="43"/>
      <c r="BF556" s="76">
        <v>-1312.1614099999999</v>
      </c>
      <c r="BG556" s="77">
        <v>-917.09232999999995</v>
      </c>
      <c r="BH556" s="76">
        <v>-522.02324999999996</v>
      </c>
      <c r="BJ556" s="57" t="s">
        <v>28</v>
      </c>
      <c r="BK556" s="43"/>
      <c r="BL556" s="76">
        <v>-1448.7795699999999</v>
      </c>
      <c r="BM556" s="77">
        <v>-971.44124999999997</v>
      </c>
      <c r="BN556" s="76">
        <v>-494.10291999999998</v>
      </c>
      <c r="BP556" s="57" t="s">
        <v>28</v>
      </c>
      <c r="BQ556" s="43"/>
      <c r="BR556" s="76">
        <v>-1333.20589</v>
      </c>
      <c r="BS556" s="77">
        <v>-892.60004000000004</v>
      </c>
      <c r="BT556" s="76">
        <v>-451.99417999999997</v>
      </c>
    </row>
    <row r="557" spans="2:72" x14ac:dyDescent="0.3">
      <c r="B557" s="46" t="s">
        <v>29</v>
      </c>
      <c r="C557" s="47"/>
      <c r="D557" s="69">
        <v>57221.775110000002</v>
      </c>
      <c r="E557" s="70">
        <v>58762.330220000003</v>
      </c>
      <c r="F557" s="69">
        <v>60302.885329999997</v>
      </c>
      <c r="H557" s="46" t="s">
        <v>29</v>
      </c>
      <c r="I557" s="47"/>
      <c r="J557" s="69">
        <v>57107.074560000001</v>
      </c>
      <c r="K557" s="70">
        <v>58650.898289999997</v>
      </c>
      <c r="L557" s="69">
        <v>60194.722020000001</v>
      </c>
      <c r="N557" s="46" t="s">
        <v>29</v>
      </c>
      <c r="O557" s="47"/>
      <c r="P557" s="69">
        <v>57272.748240000001</v>
      </c>
      <c r="Q557" s="70">
        <v>58770.212740000003</v>
      </c>
      <c r="R557" s="69">
        <v>60267.677250000001</v>
      </c>
      <c r="T557" s="46" t="s">
        <v>29</v>
      </c>
      <c r="U557" s="47"/>
      <c r="V557" s="69">
        <v>57005.014620000002</v>
      </c>
      <c r="W557" s="70">
        <v>58650.259720000002</v>
      </c>
      <c r="X557" s="69">
        <v>60295.504820000002</v>
      </c>
      <c r="Z557" s="46" t="s">
        <v>29</v>
      </c>
      <c r="AA557" s="47"/>
      <c r="AB557" s="69">
        <v>56167.995009999999</v>
      </c>
      <c r="AC557" s="70">
        <v>58250.528389999999</v>
      </c>
      <c r="AD557" s="69">
        <v>60333.06177</v>
      </c>
      <c r="AF557" s="46" t="s">
        <v>29</v>
      </c>
      <c r="AG557" s="47"/>
      <c r="AH557" s="69">
        <v>55673.638859999999</v>
      </c>
      <c r="AI557" s="70">
        <v>57705.563690000003</v>
      </c>
      <c r="AJ557" s="69">
        <v>59737.488530000002</v>
      </c>
      <c r="AL557" s="46" t="s">
        <v>29</v>
      </c>
      <c r="AM557" s="47"/>
      <c r="AN557" s="69">
        <v>52854.501259999997</v>
      </c>
      <c r="AO557" s="70">
        <v>56483.100100000003</v>
      </c>
      <c r="AP557" s="69">
        <v>60111.698929999999</v>
      </c>
      <c r="AR557" s="46" t="s">
        <v>29</v>
      </c>
      <c r="AS557" s="47"/>
      <c r="AT557" s="69">
        <v>49367.897989999998</v>
      </c>
      <c r="AU557" s="70">
        <v>54341.199399999998</v>
      </c>
      <c r="AV557" s="69">
        <v>59314.500809999998</v>
      </c>
      <c r="AX557" s="46" t="s">
        <v>29</v>
      </c>
      <c r="AY557" s="47"/>
      <c r="AZ557" s="69">
        <v>42164.878900000003</v>
      </c>
      <c r="BA557" s="70">
        <v>50262.122539999997</v>
      </c>
      <c r="BB557" s="69">
        <v>58359.366170000001</v>
      </c>
      <c r="BD557" s="46" t="s">
        <v>29</v>
      </c>
      <c r="BE557" s="47"/>
      <c r="BF557" s="69">
        <v>31405.42959</v>
      </c>
      <c r="BG557" s="70">
        <v>43447.766909999998</v>
      </c>
      <c r="BH557" s="69">
        <v>55490.104240000001</v>
      </c>
      <c r="BJ557" s="46" t="s">
        <v>29</v>
      </c>
      <c r="BK557" s="47"/>
      <c r="BL557" s="69">
        <v>9442.6470800000006</v>
      </c>
      <c r="BM557" s="70">
        <v>26614.227900000002</v>
      </c>
      <c r="BN557" s="69">
        <v>43785.808729999997</v>
      </c>
      <c r="BP557" s="46" t="s">
        <v>29</v>
      </c>
      <c r="BQ557" s="47"/>
      <c r="BR557" s="69">
        <v>-34550.695890000003</v>
      </c>
      <c r="BS557" s="70">
        <v>-10217.125889999999</v>
      </c>
      <c r="BT557" s="69">
        <v>14116.444100000001</v>
      </c>
    </row>
    <row r="558" spans="2:72" x14ac:dyDescent="0.3">
      <c r="B558" s="14" t="s">
        <v>30</v>
      </c>
      <c r="C558" s="50" t="s">
        <v>3</v>
      </c>
      <c r="D558" s="71">
        <v>32.306539999999998</v>
      </c>
      <c r="E558" s="72">
        <v>35.068600000000004</v>
      </c>
      <c r="F558" s="71">
        <v>37.830660000000002</v>
      </c>
      <c r="H558" s="14" t="s">
        <v>30</v>
      </c>
      <c r="I558" s="50" t="s">
        <v>3</v>
      </c>
      <c r="J558" s="71">
        <v>32.128770000000003</v>
      </c>
      <c r="K558" s="72">
        <v>34.932160000000003</v>
      </c>
      <c r="L558" s="71">
        <v>37.73556</v>
      </c>
      <c r="N558" s="14" t="s">
        <v>30</v>
      </c>
      <c r="O558" s="50" t="s">
        <v>3</v>
      </c>
      <c r="P558" s="71">
        <v>31.89461</v>
      </c>
      <c r="Q558" s="72">
        <v>34.558709999999998</v>
      </c>
      <c r="R558" s="71">
        <v>37.222819999999999</v>
      </c>
      <c r="T558" s="14" t="s">
        <v>30</v>
      </c>
      <c r="U558" s="50" t="s">
        <v>3</v>
      </c>
      <c r="V558" s="71">
        <v>31.725919999999999</v>
      </c>
      <c r="W558" s="72">
        <v>34.282380000000003</v>
      </c>
      <c r="X558" s="71">
        <v>36.838839999999998</v>
      </c>
      <c r="Z558" s="14" t="s">
        <v>30</v>
      </c>
      <c r="AA558" s="50" t="s">
        <v>3</v>
      </c>
      <c r="AB558" s="71">
        <v>31.54543</v>
      </c>
      <c r="AC558" s="72">
        <v>33.926490000000001</v>
      </c>
      <c r="AD558" s="71">
        <v>36.307549999999999</v>
      </c>
      <c r="AF558" s="14" t="s">
        <v>30</v>
      </c>
      <c r="AG558" s="50" t="s">
        <v>3</v>
      </c>
      <c r="AH558" s="71">
        <v>31.365659999999998</v>
      </c>
      <c r="AI558" s="72">
        <v>33.607230000000001</v>
      </c>
      <c r="AJ558" s="71">
        <v>35.84881</v>
      </c>
      <c r="AL558" s="14" t="s">
        <v>30</v>
      </c>
      <c r="AM558" s="50" t="s">
        <v>3</v>
      </c>
      <c r="AN558" s="71">
        <v>30.740390000000001</v>
      </c>
      <c r="AO558" s="72">
        <v>32.975700000000003</v>
      </c>
      <c r="AP558" s="71">
        <v>35.211010000000002</v>
      </c>
      <c r="AR558" s="14" t="s">
        <v>30</v>
      </c>
      <c r="AS558" s="50" t="s">
        <v>3</v>
      </c>
      <c r="AT558" s="71">
        <v>30.328340000000001</v>
      </c>
      <c r="AU558" s="72">
        <v>32.322679999999998</v>
      </c>
      <c r="AV558" s="71">
        <v>34.317030000000003</v>
      </c>
      <c r="AX558" s="14" t="s">
        <v>30</v>
      </c>
      <c r="AY558" s="50" t="s">
        <v>3</v>
      </c>
      <c r="AZ558" s="71">
        <v>29.712119999999999</v>
      </c>
      <c r="BA558" s="72">
        <v>31.57751</v>
      </c>
      <c r="BB558" s="71">
        <v>33.442889999999998</v>
      </c>
      <c r="BD558" s="14" t="s">
        <v>30</v>
      </c>
      <c r="BE558" s="50" t="s">
        <v>3</v>
      </c>
      <c r="BF558" s="71">
        <v>29.09714</v>
      </c>
      <c r="BG558" s="72">
        <v>30.305949999999999</v>
      </c>
      <c r="BH558" s="71">
        <v>31.514749999999999</v>
      </c>
      <c r="BJ558" s="14" t="s">
        <v>30</v>
      </c>
      <c r="BK558" s="50" t="s">
        <v>3</v>
      </c>
      <c r="BL558" s="71">
        <v>28.06803</v>
      </c>
      <c r="BM558" s="72">
        <v>29.011890000000001</v>
      </c>
      <c r="BN558" s="71">
        <v>29.955749999999998</v>
      </c>
      <c r="BP558" s="14" t="s">
        <v>30</v>
      </c>
      <c r="BQ558" s="50" t="s">
        <v>3</v>
      </c>
      <c r="BR558" s="71">
        <v>25.54243</v>
      </c>
      <c r="BS558" s="72">
        <v>26.206140000000001</v>
      </c>
      <c r="BT558" s="71">
        <v>26.86984</v>
      </c>
    </row>
    <row r="559" spans="2:72" x14ac:dyDescent="0.3">
      <c r="B559" s="47"/>
      <c r="C559" s="52" t="s">
        <v>4</v>
      </c>
      <c r="D559" s="69">
        <v>11.438230000000001</v>
      </c>
      <c r="E559" s="73">
        <v>12.45711</v>
      </c>
      <c r="F559" s="69">
        <v>13.476000000000001</v>
      </c>
      <c r="H559" s="47"/>
      <c r="I559" s="52" t="s">
        <v>4</v>
      </c>
      <c r="J559" s="69">
        <v>11.19866</v>
      </c>
      <c r="K559" s="73">
        <v>12.170640000000001</v>
      </c>
      <c r="L559" s="69">
        <v>13.142609999999999</v>
      </c>
      <c r="N559" s="47"/>
      <c r="O559" s="52" t="s">
        <v>4</v>
      </c>
      <c r="P559" s="69">
        <v>10.790089999999999</v>
      </c>
      <c r="Q559" s="73">
        <v>11.695740000000001</v>
      </c>
      <c r="R559" s="69">
        <v>12.6014</v>
      </c>
      <c r="T559" s="47"/>
      <c r="U559" s="52" t="s">
        <v>4</v>
      </c>
      <c r="V559" s="69">
        <v>10.38754</v>
      </c>
      <c r="W559" s="73">
        <v>11.24245</v>
      </c>
      <c r="X559" s="69">
        <v>12.09735</v>
      </c>
      <c r="Z559" s="47"/>
      <c r="AA559" s="52" t="s">
        <v>4</v>
      </c>
      <c r="AB559" s="69">
        <v>9.8249300000000002</v>
      </c>
      <c r="AC559" s="73">
        <v>10.692880000000001</v>
      </c>
      <c r="AD559" s="69">
        <v>11.560840000000001</v>
      </c>
      <c r="AF559" s="47"/>
      <c r="AG559" s="52" t="s">
        <v>4</v>
      </c>
      <c r="AH559" s="69">
        <v>9.0933799999999998</v>
      </c>
      <c r="AI559" s="73">
        <v>9.9881399999999996</v>
      </c>
      <c r="AJ559" s="69">
        <v>10.882899999999999</v>
      </c>
      <c r="AL559" s="47"/>
      <c r="AM559" s="52" t="s">
        <v>4</v>
      </c>
      <c r="AN559" s="69">
        <v>8.2983100000000007</v>
      </c>
      <c r="AO559" s="73">
        <v>9.1424699999999994</v>
      </c>
      <c r="AP559" s="69">
        <v>9.9866200000000003</v>
      </c>
      <c r="AR559" s="47"/>
      <c r="AS559" s="52" t="s">
        <v>4</v>
      </c>
      <c r="AT559" s="69">
        <v>7.4798999999999998</v>
      </c>
      <c r="AU559" s="73">
        <v>8.2147299999999994</v>
      </c>
      <c r="AV559" s="69">
        <v>8.94956</v>
      </c>
      <c r="AX559" s="47"/>
      <c r="AY559" s="52" t="s">
        <v>4</v>
      </c>
      <c r="AZ559" s="69">
        <v>6.3789400000000001</v>
      </c>
      <c r="BA559" s="73">
        <v>7.1013400000000004</v>
      </c>
      <c r="BB559" s="69">
        <v>7.8237399999999999</v>
      </c>
      <c r="BD559" s="47"/>
      <c r="BE559" s="52" t="s">
        <v>4</v>
      </c>
      <c r="BF559" s="69">
        <v>5.3488899999999999</v>
      </c>
      <c r="BG559" s="73">
        <v>6.0192199999999998</v>
      </c>
      <c r="BH559" s="69">
        <v>6.68954</v>
      </c>
      <c r="BJ559" s="47"/>
      <c r="BK559" s="52" t="s">
        <v>4</v>
      </c>
      <c r="BL559" s="69">
        <v>3.8677199999999998</v>
      </c>
      <c r="BM559" s="73">
        <v>4.5278299999999998</v>
      </c>
      <c r="BN559" s="69">
        <v>5.1879400000000002</v>
      </c>
      <c r="BP559" s="47"/>
      <c r="BQ559" s="52" t="s">
        <v>4</v>
      </c>
      <c r="BR559" s="69">
        <v>3.31609</v>
      </c>
      <c r="BS559" s="73">
        <v>3.6716500000000001</v>
      </c>
      <c r="BT559" s="69">
        <v>4.0272100000000002</v>
      </c>
    </row>
    <row r="560" spans="2:72" x14ac:dyDescent="0.3">
      <c r="B560" s="46" t="s">
        <v>31</v>
      </c>
      <c r="C560" s="47"/>
      <c r="D560" s="69">
        <v>61.839840000000002</v>
      </c>
      <c r="E560" s="73">
        <v>65.7</v>
      </c>
      <c r="F560" s="69">
        <v>69.560159999999996</v>
      </c>
      <c r="H560" s="46" t="s">
        <v>31</v>
      </c>
      <c r="I560" s="47"/>
      <c r="J560" s="69">
        <v>61.076309999999999</v>
      </c>
      <c r="K560" s="73">
        <v>64.599999999999994</v>
      </c>
      <c r="L560" s="69">
        <v>68.123689999999996</v>
      </c>
      <c r="N560" s="46" t="s">
        <v>31</v>
      </c>
      <c r="O560" s="47"/>
      <c r="P560" s="69">
        <v>59.368400000000001</v>
      </c>
      <c r="Q560" s="73">
        <v>62.5</v>
      </c>
      <c r="R560" s="69">
        <v>65.631600000000006</v>
      </c>
      <c r="T560" s="46" t="s">
        <v>31</v>
      </c>
      <c r="U560" s="47"/>
      <c r="V560" s="69">
        <v>57.41798</v>
      </c>
      <c r="W560" s="73">
        <v>60.3</v>
      </c>
      <c r="X560" s="69">
        <v>63.182020000000001</v>
      </c>
      <c r="Z560" s="46" t="s">
        <v>31</v>
      </c>
      <c r="AA560" s="47"/>
      <c r="AB560" s="69">
        <v>54.837780000000002</v>
      </c>
      <c r="AC560" s="73">
        <v>57.7</v>
      </c>
      <c r="AD560" s="69">
        <v>60.562220000000003</v>
      </c>
      <c r="AF560" s="46" t="s">
        <v>31</v>
      </c>
      <c r="AG560" s="47"/>
      <c r="AH560" s="69">
        <v>53.062579999999997</v>
      </c>
      <c r="AI560" s="73">
        <v>55.5</v>
      </c>
      <c r="AJ560" s="69">
        <v>57.937420000000003</v>
      </c>
      <c r="AL560" s="46" t="s">
        <v>31</v>
      </c>
      <c r="AM560" s="47"/>
      <c r="AN560" s="69">
        <v>51.036459999999998</v>
      </c>
      <c r="AO560" s="73">
        <v>53.1</v>
      </c>
      <c r="AP560" s="69">
        <v>55.163539999999998</v>
      </c>
      <c r="AR560" s="46" t="s">
        <v>31</v>
      </c>
      <c r="AS560" s="47"/>
      <c r="AT560" s="69">
        <v>48.451549999999997</v>
      </c>
      <c r="AU560" s="73">
        <v>50.3</v>
      </c>
      <c r="AV560" s="69">
        <v>52.148449999999997</v>
      </c>
      <c r="AX560" s="46" t="s">
        <v>31</v>
      </c>
      <c r="AY560" s="47"/>
      <c r="AZ560" s="69">
        <v>46.434750000000001</v>
      </c>
      <c r="BA560" s="73">
        <v>48.9</v>
      </c>
      <c r="BB560" s="69">
        <v>51.365250000000003</v>
      </c>
      <c r="BD560" s="46" t="s">
        <v>31</v>
      </c>
      <c r="BE560" s="47"/>
      <c r="BF560" s="69">
        <v>44.418399999999998</v>
      </c>
      <c r="BG560" s="73">
        <v>46</v>
      </c>
      <c r="BH560" s="69">
        <v>47.581600000000002</v>
      </c>
      <c r="BJ560" s="46" t="s">
        <v>31</v>
      </c>
      <c r="BK560" s="47"/>
      <c r="BL560" s="69">
        <v>41.113399999999999</v>
      </c>
      <c r="BM560" s="73">
        <v>43.3</v>
      </c>
      <c r="BN560" s="69">
        <v>45.486600000000003</v>
      </c>
      <c r="BP560" s="46" t="s">
        <v>31</v>
      </c>
      <c r="BQ560" s="47"/>
      <c r="BR560" s="69">
        <v>37.19012</v>
      </c>
      <c r="BS560" s="73">
        <v>38.700000000000003</v>
      </c>
      <c r="BT560" s="69">
        <v>40.209879999999998</v>
      </c>
    </row>
    <row r="561" spans="2:72" x14ac:dyDescent="0.3">
      <c r="B561" s="57" t="s">
        <v>32</v>
      </c>
      <c r="C561" s="43"/>
      <c r="D561" s="76">
        <v>2.8596599999999999</v>
      </c>
      <c r="E561" s="77">
        <v>4.2</v>
      </c>
      <c r="F561" s="76">
        <v>5.5403399999999996</v>
      </c>
      <c r="H561" s="57" t="s">
        <v>32</v>
      </c>
      <c r="I561" s="43"/>
      <c r="J561" s="76">
        <v>2.9102100000000002</v>
      </c>
      <c r="K561" s="77">
        <v>4.0999999999999996</v>
      </c>
      <c r="L561" s="76">
        <v>5.28979</v>
      </c>
      <c r="N561" s="57" t="s">
        <v>32</v>
      </c>
      <c r="O561" s="43"/>
      <c r="P561" s="76">
        <v>2.9491000000000001</v>
      </c>
      <c r="Q561" s="77">
        <v>4.3</v>
      </c>
      <c r="R561" s="76">
        <v>5.6509</v>
      </c>
      <c r="T561" s="57" t="s">
        <v>32</v>
      </c>
      <c r="U561" s="43"/>
      <c r="V561" s="76">
        <v>2.6633499999999999</v>
      </c>
      <c r="W561" s="77">
        <v>3.9</v>
      </c>
      <c r="X561" s="76">
        <v>5.1366500000000004</v>
      </c>
      <c r="Z561" s="57" t="s">
        <v>32</v>
      </c>
      <c r="AA561" s="43"/>
      <c r="AB561" s="76">
        <v>2.8474200000000001</v>
      </c>
      <c r="AC561" s="77">
        <v>4.4000000000000004</v>
      </c>
      <c r="AD561" s="76">
        <v>5.9525800000000002</v>
      </c>
      <c r="AF561" s="57" t="s">
        <v>32</v>
      </c>
      <c r="AG561" s="43"/>
      <c r="AH561" s="76">
        <v>2.8112200000000001</v>
      </c>
      <c r="AI561" s="77">
        <v>4.4000000000000004</v>
      </c>
      <c r="AJ561" s="76">
        <v>5.9887800000000002</v>
      </c>
      <c r="AL561" s="57" t="s">
        <v>32</v>
      </c>
      <c r="AM561" s="43"/>
      <c r="AN561" s="76">
        <v>2.43527</v>
      </c>
      <c r="AO561" s="77">
        <v>5.0999999999999996</v>
      </c>
      <c r="AP561" s="76">
        <v>7.7647300000000001</v>
      </c>
      <c r="AR561" s="57" t="s">
        <v>32</v>
      </c>
      <c r="AS561" s="43"/>
      <c r="AT561" s="76">
        <v>2.91798</v>
      </c>
      <c r="AU561" s="77">
        <v>5.2</v>
      </c>
      <c r="AV561" s="76">
        <v>7.4820200000000003</v>
      </c>
      <c r="AX561" s="57" t="s">
        <v>32</v>
      </c>
      <c r="AY561" s="43"/>
      <c r="AZ561" s="76">
        <v>2.89439</v>
      </c>
      <c r="BA561" s="77">
        <v>5.9</v>
      </c>
      <c r="BB561" s="76">
        <v>8.9056099999999994</v>
      </c>
      <c r="BD561" s="57" t="s">
        <v>32</v>
      </c>
      <c r="BE561" s="43"/>
      <c r="BF561" s="76">
        <v>3.4938799999999999</v>
      </c>
      <c r="BG561" s="77">
        <v>7.2</v>
      </c>
      <c r="BH561" s="76">
        <v>10.90612</v>
      </c>
      <c r="BJ561" s="57" t="s">
        <v>32</v>
      </c>
      <c r="BK561" s="43"/>
      <c r="BL561" s="76">
        <v>6.3140299999999998</v>
      </c>
      <c r="BM561" s="77">
        <v>11.1</v>
      </c>
      <c r="BN561" s="76">
        <v>15.88597</v>
      </c>
      <c r="BP561" s="57" t="s">
        <v>32</v>
      </c>
      <c r="BQ561" s="43"/>
      <c r="BR561" s="76">
        <v>10.09388</v>
      </c>
      <c r="BS561" s="77">
        <v>13.8</v>
      </c>
      <c r="BT561" s="76">
        <v>17.506119999999999</v>
      </c>
    </row>
    <row r="562" spans="2:72" x14ac:dyDescent="0.3">
      <c r="B562" s="14" t="s">
        <v>33</v>
      </c>
      <c r="C562" s="50" t="s">
        <v>3</v>
      </c>
      <c r="D562" s="71">
        <v>100.63384000000001</v>
      </c>
      <c r="E562" s="72">
        <v>109.83846</v>
      </c>
      <c r="F562" s="71">
        <v>119.04309000000001</v>
      </c>
      <c r="H562" s="14" t="s">
        <v>33</v>
      </c>
      <c r="I562" s="50" t="s">
        <v>3</v>
      </c>
      <c r="J562" s="71">
        <v>99.842910000000003</v>
      </c>
      <c r="K562" s="72">
        <v>108.99109</v>
      </c>
      <c r="L562" s="71">
        <v>118.13927</v>
      </c>
      <c r="N562" s="14" t="s">
        <v>33</v>
      </c>
      <c r="O562" s="50" t="s">
        <v>3</v>
      </c>
      <c r="P562" s="71">
        <v>99.031260000000003</v>
      </c>
      <c r="Q562" s="72">
        <v>107.46953999999999</v>
      </c>
      <c r="R562" s="71">
        <v>115.90782</v>
      </c>
      <c r="T562" s="14" t="s">
        <v>33</v>
      </c>
      <c r="U562" s="50" t="s">
        <v>3</v>
      </c>
      <c r="V562" s="71">
        <v>98.035799999999995</v>
      </c>
      <c r="W562" s="72">
        <v>105.80982</v>
      </c>
      <c r="X562" s="71">
        <v>113.58383000000001</v>
      </c>
      <c r="Z562" s="14" t="s">
        <v>33</v>
      </c>
      <c r="AA562" s="50" t="s">
        <v>3</v>
      </c>
      <c r="AB562" s="71">
        <v>96.677350000000004</v>
      </c>
      <c r="AC562" s="72">
        <v>103.77063</v>
      </c>
      <c r="AD562" s="71">
        <v>110.86391</v>
      </c>
      <c r="AF562" s="14" t="s">
        <v>33</v>
      </c>
      <c r="AG562" s="50" t="s">
        <v>3</v>
      </c>
      <c r="AH562" s="71">
        <v>95.284000000000006</v>
      </c>
      <c r="AI562" s="72">
        <v>101.52163</v>
      </c>
      <c r="AJ562" s="71">
        <v>107.75924999999999</v>
      </c>
      <c r="AL562" s="14" t="s">
        <v>33</v>
      </c>
      <c r="AM562" s="50" t="s">
        <v>3</v>
      </c>
      <c r="AN562" s="71">
        <v>92.512640000000005</v>
      </c>
      <c r="AO562" s="72">
        <v>97.980940000000004</v>
      </c>
      <c r="AP562" s="71">
        <v>103.44924</v>
      </c>
      <c r="AR562" s="14" t="s">
        <v>33</v>
      </c>
      <c r="AS562" s="50" t="s">
        <v>3</v>
      </c>
      <c r="AT562" s="71">
        <v>89.448369999999997</v>
      </c>
      <c r="AU562" s="72">
        <v>93.776219999999995</v>
      </c>
      <c r="AV562" s="71">
        <v>98.104079999999996</v>
      </c>
      <c r="AX562" s="14" t="s">
        <v>33</v>
      </c>
      <c r="AY562" s="50" t="s">
        <v>3</v>
      </c>
      <c r="AZ562" s="71">
        <v>85.368960000000001</v>
      </c>
      <c r="BA562" s="72">
        <v>88.72457</v>
      </c>
      <c r="BB562" s="71">
        <v>92.080169999999995</v>
      </c>
      <c r="BD562" s="14" t="s">
        <v>33</v>
      </c>
      <c r="BE562" s="50" t="s">
        <v>3</v>
      </c>
      <c r="BF562" s="71">
        <v>80.506550000000004</v>
      </c>
      <c r="BG562" s="72">
        <v>82.446240000000003</v>
      </c>
      <c r="BH562" s="71">
        <v>84.385940000000005</v>
      </c>
      <c r="BJ562" s="14" t="s">
        <v>33</v>
      </c>
      <c r="BK562" s="50" t="s">
        <v>3</v>
      </c>
      <c r="BL562" s="71">
        <v>74.114660000000001</v>
      </c>
      <c r="BM562" s="72">
        <v>75.371359999999996</v>
      </c>
      <c r="BN562" s="71">
        <v>76.628060000000005</v>
      </c>
      <c r="BP562" s="14" t="s">
        <v>33</v>
      </c>
      <c r="BQ562" s="50" t="s">
        <v>3</v>
      </c>
      <c r="BR562" s="71">
        <v>65.53219</v>
      </c>
      <c r="BS562" s="72">
        <v>66.204459999999997</v>
      </c>
      <c r="BT562" s="71">
        <v>66.876729999999995</v>
      </c>
    </row>
    <row r="563" spans="2:72" x14ac:dyDescent="0.3">
      <c r="B563" s="47"/>
      <c r="C563" s="52" t="s">
        <v>4</v>
      </c>
      <c r="D563" s="69">
        <v>36.85671</v>
      </c>
      <c r="E563" s="73">
        <v>40.158479999999997</v>
      </c>
      <c r="F563" s="69">
        <v>43.460239999999999</v>
      </c>
      <c r="H563" s="47"/>
      <c r="I563" s="52" t="s">
        <v>4</v>
      </c>
      <c r="J563" s="69">
        <v>35.575209999999998</v>
      </c>
      <c r="K563" s="73">
        <v>38.596330000000002</v>
      </c>
      <c r="L563" s="69">
        <v>41.617460000000001</v>
      </c>
      <c r="N563" s="47"/>
      <c r="O563" s="52" t="s">
        <v>4</v>
      </c>
      <c r="P563" s="69">
        <v>33.803800000000003</v>
      </c>
      <c r="Q563" s="73">
        <v>36.599069999999998</v>
      </c>
      <c r="R563" s="69">
        <v>39.394329999999997</v>
      </c>
      <c r="T563" s="47"/>
      <c r="U563" s="52" t="s">
        <v>4</v>
      </c>
      <c r="V563" s="69">
        <v>31.609870000000001</v>
      </c>
      <c r="W563" s="73">
        <v>34.367510000000003</v>
      </c>
      <c r="X563" s="69">
        <v>37.125149999999998</v>
      </c>
      <c r="Z563" s="47"/>
      <c r="AA563" s="52" t="s">
        <v>4</v>
      </c>
      <c r="AB563" s="69">
        <v>28.920359999999999</v>
      </c>
      <c r="AC563" s="73">
        <v>31.724959999999999</v>
      </c>
      <c r="AD563" s="69">
        <v>34.529559999999996</v>
      </c>
      <c r="AF563" s="47"/>
      <c r="AG563" s="52" t="s">
        <v>4</v>
      </c>
      <c r="AH563" s="69">
        <v>25.021329999999999</v>
      </c>
      <c r="AI563" s="73">
        <v>28.37968</v>
      </c>
      <c r="AJ563" s="69">
        <v>31.738029999999998</v>
      </c>
      <c r="AL563" s="47"/>
      <c r="AM563" s="52" t="s">
        <v>4</v>
      </c>
      <c r="AN563" s="69">
        <v>20.948830000000001</v>
      </c>
      <c r="AO563" s="73">
        <v>24.547440000000002</v>
      </c>
      <c r="AP563" s="69">
        <v>28.146039999999999</v>
      </c>
      <c r="AR563" s="47"/>
      <c r="AS563" s="52" t="s">
        <v>4</v>
      </c>
      <c r="AT563" s="69">
        <v>16.869779999999999</v>
      </c>
      <c r="AU563" s="73">
        <v>20.342130000000001</v>
      </c>
      <c r="AV563" s="69">
        <v>23.81448</v>
      </c>
      <c r="AX563" s="47"/>
      <c r="AY563" s="52" t="s">
        <v>4</v>
      </c>
      <c r="AZ563" s="69">
        <v>11.961220000000001</v>
      </c>
      <c r="BA563" s="73">
        <v>15.425549999999999</v>
      </c>
      <c r="BB563" s="69">
        <v>18.889880000000002</v>
      </c>
      <c r="BD563" s="47"/>
      <c r="BE563" s="52" t="s">
        <v>4</v>
      </c>
      <c r="BF563" s="69">
        <v>7.9001700000000001</v>
      </c>
      <c r="BG563" s="73">
        <v>10.93201</v>
      </c>
      <c r="BH563" s="69">
        <v>13.963850000000001</v>
      </c>
      <c r="BJ563" s="47"/>
      <c r="BK563" s="52" t="s">
        <v>4</v>
      </c>
      <c r="BL563" s="69">
        <v>2.6558000000000002</v>
      </c>
      <c r="BM563" s="73">
        <v>5.4353800000000003</v>
      </c>
      <c r="BN563" s="69">
        <v>8.2149599999999996</v>
      </c>
      <c r="BP563" s="47"/>
      <c r="BQ563" s="52" t="s">
        <v>4</v>
      </c>
      <c r="BR563" s="69">
        <v>1.6798299999999999</v>
      </c>
      <c r="BS563" s="73">
        <v>3.2805399999999998</v>
      </c>
      <c r="BT563" s="69">
        <v>4.8812499999999996</v>
      </c>
    </row>
    <row r="564" spans="2:72" x14ac:dyDescent="0.3">
      <c r="B564" s="57" t="s">
        <v>34</v>
      </c>
      <c r="C564" s="43"/>
      <c r="D564" s="76">
        <v>176.33331000000001</v>
      </c>
      <c r="E564" s="77">
        <v>178.86014</v>
      </c>
      <c r="F564" s="76">
        <v>181.38696999999999</v>
      </c>
      <c r="H564" s="57" t="s">
        <v>34</v>
      </c>
      <c r="I564" s="43"/>
      <c r="J564" s="76">
        <v>169.60016999999999</v>
      </c>
      <c r="K564" s="77">
        <v>169.86671000000001</v>
      </c>
      <c r="L564" s="76">
        <v>170.13326000000001</v>
      </c>
      <c r="N564" s="57" t="s">
        <v>34</v>
      </c>
      <c r="O564" s="43"/>
      <c r="P564" s="76">
        <v>159.94949</v>
      </c>
      <c r="Q564" s="77">
        <v>159.97639000000001</v>
      </c>
      <c r="R564" s="76">
        <v>160.00328999999999</v>
      </c>
      <c r="T564" s="57" t="s">
        <v>34</v>
      </c>
      <c r="U564" s="43"/>
      <c r="V564" s="76">
        <v>149.91971000000001</v>
      </c>
      <c r="W564" s="77">
        <v>149.96684999999999</v>
      </c>
      <c r="X564" s="76">
        <v>150.01400000000001</v>
      </c>
      <c r="Z564" s="57" t="s">
        <v>34</v>
      </c>
      <c r="AA564" s="43"/>
      <c r="AB564" s="76">
        <v>139.98898</v>
      </c>
      <c r="AC564" s="77">
        <v>139.99405999999999</v>
      </c>
      <c r="AD564" s="76">
        <v>139.99914000000001</v>
      </c>
      <c r="AF564" s="57" t="s">
        <v>34</v>
      </c>
      <c r="AG564" s="43"/>
      <c r="AH564" s="76">
        <v>129.99280999999999</v>
      </c>
      <c r="AI564" s="77">
        <v>129.99553</v>
      </c>
      <c r="AJ564" s="76">
        <v>129.99824000000001</v>
      </c>
      <c r="AL564" s="57" t="s">
        <v>34</v>
      </c>
      <c r="AM564" s="43"/>
      <c r="AN564" s="76">
        <v>119.98781</v>
      </c>
      <c r="AO564" s="77">
        <v>119.99266</v>
      </c>
      <c r="AP564" s="76">
        <v>119.9975</v>
      </c>
      <c r="AR564" s="57" t="s">
        <v>34</v>
      </c>
      <c r="AS564" s="43"/>
      <c r="AT564" s="76">
        <v>109.99419</v>
      </c>
      <c r="AU564" s="77">
        <v>109.9966</v>
      </c>
      <c r="AV564" s="76">
        <v>109.99902</v>
      </c>
      <c r="AX564" s="57" t="s">
        <v>34</v>
      </c>
      <c r="AY564" s="43"/>
      <c r="AZ564" s="76">
        <v>99.996219999999994</v>
      </c>
      <c r="BA564" s="77">
        <v>99.997739999999993</v>
      </c>
      <c r="BB564" s="76">
        <v>99.999250000000004</v>
      </c>
      <c r="BD564" s="57" t="s">
        <v>34</v>
      </c>
      <c r="BE564" s="43"/>
      <c r="BF564" s="76">
        <v>89.994649999999993</v>
      </c>
      <c r="BG564" s="77">
        <v>89.996510000000001</v>
      </c>
      <c r="BH564" s="76">
        <v>89.998379999999997</v>
      </c>
      <c r="BJ564" s="57" t="s">
        <v>34</v>
      </c>
      <c r="BK564" s="43"/>
      <c r="BL564" s="76">
        <v>79.998189999999994</v>
      </c>
      <c r="BM564" s="77">
        <v>79.998769999999993</v>
      </c>
      <c r="BN564" s="76">
        <v>79.999350000000007</v>
      </c>
      <c r="BP564" s="57" t="s">
        <v>34</v>
      </c>
      <c r="BQ564" s="43"/>
      <c r="BR564" s="76">
        <v>69.997010000000003</v>
      </c>
      <c r="BS564" s="77">
        <v>69.997969999999995</v>
      </c>
      <c r="BT564" s="76">
        <v>69.998930000000001</v>
      </c>
    </row>
    <row r="565" spans="2:72" x14ac:dyDescent="0.3">
      <c r="B565" s="57" t="s">
        <v>35</v>
      </c>
      <c r="C565" s="43"/>
      <c r="D565" s="76">
        <v>5.2915400000000004</v>
      </c>
      <c r="E565" s="77">
        <v>10.032080000000001</v>
      </c>
      <c r="F565" s="76">
        <v>14.77262</v>
      </c>
      <c r="H565" s="57" t="s">
        <v>35</v>
      </c>
      <c r="I565" s="43"/>
      <c r="J565" s="76">
        <v>5.4323100000000002</v>
      </c>
      <c r="K565" s="77">
        <v>10.01929</v>
      </c>
      <c r="L565" s="76">
        <v>14.60627</v>
      </c>
      <c r="N565" s="57" t="s">
        <v>35</v>
      </c>
      <c r="O565" s="43"/>
      <c r="P565" s="76">
        <v>5.73529</v>
      </c>
      <c r="Q565" s="77">
        <v>10.433</v>
      </c>
      <c r="R565" s="76">
        <v>15.130710000000001</v>
      </c>
      <c r="T565" s="57" t="s">
        <v>35</v>
      </c>
      <c r="U565" s="43"/>
      <c r="V565" s="76">
        <v>4.7793599999999996</v>
      </c>
      <c r="W565" s="77">
        <v>9.6066400000000005</v>
      </c>
      <c r="X565" s="76">
        <v>14.433920000000001</v>
      </c>
      <c r="Z565" s="57" t="s">
        <v>35</v>
      </c>
      <c r="AA565" s="43"/>
      <c r="AB565" s="76">
        <v>5.5142199999999999</v>
      </c>
      <c r="AC565" s="77">
        <v>10.75891</v>
      </c>
      <c r="AD565" s="76">
        <v>16.003589999999999</v>
      </c>
      <c r="AF565" s="57" t="s">
        <v>35</v>
      </c>
      <c r="AG565" s="43"/>
      <c r="AH565" s="76">
        <v>5.35032</v>
      </c>
      <c r="AI565" s="77">
        <v>11.14142</v>
      </c>
      <c r="AJ565" s="76">
        <v>16.93252</v>
      </c>
      <c r="AL565" s="57" t="s">
        <v>35</v>
      </c>
      <c r="AM565" s="43"/>
      <c r="AN565" s="76">
        <v>5.3202100000000003</v>
      </c>
      <c r="AO565" s="77">
        <v>12.894970000000001</v>
      </c>
      <c r="AP565" s="76">
        <v>20.469729999999998</v>
      </c>
      <c r="AR565" s="57" t="s">
        <v>35</v>
      </c>
      <c r="AS565" s="43"/>
      <c r="AT565" s="76">
        <v>6.0854299999999997</v>
      </c>
      <c r="AU565" s="77">
        <v>13.467739999999999</v>
      </c>
      <c r="AV565" s="76">
        <v>20.85005</v>
      </c>
      <c r="AX565" s="57" t="s">
        <v>35</v>
      </c>
      <c r="AY565" s="43"/>
      <c r="AZ565" s="76">
        <v>7.7027599999999996</v>
      </c>
      <c r="BA565" s="77">
        <v>16.92597</v>
      </c>
      <c r="BB565" s="76">
        <v>26.149170000000002</v>
      </c>
      <c r="BD565" s="57" t="s">
        <v>35</v>
      </c>
      <c r="BE565" s="43"/>
      <c r="BF565" s="76">
        <v>9.6455699999999993</v>
      </c>
      <c r="BG565" s="77">
        <v>20.428159999999998</v>
      </c>
      <c r="BH565" s="76">
        <v>31.210750000000001</v>
      </c>
      <c r="BJ565" s="57" t="s">
        <v>35</v>
      </c>
      <c r="BK565" s="43"/>
      <c r="BL565" s="76">
        <v>19.241669999999999</v>
      </c>
      <c r="BM565" s="77">
        <v>37.4133</v>
      </c>
      <c r="BN565" s="76">
        <v>55.58493</v>
      </c>
      <c r="BP565" s="57" t="s">
        <v>35</v>
      </c>
      <c r="BQ565" s="43"/>
      <c r="BR565" s="76">
        <v>32.852499999999999</v>
      </c>
      <c r="BS565" s="77">
        <v>45.635120000000001</v>
      </c>
      <c r="BT565" s="76">
        <v>58.417729999999999</v>
      </c>
    </row>
    <row r="566" spans="2:72" x14ac:dyDescent="0.3">
      <c r="B566" s="14" t="s">
        <v>36</v>
      </c>
      <c r="C566" s="50" t="s">
        <v>3</v>
      </c>
      <c r="D566" s="71">
        <v>100.63384000000001</v>
      </c>
      <c r="E566" s="72">
        <v>109.83846</v>
      </c>
      <c r="F566" s="71">
        <v>119.04309000000001</v>
      </c>
      <c r="H566" s="14" t="s">
        <v>36</v>
      </c>
      <c r="I566" s="50" t="s">
        <v>3</v>
      </c>
      <c r="J566" s="71">
        <v>99.842910000000003</v>
      </c>
      <c r="K566" s="72">
        <v>108.99109</v>
      </c>
      <c r="L566" s="71">
        <v>118.13927</v>
      </c>
      <c r="N566" s="14" t="s">
        <v>36</v>
      </c>
      <c r="O566" s="50" t="s">
        <v>3</v>
      </c>
      <c r="P566" s="71">
        <v>99.031260000000003</v>
      </c>
      <c r="Q566" s="72">
        <v>107.46953999999999</v>
      </c>
      <c r="R566" s="71">
        <v>115.90782</v>
      </c>
      <c r="T566" s="14" t="s">
        <v>36</v>
      </c>
      <c r="U566" s="50" t="s">
        <v>3</v>
      </c>
      <c r="V566" s="71">
        <v>98.035799999999995</v>
      </c>
      <c r="W566" s="72">
        <v>105.80982</v>
      </c>
      <c r="X566" s="71">
        <v>113.58383000000001</v>
      </c>
      <c r="Z566" s="14" t="s">
        <v>36</v>
      </c>
      <c r="AA566" s="50" t="s">
        <v>3</v>
      </c>
      <c r="AB566" s="71">
        <v>96.677350000000004</v>
      </c>
      <c r="AC566" s="72">
        <v>103.77063</v>
      </c>
      <c r="AD566" s="71">
        <v>110.86391</v>
      </c>
      <c r="AF566" s="14" t="s">
        <v>36</v>
      </c>
      <c r="AG566" s="50" t="s">
        <v>3</v>
      </c>
      <c r="AH566" s="71">
        <v>95.284000000000006</v>
      </c>
      <c r="AI566" s="72">
        <v>101.52163</v>
      </c>
      <c r="AJ566" s="71">
        <v>107.75924999999999</v>
      </c>
      <c r="AL566" s="14" t="s">
        <v>36</v>
      </c>
      <c r="AM566" s="50" t="s">
        <v>3</v>
      </c>
      <c r="AN566" s="71">
        <v>92.512640000000005</v>
      </c>
      <c r="AO566" s="72">
        <v>97.980940000000004</v>
      </c>
      <c r="AP566" s="71">
        <v>103.44924</v>
      </c>
      <c r="AR566" s="14" t="s">
        <v>36</v>
      </c>
      <c r="AS566" s="50" t="s">
        <v>3</v>
      </c>
      <c r="AT566" s="71">
        <v>89.448369999999997</v>
      </c>
      <c r="AU566" s="72">
        <v>93.776219999999995</v>
      </c>
      <c r="AV566" s="71">
        <v>98.104079999999996</v>
      </c>
      <c r="AX566" s="14" t="s">
        <v>36</v>
      </c>
      <c r="AY566" s="50" t="s">
        <v>3</v>
      </c>
      <c r="AZ566" s="71">
        <v>85.368960000000001</v>
      </c>
      <c r="BA566" s="72">
        <v>88.72457</v>
      </c>
      <c r="BB566" s="71">
        <v>92.080169999999995</v>
      </c>
      <c r="BD566" s="14" t="s">
        <v>36</v>
      </c>
      <c r="BE566" s="50" t="s">
        <v>3</v>
      </c>
      <c r="BF566" s="71">
        <v>80.506550000000004</v>
      </c>
      <c r="BG566" s="72">
        <v>82.446240000000003</v>
      </c>
      <c r="BH566" s="71">
        <v>84.385940000000005</v>
      </c>
      <c r="BJ566" s="14" t="s">
        <v>36</v>
      </c>
      <c r="BK566" s="50" t="s">
        <v>3</v>
      </c>
      <c r="BL566" s="71">
        <v>74.114660000000001</v>
      </c>
      <c r="BM566" s="72">
        <v>75.371359999999996</v>
      </c>
      <c r="BN566" s="71">
        <v>76.628060000000005</v>
      </c>
      <c r="BP566" s="14" t="s">
        <v>36</v>
      </c>
      <c r="BQ566" s="50" t="s">
        <v>3</v>
      </c>
      <c r="BR566" s="71">
        <v>65.53219</v>
      </c>
      <c r="BS566" s="72">
        <v>66.204459999999997</v>
      </c>
      <c r="BT566" s="71">
        <v>66.876729999999995</v>
      </c>
    </row>
    <row r="567" spans="2:72" x14ac:dyDescent="0.3">
      <c r="B567" s="47"/>
      <c r="C567" s="52" t="s">
        <v>4</v>
      </c>
      <c r="D567" s="69">
        <v>36.85671</v>
      </c>
      <c r="E567" s="73">
        <v>40.158479999999997</v>
      </c>
      <c r="F567" s="69">
        <v>43.460239999999999</v>
      </c>
      <c r="H567" s="47"/>
      <c r="I567" s="52" t="s">
        <v>4</v>
      </c>
      <c r="J567" s="69">
        <v>35.575209999999998</v>
      </c>
      <c r="K567" s="73">
        <v>38.596330000000002</v>
      </c>
      <c r="L567" s="69">
        <v>41.617460000000001</v>
      </c>
      <c r="N567" s="47"/>
      <c r="O567" s="52" t="s">
        <v>4</v>
      </c>
      <c r="P567" s="69">
        <v>33.803800000000003</v>
      </c>
      <c r="Q567" s="73">
        <v>36.599069999999998</v>
      </c>
      <c r="R567" s="69">
        <v>39.394329999999997</v>
      </c>
      <c r="T567" s="47"/>
      <c r="U567" s="52" t="s">
        <v>4</v>
      </c>
      <c r="V567" s="69">
        <v>31.609870000000001</v>
      </c>
      <c r="W567" s="73">
        <v>34.367510000000003</v>
      </c>
      <c r="X567" s="69">
        <v>37.125149999999998</v>
      </c>
      <c r="Z567" s="47"/>
      <c r="AA567" s="52" t="s">
        <v>4</v>
      </c>
      <c r="AB567" s="69">
        <v>28.920359999999999</v>
      </c>
      <c r="AC567" s="73">
        <v>31.724959999999999</v>
      </c>
      <c r="AD567" s="69">
        <v>34.529559999999996</v>
      </c>
      <c r="AF567" s="47"/>
      <c r="AG567" s="52" t="s">
        <v>4</v>
      </c>
      <c r="AH567" s="69">
        <v>25.021329999999999</v>
      </c>
      <c r="AI567" s="73">
        <v>28.37968</v>
      </c>
      <c r="AJ567" s="69">
        <v>31.738029999999998</v>
      </c>
      <c r="AL567" s="47"/>
      <c r="AM567" s="52" t="s">
        <v>4</v>
      </c>
      <c r="AN567" s="69">
        <v>20.948830000000001</v>
      </c>
      <c r="AO567" s="73">
        <v>24.547440000000002</v>
      </c>
      <c r="AP567" s="69">
        <v>28.146039999999999</v>
      </c>
      <c r="AR567" s="47"/>
      <c r="AS567" s="52" t="s">
        <v>4</v>
      </c>
      <c r="AT567" s="69">
        <v>16.869779999999999</v>
      </c>
      <c r="AU567" s="73">
        <v>20.342130000000001</v>
      </c>
      <c r="AV567" s="69">
        <v>23.81448</v>
      </c>
      <c r="AX567" s="47"/>
      <c r="AY567" s="52" t="s">
        <v>4</v>
      </c>
      <c r="AZ567" s="69">
        <v>11.961220000000001</v>
      </c>
      <c r="BA567" s="73">
        <v>15.425549999999999</v>
      </c>
      <c r="BB567" s="69">
        <v>18.889880000000002</v>
      </c>
      <c r="BD567" s="47"/>
      <c r="BE567" s="52" t="s">
        <v>4</v>
      </c>
      <c r="BF567" s="69">
        <v>7.9001700000000001</v>
      </c>
      <c r="BG567" s="73">
        <v>10.93201</v>
      </c>
      <c r="BH567" s="69">
        <v>13.963850000000001</v>
      </c>
      <c r="BJ567" s="47"/>
      <c r="BK567" s="52" t="s">
        <v>4</v>
      </c>
      <c r="BL567" s="69">
        <v>2.6558000000000002</v>
      </c>
      <c r="BM567" s="73">
        <v>5.4353800000000003</v>
      </c>
      <c r="BN567" s="69">
        <v>8.2149599999999996</v>
      </c>
      <c r="BP567" s="47"/>
      <c r="BQ567" s="52" t="s">
        <v>4</v>
      </c>
      <c r="BR567" s="69">
        <v>1.6798299999999999</v>
      </c>
      <c r="BS567" s="73">
        <v>3.2805399999999998</v>
      </c>
      <c r="BT567" s="69">
        <v>4.8812499999999996</v>
      </c>
    </row>
    <row r="568" spans="2:72" x14ac:dyDescent="0.3">
      <c r="B568" s="14" t="s">
        <v>37</v>
      </c>
      <c r="C568" s="50" t="s">
        <v>3</v>
      </c>
      <c r="D568" s="71">
        <v>-8.5299999999999994E-3</v>
      </c>
      <c r="E568" s="72">
        <v>0.70079000000000002</v>
      </c>
      <c r="F568" s="71">
        <v>1.41011</v>
      </c>
      <c r="H568" s="14" t="s">
        <v>37</v>
      </c>
      <c r="I568" s="50" t="s">
        <v>3</v>
      </c>
      <c r="J568" s="71">
        <v>0.17</v>
      </c>
      <c r="K568" s="72">
        <v>1.0139499999999999</v>
      </c>
      <c r="L568" s="71">
        <v>1.85789</v>
      </c>
      <c r="N568" s="14" t="s">
        <v>37</v>
      </c>
      <c r="O568" s="50" t="s">
        <v>3</v>
      </c>
      <c r="P568" s="71">
        <v>0.36620000000000003</v>
      </c>
      <c r="Q568" s="72">
        <v>1.35934</v>
      </c>
      <c r="R568" s="71">
        <v>2.3524799999999999</v>
      </c>
      <c r="T568" s="14" t="s">
        <v>37</v>
      </c>
      <c r="U568" s="50" t="s">
        <v>3</v>
      </c>
      <c r="V568" s="71">
        <v>0.65281</v>
      </c>
      <c r="W568" s="72">
        <v>1.9403300000000001</v>
      </c>
      <c r="X568" s="71">
        <v>3.2278500000000001</v>
      </c>
      <c r="Z568" s="14" t="s">
        <v>37</v>
      </c>
      <c r="AA568" s="50" t="s">
        <v>3</v>
      </c>
      <c r="AB568" s="71">
        <v>1.0924799999999999</v>
      </c>
      <c r="AC568" s="72">
        <v>2.8546299999999998</v>
      </c>
      <c r="AD568" s="71">
        <v>4.6167800000000003</v>
      </c>
      <c r="AF568" s="14" t="s">
        <v>37</v>
      </c>
      <c r="AG568" s="50" t="s">
        <v>3</v>
      </c>
      <c r="AH568" s="71">
        <v>2.06745</v>
      </c>
      <c r="AI568" s="72">
        <v>4.2180499999999999</v>
      </c>
      <c r="AJ568" s="71">
        <v>6.3686600000000002</v>
      </c>
      <c r="AL568" s="14" t="s">
        <v>37</v>
      </c>
      <c r="AM568" s="50" t="s">
        <v>3</v>
      </c>
      <c r="AN568" s="71">
        <v>2.6500499999999998</v>
      </c>
      <c r="AO568" s="72">
        <v>6.42814</v>
      </c>
      <c r="AP568" s="71">
        <v>10.20623</v>
      </c>
      <c r="AR568" s="14" t="s">
        <v>37</v>
      </c>
      <c r="AS568" s="50" t="s">
        <v>3</v>
      </c>
      <c r="AT568" s="71">
        <v>4.7828299999999997</v>
      </c>
      <c r="AU568" s="72">
        <v>9.54847</v>
      </c>
      <c r="AV568" s="71">
        <v>14.314109999999999</v>
      </c>
      <c r="AX568" s="14" t="s">
        <v>37</v>
      </c>
      <c r="AY568" s="50" t="s">
        <v>3</v>
      </c>
      <c r="AZ568" s="71">
        <v>7.7226299999999997</v>
      </c>
      <c r="BA568" s="72">
        <v>14.5274</v>
      </c>
      <c r="BB568" s="71">
        <v>21.332170000000001</v>
      </c>
      <c r="BD568" s="14" t="s">
        <v>37</v>
      </c>
      <c r="BE568" s="50" t="s">
        <v>3</v>
      </c>
      <c r="BF568" s="71">
        <v>12.650410000000001</v>
      </c>
      <c r="BG568" s="72">
        <v>21.536549999999998</v>
      </c>
      <c r="BH568" s="71">
        <v>30.422689999999999</v>
      </c>
      <c r="BJ568" s="14" t="s">
        <v>37</v>
      </c>
      <c r="BK568" s="50" t="s">
        <v>3</v>
      </c>
      <c r="BL568" s="71">
        <v>23.81955</v>
      </c>
      <c r="BM568" s="72">
        <v>36.163420000000002</v>
      </c>
      <c r="BN568" s="71">
        <v>48.507300000000001</v>
      </c>
      <c r="BP568" s="14" t="s">
        <v>37</v>
      </c>
      <c r="BQ568" s="50" t="s">
        <v>3</v>
      </c>
      <c r="BR568" s="71">
        <v>46.671410000000002</v>
      </c>
      <c r="BS568" s="72">
        <v>63.823619999999998</v>
      </c>
      <c r="BT568" s="71">
        <v>80.975819999999999</v>
      </c>
    </row>
    <row r="569" spans="2:72" x14ac:dyDescent="0.3">
      <c r="B569" s="47"/>
      <c r="C569" s="52" t="s">
        <v>4</v>
      </c>
      <c r="D569" s="69">
        <v>0.39842</v>
      </c>
      <c r="E569" s="73">
        <v>2.0282499999999999</v>
      </c>
      <c r="F569" s="69">
        <v>3.6580699999999999</v>
      </c>
      <c r="H569" s="47"/>
      <c r="I569" s="52" t="s">
        <v>4</v>
      </c>
      <c r="J569" s="69">
        <v>0.86145000000000005</v>
      </c>
      <c r="K569" s="73">
        <v>2.54494</v>
      </c>
      <c r="L569" s="69">
        <v>4.2284300000000004</v>
      </c>
      <c r="N569" s="47"/>
      <c r="O569" s="52" t="s">
        <v>4</v>
      </c>
      <c r="P569" s="69">
        <v>1.3440099999999999</v>
      </c>
      <c r="Q569" s="73">
        <v>3.1185200000000002</v>
      </c>
      <c r="R569" s="69">
        <v>4.8930300000000004</v>
      </c>
      <c r="T569" s="47"/>
      <c r="U569" s="52" t="s">
        <v>4</v>
      </c>
      <c r="V569" s="69">
        <v>1.8809800000000001</v>
      </c>
      <c r="W569" s="73">
        <v>3.95567</v>
      </c>
      <c r="X569" s="69">
        <v>6.0303699999999996</v>
      </c>
      <c r="Z569" s="47"/>
      <c r="AA569" s="52" t="s">
        <v>4</v>
      </c>
      <c r="AB569" s="69">
        <v>2.62384</v>
      </c>
      <c r="AC569" s="73">
        <v>5.07578</v>
      </c>
      <c r="AD569" s="69">
        <v>7.5277200000000004</v>
      </c>
      <c r="AF569" s="47"/>
      <c r="AG569" s="52" t="s">
        <v>4</v>
      </c>
      <c r="AH569" s="69">
        <v>4.0518700000000001</v>
      </c>
      <c r="AI569" s="73">
        <v>6.50345</v>
      </c>
      <c r="AJ569" s="69">
        <v>8.9550300000000007</v>
      </c>
      <c r="AL569" s="47"/>
      <c r="AM569" s="52" t="s">
        <v>4</v>
      </c>
      <c r="AN569" s="69">
        <v>4.8605299999999998</v>
      </c>
      <c r="AO569" s="73">
        <v>8.1096400000000006</v>
      </c>
      <c r="AP569" s="69">
        <v>11.358750000000001</v>
      </c>
      <c r="AR569" s="47"/>
      <c r="AS569" s="52" t="s">
        <v>4</v>
      </c>
      <c r="AT569" s="69">
        <v>6.6106999999999996</v>
      </c>
      <c r="AU569" s="73">
        <v>10.25141</v>
      </c>
      <c r="AV569" s="69">
        <v>13.89213</v>
      </c>
      <c r="AX569" s="47"/>
      <c r="AY569" s="52" t="s">
        <v>4</v>
      </c>
      <c r="AZ569" s="69">
        <v>8.7336899999999993</v>
      </c>
      <c r="BA569" s="73">
        <v>13.089919999999999</v>
      </c>
      <c r="BB569" s="69">
        <v>17.446159999999999</v>
      </c>
      <c r="BD569" s="47"/>
      <c r="BE569" s="52" t="s">
        <v>4</v>
      </c>
      <c r="BF569" s="69">
        <v>11.191039999999999</v>
      </c>
      <c r="BG569" s="73">
        <v>17.008959999999998</v>
      </c>
      <c r="BH569" s="69">
        <v>22.826879999999999</v>
      </c>
      <c r="BJ569" s="47"/>
      <c r="BK569" s="52" t="s">
        <v>4</v>
      </c>
      <c r="BL569" s="69">
        <v>15.230510000000001</v>
      </c>
      <c r="BM569" s="73">
        <v>22.562349999999999</v>
      </c>
      <c r="BN569" s="69">
        <v>29.894200000000001</v>
      </c>
      <c r="BP569" s="47"/>
      <c r="BQ569" s="52" t="s">
        <v>4</v>
      </c>
      <c r="BR569" s="69">
        <v>20.068639999999998</v>
      </c>
      <c r="BS569" s="73">
        <v>31.683579999999999</v>
      </c>
      <c r="BT569" s="69">
        <v>43.29853</v>
      </c>
    </row>
    <row r="570" spans="2:72" x14ac:dyDescent="0.3">
      <c r="B570" s="57" t="s">
        <v>38</v>
      </c>
      <c r="C570" s="43"/>
      <c r="D570" s="76">
        <v>6.3355300000000003</v>
      </c>
      <c r="E570" s="77">
        <v>14.5</v>
      </c>
      <c r="F570" s="76">
        <v>22.664470000000001</v>
      </c>
      <c r="H570" s="57" t="s">
        <v>38</v>
      </c>
      <c r="I570" s="43"/>
      <c r="J570" s="76">
        <v>8.1704899999999991</v>
      </c>
      <c r="K570" s="77">
        <v>15.9</v>
      </c>
      <c r="L570" s="76">
        <v>23.62951</v>
      </c>
      <c r="N570" s="57" t="s">
        <v>38</v>
      </c>
      <c r="O570" s="43"/>
      <c r="P570" s="76">
        <v>10.83591</v>
      </c>
      <c r="Q570" s="77">
        <v>18.399999999999999</v>
      </c>
      <c r="R570" s="76">
        <v>25.964089999999999</v>
      </c>
      <c r="T570" s="57" t="s">
        <v>38</v>
      </c>
      <c r="U570" s="43"/>
      <c r="V570" s="76">
        <v>13.519019999999999</v>
      </c>
      <c r="W570" s="77">
        <v>21.1</v>
      </c>
      <c r="X570" s="76">
        <v>28.680980000000002</v>
      </c>
      <c r="Z570" s="57" t="s">
        <v>38</v>
      </c>
      <c r="AA570" s="43"/>
      <c r="AB570" s="76">
        <v>15.72823</v>
      </c>
      <c r="AC570" s="77">
        <v>25.1</v>
      </c>
      <c r="AD570" s="76">
        <v>34.471769999999999</v>
      </c>
      <c r="AF570" s="57" t="s">
        <v>38</v>
      </c>
      <c r="AG570" s="43"/>
      <c r="AH570" s="76">
        <v>21.27176</v>
      </c>
      <c r="AI570" s="77">
        <v>30.1</v>
      </c>
      <c r="AJ570" s="76">
        <v>38.928240000000002</v>
      </c>
      <c r="AL570" s="57" t="s">
        <v>38</v>
      </c>
      <c r="AM570" s="43"/>
      <c r="AN570" s="76">
        <v>23.512350000000001</v>
      </c>
      <c r="AO570" s="77">
        <v>34.6</v>
      </c>
      <c r="AP570" s="76">
        <v>45.687649999999998</v>
      </c>
      <c r="AR570" s="57" t="s">
        <v>38</v>
      </c>
      <c r="AS570" s="43"/>
      <c r="AT570" s="76">
        <v>27.708449999999999</v>
      </c>
      <c r="AU570" s="77">
        <v>40.9</v>
      </c>
      <c r="AV570" s="76">
        <v>54.091549999999998</v>
      </c>
      <c r="AX570" s="57" t="s">
        <v>38</v>
      </c>
      <c r="AY570" s="43"/>
      <c r="AZ570" s="76">
        <v>34.803539999999998</v>
      </c>
      <c r="BA570" s="77">
        <v>49.2</v>
      </c>
      <c r="BB570" s="76">
        <v>63.59646</v>
      </c>
      <c r="BD570" s="57" t="s">
        <v>38</v>
      </c>
      <c r="BE570" s="43"/>
      <c r="BF570" s="76">
        <v>42.316369999999999</v>
      </c>
      <c r="BG570" s="77">
        <v>60.2</v>
      </c>
      <c r="BH570" s="76">
        <v>78.083629999999999</v>
      </c>
      <c r="BJ570" s="57" t="s">
        <v>38</v>
      </c>
      <c r="BK570" s="43"/>
      <c r="BL570" s="76">
        <v>60.868870000000001</v>
      </c>
      <c r="BM570" s="77">
        <v>83.2</v>
      </c>
      <c r="BN570" s="76">
        <v>105.53113</v>
      </c>
      <c r="BP570" s="57" t="s">
        <v>38</v>
      </c>
      <c r="BQ570" s="43"/>
      <c r="BR570" s="76">
        <v>92.148200000000003</v>
      </c>
      <c r="BS570" s="77">
        <v>127.7</v>
      </c>
      <c r="BT570" s="76">
        <v>163.2518</v>
      </c>
    </row>
    <row r="571" spans="2:72" x14ac:dyDescent="0.3">
      <c r="B571" s="57" t="s">
        <v>39</v>
      </c>
      <c r="C571" s="43"/>
      <c r="D571" s="76">
        <v>0</v>
      </c>
      <c r="E571" s="77">
        <v>0</v>
      </c>
      <c r="F571" s="76">
        <v>0</v>
      </c>
      <c r="H571" s="57" t="s">
        <v>39</v>
      </c>
      <c r="I571" s="43"/>
      <c r="J571" s="76">
        <v>0</v>
      </c>
      <c r="K571" s="77">
        <v>0</v>
      </c>
      <c r="L571" s="76">
        <v>0</v>
      </c>
      <c r="N571" s="57" t="s">
        <v>39</v>
      </c>
      <c r="O571" s="43"/>
      <c r="P571" s="76">
        <v>0</v>
      </c>
      <c r="Q571" s="77">
        <v>0</v>
      </c>
      <c r="R571" s="76">
        <v>0</v>
      </c>
      <c r="T571" s="57" t="s">
        <v>39</v>
      </c>
      <c r="U571" s="43"/>
      <c r="V571" s="76">
        <v>0</v>
      </c>
      <c r="W571" s="77">
        <v>0</v>
      </c>
      <c r="X571" s="76">
        <v>0</v>
      </c>
      <c r="Z571" s="57" t="s">
        <v>39</v>
      </c>
      <c r="AA571" s="43"/>
      <c r="AB571" s="76">
        <v>0</v>
      </c>
      <c r="AC571" s="77">
        <v>0</v>
      </c>
      <c r="AD571" s="76">
        <v>0</v>
      </c>
      <c r="AF571" s="57" t="s">
        <v>39</v>
      </c>
      <c r="AG571" s="43"/>
      <c r="AH571" s="76">
        <v>0</v>
      </c>
      <c r="AI571" s="77">
        <v>0</v>
      </c>
      <c r="AJ571" s="76">
        <v>0</v>
      </c>
      <c r="AL571" s="57" t="s">
        <v>39</v>
      </c>
      <c r="AM571" s="43"/>
      <c r="AN571" s="76">
        <v>0</v>
      </c>
      <c r="AO571" s="77">
        <v>0</v>
      </c>
      <c r="AP571" s="76">
        <v>0</v>
      </c>
      <c r="AR571" s="57" t="s">
        <v>39</v>
      </c>
      <c r="AS571" s="43"/>
      <c r="AT571" s="76">
        <v>0</v>
      </c>
      <c r="AU571" s="77">
        <v>0</v>
      </c>
      <c r="AV571" s="76">
        <v>0</v>
      </c>
      <c r="AX571" s="57" t="s">
        <v>39</v>
      </c>
      <c r="AY571" s="43"/>
      <c r="AZ571" s="76">
        <v>0</v>
      </c>
      <c r="BA571" s="77">
        <v>0</v>
      </c>
      <c r="BB571" s="76">
        <v>0</v>
      </c>
      <c r="BD571" s="57" t="s">
        <v>39</v>
      </c>
      <c r="BE571" s="43"/>
      <c r="BF571" s="76">
        <v>0</v>
      </c>
      <c r="BG571" s="77">
        <v>0</v>
      </c>
      <c r="BH571" s="76">
        <v>0</v>
      </c>
      <c r="BJ571" s="57" t="s">
        <v>39</v>
      </c>
      <c r="BK571" s="43"/>
      <c r="BL571" s="76">
        <v>-0.40794000000000002</v>
      </c>
      <c r="BM571" s="77">
        <v>0.5</v>
      </c>
      <c r="BN571" s="76">
        <v>1.40794</v>
      </c>
      <c r="BP571" s="57" t="s">
        <v>39</v>
      </c>
      <c r="BQ571" s="43"/>
      <c r="BR571" s="76">
        <v>-0.39733000000000002</v>
      </c>
      <c r="BS571" s="77">
        <v>9.3000000000000007</v>
      </c>
      <c r="BT571" s="76">
        <v>18.997330000000002</v>
      </c>
    </row>
    <row r="572" spans="2:72" x14ac:dyDescent="0.3">
      <c r="B572" s="14" t="s">
        <v>40</v>
      </c>
      <c r="C572" s="50" t="s">
        <v>3</v>
      </c>
      <c r="D572" s="71">
        <v>0.14632000000000001</v>
      </c>
      <c r="E572" s="72">
        <v>4.0888</v>
      </c>
      <c r="F572" s="71">
        <v>8.0312900000000003</v>
      </c>
      <c r="H572" s="14" t="s">
        <v>40</v>
      </c>
      <c r="I572" s="50" t="s">
        <v>3</v>
      </c>
      <c r="J572" s="71">
        <v>1.1958</v>
      </c>
      <c r="K572" s="72">
        <v>5.8924799999999999</v>
      </c>
      <c r="L572" s="71">
        <v>10.58915</v>
      </c>
      <c r="N572" s="14" t="s">
        <v>40</v>
      </c>
      <c r="O572" s="50" t="s">
        <v>3</v>
      </c>
      <c r="P572" s="71">
        <v>2.3410099999999998</v>
      </c>
      <c r="Q572" s="72">
        <v>7.7782200000000001</v>
      </c>
      <c r="R572" s="71">
        <v>13.21543</v>
      </c>
      <c r="T572" s="14" t="s">
        <v>40</v>
      </c>
      <c r="U572" s="50" t="s">
        <v>3</v>
      </c>
      <c r="V572" s="71">
        <v>4.0287100000000002</v>
      </c>
      <c r="W572" s="72">
        <v>11.17343</v>
      </c>
      <c r="X572" s="71">
        <v>18.31814</v>
      </c>
      <c r="Z572" s="14" t="s">
        <v>40</v>
      </c>
      <c r="AA572" s="50" t="s">
        <v>3</v>
      </c>
      <c r="AB572" s="71">
        <v>6.5915900000000001</v>
      </c>
      <c r="AC572" s="72">
        <v>16.108879999999999</v>
      </c>
      <c r="AD572" s="71">
        <v>25.626169999999998</v>
      </c>
      <c r="AF572" s="14" t="s">
        <v>40</v>
      </c>
      <c r="AG572" s="50" t="s">
        <v>3</v>
      </c>
      <c r="AH572" s="71">
        <v>12.10567</v>
      </c>
      <c r="AI572" s="72">
        <v>23.702639999999999</v>
      </c>
      <c r="AJ572" s="71">
        <v>35.299599999999998</v>
      </c>
      <c r="AL572" s="14" t="s">
        <v>40</v>
      </c>
      <c r="AM572" s="50" t="s">
        <v>3</v>
      </c>
      <c r="AN572" s="71">
        <v>15.77402</v>
      </c>
      <c r="AO572" s="72">
        <v>35.48807</v>
      </c>
      <c r="AP572" s="71">
        <v>55.202120000000001</v>
      </c>
      <c r="AR572" s="14" t="s">
        <v>40</v>
      </c>
      <c r="AS572" s="50" t="s">
        <v>3</v>
      </c>
      <c r="AT572" s="71">
        <v>27.279869999999999</v>
      </c>
      <c r="AU572" s="72">
        <v>51.818249999999999</v>
      </c>
      <c r="AV572" s="71">
        <v>76.356629999999996</v>
      </c>
      <c r="AX572" s="14" t="s">
        <v>40</v>
      </c>
      <c r="AY572" s="50" t="s">
        <v>3</v>
      </c>
      <c r="AZ572" s="71">
        <v>42.80254</v>
      </c>
      <c r="BA572" s="72">
        <v>77.358050000000006</v>
      </c>
      <c r="BB572" s="71">
        <v>111.91356</v>
      </c>
      <c r="BD572" s="14" t="s">
        <v>40</v>
      </c>
      <c r="BE572" s="50" t="s">
        <v>3</v>
      </c>
      <c r="BF572" s="71">
        <v>68.957350000000005</v>
      </c>
      <c r="BG572" s="72">
        <v>113.65463</v>
      </c>
      <c r="BH572" s="71">
        <v>158.35191</v>
      </c>
      <c r="BJ572" s="14" t="s">
        <v>40</v>
      </c>
      <c r="BK572" s="50" t="s">
        <v>3</v>
      </c>
      <c r="BL572" s="71">
        <v>126.04470999999999</v>
      </c>
      <c r="BM572" s="72">
        <v>186.57918000000001</v>
      </c>
      <c r="BN572" s="71">
        <v>247.11365000000001</v>
      </c>
      <c r="BP572" s="14" t="s">
        <v>40</v>
      </c>
      <c r="BQ572" s="50" t="s">
        <v>3</v>
      </c>
      <c r="BR572" s="71">
        <v>238.45867000000001</v>
      </c>
      <c r="BS572" s="72">
        <v>322.33154000000002</v>
      </c>
      <c r="BT572" s="71">
        <v>406.20440000000002</v>
      </c>
    </row>
    <row r="573" spans="2:72" x14ac:dyDescent="0.3">
      <c r="B573" s="47"/>
      <c r="C573" s="52" t="s">
        <v>4</v>
      </c>
      <c r="D573" s="69">
        <v>2.88958</v>
      </c>
      <c r="E573" s="73">
        <v>11.47936</v>
      </c>
      <c r="F573" s="69">
        <v>20.069140000000001</v>
      </c>
      <c r="H573" s="47"/>
      <c r="I573" s="52" t="s">
        <v>4</v>
      </c>
      <c r="J573" s="69">
        <v>5.4348900000000002</v>
      </c>
      <c r="K573" s="73">
        <v>14.40474</v>
      </c>
      <c r="L573" s="69">
        <v>23.374580000000002</v>
      </c>
      <c r="N573" s="47"/>
      <c r="O573" s="52" t="s">
        <v>4</v>
      </c>
      <c r="P573" s="69">
        <v>7.9819599999999999</v>
      </c>
      <c r="Q573" s="73">
        <v>17.385899999999999</v>
      </c>
      <c r="R573" s="69">
        <v>26.789840000000002</v>
      </c>
      <c r="T573" s="47"/>
      <c r="U573" s="52" t="s">
        <v>4</v>
      </c>
      <c r="V573" s="69">
        <v>11.10929</v>
      </c>
      <c r="W573" s="73">
        <v>22.064240000000002</v>
      </c>
      <c r="X573" s="69">
        <v>33.019179999999999</v>
      </c>
      <c r="Z573" s="47"/>
      <c r="AA573" s="52" t="s">
        <v>4</v>
      </c>
      <c r="AB573" s="69">
        <v>15.159000000000001</v>
      </c>
      <c r="AC573" s="73">
        <v>27.83652</v>
      </c>
      <c r="AD573" s="69">
        <v>40.514029999999998</v>
      </c>
      <c r="AF573" s="47"/>
      <c r="AG573" s="52" t="s">
        <v>4</v>
      </c>
      <c r="AH573" s="69">
        <v>22.757709999999999</v>
      </c>
      <c r="AI573" s="73">
        <v>35.182749999999999</v>
      </c>
      <c r="AJ573" s="69">
        <v>47.607799999999997</v>
      </c>
      <c r="AL573" s="47"/>
      <c r="AM573" s="52" t="s">
        <v>4</v>
      </c>
      <c r="AN573" s="69">
        <v>27.219270000000002</v>
      </c>
      <c r="AO573" s="73">
        <v>43.297609999999999</v>
      </c>
      <c r="AP573" s="69">
        <v>59.375959999999999</v>
      </c>
      <c r="AR573" s="47"/>
      <c r="AS573" s="52" t="s">
        <v>4</v>
      </c>
      <c r="AT573" s="69">
        <v>35.671100000000003</v>
      </c>
      <c r="AU573" s="73">
        <v>53.969250000000002</v>
      </c>
      <c r="AV573" s="69">
        <v>72.267399999999995</v>
      </c>
      <c r="AX573" s="47"/>
      <c r="AY573" s="52" t="s">
        <v>4</v>
      </c>
      <c r="AZ573" s="69">
        <v>46.1051</v>
      </c>
      <c r="BA573" s="73">
        <v>67.708519999999993</v>
      </c>
      <c r="BB573" s="69">
        <v>89.311940000000007</v>
      </c>
      <c r="BD573" s="47"/>
      <c r="BE573" s="52" t="s">
        <v>4</v>
      </c>
      <c r="BF573" s="69">
        <v>58.143680000000003</v>
      </c>
      <c r="BG573" s="73">
        <v>87.413960000000003</v>
      </c>
      <c r="BH573" s="69">
        <v>116.68424</v>
      </c>
      <c r="BJ573" s="47"/>
      <c r="BK573" s="52" t="s">
        <v>4</v>
      </c>
      <c r="BL573" s="69">
        <v>76.314359999999994</v>
      </c>
      <c r="BM573" s="73">
        <v>112.93346</v>
      </c>
      <c r="BN573" s="69">
        <v>149.55256</v>
      </c>
      <c r="BP573" s="47"/>
      <c r="BQ573" s="52" t="s">
        <v>4</v>
      </c>
      <c r="BR573" s="69">
        <v>98.950050000000005</v>
      </c>
      <c r="BS573" s="73">
        <v>155.92168000000001</v>
      </c>
      <c r="BT573" s="69">
        <v>212.89330000000001</v>
      </c>
    </row>
    <row r="574" spans="2:72" x14ac:dyDescent="0.3">
      <c r="B574" s="57" t="s">
        <v>41</v>
      </c>
      <c r="C574" s="43"/>
      <c r="D574" s="76">
        <v>37.966769999999997</v>
      </c>
      <c r="E574" s="77">
        <v>77.397530000000003</v>
      </c>
      <c r="F574" s="76">
        <v>116.82829</v>
      </c>
      <c r="H574" s="57" t="s">
        <v>41</v>
      </c>
      <c r="I574" s="43"/>
      <c r="J574" s="76">
        <v>48.010179999999998</v>
      </c>
      <c r="K574" s="77">
        <v>86.116990000000001</v>
      </c>
      <c r="L574" s="76">
        <v>124.2238</v>
      </c>
      <c r="N574" s="57" t="s">
        <v>41</v>
      </c>
      <c r="O574" s="43"/>
      <c r="P574" s="76">
        <v>60.601489999999998</v>
      </c>
      <c r="Q574" s="77">
        <v>98.268320000000003</v>
      </c>
      <c r="R574" s="76">
        <v>135.93514999999999</v>
      </c>
      <c r="T574" s="57" t="s">
        <v>41</v>
      </c>
      <c r="U574" s="43"/>
      <c r="V574" s="76">
        <v>73.300749999999994</v>
      </c>
      <c r="W574" s="77">
        <v>113.96288</v>
      </c>
      <c r="X574" s="76">
        <v>154.62502000000001</v>
      </c>
      <c r="Z574" s="57" t="s">
        <v>41</v>
      </c>
      <c r="AA574" s="43"/>
      <c r="AB574" s="76">
        <v>86.218959999999996</v>
      </c>
      <c r="AC574" s="77">
        <v>131.06417999999999</v>
      </c>
      <c r="AD574" s="76">
        <v>175.90940000000001</v>
      </c>
      <c r="AF574" s="57" t="s">
        <v>41</v>
      </c>
      <c r="AG574" s="43"/>
      <c r="AH574" s="76">
        <v>114.77218999999999</v>
      </c>
      <c r="AI574" s="77">
        <v>158.14201</v>
      </c>
      <c r="AJ574" s="76">
        <v>201.51184000000001</v>
      </c>
      <c r="AL574" s="57" t="s">
        <v>41</v>
      </c>
      <c r="AM574" s="43"/>
      <c r="AN574" s="76">
        <v>129.7474</v>
      </c>
      <c r="AO574" s="77">
        <v>181.53634</v>
      </c>
      <c r="AP574" s="76">
        <v>233.32527999999999</v>
      </c>
      <c r="AR574" s="57" t="s">
        <v>41</v>
      </c>
      <c r="AS574" s="43"/>
      <c r="AT574" s="76">
        <v>150.01627999999999</v>
      </c>
      <c r="AU574" s="77">
        <v>211.17671999999999</v>
      </c>
      <c r="AV574" s="76">
        <v>272.33715000000001</v>
      </c>
      <c r="AX574" s="57" t="s">
        <v>41</v>
      </c>
      <c r="AY574" s="43"/>
      <c r="AZ574" s="76">
        <v>183.13126</v>
      </c>
      <c r="BA574" s="77">
        <v>257.23703999999998</v>
      </c>
      <c r="BB574" s="76">
        <v>331.34280999999999</v>
      </c>
      <c r="BD574" s="57" t="s">
        <v>41</v>
      </c>
      <c r="BE574" s="43"/>
      <c r="BF574" s="76">
        <v>223.70523</v>
      </c>
      <c r="BG574" s="77">
        <v>319.32882000000001</v>
      </c>
      <c r="BH574" s="76">
        <v>414.95240000000001</v>
      </c>
      <c r="BJ574" s="57" t="s">
        <v>41</v>
      </c>
      <c r="BK574" s="43"/>
      <c r="BL574" s="76">
        <v>303.01283000000001</v>
      </c>
      <c r="BM574" s="77">
        <v>420.91383000000002</v>
      </c>
      <c r="BN574" s="76">
        <v>538.81483000000003</v>
      </c>
      <c r="BP574" s="57" t="s">
        <v>41</v>
      </c>
      <c r="BQ574" s="43"/>
      <c r="BR574" s="76">
        <v>444.61219</v>
      </c>
      <c r="BS574" s="77">
        <v>621.09328000000005</v>
      </c>
      <c r="BT574" s="76">
        <v>797.57438000000002</v>
      </c>
    </row>
    <row r="575" spans="2:72" x14ac:dyDescent="0.3">
      <c r="B575" s="46" t="s">
        <v>42</v>
      </c>
      <c r="C575" s="47"/>
      <c r="D575" s="69">
        <v>0</v>
      </c>
      <c r="E575" s="73">
        <v>0</v>
      </c>
      <c r="F575" s="69">
        <v>0</v>
      </c>
      <c r="H575" s="46" t="s">
        <v>42</v>
      </c>
      <c r="I575" s="47"/>
      <c r="J575" s="69">
        <v>0</v>
      </c>
      <c r="K575" s="73">
        <v>0</v>
      </c>
      <c r="L575" s="69">
        <v>0</v>
      </c>
      <c r="N575" s="46" t="s">
        <v>42</v>
      </c>
      <c r="O575" s="47"/>
      <c r="P575" s="69">
        <v>0</v>
      </c>
      <c r="Q575" s="73">
        <v>0</v>
      </c>
      <c r="R575" s="69">
        <v>0</v>
      </c>
      <c r="T575" s="46" t="s">
        <v>42</v>
      </c>
      <c r="U575" s="47"/>
      <c r="V575" s="69">
        <v>0</v>
      </c>
      <c r="W575" s="73">
        <v>0</v>
      </c>
      <c r="X575" s="69">
        <v>0</v>
      </c>
      <c r="Z575" s="46" t="s">
        <v>42</v>
      </c>
      <c r="AA575" s="47"/>
      <c r="AB575" s="69">
        <v>0</v>
      </c>
      <c r="AC575" s="73">
        <v>0</v>
      </c>
      <c r="AD575" s="69">
        <v>0</v>
      </c>
      <c r="AF575" s="46" t="s">
        <v>42</v>
      </c>
      <c r="AG575" s="47"/>
      <c r="AH575" s="69">
        <v>0</v>
      </c>
      <c r="AI575" s="73">
        <v>0</v>
      </c>
      <c r="AJ575" s="69">
        <v>0</v>
      </c>
      <c r="AL575" s="46" t="s">
        <v>42</v>
      </c>
      <c r="AM575" s="47"/>
      <c r="AN575" s="69">
        <v>0</v>
      </c>
      <c r="AO575" s="73">
        <v>0</v>
      </c>
      <c r="AP575" s="69">
        <v>0</v>
      </c>
      <c r="AR575" s="46" t="s">
        <v>42</v>
      </c>
      <c r="AS575" s="47"/>
      <c r="AT575" s="69">
        <v>0</v>
      </c>
      <c r="AU575" s="73">
        <v>0</v>
      </c>
      <c r="AV575" s="69">
        <v>0</v>
      </c>
      <c r="AX575" s="46" t="s">
        <v>42</v>
      </c>
      <c r="AY575" s="47"/>
      <c r="AZ575" s="69">
        <v>0</v>
      </c>
      <c r="BA575" s="73">
        <v>0</v>
      </c>
      <c r="BB575" s="69">
        <v>0</v>
      </c>
      <c r="BD575" s="46" t="s">
        <v>42</v>
      </c>
      <c r="BE575" s="47"/>
      <c r="BF575" s="69">
        <v>0</v>
      </c>
      <c r="BG575" s="73">
        <v>0</v>
      </c>
      <c r="BH575" s="69">
        <v>0</v>
      </c>
      <c r="BJ575" s="46" t="s">
        <v>42</v>
      </c>
      <c r="BK575" s="47"/>
      <c r="BL575" s="69">
        <v>-2.4183400000000002</v>
      </c>
      <c r="BM575" s="73">
        <v>3.89412</v>
      </c>
      <c r="BN575" s="69">
        <v>10.206569999999999</v>
      </c>
      <c r="BP575" s="46" t="s">
        <v>42</v>
      </c>
      <c r="BQ575" s="47"/>
      <c r="BR575" s="69">
        <v>-1.3064899999999999</v>
      </c>
      <c r="BS575" s="73">
        <v>50.410200000000003</v>
      </c>
      <c r="BT575" s="69">
        <v>102.12689</v>
      </c>
    </row>
    <row r="576" spans="2:72" x14ac:dyDescent="0.3">
      <c r="B576" s="14" t="s">
        <v>43</v>
      </c>
      <c r="C576" s="50" t="s">
        <v>3</v>
      </c>
      <c r="D576" s="71">
        <v>5.3844200000000004</v>
      </c>
      <c r="E576" s="74">
        <v>5.8447699999999996</v>
      </c>
      <c r="F576" s="71">
        <v>6.30511</v>
      </c>
      <c r="H576" s="14" t="s">
        <v>43</v>
      </c>
      <c r="I576" s="50" t="s">
        <v>3</v>
      </c>
      <c r="J576" s="71">
        <v>5.3548</v>
      </c>
      <c r="K576" s="74">
        <v>5.8220299999999998</v>
      </c>
      <c r="L576" s="71">
        <v>6.2892599999999996</v>
      </c>
      <c r="N576" s="14" t="s">
        <v>43</v>
      </c>
      <c r="O576" s="50" t="s">
        <v>3</v>
      </c>
      <c r="P576" s="71">
        <v>5.3157699999999997</v>
      </c>
      <c r="Q576" s="74">
        <v>5.7597899999999997</v>
      </c>
      <c r="R576" s="71">
        <v>6.2038000000000002</v>
      </c>
      <c r="T576" s="14" t="s">
        <v>43</v>
      </c>
      <c r="U576" s="50" t="s">
        <v>3</v>
      </c>
      <c r="V576" s="71">
        <v>5.2876500000000002</v>
      </c>
      <c r="W576" s="74">
        <v>5.71373</v>
      </c>
      <c r="X576" s="71">
        <v>6.1398099999999998</v>
      </c>
      <c r="Z576" s="14" t="s">
        <v>43</v>
      </c>
      <c r="AA576" s="50" t="s">
        <v>3</v>
      </c>
      <c r="AB576" s="71">
        <v>5.2575700000000003</v>
      </c>
      <c r="AC576" s="74">
        <v>5.65442</v>
      </c>
      <c r="AD576" s="71">
        <v>6.0512600000000001</v>
      </c>
      <c r="AF576" s="14" t="s">
        <v>43</v>
      </c>
      <c r="AG576" s="50" t="s">
        <v>3</v>
      </c>
      <c r="AH576" s="71">
        <v>5.2276100000000003</v>
      </c>
      <c r="AI576" s="74">
        <v>5.60121</v>
      </c>
      <c r="AJ576" s="71">
        <v>5.9748000000000001</v>
      </c>
      <c r="AL576" s="14" t="s">
        <v>43</v>
      </c>
      <c r="AM576" s="50" t="s">
        <v>3</v>
      </c>
      <c r="AN576" s="71">
        <v>5.1234000000000002</v>
      </c>
      <c r="AO576" s="74">
        <v>5.4959499999999997</v>
      </c>
      <c r="AP576" s="71">
        <v>5.8685</v>
      </c>
      <c r="AR576" s="14" t="s">
        <v>43</v>
      </c>
      <c r="AS576" s="50" t="s">
        <v>3</v>
      </c>
      <c r="AT576" s="71">
        <v>5.0547199999999997</v>
      </c>
      <c r="AU576" s="74">
        <v>5.3871099999999998</v>
      </c>
      <c r="AV576" s="71">
        <v>5.7195</v>
      </c>
      <c r="AX576" s="14" t="s">
        <v>43</v>
      </c>
      <c r="AY576" s="50" t="s">
        <v>3</v>
      </c>
      <c r="AZ576" s="71">
        <v>4.9520200000000001</v>
      </c>
      <c r="BA576" s="74">
        <v>5.2629200000000003</v>
      </c>
      <c r="BB576" s="71">
        <v>5.5738200000000004</v>
      </c>
      <c r="BD576" s="14" t="s">
        <v>43</v>
      </c>
      <c r="BE576" s="50" t="s">
        <v>3</v>
      </c>
      <c r="BF576" s="71">
        <v>4.8495200000000001</v>
      </c>
      <c r="BG576" s="74">
        <v>5.0509899999999996</v>
      </c>
      <c r="BH576" s="71">
        <v>5.2524600000000001</v>
      </c>
      <c r="BJ576" s="14" t="s">
        <v>43</v>
      </c>
      <c r="BK576" s="50" t="s">
        <v>3</v>
      </c>
      <c r="BL576" s="71">
        <v>4.6780099999999996</v>
      </c>
      <c r="BM576" s="74">
        <v>4.8353200000000003</v>
      </c>
      <c r="BN576" s="71">
        <v>4.9926199999999996</v>
      </c>
      <c r="BP576" s="14" t="s">
        <v>43</v>
      </c>
      <c r="BQ576" s="50" t="s">
        <v>3</v>
      </c>
      <c r="BR576" s="71">
        <v>4.2570699999999997</v>
      </c>
      <c r="BS576" s="74">
        <v>4.3676899999999996</v>
      </c>
      <c r="BT576" s="71">
        <v>4.4783099999999996</v>
      </c>
    </row>
    <row r="577" spans="1:72" x14ac:dyDescent="0.3">
      <c r="B577" s="47"/>
      <c r="C577" s="52" t="s">
        <v>4</v>
      </c>
      <c r="D577" s="69">
        <v>1.9063699999999999</v>
      </c>
      <c r="E577" s="73">
        <v>2.07619</v>
      </c>
      <c r="F577" s="69">
        <v>2.246</v>
      </c>
      <c r="H577" s="47"/>
      <c r="I577" s="52" t="s">
        <v>4</v>
      </c>
      <c r="J577" s="69">
        <v>1.8664400000000001</v>
      </c>
      <c r="K577" s="73">
        <v>2.0284399999999998</v>
      </c>
      <c r="L577" s="69">
        <v>2.1904400000000002</v>
      </c>
      <c r="N577" s="47"/>
      <c r="O577" s="52" t="s">
        <v>4</v>
      </c>
      <c r="P577" s="69">
        <v>1.7983499999999999</v>
      </c>
      <c r="Q577" s="73">
        <v>1.94929</v>
      </c>
      <c r="R577" s="69">
        <v>2.1002299999999998</v>
      </c>
      <c r="T577" s="47"/>
      <c r="U577" s="52" t="s">
        <v>4</v>
      </c>
      <c r="V577" s="69">
        <v>1.73126</v>
      </c>
      <c r="W577" s="73">
        <v>1.87374</v>
      </c>
      <c r="X577" s="69">
        <v>2.0162300000000002</v>
      </c>
      <c r="Z577" s="47"/>
      <c r="AA577" s="52" t="s">
        <v>4</v>
      </c>
      <c r="AB577" s="69">
        <v>1.6374899999999999</v>
      </c>
      <c r="AC577" s="73">
        <v>1.7821499999999999</v>
      </c>
      <c r="AD577" s="69">
        <v>1.9268099999999999</v>
      </c>
      <c r="AF577" s="47"/>
      <c r="AG577" s="52" t="s">
        <v>4</v>
      </c>
      <c r="AH577" s="69">
        <v>1.51556</v>
      </c>
      <c r="AI577" s="73">
        <v>1.66469</v>
      </c>
      <c r="AJ577" s="69">
        <v>1.81382</v>
      </c>
      <c r="AL577" s="47"/>
      <c r="AM577" s="52" t="s">
        <v>4</v>
      </c>
      <c r="AN577" s="69">
        <v>1.3830499999999999</v>
      </c>
      <c r="AO577" s="73">
        <v>1.5237400000000001</v>
      </c>
      <c r="AP577" s="69">
        <v>1.6644399999999999</v>
      </c>
      <c r="AR577" s="47"/>
      <c r="AS577" s="52" t="s">
        <v>4</v>
      </c>
      <c r="AT577" s="69">
        <v>1.24665</v>
      </c>
      <c r="AU577" s="73">
        <v>1.3691199999999999</v>
      </c>
      <c r="AV577" s="69">
        <v>1.49159</v>
      </c>
      <c r="AX577" s="47"/>
      <c r="AY577" s="52" t="s">
        <v>4</v>
      </c>
      <c r="AZ577" s="69">
        <v>1.0631600000000001</v>
      </c>
      <c r="BA577" s="73">
        <v>1.1835599999999999</v>
      </c>
      <c r="BB577" s="69">
        <v>1.30396</v>
      </c>
      <c r="BD577" s="47"/>
      <c r="BE577" s="52" t="s">
        <v>4</v>
      </c>
      <c r="BF577" s="69">
        <v>0.89148000000000005</v>
      </c>
      <c r="BG577" s="73">
        <v>1.0032000000000001</v>
      </c>
      <c r="BH577" s="69">
        <v>1.1149199999999999</v>
      </c>
      <c r="BJ577" s="47"/>
      <c r="BK577" s="52" t="s">
        <v>4</v>
      </c>
      <c r="BL577" s="69">
        <v>0.64461999999999997</v>
      </c>
      <c r="BM577" s="73">
        <v>0.75463999999999998</v>
      </c>
      <c r="BN577" s="69">
        <v>0.86465999999999998</v>
      </c>
      <c r="BP577" s="47"/>
      <c r="BQ577" s="52" t="s">
        <v>4</v>
      </c>
      <c r="BR577" s="69">
        <v>0.55267999999999995</v>
      </c>
      <c r="BS577" s="73">
        <v>0.61194000000000004</v>
      </c>
      <c r="BT577" s="69">
        <v>0.67120000000000002</v>
      </c>
    </row>
    <row r="578" spans="1:72" x14ac:dyDescent="0.3">
      <c r="B578" s="14" t="s">
        <v>44</v>
      </c>
      <c r="C578" s="50" t="s">
        <v>3</v>
      </c>
      <c r="D578" s="71">
        <v>6.1110600000000002</v>
      </c>
      <c r="E578" s="74">
        <v>6.5884600000000004</v>
      </c>
      <c r="F578" s="71">
        <v>7.0658700000000003</v>
      </c>
      <c r="H578" s="14" t="s">
        <v>44</v>
      </c>
      <c r="I578" s="50" t="s">
        <v>3</v>
      </c>
      <c r="J578" s="71">
        <v>6.0789799999999996</v>
      </c>
      <c r="K578" s="74">
        <v>6.5632700000000002</v>
      </c>
      <c r="L578" s="71">
        <v>7.0475599999999998</v>
      </c>
      <c r="N578" s="14" t="s">
        <v>44</v>
      </c>
      <c r="O578" s="50" t="s">
        <v>3</v>
      </c>
      <c r="P578" s="71">
        <v>6.0332600000000003</v>
      </c>
      <c r="Q578" s="74">
        <v>6.4885700000000002</v>
      </c>
      <c r="R578" s="71">
        <v>6.9438700000000004</v>
      </c>
      <c r="T578" s="14" t="s">
        <v>44</v>
      </c>
      <c r="U578" s="50" t="s">
        <v>3</v>
      </c>
      <c r="V578" s="71">
        <v>5.9921899999999999</v>
      </c>
      <c r="W578" s="74">
        <v>6.42265</v>
      </c>
      <c r="X578" s="71">
        <v>6.85311</v>
      </c>
      <c r="Z578" s="14" t="s">
        <v>44</v>
      </c>
      <c r="AA578" s="50" t="s">
        <v>3</v>
      </c>
      <c r="AB578" s="71">
        <v>5.9565900000000003</v>
      </c>
      <c r="AC578" s="74">
        <v>6.3469499999999996</v>
      </c>
      <c r="AD578" s="71">
        <v>6.7373099999999999</v>
      </c>
      <c r="AF578" s="14" t="s">
        <v>44</v>
      </c>
      <c r="AG578" s="50" t="s">
        <v>3</v>
      </c>
      <c r="AH578" s="71">
        <v>5.9041800000000002</v>
      </c>
      <c r="AI578" s="74">
        <v>6.2644299999999999</v>
      </c>
      <c r="AJ578" s="71">
        <v>6.6246799999999997</v>
      </c>
      <c r="AL578" s="14" t="s">
        <v>44</v>
      </c>
      <c r="AM578" s="50" t="s">
        <v>3</v>
      </c>
      <c r="AN578" s="71">
        <v>5.7774000000000001</v>
      </c>
      <c r="AO578" s="74">
        <v>6.1207399999999996</v>
      </c>
      <c r="AP578" s="71">
        <v>6.46408</v>
      </c>
      <c r="AR578" s="14" t="s">
        <v>44</v>
      </c>
      <c r="AS578" s="50" t="s">
        <v>3</v>
      </c>
      <c r="AT578" s="71">
        <v>5.6678100000000002</v>
      </c>
      <c r="AU578" s="74">
        <v>5.9654800000000003</v>
      </c>
      <c r="AV578" s="71">
        <v>6.2631600000000001</v>
      </c>
      <c r="AX578" s="14" t="s">
        <v>44</v>
      </c>
      <c r="AY578" s="50" t="s">
        <v>3</v>
      </c>
      <c r="AZ578" s="71">
        <v>5.49892</v>
      </c>
      <c r="BA578" s="74">
        <v>5.7654500000000004</v>
      </c>
      <c r="BB578" s="71">
        <v>6.0319900000000004</v>
      </c>
      <c r="BD578" s="14" t="s">
        <v>44</v>
      </c>
      <c r="BE578" s="50" t="s">
        <v>3</v>
      </c>
      <c r="BF578" s="71">
        <v>5.3235299999999999</v>
      </c>
      <c r="BG578" s="74">
        <v>5.48827</v>
      </c>
      <c r="BH578" s="71">
        <v>5.6530199999999997</v>
      </c>
      <c r="BJ578" s="14" t="s">
        <v>44</v>
      </c>
      <c r="BK578" s="50" t="s">
        <v>3</v>
      </c>
      <c r="BL578" s="71">
        <v>5.0764199999999997</v>
      </c>
      <c r="BM578" s="74">
        <v>5.1986100000000004</v>
      </c>
      <c r="BN578" s="71">
        <v>5.3207899999999997</v>
      </c>
      <c r="BP578" s="14" t="s">
        <v>44</v>
      </c>
      <c r="BQ578" s="50" t="s">
        <v>3</v>
      </c>
      <c r="BR578" s="71">
        <v>4.5967599999999997</v>
      </c>
      <c r="BS578" s="74">
        <v>4.6759300000000001</v>
      </c>
      <c r="BT578" s="71">
        <v>4.7551100000000002</v>
      </c>
    </row>
    <row r="579" spans="1:72" x14ac:dyDescent="0.3">
      <c r="B579" s="47"/>
      <c r="C579" s="52" t="s">
        <v>4</v>
      </c>
      <c r="D579" s="69">
        <v>2.1149800000000001</v>
      </c>
      <c r="E579" s="73">
        <v>2.2882099999999999</v>
      </c>
      <c r="F579" s="69">
        <v>2.4614500000000001</v>
      </c>
      <c r="H579" s="47"/>
      <c r="I579" s="52" t="s">
        <v>4</v>
      </c>
      <c r="J579" s="69">
        <v>2.07782</v>
      </c>
      <c r="K579" s="73">
        <v>2.2364899999999999</v>
      </c>
      <c r="L579" s="69">
        <v>2.3951699999999998</v>
      </c>
      <c r="N579" s="47"/>
      <c r="O579" s="52" t="s">
        <v>4</v>
      </c>
      <c r="P579" s="69">
        <v>1.99261</v>
      </c>
      <c r="Q579" s="73">
        <v>2.1442700000000001</v>
      </c>
      <c r="R579" s="69">
        <v>2.2959299999999998</v>
      </c>
      <c r="T579" s="47"/>
      <c r="U579" s="52" t="s">
        <v>4</v>
      </c>
      <c r="V579" s="69">
        <v>1.9135599999999999</v>
      </c>
      <c r="W579" s="73">
        <v>2.0561400000000001</v>
      </c>
      <c r="X579" s="69">
        <v>2.1987199999999998</v>
      </c>
      <c r="Z579" s="47"/>
      <c r="AA579" s="52" t="s">
        <v>4</v>
      </c>
      <c r="AB579" s="69">
        <v>1.80941</v>
      </c>
      <c r="AC579" s="73">
        <v>1.95556</v>
      </c>
      <c r="AD579" s="69">
        <v>2.1017199999999998</v>
      </c>
      <c r="AF579" s="47"/>
      <c r="AG579" s="52" t="s">
        <v>4</v>
      </c>
      <c r="AH579" s="69">
        <v>1.65384</v>
      </c>
      <c r="AI579" s="73">
        <v>1.8158300000000001</v>
      </c>
      <c r="AJ579" s="69">
        <v>1.97783</v>
      </c>
      <c r="AL579" s="47"/>
      <c r="AM579" s="52" t="s">
        <v>4</v>
      </c>
      <c r="AN579" s="69">
        <v>1.4903299999999999</v>
      </c>
      <c r="AO579" s="73">
        <v>1.6508100000000001</v>
      </c>
      <c r="AP579" s="69">
        <v>1.8112999999999999</v>
      </c>
      <c r="AR579" s="47"/>
      <c r="AS579" s="52" t="s">
        <v>4</v>
      </c>
      <c r="AT579" s="69">
        <v>1.3399399999999999</v>
      </c>
      <c r="AU579" s="73">
        <v>1.4710300000000001</v>
      </c>
      <c r="AV579" s="69">
        <v>1.6021099999999999</v>
      </c>
      <c r="AX579" s="47"/>
      <c r="AY579" s="52" t="s">
        <v>4</v>
      </c>
      <c r="AZ579" s="69">
        <v>1.1311500000000001</v>
      </c>
      <c r="BA579" s="73">
        <v>1.2575000000000001</v>
      </c>
      <c r="BB579" s="69">
        <v>1.38384</v>
      </c>
      <c r="BD579" s="47"/>
      <c r="BE579" s="52" t="s">
        <v>4</v>
      </c>
      <c r="BF579" s="69">
        <v>0.96179999999999999</v>
      </c>
      <c r="BG579" s="73">
        <v>1.06277</v>
      </c>
      <c r="BH579" s="69">
        <v>1.16374</v>
      </c>
      <c r="BJ579" s="47"/>
      <c r="BK579" s="52" t="s">
        <v>4</v>
      </c>
      <c r="BL579" s="69">
        <v>0.75461999999999996</v>
      </c>
      <c r="BM579" s="73">
        <v>0.83877999999999997</v>
      </c>
      <c r="BN579" s="69">
        <v>0.92293000000000003</v>
      </c>
      <c r="BP579" s="47"/>
      <c r="BQ579" s="52" t="s">
        <v>4</v>
      </c>
      <c r="BR579" s="69">
        <v>0.66474</v>
      </c>
      <c r="BS579" s="73">
        <v>0.70992999999999995</v>
      </c>
      <c r="BT579" s="69">
        <v>0.75512000000000001</v>
      </c>
    </row>
    <row r="580" spans="1:72" x14ac:dyDescent="0.3">
      <c r="B580" s="14" t="s">
        <v>45</v>
      </c>
      <c r="D580" s="71">
        <v>88.435770000000005</v>
      </c>
      <c r="E580" s="78">
        <v>89.875559999999993</v>
      </c>
      <c r="F580" s="71">
        <v>91.315349999999995</v>
      </c>
      <c r="H580" s="14" t="s">
        <v>45</v>
      </c>
      <c r="J580" s="71">
        <v>88.440830000000005</v>
      </c>
      <c r="K580" s="78">
        <v>89.882099999999994</v>
      </c>
      <c r="L580" s="71">
        <v>91.323359999999994</v>
      </c>
      <c r="N580" s="14" t="s">
        <v>45</v>
      </c>
      <c r="P580" s="71">
        <v>88.434100000000001</v>
      </c>
      <c r="Q580" s="78">
        <v>89.858729999999994</v>
      </c>
      <c r="R580" s="71">
        <v>91.283349999999999</v>
      </c>
      <c r="T580" s="14" t="s">
        <v>45</v>
      </c>
      <c r="V580" s="71">
        <v>88.456940000000003</v>
      </c>
      <c r="W580" s="78">
        <v>89.900009999999995</v>
      </c>
      <c r="X580" s="71">
        <v>91.34308</v>
      </c>
      <c r="Z580" s="14" t="s">
        <v>45</v>
      </c>
      <c r="AB580" s="71">
        <v>88.442729999999997</v>
      </c>
      <c r="AC580" s="78">
        <v>89.869709999999998</v>
      </c>
      <c r="AD580" s="71">
        <v>91.296689999999998</v>
      </c>
      <c r="AF580" s="14" t="s">
        <v>45</v>
      </c>
      <c r="AH580" s="71">
        <v>88.469409999999996</v>
      </c>
      <c r="AI580" s="78">
        <v>89.902919999999995</v>
      </c>
      <c r="AJ580" s="71">
        <v>91.336420000000004</v>
      </c>
      <c r="AL580" s="14" t="s">
        <v>45</v>
      </c>
      <c r="AN580" s="71">
        <v>88.485200000000006</v>
      </c>
      <c r="AO580" s="78">
        <v>89.866439999999997</v>
      </c>
      <c r="AP580" s="71">
        <v>91.247680000000003</v>
      </c>
      <c r="AR580" s="14" t="s">
        <v>45</v>
      </c>
      <c r="AT580" s="71">
        <v>88.477959999999996</v>
      </c>
      <c r="AU580" s="78">
        <v>89.817549999999997</v>
      </c>
      <c r="AV580" s="71">
        <v>91.157139999999998</v>
      </c>
      <c r="AX580" s="14" t="s">
        <v>45</v>
      </c>
      <c r="AZ580" s="71">
        <v>88.534260000000003</v>
      </c>
      <c r="BA580" s="78">
        <v>89.824380000000005</v>
      </c>
      <c r="BB580" s="71">
        <v>91.114500000000007</v>
      </c>
      <c r="BD580" s="14" t="s">
        <v>45</v>
      </c>
      <c r="BF580" s="71">
        <v>88.497420000000005</v>
      </c>
      <c r="BG580" s="78">
        <v>89.710750000000004</v>
      </c>
      <c r="BH580" s="71">
        <v>90.924090000000007</v>
      </c>
      <c r="BJ580" s="14" t="s">
        <v>45</v>
      </c>
      <c r="BL580" s="71">
        <v>88.150170000000003</v>
      </c>
      <c r="BM580" s="78">
        <v>89.366990000000001</v>
      </c>
      <c r="BN580" s="71">
        <v>90.58381</v>
      </c>
      <c r="BP580" s="14" t="s">
        <v>45</v>
      </c>
      <c r="BR580" s="71">
        <v>87.318619999999996</v>
      </c>
      <c r="BS580" s="78">
        <v>88.326930000000004</v>
      </c>
      <c r="BT580" s="71">
        <v>89.335250000000002</v>
      </c>
    </row>
    <row r="581" spans="1:72" x14ac:dyDescent="0.3">
      <c r="B581" s="14" t="s">
        <v>46</v>
      </c>
      <c r="D581" s="71">
        <v>87.736540000000005</v>
      </c>
      <c r="E581" s="78">
        <v>89.607029999999995</v>
      </c>
      <c r="F581" s="71">
        <v>91.477509999999995</v>
      </c>
      <c r="H581" s="14" t="s">
        <v>46</v>
      </c>
      <c r="J581" s="71">
        <v>87.74194</v>
      </c>
      <c r="K581" s="78">
        <v>89.614859999999993</v>
      </c>
      <c r="L581" s="71">
        <v>91.487769999999998</v>
      </c>
      <c r="N581" s="14" t="s">
        <v>46</v>
      </c>
      <c r="P581" s="71">
        <v>87.729860000000002</v>
      </c>
      <c r="Q581" s="78">
        <v>89.609610000000004</v>
      </c>
      <c r="R581" s="71">
        <v>91.489369999999994</v>
      </c>
      <c r="T581" s="14" t="s">
        <v>46</v>
      </c>
      <c r="V581" s="71">
        <v>87.746009999999998</v>
      </c>
      <c r="W581" s="78">
        <v>89.621409999999997</v>
      </c>
      <c r="X581" s="71">
        <v>91.49682</v>
      </c>
      <c r="Z581" s="14" t="s">
        <v>46</v>
      </c>
      <c r="AB581" s="71">
        <v>87.760689999999997</v>
      </c>
      <c r="AC581" s="78">
        <v>89.595669999999998</v>
      </c>
      <c r="AD581" s="71">
        <v>91.430639999999997</v>
      </c>
      <c r="AF581" s="14" t="s">
        <v>46</v>
      </c>
      <c r="AH581" s="71">
        <v>87.782960000000003</v>
      </c>
      <c r="AI581" s="78">
        <v>89.610669999999999</v>
      </c>
      <c r="AJ581" s="71">
        <v>91.438370000000006</v>
      </c>
      <c r="AL581" s="14" t="s">
        <v>46</v>
      </c>
      <c r="AN581" s="71">
        <v>87.860919999999993</v>
      </c>
      <c r="AO581" s="78">
        <v>89.616550000000004</v>
      </c>
      <c r="AP581" s="71">
        <v>91.372169999999997</v>
      </c>
      <c r="AR581" s="14" t="s">
        <v>46</v>
      </c>
      <c r="AT581" s="71">
        <v>87.837490000000003</v>
      </c>
      <c r="AU581" s="78">
        <v>89.492109999999997</v>
      </c>
      <c r="AV581" s="71">
        <v>91.146730000000005</v>
      </c>
      <c r="AX581" s="14" t="s">
        <v>46</v>
      </c>
      <c r="AZ581" s="71">
        <v>87.839330000000004</v>
      </c>
      <c r="BA581" s="78">
        <v>89.464920000000006</v>
      </c>
      <c r="BB581" s="71">
        <v>91.090509999999995</v>
      </c>
      <c r="BD581" s="14" t="s">
        <v>46</v>
      </c>
      <c r="BF581" s="71">
        <v>87.884810000000002</v>
      </c>
      <c r="BG581" s="78">
        <v>89.339389999999995</v>
      </c>
      <c r="BH581" s="71">
        <v>90.793970000000002</v>
      </c>
      <c r="BJ581" s="14" t="s">
        <v>46</v>
      </c>
      <c r="BL581" s="71">
        <v>87.668400000000005</v>
      </c>
      <c r="BM581" s="78">
        <v>89.060040000000001</v>
      </c>
      <c r="BN581" s="71">
        <v>90.451689999999999</v>
      </c>
      <c r="BP581" s="14" t="s">
        <v>46</v>
      </c>
      <c r="BR581" s="71">
        <v>86.765360000000001</v>
      </c>
      <c r="BS581" s="78">
        <v>87.91628</v>
      </c>
      <c r="BT581" s="71">
        <v>89.0672</v>
      </c>
    </row>
    <row r="582" spans="1:72" x14ac:dyDescent="0.3">
      <c r="B582" s="14" t="s">
        <v>47</v>
      </c>
      <c r="D582" s="71">
        <v>88.829419999999999</v>
      </c>
      <c r="E582" s="78">
        <v>89.665180000000007</v>
      </c>
      <c r="F582" s="71">
        <v>90.50094</v>
      </c>
      <c r="H582" s="14" t="s">
        <v>47</v>
      </c>
      <c r="J582" s="71">
        <v>88.832980000000006</v>
      </c>
      <c r="K582" s="78">
        <v>89.668930000000003</v>
      </c>
      <c r="L582" s="71">
        <v>90.504869999999997</v>
      </c>
      <c r="N582" s="14" t="s">
        <v>47</v>
      </c>
      <c r="P582" s="71">
        <v>88.816999999999993</v>
      </c>
      <c r="Q582" s="78">
        <v>89.646439999999998</v>
      </c>
      <c r="R582" s="71">
        <v>90.475880000000004</v>
      </c>
      <c r="T582" s="14" t="s">
        <v>47</v>
      </c>
      <c r="V582" s="71">
        <v>88.840180000000004</v>
      </c>
      <c r="W582" s="78">
        <v>89.679169999999999</v>
      </c>
      <c r="X582" s="71">
        <v>90.518159999999995</v>
      </c>
      <c r="Z582" s="14" t="s">
        <v>47</v>
      </c>
      <c r="AB582" s="71">
        <v>88.833870000000005</v>
      </c>
      <c r="AC582" s="78">
        <v>89.650260000000003</v>
      </c>
      <c r="AD582" s="71">
        <v>90.466660000000005</v>
      </c>
      <c r="AF582" s="14" t="s">
        <v>47</v>
      </c>
      <c r="AH582" s="71">
        <v>88.878129999999999</v>
      </c>
      <c r="AI582" s="78">
        <v>89.690770000000001</v>
      </c>
      <c r="AJ582" s="71">
        <v>90.503410000000002</v>
      </c>
      <c r="AL582" s="14" t="s">
        <v>47</v>
      </c>
      <c r="AN582" s="71">
        <v>88.875489999999999</v>
      </c>
      <c r="AO582" s="78">
        <v>89.644059999999996</v>
      </c>
      <c r="AP582" s="71">
        <v>90.412629999999993</v>
      </c>
      <c r="AR582" s="14" t="s">
        <v>47</v>
      </c>
      <c r="AT582" s="71">
        <v>88.837689999999995</v>
      </c>
      <c r="AU582" s="78">
        <v>89.563890000000001</v>
      </c>
      <c r="AV582" s="71">
        <v>90.290099999999995</v>
      </c>
      <c r="AX582" s="14" t="s">
        <v>47</v>
      </c>
      <c r="AZ582" s="71">
        <v>88.878879999999995</v>
      </c>
      <c r="BA582" s="78">
        <v>89.577370000000002</v>
      </c>
      <c r="BB582" s="71">
        <v>90.275869999999998</v>
      </c>
      <c r="BD582" s="14" t="s">
        <v>47</v>
      </c>
      <c r="BF582" s="71">
        <v>88.845420000000004</v>
      </c>
      <c r="BG582" s="78">
        <v>89.466769999999997</v>
      </c>
      <c r="BH582" s="71">
        <v>90.088120000000004</v>
      </c>
      <c r="BJ582" s="14" t="s">
        <v>47</v>
      </c>
      <c r="BL582" s="71">
        <v>88.451620000000005</v>
      </c>
      <c r="BM582" s="78">
        <v>89.089640000000003</v>
      </c>
      <c r="BN582" s="71">
        <v>89.72766</v>
      </c>
      <c r="BP582" s="14" t="s">
        <v>47</v>
      </c>
      <c r="BR582" s="71">
        <v>87.341449999999995</v>
      </c>
      <c r="BS582" s="78">
        <v>87.924499999999995</v>
      </c>
      <c r="BT582" s="71">
        <v>88.507549999999995</v>
      </c>
    </row>
    <row r="583" spans="1:72" x14ac:dyDescent="0.3">
      <c r="B583" s="14" t="s">
        <v>48</v>
      </c>
      <c r="D583" s="71">
        <v>86.991900000000001</v>
      </c>
      <c r="E583" s="78">
        <v>88.313869999999994</v>
      </c>
      <c r="F583" s="71">
        <v>89.635829999999999</v>
      </c>
      <c r="H583" s="14" t="s">
        <v>48</v>
      </c>
      <c r="J583" s="71">
        <v>86.993020000000001</v>
      </c>
      <c r="K583" s="78">
        <v>88.309129999999996</v>
      </c>
      <c r="L583" s="71">
        <v>89.625240000000005</v>
      </c>
      <c r="N583" s="14" t="s">
        <v>48</v>
      </c>
      <c r="P583" s="71">
        <v>86.988870000000006</v>
      </c>
      <c r="Q583" s="78">
        <v>88.306479999999993</v>
      </c>
      <c r="R583" s="71">
        <v>89.624089999999995</v>
      </c>
      <c r="T583" s="14" t="s">
        <v>48</v>
      </c>
      <c r="V583" s="71">
        <v>86.999610000000004</v>
      </c>
      <c r="W583" s="78">
        <v>88.315600000000003</v>
      </c>
      <c r="X583" s="71">
        <v>89.63158</v>
      </c>
      <c r="Z583" s="14" t="s">
        <v>48</v>
      </c>
      <c r="AB583" s="71">
        <v>86.958349999999996</v>
      </c>
      <c r="AC583" s="78">
        <v>88.264650000000003</v>
      </c>
      <c r="AD583" s="71">
        <v>89.570959999999999</v>
      </c>
      <c r="AF583" s="14" t="s">
        <v>48</v>
      </c>
      <c r="AH583" s="71">
        <v>87.009360000000001</v>
      </c>
      <c r="AI583" s="78">
        <v>88.298370000000006</v>
      </c>
      <c r="AJ583" s="71">
        <v>89.587389999999999</v>
      </c>
      <c r="AL583" s="14" t="s">
        <v>48</v>
      </c>
      <c r="AN583" s="71">
        <v>87.001949999999994</v>
      </c>
      <c r="AO583" s="78">
        <v>88.241100000000003</v>
      </c>
      <c r="AP583" s="71">
        <v>89.480249999999998</v>
      </c>
      <c r="AR583" s="14" t="s">
        <v>48</v>
      </c>
      <c r="AT583" s="71">
        <v>86.982659999999996</v>
      </c>
      <c r="AU583" s="78">
        <v>88.174149999999997</v>
      </c>
      <c r="AV583" s="71">
        <v>89.365629999999996</v>
      </c>
      <c r="AX583" s="14" t="s">
        <v>48</v>
      </c>
      <c r="AZ583" s="71">
        <v>86.979209999999995</v>
      </c>
      <c r="BA583" s="78">
        <v>88.137280000000004</v>
      </c>
      <c r="BB583" s="71">
        <v>89.295339999999996</v>
      </c>
      <c r="BD583" s="14" t="s">
        <v>48</v>
      </c>
      <c r="BF583" s="71">
        <v>86.935490000000001</v>
      </c>
      <c r="BG583" s="78">
        <v>87.994649999999993</v>
      </c>
      <c r="BH583" s="71">
        <v>89.053799999999995</v>
      </c>
      <c r="BJ583" s="14" t="s">
        <v>48</v>
      </c>
      <c r="BL583" s="71">
        <v>86.639150000000001</v>
      </c>
      <c r="BM583" s="78">
        <v>87.630690000000001</v>
      </c>
      <c r="BN583" s="71">
        <v>88.622230000000002</v>
      </c>
      <c r="BP583" s="14" t="s">
        <v>48</v>
      </c>
      <c r="BR583" s="71">
        <v>85.474289999999996</v>
      </c>
      <c r="BS583" s="78">
        <v>86.451250000000002</v>
      </c>
      <c r="BT583" s="71">
        <v>87.428210000000007</v>
      </c>
    </row>
    <row r="584" spans="1:72" x14ac:dyDescent="0.3">
      <c r="B584" s="14" t="s">
        <v>49</v>
      </c>
      <c r="D584" s="71">
        <v>87.830160000000006</v>
      </c>
      <c r="E584" s="78">
        <v>89.295490000000001</v>
      </c>
      <c r="F584" s="71">
        <v>90.760819999999995</v>
      </c>
      <c r="H584" s="14" t="s">
        <v>49</v>
      </c>
      <c r="J584" s="71">
        <v>87.857960000000006</v>
      </c>
      <c r="K584" s="78">
        <v>89.309970000000007</v>
      </c>
      <c r="L584" s="71">
        <v>90.761970000000005</v>
      </c>
      <c r="N584" s="14" t="s">
        <v>49</v>
      </c>
      <c r="P584" s="71">
        <v>87.802959999999999</v>
      </c>
      <c r="Q584" s="78">
        <v>89.273480000000006</v>
      </c>
      <c r="R584" s="71">
        <v>90.744</v>
      </c>
      <c r="T584" s="14" t="s">
        <v>49</v>
      </c>
      <c r="V584" s="71">
        <v>87.847890000000007</v>
      </c>
      <c r="W584" s="78">
        <v>89.306950000000001</v>
      </c>
      <c r="X584" s="71">
        <v>90.766009999999994</v>
      </c>
      <c r="Z584" s="14" t="s">
        <v>49</v>
      </c>
      <c r="AB584" s="71">
        <v>87.82217</v>
      </c>
      <c r="AC584" s="78">
        <v>89.280950000000004</v>
      </c>
      <c r="AD584" s="71">
        <v>90.739729999999994</v>
      </c>
      <c r="AF584" s="14" t="s">
        <v>49</v>
      </c>
      <c r="AH584" s="71">
        <v>87.876609999999999</v>
      </c>
      <c r="AI584" s="78">
        <v>89.299340000000001</v>
      </c>
      <c r="AJ584" s="71">
        <v>90.722070000000002</v>
      </c>
      <c r="AL584" s="14" t="s">
        <v>49</v>
      </c>
      <c r="AN584" s="71">
        <v>87.865560000000002</v>
      </c>
      <c r="AO584" s="78">
        <v>89.247820000000004</v>
      </c>
      <c r="AP584" s="71">
        <v>90.630089999999996</v>
      </c>
      <c r="AR584" s="14" t="s">
        <v>49</v>
      </c>
      <c r="AT584" s="71">
        <v>87.800420000000003</v>
      </c>
      <c r="AU584" s="78">
        <v>89.204830000000001</v>
      </c>
      <c r="AV584" s="71">
        <v>90.60924</v>
      </c>
      <c r="AX584" s="14" t="s">
        <v>49</v>
      </c>
      <c r="AZ584" s="71">
        <v>87.827699999999993</v>
      </c>
      <c r="BA584" s="78">
        <v>89.169060000000002</v>
      </c>
      <c r="BB584" s="71">
        <v>90.510429999999999</v>
      </c>
      <c r="BD584" s="14" t="s">
        <v>49</v>
      </c>
      <c r="BF584" s="71">
        <v>87.663349999999994</v>
      </c>
      <c r="BG584" s="78">
        <v>88.965760000000003</v>
      </c>
      <c r="BH584" s="71">
        <v>90.268169999999998</v>
      </c>
      <c r="BJ584" s="14" t="s">
        <v>49</v>
      </c>
      <c r="BL584" s="71">
        <v>87.408680000000004</v>
      </c>
      <c r="BM584" s="78">
        <v>88.653790000000001</v>
      </c>
      <c r="BN584" s="71">
        <v>89.898889999999994</v>
      </c>
      <c r="BP584" s="14" t="s">
        <v>49</v>
      </c>
      <c r="BR584" s="71">
        <v>86.089449999999999</v>
      </c>
      <c r="BS584" s="78">
        <v>87.523799999999994</v>
      </c>
      <c r="BT584" s="71">
        <v>88.958160000000007</v>
      </c>
    </row>
    <row r="585" spans="1:72" x14ac:dyDescent="0.3">
      <c r="B585" s="46" t="s">
        <v>50</v>
      </c>
      <c r="C585" s="47"/>
      <c r="D585" s="69">
        <v>88.550290000000004</v>
      </c>
      <c r="E585" s="79">
        <v>89.340950000000007</v>
      </c>
      <c r="F585" s="69">
        <v>90.131600000000006</v>
      </c>
      <c r="H585" s="46" t="s">
        <v>50</v>
      </c>
      <c r="I585" s="47"/>
      <c r="J585" s="69">
        <v>88.548739999999995</v>
      </c>
      <c r="K585" s="79">
        <v>89.340310000000002</v>
      </c>
      <c r="L585" s="69">
        <v>90.131879999999995</v>
      </c>
      <c r="N585" s="46" t="s">
        <v>50</v>
      </c>
      <c r="O585" s="47"/>
      <c r="P585" s="69">
        <v>88.520790000000005</v>
      </c>
      <c r="Q585" s="79">
        <v>89.319739999999996</v>
      </c>
      <c r="R585" s="69">
        <v>90.118700000000004</v>
      </c>
      <c r="T585" s="46" t="s">
        <v>50</v>
      </c>
      <c r="U585" s="47"/>
      <c r="V585" s="69">
        <v>88.544640000000001</v>
      </c>
      <c r="W585" s="79">
        <v>89.335589999999996</v>
      </c>
      <c r="X585" s="69">
        <v>90.126540000000006</v>
      </c>
      <c r="Z585" s="46" t="s">
        <v>50</v>
      </c>
      <c r="AA585" s="47"/>
      <c r="AB585" s="69">
        <v>88.488560000000007</v>
      </c>
      <c r="AC585" s="79">
        <v>89.288269999999997</v>
      </c>
      <c r="AD585" s="69">
        <v>90.087980000000002</v>
      </c>
      <c r="AF585" s="46" t="s">
        <v>50</v>
      </c>
      <c r="AG585" s="47"/>
      <c r="AH585" s="69">
        <v>88.473470000000006</v>
      </c>
      <c r="AI585" s="79">
        <v>89.288749999999993</v>
      </c>
      <c r="AJ585" s="69">
        <v>90.104039999999998</v>
      </c>
      <c r="AL585" s="46" t="s">
        <v>50</v>
      </c>
      <c r="AM585" s="47"/>
      <c r="AN585" s="69">
        <v>88.441689999999994</v>
      </c>
      <c r="AO585" s="79">
        <v>89.248819999999995</v>
      </c>
      <c r="AP585" s="69">
        <v>90.055949999999996</v>
      </c>
      <c r="AR585" s="46" t="s">
        <v>50</v>
      </c>
      <c r="AS585" s="47"/>
      <c r="AT585" s="69">
        <v>88.358919999999998</v>
      </c>
      <c r="AU585" s="79">
        <v>89.172449999999998</v>
      </c>
      <c r="AV585" s="69">
        <v>89.985990000000001</v>
      </c>
      <c r="AX585" s="46" t="s">
        <v>50</v>
      </c>
      <c r="AY585" s="47"/>
      <c r="AZ585" s="69">
        <v>88.248699999999999</v>
      </c>
      <c r="BA585" s="79">
        <v>89.096140000000005</v>
      </c>
      <c r="BB585" s="69">
        <v>89.943579999999997</v>
      </c>
      <c r="BD585" s="46" t="s">
        <v>50</v>
      </c>
      <c r="BE585" s="47"/>
      <c r="BF585" s="69">
        <v>88.130499999999998</v>
      </c>
      <c r="BG585" s="79">
        <v>88.991219999999998</v>
      </c>
      <c r="BH585" s="69">
        <v>89.851939999999999</v>
      </c>
      <c r="BJ585" s="46" t="s">
        <v>50</v>
      </c>
      <c r="BK585" s="47"/>
      <c r="BL585" s="69">
        <v>87.741290000000006</v>
      </c>
      <c r="BM585" s="79">
        <v>88.643770000000004</v>
      </c>
      <c r="BN585" s="69">
        <v>89.546260000000004</v>
      </c>
      <c r="BP585" s="46" t="s">
        <v>50</v>
      </c>
      <c r="BQ585" s="47"/>
      <c r="BR585" s="69">
        <v>86.58672</v>
      </c>
      <c r="BS585" s="79">
        <v>87.476140000000001</v>
      </c>
      <c r="BT585" s="69">
        <v>88.365560000000002</v>
      </c>
    </row>
    <row r="586" spans="1:72" x14ac:dyDescent="0.3">
      <c r="B586" s="14" t="s">
        <v>51</v>
      </c>
      <c r="C586" s="50" t="s">
        <v>3</v>
      </c>
      <c r="D586" s="71">
        <v>3.44672</v>
      </c>
      <c r="E586" s="72">
        <v>3.7919800000000001</v>
      </c>
      <c r="F586" s="71">
        <v>4.1372400000000003</v>
      </c>
      <c r="H586" s="14" t="s">
        <v>51</v>
      </c>
      <c r="I586" s="50" t="s">
        <v>3</v>
      </c>
      <c r="J586" s="71">
        <v>3.46061</v>
      </c>
      <c r="K586" s="72">
        <v>3.8108</v>
      </c>
      <c r="L586" s="71">
        <v>4.1609999999999996</v>
      </c>
      <c r="N586" s="14" t="s">
        <v>51</v>
      </c>
      <c r="O586" s="50" t="s">
        <v>3</v>
      </c>
      <c r="P586" s="71">
        <v>3.4510299999999998</v>
      </c>
      <c r="Q586" s="72">
        <v>3.7869600000000001</v>
      </c>
      <c r="R586" s="71">
        <v>4.1228899999999999</v>
      </c>
      <c r="T586" s="14" t="s">
        <v>51</v>
      </c>
      <c r="U586" s="50" t="s">
        <v>3</v>
      </c>
      <c r="V586" s="71">
        <v>3.4381900000000001</v>
      </c>
      <c r="W586" s="72">
        <v>3.80952</v>
      </c>
      <c r="X586" s="71">
        <v>4.1808500000000004</v>
      </c>
      <c r="Z586" s="14" t="s">
        <v>51</v>
      </c>
      <c r="AA586" s="50" t="s">
        <v>3</v>
      </c>
      <c r="AB586" s="71">
        <v>3.4387799999999999</v>
      </c>
      <c r="AC586" s="72">
        <v>3.8805100000000001</v>
      </c>
      <c r="AD586" s="71">
        <v>4.3222500000000004</v>
      </c>
      <c r="AF586" s="14" t="s">
        <v>51</v>
      </c>
      <c r="AG586" s="50" t="s">
        <v>3</v>
      </c>
      <c r="AH586" s="71">
        <v>3.5395500000000002</v>
      </c>
      <c r="AI586" s="72">
        <v>3.9813499999999999</v>
      </c>
      <c r="AJ586" s="71">
        <v>4.4231400000000001</v>
      </c>
      <c r="AL586" s="14" t="s">
        <v>51</v>
      </c>
      <c r="AM586" s="50" t="s">
        <v>3</v>
      </c>
      <c r="AN586" s="71">
        <v>3.4652500000000002</v>
      </c>
      <c r="AO586" s="72">
        <v>4.2034799999999999</v>
      </c>
      <c r="AP586" s="71">
        <v>4.9417099999999996</v>
      </c>
      <c r="AR586" s="14" t="s">
        <v>51</v>
      </c>
      <c r="AS586" s="50" t="s">
        <v>3</v>
      </c>
      <c r="AT586" s="71">
        <v>3.6179199999999998</v>
      </c>
      <c r="AU586" s="72">
        <v>4.6008100000000001</v>
      </c>
      <c r="AV586" s="71">
        <v>5.58371</v>
      </c>
      <c r="AX586" s="14" t="s">
        <v>51</v>
      </c>
      <c r="AY586" s="50" t="s">
        <v>3</v>
      </c>
      <c r="AZ586" s="71">
        <v>3.8020700000000001</v>
      </c>
      <c r="BA586" s="72">
        <v>5.3634199999999996</v>
      </c>
      <c r="BB586" s="71">
        <v>6.92476</v>
      </c>
      <c r="BD586" s="14" t="s">
        <v>51</v>
      </c>
      <c r="BE586" s="50" t="s">
        <v>3</v>
      </c>
      <c r="BF586" s="71">
        <v>4.34382</v>
      </c>
      <c r="BG586" s="72">
        <v>6.6350899999999999</v>
      </c>
      <c r="BH586" s="71">
        <v>8.9263600000000007</v>
      </c>
      <c r="BJ586" s="14" t="s">
        <v>51</v>
      </c>
      <c r="BK586" s="50" t="s">
        <v>3</v>
      </c>
      <c r="BL586" s="71">
        <v>6.5490000000000004</v>
      </c>
      <c r="BM586" s="72">
        <v>9.8035200000000007</v>
      </c>
      <c r="BN586" s="71">
        <v>13.05803</v>
      </c>
      <c r="BP586" s="14" t="s">
        <v>51</v>
      </c>
      <c r="BQ586" s="50" t="s">
        <v>3</v>
      </c>
      <c r="BR586" s="71">
        <v>12.14058</v>
      </c>
      <c r="BS586" s="72">
        <v>16.82245</v>
      </c>
      <c r="BT586" s="71">
        <v>21.50431</v>
      </c>
    </row>
    <row r="587" spans="1:72" x14ac:dyDescent="0.3">
      <c r="B587" s="47"/>
      <c r="C587" s="52" t="s">
        <v>4</v>
      </c>
      <c r="D587" s="69">
        <v>2.3522599999999998</v>
      </c>
      <c r="E587" s="79">
        <v>3.1653600000000002</v>
      </c>
      <c r="F587" s="69">
        <v>3.9784600000000001</v>
      </c>
      <c r="H587" s="47"/>
      <c r="I587" s="52" t="s">
        <v>4</v>
      </c>
      <c r="J587" s="69">
        <v>2.3485999999999998</v>
      </c>
      <c r="K587" s="79">
        <v>3.5939000000000001</v>
      </c>
      <c r="L587" s="69">
        <v>4.8391999999999999</v>
      </c>
      <c r="N587" s="47"/>
      <c r="O587" s="52" t="s">
        <v>4</v>
      </c>
      <c r="P587" s="69">
        <v>2.27081</v>
      </c>
      <c r="Q587" s="79">
        <v>3.57443</v>
      </c>
      <c r="R587" s="69">
        <v>4.8780599999999996</v>
      </c>
      <c r="T587" s="47"/>
      <c r="U587" s="52" t="s">
        <v>4</v>
      </c>
      <c r="V587" s="69">
        <v>2.5451100000000002</v>
      </c>
      <c r="W587" s="79">
        <v>4.1811699999999998</v>
      </c>
      <c r="X587" s="69">
        <v>5.8172300000000003</v>
      </c>
      <c r="Z587" s="47"/>
      <c r="AA587" s="52" t="s">
        <v>4</v>
      </c>
      <c r="AB587" s="69">
        <v>2.9199899999999999</v>
      </c>
      <c r="AC587" s="79">
        <v>4.80783</v>
      </c>
      <c r="AD587" s="69">
        <v>6.6956699999999998</v>
      </c>
      <c r="AF587" s="47"/>
      <c r="AG587" s="52" t="s">
        <v>4</v>
      </c>
      <c r="AH587" s="69">
        <v>3.4490400000000001</v>
      </c>
      <c r="AI587" s="79">
        <v>6.7294799999999997</v>
      </c>
      <c r="AJ587" s="69">
        <v>10.00991</v>
      </c>
      <c r="AL587" s="47"/>
      <c r="AM587" s="52" t="s">
        <v>4</v>
      </c>
      <c r="AN587" s="69">
        <v>4.5953999999999997</v>
      </c>
      <c r="AO587" s="79">
        <v>7.7206999999999999</v>
      </c>
      <c r="AP587" s="69">
        <v>10.84601</v>
      </c>
      <c r="AR587" s="47"/>
      <c r="AS587" s="52" t="s">
        <v>4</v>
      </c>
      <c r="AT587" s="69">
        <v>5.5273000000000003</v>
      </c>
      <c r="AU587" s="79">
        <v>9.0738900000000005</v>
      </c>
      <c r="AV587" s="69">
        <v>12.62049</v>
      </c>
      <c r="AX587" s="47"/>
      <c r="AY587" s="52" t="s">
        <v>4</v>
      </c>
      <c r="AZ587" s="69">
        <v>7.7602399999999996</v>
      </c>
      <c r="BA587" s="79">
        <v>10.833930000000001</v>
      </c>
      <c r="BB587" s="69">
        <v>13.90762</v>
      </c>
      <c r="BD587" s="47"/>
      <c r="BE587" s="52" t="s">
        <v>4</v>
      </c>
      <c r="BF587" s="69">
        <v>12.33634</v>
      </c>
      <c r="BG587" s="79">
        <v>17.066079999999999</v>
      </c>
      <c r="BH587" s="69">
        <v>21.795809999999999</v>
      </c>
      <c r="BJ587" s="47"/>
      <c r="BK587" s="52" t="s">
        <v>4</v>
      </c>
      <c r="BL587" s="69">
        <v>15.34327</v>
      </c>
      <c r="BM587" s="79">
        <v>20.955459999999999</v>
      </c>
      <c r="BN587" s="69">
        <v>26.56766</v>
      </c>
      <c r="BP587" s="47"/>
      <c r="BQ587" s="52" t="s">
        <v>4</v>
      </c>
      <c r="BR587" s="69">
        <v>18.720089999999999</v>
      </c>
      <c r="BS587" s="79">
        <v>26.38007</v>
      </c>
      <c r="BT587" s="69">
        <v>34.040059999999997</v>
      </c>
    </row>
    <row r="588" spans="1:72" ht="6" customHeight="1" x14ac:dyDescent="0.3"/>
    <row r="589" spans="1:72" s="37" customFormat="1" ht="15" customHeight="1" x14ac:dyDescent="0.3">
      <c r="A589" s="36" t="s">
        <v>92</v>
      </c>
    </row>
    <row r="590" spans="1:72" ht="5.25" customHeight="1" x14ac:dyDescent="0.3"/>
    <row r="591" spans="1:72" ht="14.5" customHeight="1" x14ac:dyDescent="0.3">
      <c r="B591" s="40">
        <v>105</v>
      </c>
      <c r="C591" s="41"/>
      <c r="D591" s="66"/>
      <c r="E591" s="66"/>
      <c r="F591" s="66"/>
      <c r="H591" s="40">
        <v>100</v>
      </c>
      <c r="I591" s="41"/>
      <c r="J591" s="66"/>
      <c r="K591" s="66"/>
      <c r="L591" s="66"/>
      <c r="N591" s="40">
        <v>95</v>
      </c>
      <c r="O591" s="41"/>
      <c r="P591" s="66"/>
      <c r="Q591" s="66"/>
      <c r="R591" s="66"/>
      <c r="T591" s="40">
        <v>90</v>
      </c>
      <c r="U591" s="41"/>
      <c r="V591" s="281"/>
      <c r="W591" s="281"/>
      <c r="X591" s="281"/>
      <c r="Z591" s="40">
        <v>85</v>
      </c>
      <c r="AA591" s="41"/>
      <c r="AB591" s="281"/>
      <c r="AC591" s="281"/>
      <c r="AD591" s="281"/>
      <c r="AF591" s="40">
        <v>80</v>
      </c>
      <c r="AG591" s="41"/>
      <c r="AH591" s="281"/>
      <c r="AI591" s="281"/>
      <c r="AJ591" s="281"/>
      <c r="AL591" s="40">
        <v>75</v>
      </c>
      <c r="AM591" s="41"/>
      <c r="AN591" s="281"/>
      <c r="AO591" s="281"/>
      <c r="AP591" s="281"/>
      <c r="AR591" s="40">
        <v>70</v>
      </c>
      <c r="AS591" s="41"/>
      <c r="AT591" s="281"/>
      <c r="AU591" s="281"/>
      <c r="AV591" s="281"/>
      <c r="AX591" s="40">
        <v>65</v>
      </c>
      <c r="AY591" s="41"/>
      <c r="AZ591" s="281"/>
      <c r="BA591" s="281"/>
      <c r="BB591" s="281"/>
      <c r="BD591" s="40">
        <v>60</v>
      </c>
      <c r="BE591" s="41"/>
      <c r="BF591" s="281"/>
      <c r="BG591" s="281"/>
      <c r="BH591" s="281"/>
      <c r="BJ591" s="40">
        <v>55</v>
      </c>
      <c r="BK591" s="41"/>
      <c r="BL591" s="281"/>
      <c r="BM591" s="281"/>
      <c r="BN591" s="281"/>
      <c r="BP591" s="40">
        <v>50</v>
      </c>
      <c r="BQ591" s="41"/>
      <c r="BR591" s="281"/>
      <c r="BS591" s="281"/>
      <c r="BT591" s="281"/>
    </row>
    <row r="592" spans="1:72" x14ac:dyDescent="0.3">
      <c r="E592" s="42"/>
      <c r="K592" s="42"/>
      <c r="Q592" s="42"/>
      <c r="W592" s="42"/>
      <c r="AC592" s="42"/>
      <c r="AI592" s="42"/>
      <c r="AO592" s="42"/>
      <c r="AU592" s="42"/>
      <c r="BA592" s="42"/>
      <c r="BG592" s="42"/>
      <c r="BM592" s="42"/>
      <c r="BS592" s="42"/>
    </row>
    <row r="593" spans="2:72" x14ac:dyDescent="0.3">
      <c r="B593" s="43"/>
      <c r="C593" s="43"/>
      <c r="D593" s="44">
        <v>-0.95</v>
      </c>
      <c r="E593" s="45" t="s">
        <v>0</v>
      </c>
      <c r="F593" s="44">
        <v>0.95</v>
      </c>
      <c r="H593" s="43"/>
      <c r="I593" s="43"/>
      <c r="J593" s="44">
        <v>-0.95</v>
      </c>
      <c r="K593" s="45" t="s">
        <v>0</v>
      </c>
      <c r="L593" s="44">
        <v>0.95</v>
      </c>
      <c r="N593" s="43"/>
      <c r="O593" s="43"/>
      <c r="P593" s="44">
        <v>-0.95</v>
      </c>
      <c r="Q593" s="45" t="s">
        <v>0</v>
      </c>
      <c r="R593" s="44">
        <v>0.95</v>
      </c>
      <c r="T593" s="43"/>
      <c r="U593" s="43"/>
      <c r="V593" s="44">
        <v>-0.95</v>
      </c>
      <c r="W593" s="45" t="s">
        <v>0</v>
      </c>
      <c r="X593" s="44">
        <v>0.95</v>
      </c>
      <c r="Z593" s="43"/>
      <c r="AA593" s="43"/>
      <c r="AB593" s="44">
        <v>-0.95</v>
      </c>
      <c r="AC593" s="45" t="s">
        <v>0</v>
      </c>
      <c r="AD593" s="44">
        <v>0.95</v>
      </c>
      <c r="AF593" s="43"/>
      <c r="AG593" s="43"/>
      <c r="AH593" s="44">
        <v>-0.95</v>
      </c>
      <c r="AI593" s="45" t="s">
        <v>0</v>
      </c>
      <c r="AJ593" s="44">
        <v>0.95</v>
      </c>
      <c r="AL593" s="43"/>
      <c r="AM593" s="43"/>
      <c r="AN593" s="44">
        <v>-0.95</v>
      </c>
      <c r="AO593" s="45" t="s">
        <v>0</v>
      </c>
      <c r="AP593" s="44">
        <v>0.95</v>
      </c>
      <c r="AR593" s="43"/>
      <c r="AS593" s="43"/>
      <c r="AT593" s="44">
        <v>-0.95</v>
      </c>
      <c r="AU593" s="45" t="s">
        <v>0</v>
      </c>
      <c r="AV593" s="44">
        <v>0.95</v>
      </c>
      <c r="AX593" s="43"/>
      <c r="AY593" s="43"/>
      <c r="AZ593" s="44">
        <v>-0.95</v>
      </c>
      <c r="BA593" s="45" t="s">
        <v>0</v>
      </c>
      <c r="BB593" s="44">
        <v>0.95</v>
      </c>
      <c r="BD593" s="43"/>
      <c r="BE593" s="43"/>
      <c r="BF593" s="44">
        <v>-0.95</v>
      </c>
      <c r="BG593" s="45" t="s">
        <v>0</v>
      </c>
      <c r="BH593" s="44">
        <v>0.95</v>
      </c>
      <c r="BJ593" s="43"/>
      <c r="BK593" s="43"/>
      <c r="BL593" s="44">
        <v>-0.95</v>
      </c>
      <c r="BM593" s="45" t="s">
        <v>0</v>
      </c>
      <c r="BN593" s="44">
        <v>0.95</v>
      </c>
      <c r="BP593" s="43"/>
      <c r="BQ593" s="43"/>
      <c r="BR593" s="44">
        <v>-0.95</v>
      </c>
      <c r="BS593" s="45" t="s">
        <v>0</v>
      </c>
      <c r="BT593" s="44">
        <v>0.95</v>
      </c>
    </row>
    <row r="594" spans="2:72" x14ac:dyDescent="0.3">
      <c r="B594" s="46" t="s">
        <v>1</v>
      </c>
      <c r="C594" s="46"/>
      <c r="D594" s="69">
        <v>5241.4363700000004</v>
      </c>
      <c r="E594" s="70">
        <v>5285.1</v>
      </c>
      <c r="F594" s="69">
        <v>5328.7636300000004</v>
      </c>
      <c r="H594" s="46" t="s">
        <v>1</v>
      </c>
      <c r="I594" s="46"/>
      <c r="J594" s="69">
        <v>5241.6859000000004</v>
      </c>
      <c r="K594" s="70">
        <v>5285.2</v>
      </c>
      <c r="L594" s="69">
        <v>5328.7141000000001</v>
      </c>
      <c r="N594" s="46" t="s">
        <v>1</v>
      </c>
      <c r="O594" s="46"/>
      <c r="P594" s="69">
        <v>5240.7761499999997</v>
      </c>
      <c r="Q594" s="70">
        <v>5284.2</v>
      </c>
      <c r="R594" s="69">
        <v>5327.6238499999999</v>
      </c>
      <c r="T594" s="46" t="s">
        <v>1</v>
      </c>
      <c r="U594" s="46"/>
      <c r="V594" s="69">
        <v>5240.36049</v>
      </c>
      <c r="W594" s="70">
        <v>5284.2</v>
      </c>
      <c r="X594" s="69">
        <v>5328.0395099999996</v>
      </c>
      <c r="Z594" s="46" t="s">
        <v>1</v>
      </c>
      <c r="AA594" s="46"/>
      <c r="AB594" s="69">
        <v>5239.72174</v>
      </c>
      <c r="AC594" s="70">
        <v>5282.4</v>
      </c>
      <c r="AD594" s="69">
        <v>5325.0782600000002</v>
      </c>
      <c r="AF594" s="46" t="s">
        <v>1</v>
      </c>
      <c r="AG594" s="46"/>
      <c r="AH594" s="69">
        <v>5238.2082600000003</v>
      </c>
      <c r="AI594" s="70">
        <v>5279.5</v>
      </c>
      <c r="AJ594" s="69">
        <v>5320.7917399999997</v>
      </c>
      <c r="AL594" s="46" t="s">
        <v>1</v>
      </c>
      <c r="AM594" s="46"/>
      <c r="AN594" s="69">
        <v>5237.4503599999998</v>
      </c>
      <c r="AO594" s="70">
        <v>5277.8</v>
      </c>
      <c r="AP594" s="69">
        <v>5318.1496399999996</v>
      </c>
      <c r="AR594" s="46" t="s">
        <v>1</v>
      </c>
      <c r="AS594" s="46"/>
      <c r="AT594" s="69">
        <v>5235.2570900000001</v>
      </c>
      <c r="AU594" s="70">
        <v>5274.2</v>
      </c>
      <c r="AV594" s="69">
        <v>5313.1429099999996</v>
      </c>
      <c r="AX594" s="46" t="s">
        <v>1</v>
      </c>
      <c r="AY594" s="46"/>
      <c r="AZ594" s="69">
        <v>5236.16417</v>
      </c>
      <c r="BA594" s="70">
        <v>5269.9</v>
      </c>
      <c r="BB594" s="69">
        <v>5303.6358300000002</v>
      </c>
      <c r="BD594" s="46" t="s">
        <v>1</v>
      </c>
      <c r="BE594" s="46"/>
      <c r="BF594" s="69">
        <v>5223.8545400000003</v>
      </c>
      <c r="BG594" s="70">
        <v>5258</v>
      </c>
      <c r="BH594" s="69">
        <v>5292.1454599999997</v>
      </c>
      <c r="BJ594" s="46" t="s">
        <v>1</v>
      </c>
      <c r="BK594" s="46"/>
      <c r="BL594" s="69">
        <v>5214.6838799999996</v>
      </c>
      <c r="BM594" s="70">
        <v>5245.1</v>
      </c>
      <c r="BN594" s="69">
        <v>5275.5161200000002</v>
      </c>
      <c r="BP594" s="46" t="s">
        <v>1</v>
      </c>
      <c r="BQ594" s="46"/>
      <c r="BR594" s="69">
        <v>5179.8056999999999</v>
      </c>
      <c r="BS594" s="70">
        <v>5206.3999999999996</v>
      </c>
      <c r="BT594" s="69">
        <v>5232.9943000000003</v>
      </c>
    </row>
    <row r="595" spans="2:72" x14ac:dyDescent="0.3">
      <c r="B595" s="14" t="s">
        <v>2</v>
      </c>
      <c r="C595" s="50" t="s">
        <v>3</v>
      </c>
      <c r="D595" s="71">
        <v>22.499759999999998</v>
      </c>
      <c r="E595" s="72">
        <v>24.431819999999998</v>
      </c>
      <c r="F595" s="71">
        <v>26.363880000000002</v>
      </c>
      <c r="H595" s="14" t="s">
        <v>2</v>
      </c>
      <c r="I595" s="50" t="s">
        <v>3</v>
      </c>
      <c r="J595" s="71">
        <v>22.303360000000001</v>
      </c>
      <c r="K595" s="72">
        <v>24.773510000000002</v>
      </c>
      <c r="L595" s="71">
        <v>27.243659999999998</v>
      </c>
      <c r="N595" s="14" t="s">
        <v>2</v>
      </c>
      <c r="O595" s="50" t="s">
        <v>3</v>
      </c>
      <c r="P595" s="71">
        <v>22.396059999999999</v>
      </c>
      <c r="Q595" s="72">
        <v>24.78857</v>
      </c>
      <c r="R595" s="71">
        <v>27.181080000000001</v>
      </c>
      <c r="T595" s="14" t="s">
        <v>2</v>
      </c>
      <c r="U595" s="50" t="s">
        <v>3</v>
      </c>
      <c r="V595" s="71">
        <v>22.566230000000001</v>
      </c>
      <c r="W595" s="72">
        <v>25.03903</v>
      </c>
      <c r="X595" s="71">
        <v>27.51182</v>
      </c>
      <c r="Z595" s="14" t="s">
        <v>2</v>
      </c>
      <c r="AA595" s="50" t="s">
        <v>3</v>
      </c>
      <c r="AB595" s="71">
        <v>22.517800000000001</v>
      </c>
      <c r="AC595" s="72">
        <v>25.578410000000002</v>
      </c>
      <c r="AD595" s="71">
        <v>28.639030000000002</v>
      </c>
      <c r="AF595" s="14" t="s">
        <v>2</v>
      </c>
      <c r="AG595" s="50" t="s">
        <v>3</v>
      </c>
      <c r="AH595" s="71">
        <v>23.198840000000001</v>
      </c>
      <c r="AI595" s="72">
        <v>26.674320000000002</v>
      </c>
      <c r="AJ595" s="71">
        <v>30.149789999999999</v>
      </c>
      <c r="AL595" s="14" t="s">
        <v>2</v>
      </c>
      <c r="AM595" s="50" t="s">
        <v>3</v>
      </c>
      <c r="AN595" s="71">
        <v>23.805440000000001</v>
      </c>
      <c r="AO595" s="72">
        <v>27.897929999999999</v>
      </c>
      <c r="AP595" s="71">
        <v>31.99043</v>
      </c>
      <c r="AR595" s="14" t="s">
        <v>2</v>
      </c>
      <c r="AS595" s="50" t="s">
        <v>3</v>
      </c>
      <c r="AT595" s="71">
        <v>24.573810000000002</v>
      </c>
      <c r="AU595" s="72">
        <v>29.737120000000001</v>
      </c>
      <c r="AV595" s="71">
        <v>34.90043</v>
      </c>
      <c r="AX595" s="14" t="s">
        <v>2</v>
      </c>
      <c r="AY595" s="50" t="s">
        <v>3</v>
      </c>
      <c r="AZ595" s="71">
        <v>25.925239999999999</v>
      </c>
      <c r="BA595" s="72">
        <v>32.742809999999999</v>
      </c>
      <c r="BB595" s="71">
        <v>39.560369999999999</v>
      </c>
      <c r="BD595" s="14" t="s">
        <v>2</v>
      </c>
      <c r="BE595" s="50" t="s">
        <v>3</v>
      </c>
      <c r="BF595" s="71">
        <v>29.347239999999999</v>
      </c>
      <c r="BG595" s="72">
        <v>38.362409999999997</v>
      </c>
      <c r="BH595" s="71">
        <v>47.377569999999999</v>
      </c>
      <c r="BJ595" s="14" t="s">
        <v>2</v>
      </c>
      <c r="BK595" s="50" t="s">
        <v>3</v>
      </c>
      <c r="BL595" s="71">
        <v>35.703499999999998</v>
      </c>
      <c r="BM595" s="72">
        <v>45.250509999999998</v>
      </c>
      <c r="BN595" s="71">
        <v>54.797519999999999</v>
      </c>
      <c r="BP595" s="14" t="s">
        <v>2</v>
      </c>
      <c r="BQ595" s="50" t="s">
        <v>3</v>
      </c>
      <c r="BR595" s="71">
        <v>46.572929999999999</v>
      </c>
      <c r="BS595" s="72">
        <v>57.607889999999998</v>
      </c>
      <c r="BT595" s="71">
        <v>68.642849999999996</v>
      </c>
    </row>
    <row r="596" spans="2:72" x14ac:dyDescent="0.3">
      <c r="B596" s="47"/>
      <c r="C596" s="52" t="s">
        <v>4</v>
      </c>
      <c r="D596" s="69">
        <v>13.80935</v>
      </c>
      <c r="E596" s="73">
        <v>14.991300000000001</v>
      </c>
      <c r="F596" s="69">
        <v>16.173249999999999</v>
      </c>
      <c r="H596" s="47"/>
      <c r="I596" s="52" t="s">
        <v>4</v>
      </c>
      <c r="J596" s="69">
        <v>13.769959999999999</v>
      </c>
      <c r="K596" s="73">
        <v>15.14831</v>
      </c>
      <c r="L596" s="69">
        <v>16.526669999999999</v>
      </c>
      <c r="N596" s="47"/>
      <c r="O596" s="52" t="s">
        <v>4</v>
      </c>
      <c r="P596" s="69">
        <v>13.841010000000001</v>
      </c>
      <c r="Q596" s="73">
        <v>15.18205</v>
      </c>
      <c r="R596" s="69">
        <v>16.52308</v>
      </c>
      <c r="T596" s="47"/>
      <c r="U596" s="52" t="s">
        <v>4</v>
      </c>
      <c r="V596" s="69">
        <v>13.90741</v>
      </c>
      <c r="W596" s="73">
        <v>15.351279999999999</v>
      </c>
      <c r="X596" s="69">
        <v>16.795159999999999</v>
      </c>
      <c r="Z596" s="47"/>
      <c r="AA596" s="52" t="s">
        <v>4</v>
      </c>
      <c r="AB596" s="69">
        <v>13.99278</v>
      </c>
      <c r="AC596" s="73">
        <v>15.80439</v>
      </c>
      <c r="AD596" s="69">
        <v>17.616009999999999</v>
      </c>
      <c r="AF596" s="47"/>
      <c r="AG596" s="52" t="s">
        <v>4</v>
      </c>
      <c r="AH596" s="69">
        <v>14.427</v>
      </c>
      <c r="AI596" s="73">
        <v>16.583880000000001</v>
      </c>
      <c r="AJ596" s="69">
        <v>18.740770000000001</v>
      </c>
      <c r="AL596" s="47"/>
      <c r="AM596" s="52" t="s">
        <v>4</v>
      </c>
      <c r="AN596" s="69">
        <v>14.95932</v>
      </c>
      <c r="AO596" s="73">
        <v>17.498270000000002</v>
      </c>
      <c r="AP596" s="69">
        <v>20.037220000000001</v>
      </c>
      <c r="AR596" s="47"/>
      <c r="AS596" s="52" t="s">
        <v>4</v>
      </c>
      <c r="AT596" s="69">
        <v>15.725529999999999</v>
      </c>
      <c r="AU596" s="73">
        <v>18.488880000000002</v>
      </c>
      <c r="AV596" s="69">
        <v>21.252230000000001</v>
      </c>
      <c r="AX596" s="47"/>
      <c r="AY596" s="52" t="s">
        <v>4</v>
      </c>
      <c r="AZ596" s="69">
        <v>16.38325</v>
      </c>
      <c r="BA596" s="73">
        <v>20.550709999999999</v>
      </c>
      <c r="BB596" s="69">
        <v>24.718160000000001</v>
      </c>
      <c r="BD596" s="47"/>
      <c r="BE596" s="52" t="s">
        <v>4</v>
      </c>
      <c r="BF596" s="69">
        <v>17.51022</v>
      </c>
      <c r="BG596" s="73">
        <v>24.524139999999999</v>
      </c>
      <c r="BH596" s="69">
        <v>31.538060000000002</v>
      </c>
      <c r="BJ596" s="47"/>
      <c r="BK596" s="52" t="s">
        <v>4</v>
      </c>
      <c r="BL596" s="69">
        <v>20.624649999999999</v>
      </c>
      <c r="BM596" s="73">
        <v>27.562539999999998</v>
      </c>
      <c r="BN596" s="69">
        <v>34.500430000000001</v>
      </c>
      <c r="BP596" s="47"/>
      <c r="BQ596" s="52" t="s">
        <v>4</v>
      </c>
      <c r="BR596" s="69">
        <v>26.911470000000001</v>
      </c>
      <c r="BS596" s="73">
        <v>36.65587</v>
      </c>
      <c r="BT596" s="69">
        <v>46.400269999999999</v>
      </c>
    </row>
    <row r="597" spans="2:72" x14ac:dyDescent="0.3">
      <c r="B597" s="14" t="s">
        <v>5</v>
      </c>
      <c r="C597" s="50" t="s">
        <v>3</v>
      </c>
      <c r="D597" s="71">
        <v>4.4290000000000003E-2</v>
      </c>
      <c r="E597" s="72">
        <v>0.47955999999999999</v>
      </c>
      <c r="F597" s="71">
        <v>0.91483000000000003</v>
      </c>
      <c r="H597" s="14" t="s">
        <v>5</v>
      </c>
      <c r="I597" s="50" t="s">
        <v>3</v>
      </c>
      <c r="J597" s="71">
        <v>7.9039999999999999E-2</v>
      </c>
      <c r="K597" s="72">
        <v>0.81960999999999995</v>
      </c>
      <c r="L597" s="71">
        <v>1.5601799999999999</v>
      </c>
      <c r="N597" s="14" t="s">
        <v>5</v>
      </c>
      <c r="O597" s="50" t="s">
        <v>3</v>
      </c>
      <c r="P597" s="71">
        <v>0.2407</v>
      </c>
      <c r="Q597" s="72">
        <v>1.0656399999999999</v>
      </c>
      <c r="R597" s="71">
        <v>1.8905799999999999</v>
      </c>
      <c r="T597" s="14" t="s">
        <v>5</v>
      </c>
      <c r="U597" s="50" t="s">
        <v>3</v>
      </c>
      <c r="V597" s="71">
        <v>0.45501000000000003</v>
      </c>
      <c r="W597" s="72">
        <v>1.4571700000000001</v>
      </c>
      <c r="X597" s="71">
        <v>2.45933</v>
      </c>
      <c r="Z597" s="14" t="s">
        <v>5</v>
      </c>
      <c r="AA597" s="50" t="s">
        <v>3</v>
      </c>
      <c r="AB597" s="71">
        <v>0.69227000000000005</v>
      </c>
      <c r="AC597" s="72">
        <v>2.2115999999999998</v>
      </c>
      <c r="AD597" s="71">
        <v>3.7309399999999999</v>
      </c>
      <c r="AF597" s="14" t="s">
        <v>5</v>
      </c>
      <c r="AG597" s="50" t="s">
        <v>3</v>
      </c>
      <c r="AH597" s="71">
        <v>1.2958799999999999</v>
      </c>
      <c r="AI597" s="72">
        <v>3.4635799999999999</v>
      </c>
      <c r="AJ597" s="71">
        <v>5.6312800000000003</v>
      </c>
      <c r="AL597" s="14" t="s">
        <v>5</v>
      </c>
      <c r="AM597" s="50" t="s">
        <v>3</v>
      </c>
      <c r="AN597" s="71">
        <v>2.1483699999999999</v>
      </c>
      <c r="AO597" s="72">
        <v>5.0348199999999999</v>
      </c>
      <c r="AP597" s="71">
        <v>7.9212600000000002</v>
      </c>
      <c r="AR597" s="14" t="s">
        <v>5</v>
      </c>
      <c r="AS597" s="50" t="s">
        <v>3</v>
      </c>
      <c r="AT597" s="71">
        <v>3.15286</v>
      </c>
      <c r="AU597" s="72">
        <v>7.2172700000000001</v>
      </c>
      <c r="AV597" s="71">
        <v>11.28168</v>
      </c>
      <c r="AX597" s="14" t="s">
        <v>5</v>
      </c>
      <c r="AY597" s="50" t="s">
        <v>3</v>
      </c>
      <c r="AZ597" s="71">
        <v>4.7720099999999999</v>
      </c>
      <c r="BA597" s="72">
        <v>10.65293</v>
      </c>
      <c r="BB597" s="71">
        <v>16.533850000000001</v>
      </c>
      <c r="BD597" s="14" t="s">
        <v>5</v>
      </c>
      <c r="BE597" s="50" t="s">
        <v>3</v>
      </c>
      <c r="BF597" s="71">
        <v>8.4885599999999997</v>
      </c>
      <c r="BG597" s="72">
        <v>16.74061</v>
      </c>
      <c r="BH597" s="71">
        <v>24.992660000000001</v>
      </c>
      <c r="BJ597" s="14" t="s">
        <v>5</v>
      </c>
      <c r="BK597" s="50" t="s">
        <v>3</v>
      </c>
      <c r="BL597" s="71">
        <v>15.293200000000001</v>
      </c>
      <c r="BM597" s="72">
        <v>24.250350000000001</v>
      </c>
      <c r="BN597" s="71">
        <v>33.207509999999999</v>
      </c>
      <c r="BP597" s="14" t="s">
        <v>5</v>
      </c>
      <c r="BQ597" s="50" t="s">
        <v>3</v>
      </c>
      <c r="BR597" s="71">
        <v>26.94773</v>
      </c>
      <c r="BS597" s="72">
        <v>37.642130000000002</v>
      </c>
      <c r="BT597" s="71">
        <v>48.336539999999999</v>
      </c>
    </row>
    <row r="598" spans="2:72" x14ac:dyDescent="0.3">
      <c r="B598" s="47"/>
      <c r="C598" s="52" t="s">
        <v>4</v>
      </c>
      <c r="D598" s="69">
        <v>0.70384000000000002</v>
      </c>
      <c r="E598" s="73">
        <v>2.5111300000000001</v>
      </c>
      <c r="F598" s="69">
        <v>4.3184300000000002</v>
      </c>
      <c r="H598" s="47"/>
      <c r="I598" s="52" t="s">
        <v>4</v>
      </c>
      <c r="J598" s="69">
        <v>1.1698200000000001</v>
      </c>
      <c r="K598" s="73">
        <v>3.1999399999999998</v>
      </c>
      <c r="L598" s="69">
        <v>5.2300500000000003</v>
      </c>
      <c r="N598" s="47"/>
      <c r="O598" s="52" t="s">
        <v>4</v>
      </c>
      <c r="P598" s="69">
        <v>1.7484200000000001</v>
      </c>
      <c r="Q598" s="73">
        <v>3.9403800000000002</v>
      </c>
      <c r="R598" s="69">
        <v>6.1323400000000001</v>
      </c>
      <c r="T598" s="47"/>
      <c r="U598" s="52" t="s">
        <v>4</v>
      </c>
      <c r="V598" s="69">
        <v>2.4592299999999998</v>
      </c>
      <c r="W598" s="73">
        <v>4.9485700000000001</v>
      </c>
      <c r="X598" s="69">
        <v>7.4379200000000001</v>
      </c>
      <c r="Z598" s="47"/>
      <c r="AA598" s="52" t="s">
        <v>4</v>
      </c>
      <c r="AB598" s="69">
        <v>3.33528</v>
      </c>
      <c r="AC598" s="73">
        <v>6.47288</v>
      </c>
      <c r="AD598" s="69">
        <v>9.6104900000000004</v>
      </c>
      <c r="AF598" s="47"/>
      <c r="AG598" s="52" t="s">
        <v>4</v>
      </c>
      <c r="AH598" s="69">
        <v>4.8270499999999998</v>
      </c>
      <c r="AI598" s="73">
        <v>8.4602599999999999</v>
      </c>
      <c r="AJ598" s="69">
        <v>12.09348</v>
      </c>
      <c r="AL598" s="47"/>
      <c r="AM598" s="52" t="s">
        <v>4</v>
      </c>
      <c r="AN598" s="69">
        <v>6.4855099999999997</v>
      </c>
      <c r="AO598" s="73">
        <v>10.704639999999999</v>
      </c>
      <c r="AP598" s="69">
        <v>14.923769999999999</v>
      </c>
      <c r="AR598" s="47"/>
      <c r="AS598" s="52" t="s">
        <v>4</v>
      </c>
      <c r="AT598" s="69">
        <v>8.7115799999999997</v>
      </c>
      <c r="AU598" s="73">
        <v>13.20091</v>
      </c>
      <c r="AV598" s="69">
        <v>17.69023</v>
      </c>
      <c r="AX598" s="47"/>
      <c r="AY598" s="52" t="s">
        <v>4</v>
      </c>
      <c r="AZ598" s="69">
        <v>10.780060000000001</v>
      </c>
      <c r="BA598" s="73">
        <v>16.986149999999999</v>
      </c>
      <c r="BB598" s="69">
        <v>23.192240000000002</v>
      </c>
      <c r="BD598" s="47"/>
      <c r="BE598" s="52" t="s">
        <v>4</v>
      </c>
      <c r="BF598" s="69">
        <v>14.03462</v>
      </c>
      <c r="BG598" s="73">
        <v>23.091239999999999</v>
      </c>
      <c r="BH598" s="69">
        <v>32.147849999999998</v>
      </c>
      <c r="BJ598" s="47"/>
      <c r="BK598" s="52" t="s">
        <v>4</v>
      </c>
      <c r="BL598" s="69">
        <v>19.588760000000001</v>
      </c>
      <c r="BM598" s="73">
        <v>28.39913</v>
      </c>
      <c r="BN598" s="69">
        <v>37.209499999999998</v>
      </c>
      <c r="BP598" s="47"/>
      <c r="BQ598" s="52" t="s">
        <v>4</v>
      </c>
      <c r="BR598" s="69">
        <v>29.193159999999999</v>
      </c>
      <c r="BS598" s="73">
        <v>39.869819999999997</v>
      </c>
      <c r="BT598" s="69">
        <v>50.546469999999999</v>
      </c>
    </row>
    <row r="599" spans="2:72" x14ac:dyDescent="0.3">
      <c r="B599" s="14" t="s">
        <v>6</v>
      </c>
      <c r="C599" s="50" t="s">
        <v>3</v>
      </c>
      <c r="D599" s="71">
        <v>22.266349999999999</v>
      </c>
      <c r="E599" s="72">
        <v>23.952259999999999</v>
      </c>
      <c r="F599" s="71">
        <v>25.638169999999999</v>
      </c>
      <c r="H599" s="14" t="s">
        <v>6</v>
      </c>
      <c r="I599" s="50" t="s">
        <v>3</v>
      </c>
      <c r="J599" s="71">
        <v>22.044650000000001</v>
      </c>
      <c r="K599" s="72">
        <v>23.953900000000001</v>
      </c>
      <c r="L599" s="71">
        <v>25.863140000000001</v>
      </c>
      <c r="N599" s="14" t="s">
        <v>6</v>
      </c>
      <c r="O599" s="50" t="s">
        <v>3</v>
      </c>
      <c r="P599" s="71">
        <v>21.99635</v>
      </c>
      <c r="Q599" s="72">
        <v>23.722930000000002</v>
      </c>
      <c r="R599" s="71">
        <v>25.44951</v>
      </c>
      <c r="T599" s="14" t="s">
        <v>6</v>
      </c>
      <c r="U599" s="50" t="s">
        <v>3</v>
      </c>
      <c r="V599" s="71">
        <v>21.940300000000001</v>
      </c>
      <c r="W599" s="72">
        <v>23.581859999999999</v>
      </c>
      <c r="X599" s="71">
        <v>25.223420000000001</v>
      </c>
      <c r="Z599" s="14" t="s">
        <v>6</v>
      </c>
      <c r="AA599" s="50" t="s">
        <v>3</v>
      </c>
      <c r="AB599" s="71">
        <v>21.700209999999998</v>
      </c>
      <c r="AC599" s="72">
        <v>23.366810000000001</v>
      </c>
      <c r="AD599" s="71">
        <v>25.03341</v>
      </c>
      <c r="AF599" s="14" t="s">
        <v>6</v>
      </c>
      <c r="AG599" s="50" t="s">
        <v>3</v>
      </c>
      <c r="AH599" s="71">
        <v>21.722629999999999</v>
      </c>
      <c r="AI599" s="72">
        <v>23.210740000000001</v>
      </c>
      <c r="AJ599" s="71">
        <v>24.69885</v>
      </c>
      <c r="AL599" s="14" t="s">
        <v>6</v>
      </c>
      <c r="AM599" s="50" t="s">
        <v>3</v>
      </c>
      <c r="AN599" s="71">
        <v>21.482030000000002</v>
      </c>
      <c r="AO599" s="72">
        <v>22.863119999999999</v>
      </c>
      <c r="AP599" s="71">
        <v>24.244199999999999</v>
      </c>
      <c r="AR599" s="14" t="s">
        <v>6</v>
      </c>
      <c r="AS599" s="50" t="s">
        <v>3</v>
      </c>
      <c r="AT599" s="71">
        <v>21.244969999999999</v>
      </c>
      <c r="AU599" s="72">
        <v>22.519850000000002</v>
      </c>
      <c r="AV599" s="71">
        <v>23.794740000000001</v>
      </c>
      <c r="AX599" s="14" t="s">
        <v>6</v>
      </c>
      <c r="AY599" s="50" t="s">
        <v>3</v>
      </c>
      <c r="AZ599" s="71">
        <v>21.002680000000002</v>
      </c>
      <c r="BA599" s="72">
        <v>22.089880000000001</v>
      </c>
      <c r="BB599" s="71">
        <v>23.177070000000001</v>
      </c>
      <c r="BD599" s="14" t="s">
        <v>6</v>
      </c>
      <c r="BE599" s="50" t="s">
        <v>3</v>
      </c>
      <c r="BF599" s="71">
        <v>20.704370000000001</v>
      </c>
      <c r="BG599" s="72">
        <v>21.6218</v>
      </c>
      <c r="BH599" s="71">
        <v>22.53922</v>
      </c>
      <c r="BJ599" s="14" t="s">
        <v>6</v>
      </c>
      <c r="BK599" s="50" t="s">
        <v>3</v>
      </c>
      <c r="BL599" s="71">
        <v>20.27496</v>
      </c>
      <c r="BM599" s="72">
        <v>21.000160000000001</v>
      </c>
      <c r="BN599" s="71">
        <v>21.725349999999999</v>
      </c>
      <c r="BP599" s="14" t="s">
        <v>6</v>
      </c>
      <c r="BQ599" s="50" t="s">
        <v>3</v>
      </c>
      <c r="BR599" s="71">
        <v>19.4512</v>
      </c>
      <c r="BS599" s="72">
        <v>19.96576</v>
      </c>
      <c r="BT599" s="71">
        <v>20.480319999999999</v>
      </c>
    </row>
    <row r="600" spans="2:72" x14ac:dyDescent="0.3">
      <c r="B600" s="47"/>
      <c r="C600" s="52" t="s">
        <v>4</v>
      </c>
      <c r="D600" s="69">
        <v>13.664999999999999</v>
      </c>
      <c r="E600" s="73">
        <v>14.325290000000001</v>
      </c>
      <c r="F600" s="69">
        <v>14.985569999999999</v>
      </c>
      <c r="H600" s="47"/>
      <c r="I600" s="52" t="s">
        <v>4</v>
      </c>
      <c r="J600" s="69">
        <v>13.538830000000001</v>
      </c>
      <c r="K600" s="73">
        <v>14.189970000000001</v>
      </c>
      <c r="L600" s="69">
        <v>14.84112</v>
      </c>
      <c r="N600" s="47"/>
      <c r="O600" s="52" t="s">
        <v>4</v>
      </c>
      <c r="P600" s="69">
        <v>13.430070000000001</v>
      </c>
      <c r="Q600" s="73">
        <v>13.97133</v>
      </c>
      <c r="R600" s="69">
        <v>14.512600000000001</v>
      </c>
      <c r="T600" s="47"/>
      <c r="U600" s="52" t="s">
        <v>4</v>
      </c>
      <c r="V600" s="69">
        <v>13.281140000000001</v>
      </c>
      <c r="W600" s="73">
        <v>13.75639</v>
      </c>
      <c r="X600" s="69">
        <v>14.231629999999999</v>
      </c>
      <c r="Z600" s="47"/>
      <c r="AA600" s="52" t="s">
        <v>4</v>
      </c>
      <c r="AB600" s="69">
        <v>13.064299999999999</v>
      </c>
      <c r="AC600" s="73">
        <v>13.544750000000001</v>
      </c>
      <c r="AD600" s="69">
        <v>14.0252</v>
      </c>
      <c r="AF600" s="47"/>
      <c r="AG600" s="52" t="s">
        <v>4</v>
      </c>
      <c r="AH600" s="69">
        <v>12.88927</v>
      </c>
      <c r="AI600" s="73">
        <v>13.43228</v>
      </c>
      <c r="AJ600" s="69">
        <v>13.975289999999999</v>
      </c>
      <c r="AL600" s="47"/>
      <c r="AM600" s="52" t="s">
        <v>4</v>
      </c>
      <c r="AN600" s="69">
        <v>12.6325</v>
      </c>
      <c r="AO600" s="73">
        <v>13.320539999999999</v>
      </c>
      <c r="AP600" s="69">
        <v>14.008570000000001</v>
      </c>
      <c r="AR600" s="47"/>
      <c r="AS600" s="52" t="s">
        <v>4</v>
      </c>
      <c r="AT600" s="69">
        <v>12.210990000000001</v>
      </c>
      <c r="AU600" s="73">
        <v>13.52857</v>
      </c>
      <c r="AV600" s="69">
        <v>14.84615</v>
      </c>
      <c r="AX600" s="47"/>
      <c r="AY600" s="52" t="s">
        <v>4</v>
      </c>
      <c r="AZ600" s="69">
        <v>11.98804</v>
      </c>
      <c r="BA600" s="73">
        <v>13.88724</v>
      </c>
      <c r="BB600" s="69">
        <v>15.78645</v>
      </c>
      <c r="BD600" s="47"/>
      <c r="BE600" s="52" t="s">
        <v>4</v>
      </c>
      <c r="BF600" s="69">
        <v>12.308540000000001</v>
      </c>
      <c r="BG600" s="73">
        <v>14.73667</v>
      </c>
      <c r="BH600" s="69">
        <v>17.1648</v>
      </c>
      <c r="BJ600" s="47"/>
      <c r="BK600" s="52" t="s">
        <v>4</v>
      </c>
      <c r="BL600" s="69">
        <v>13.397779999999999</v>
      </c>
      <c r="BM600" s="73">
        <v>15.64016</v>
      </c>
      <c r="BN600" s="69">
        <v>17.882549999999998</v>
      </c>
      <c r="BP600" s="47"/>
      <c r="BQ600" s="52" t="s">
        <v>4</v>
      </c>
      <c r="BR600" s="69">
        <v>15.42412</v>
      </c>
      <c r="BS600" s="73">
        <v>16.885840000000002</v>
      </c>
      <c r="BT600" s="69">
        <v>18.347560000000001</v>
      </c>
    </row>
    <row r="601" spans="2:72" x14ac:dyDescent="0.3">
      <c r="B601" s="14" t="s">
        <v>7</v>
      </c>
      <c r="C601" s="50" t="s">
        <v>3</v>
      </c>
      <c r="D601" s="71">
        <v>3.65611</v>
      </c>
      <c r="E601" s="74">
        <v>3.6740300000000001</v>
      </c>
      <c r="F601" s="71">
        <v>3.6919400000000002</v>
      </c>
      <c r="H601" s="14" t="s">
        <v>7</v>
      </c>
      <c r="I601" s="50" t="s">
        <v>3</v>
      </c>
      <c r="J601" s="71">
        <v>3.6562100000000002</v>
      </c>
      <c r="K601" s="74">
        <v>3.6738900000000001</v>
      </c>
      <c r="L601" s="71">
        <v>3.6915800000000001</v>
      </c>
      <c r="N601" s="14" t="s">
        <v>7</v>
      </c>
      <c r="O601" s="50" t="s">
        <v>3</v>
      </c>
      <c r="P601" s="71">
        <v>3.6560999999999999</v>
      </c>
      <c r="Q601" s="74">
        <v>3.6739000000000002</v>
      </c>
      <c r="R601" s="71">
        <v>3.6917</v>
      </c>
      <c r="T601" s="14" t="s">
        <v>7</v>
      </c>
      <c r="U601" s="50" t="s">
        <v>3</v>
      </c>
      <c r="V601" s="71">
        <v>3.6558899999999999</v>
      </c>
      <c r="W601" s="74">
        <v>3.6737099999999998</v>
      </c>
      <c r="X601" s="71">
        <v>3.6915399999999998</v>
      </c>
      <c r="Z601" s="14" t="s">
        <v>7</v>
      </c>
      <c r="AA601" s="50" t="s">
        <v>3</v>
      </c>
      <c r="AB601" s="71">
        <v>3.6560100000000002</v>
      </c>
      <c r="AC601" s="74">
        <v>3.6735899999999999</v>
      </c>
      <c r="AD601" s="71">
        <v>3.6911700000000001</v>
      </c>
      <c r="AF601" s="14" t="s">
        <v>7</v>
      </c>
      <c r="AG601" s="50" t="s">
        <v>3</v>
      </c>
      <c r="AH601" s="71">
        <v>3.6562999999999999</v>
      </c>
      <c r="AI601" s="74">
        <v>3.67347</v>
      </c>
      <c r="AJ601" s="71">
        <v>3.6906300000000001</v>
      </c>
      <c r="AL601" s="14" t="s">
        <v>7</v>
      </c>
      <c r="AM601" s="50" t="s">
        <v>3</v>
      </c>
      <c r="AN601" s="71">
        <v>3.6561300000000001</v>
      </c>
      <c r="AO601" s="74">
        <v>3.67326</v>
      </c>
      <c r="AP601" s="71">
        <v>3.6903800000000002</v>
      </c>
      <c r="AR601" s="14" t="s">
        <v>7</v>
      </c>
      <c r="AS601" s="50" t="s">
        <v>3</v>
      </c>
      <c r="AT601" s="71">
        <v>3.6558099999999998</v>
      </c>
      <c r="AU601" s="74">
        <v>3.6729500000000002</v>
      </c>
      <c r="AV601" s="71">
        <v>3.6900900000000001</v>
      </c>
      <c r="AX601" s="14" t="s">
        <v>7</v>
      </c>
      <c r="AY601" s="50" t="s">
        <v>3</v>
      </c>
      <c r="AZ601" s="71">
        <v>3.6559499999999998</v>
      </c>
      <c r="BA601" s="74">
        <v>3.6728100000000001</v>
      </c>
      <c r="BB601" s="71">
        <v>3.6896599999999999</v>
      </c>
      <c r="BD601" s="14" t="s">
        <v>7</v>
      </c>
      <c r="BE601" s="50" t="s">
        <v>3</v>
      </c>
      <c r="BF601" s="71">
        <v>3.6549299999999998</v>
      </c>
      <c r="BG601" s="74">
        <v>3.6718299999999999</v>
      </c>
      <c r="BH601" s="71">
        <v>3.6887300000000001</v>
      </c>
      <c r="BJ601" s="14" t="s">
        <v>7</v>
      </c>
      <c r="BK601" s="50" t="s">
        <v>3</v>
      </c>
      <c r="BL601" s="71">
        <v>3.65543</v>
      </c>
      <c r="BM601" s="74">
        <v>3.6716299999999999</v>
      </c>
      <c r="BN601" s="71">
        <v>3.6878299999999999</v>
      </c>
      <c r="BP601" s="14" t="s">
        <v>7</v>
      </c>
      <c r="BQ601" s="50" t="s">
        <v>3</v>
      </c>
      <c r="BR601" s="71">
        <v>3.65002</v>
      </c>
      <c r="BS601" s="74">
        <v>3.6663399999999999</v>
      </c>
      <c r="BT601" s="71">
        <v>3.6826599999999998</v>
      </c>
    </row>
    <row r="602" spans="2:72" x14ac:dyDescent="0.3">
      <c r="B602" s="47"/>
      <c r="C602" s="52" t="s">
        <v>4</v>
      </c>
      <c r="D602" s="69">
        <v>2.2643300000000002</v>
      </c>
      <c r="E602" s="73">
        <v>2.2787299999999999</v>
      </c>
      <c r="F602" s="69">
        <v>2.2931400000000002</v>
      </c>
      <c r="H602" s="47"/>
      <c r="I602" s="52" t="s">
        <v>4</v>
      </c>
      <c r="J602" s="69">
        <v>2.2644899999999999</v>
      </c>
      <c r="K602" s="73">
        <v>2.27881</v>
      </c>
      <c r="L602" s="69">
        <v>2.2931300000000001</v>
      </c>
      <c r="N602" s="47"/>
      <c r="O602" s="52" t="s">
        <v>4</v>
      </c>
      <c r="P602" s="69">
        <v>2.2646500000000001</v>
      </c>
      <c r="Q602" s="73">
        <v>2.27902</v>
      </c>
      <c r="R602" s="69">
        <v>2.29339</v>
      </c>
      <c r="T602" s="47"/>
      <c r="U602" s="52" t="s">
        <v>4</v>
      </c>
      <c r="V602" s="69">
        <v>2.2648000000000001</v>
      </c>
      <c r="W602" s="73">
        <v>2.2790599999999999</v>
      </c>
      <c r="X602" s="69">
        <v>2.29332</v>
      </c>
      <c r="Z602" s="47"/>
      <c r="AA602" s="52" t="s">
        <v>4</v>
      </c>
      <c r="AB602" s="69">
        <v>2.2644099999999998</v>
      </c>
      <c r="AC602" s="73">
        <v>2.2787999999999999</v>
      </c>
      <c r="AD602" s="69">
        <v>2.2931900000000001</v>
      </c>
      <c r="AF602" s="47"/>
      <c r="AG602" s="52" t="s">
        <v>4</v>
      </c>
      <c r="AH602" s="69">
        <v>2.2648000000000001</v>
      </c>
      <c r="AI602" s="73">
        <v>2.2790400000000002</v>
      </c>
      <c r="AJ602" s="69">
        <v>2.2932800000000002</v>
      </c>
      <c r="AL602" s="47"/>
      <c r="AM602" s="52" t="s">
        <v>4</v>
      </c>
      <c r="AN602" s="69">
        <v>2.2634099999999999</v>
      </c>
      <c r="AO602" s="73">
        <v>2.2780900000000002</v>
      </c>
      <c r="AP602" s="69">
        <v>2.29278</v>
      </c>
      <c r="AR602" s="47"/>
      <c r="AS602" s="52" t="s">
        <v>4</v>
      </c>
      <c r="AT602" s="69">
        <v>2.2635100000000001</v>
      </c>
      <c r="AU602" s="73">
        <v>2.2779600000000002</v>
      </c>
      <c r="AV602" s="69">
        <v>2.2924199999999999</v>
      </c>
      <c r="AX602" s="47"/>
      <c r="AY602" s="52" t="s">
        <v>4</v>
      </c>
      <c r="AZ602" s="69">
        <v>2.2637700000000001</v>
      </c>
      <c r="BA602" s="73">
        <v>2.27807</v>
      </c>
      <c r="BB602" s="69">
        <v>2.2923800000000001</v>
      </c>
      <c r="BD602" s="47"/>
      <c r="BE602" s="52" t="s">
        <v>4</v>
      </c>
      <c r="BF602" s="69">
        <v>2.2633899999999998</v>
      </c>
      <c r="BG602" s="73">
        <v>2.2778200000000002</v>
      </c>
      <c r="BH602" s="69">
        <v>2.2922500000000001</v>
      </c>
      <c r="BJ602" s="47"/>
      <c r="BK602" s="52" t="s">
        <v>4</v>
      </c>
      <c r="BL602" s="69">
        <v>2.2642899999999999</v>
      </c>
      <c r="BM602" s="73">
        <v>2.27881</v>
      </c>
      <c r="BN602" s="69">
        <v>2.29332</v>
      </c>
      <c r="BP602" s="47"/>
      <c r="BQ602" s="52" t="s">
        <v>4</v>
      </c>
      <c r="BR602" s="69">
        <v>2.2627600000000001</v>
      </c>
      <c r="BS602" s="73">
        <v>2.27752</v>
      </c>
      <c r="BT602" s="69">
        <v>2.2922699999999998</v>
      </c>
    </row>
    <row r="603" spans="2:72" x14ac:dyDescent="0.3">
      <c r="B603" s="14" t="s">
        <v>8</v>
      </c>
      <c r="C603" s="50" t="s">
        <v>3</v>
      </c>
      <c r="D603" s="71">
        <v>18.598659999999999</v>
      </c>
      <c r="E603" s="72">
        <v>20.278230000000001</v>
      </c>
      <c r="F603" s="71">
        <v>21.957809999999998</v>
      </c>
      <c r="H603" s="14" t="s">
        <v>8</v>
      </c>
      <c r="I603" s="50" t="s">
        <v>3</v>
      </c>
      <c r="J603" s="71">
        <v>18.377030000000001</v>
      </c>
      <c r="K603" s="72">
        <v>20.28</v>
      </c>
      <c r="L603" s="71">
        <v>22.182970000000001</v>
      </c>
      <c r="N603" s="14" t="s">
        <v>8</v>
      </c>
      <c r="O603" s="50" t="s">
        <v>3</v>
      </c>
      <c r="P603" s="71">
        <v>18.328230000000001</v>
      </c>
      <c r="Q603" s="72">
        <v>20.049029999999998</v>
      </c>
      <c r="R603" s="71">
        <v>21.769829999999999</v>
      </c>
      <c r="T603" s="14" t="s">
        <v>8</v>
      </c>
      <c r="U603" s="50" t="s">
        <v>3</v>
      </c>
      <c r="V603" s="71">
        <v>18.27253</v>
      </c>
      <c r="W603" s="72">
        <v>19.908149999999999</v>
      </c>
      <c r="X603" s="71">
        <v>21.543759999999999</v>
      </c>
      <c r="Z603" s="14" t="s">
        <v>8</v>
      </c>
      <c r="AA603" s="50" t="s">
        <v>3</v>
      </c>
      <c r="AB603" s="71">
        <v>18.03274</v>
      </c>
      <c r="AC603" s="72">
        <v>19.69322</v>
      </c>
      <c r="AD603" s="71">
        <v>21.35369</v>
      </c>
      <c r="AF603" s="14" t="s">
        <v>8</v>
      </c>
      <c r="AG603" s="50" t="s">
        <v>3</v>
      </c>
      <c r="AH603" s="71">
        <v>18.055050000000001</v>
      </c>
      <c r="AI603" s="72">
        <v>19.537269999999999</v>
      </c>
      <c r="AJ603" s="71">
        <v>21.019490000000001</v>
      </c>
      <c r="AL603" s="14" t="s">
        <v>8</v>
      </c>
      <c r="AM603" s="50" t="s">
        <v>3</v>
      </c>
      <c r="AN603" s="71">
        <v>17.81203</v>
      </c>
      <c r="AO603" s="72">
        <v>19.189859999999999</v>
      </c>
      <c r="AP603" s="71">
        <v>20.567699999999999</v>
      </c>
      <c r="AR603" s="14" t="s">
        <v>8</v>
      </c>
      <c r="AS603" s="50" t="s">
        <v>3</v>
      </c>
      <c r="AT603" s="71">
        <v>17.573910000000001</v>
      </c>
      <c r="AU603" s="72">
        <v>18.846900000000002</v>
      </c>
      <c r="AV603" s="71">
        <v>20.119900000000001</v>
      </c>
      <c r="AX603" s="14" t="s">
        <v>8</v>
      </c>
      <c r="AY603" s="50" t="s">
        <v>3</v>
      </c>
      <c r="AZ603" s="71">
        <v>17.334320000000002</v>
      </c>
      <c r="BA603" s="72">
        <v>18.417069999999999</v>
      </c>
      <c r="BB603" s="71">
        <v>19.49982</v>
      </c>
      <c r="BD603" s="14" t="s">
        <v>8</v>
      </c>
      <c r="BE603" s="50" t="s">
        <v>3</v>
      </c>
      <c r="BF603" s="71">
        <v>17.035319999999999</v>
      </c>
      <c r="BG603" s="72">
        <v>17.94997</v>
      </c>
      <c r="BH603" s="71">
        <v>18.864609999999999</v>
      </c>
      <c r="BJ603" s="14" t="s">
        <v>8</v>
      </c>
      <c r="BK603" s="50" t="s">
        <v>3</v>
      </c>
      <c r="BL603" s="71">
        <v>16.603259999999999</v>
      </c>
      <c r="BM603" s="72">
        <v>17.328520000000001</v>
      </c>
      <c r="BN603" s="71">
        <v>18.053789999999999</v>
      </c>
      <c r="BP603" s="14" t="s">
        <v>8</v>
      </c>
      <c r="BQ603" s="50" t="s">
        <v>3</v>
      </c>
      <c r="BR603" s="71">
        <v>15.784890000000001</v>
      </c>
      <c r="BS603" s="72">
        <v>16.299420000000001</v>
      </c>
      <c r="BT603" s="71">
        <v>16.813949999999998</v>
      </c>
    </row>
    <row r="604" spans="2:72" x14ac:dyDescent="0.3">
      <c r="B604" s="47"/>
      <c r="C604" s="52" t="s">
        <v>4</v>
      </c>
      <c r="D604" s="69">
        <v>12.85088</v>
      </c>
      <c r="E604" s="73">
        <v>13.528729999999999</v>
      </c>
      <c r="F604" s="69">
        <v>14.20659</v>
      </c>
      <c r="H604" s="47"/>
      <c r="I604" s="52" t="s">
        <v>4</v>
      </c>
      <c r="J604" s="69">
        <v>12.727969999999999</v>
      </c>
      <c r="K604" s="73">
        <v>13.400740000000001</v>
      </c>
      <c r="L604" s="69">
        <v>14.073510000000001</v>
      </c>
      <c r="N604" s="47"/>
      <c r="O604" s="52" t="s">
        <v>4</v>
      </c>
      <c r="P604" s="69">
        <v>12.62637</v>
      </c>
      <c r="Q604" s="73">
        <v>13.193379999999999</v>
      </c>
      <c r="R604" s="69">
        <v>13.760389999999999</v>
      </c>
      <c r="T604" s="47"/>
      <c r="U604" s="52" t="s">
        <v>4</v>
      </c>
      <c r="V604" s="69">
        <v>12.48536</v>
      </c>
      <c r="W604" s="73">
        <v>12.994289999999999</v>
      </c>
      <c r="X604" s="69">
        <v>13.503220000000001</v>
      </c>
      <c r="Z604" s="47"/>
      <c r="AA604" s="52" t="s">
        <v>4</v>
      </c>
      <c r="AB604" s="69">
        <v>12.280139999999999</v>
      </c>
      <c r="AC604" s="73">
        <v>12.80423</v>
      </c>
      <c r="AD604" s="69">
        <v>13.328329999999999</v>
      </c>
      <c r="AF604" s="47"/>
      <c r="AG604" s="52" t="s">
        <v>4</v>
      </c>
      <c r="AH604" s="69">
        <v>12.12307</v>
      </c>
      <c r="AI604" s="73">
        <v>12.73728</v>
      </c>
      <c r="AJ604" s="69">
        <v>13.35149</v>
      </c>
      <c r="AL604" s="47"/>
      <c r="AM604" s="52" t="s">
        <v>4</v>
      </c>
      <c r="AN604" s="69">
        <v>11.895210000000001</v>
      </c>
      <c r="AO604" s="73">
        <v>12.68024</v>
      </c>
      <c r="AP604" s="69">
        <v>13.465260000000001</v>
      </c>
      <c r="AR604" s="47"/>
      <c r="AS604" s="52" t="s">
        <v>4</v>
      </c>
      <c r="AT604" s="69">
        <v>11.53281</v>
      </c>
      <c r="AU604" s="73">
        <v>12.97364</v>
      </c>
      <c r="AV604" s="69">
        <v>14.41446</v>
      </c>
      <c r="AX604" s="47"/>
      <c r="AY604" s="52" t="s">
        <v>4</v>
      </c>
      <c r="AZ604" s="69">
        <v>11.38617</v>
      </c>
      <c r="BA604" s="73">
        <v>13.423859999999999</v>
      </c>
      <c r="BB604" s="69">
        <v>15.461550000000001</v>
      </c>
      <c r="BD604" s="47"/>
      <c r="BE604" s="52" t="s">
        <v>4</v>
      </c>
      <c r="BF604" s="69">
        <v>11.833159999999999</v>
      </c>
      <c r="BG604" s="73">
        <v>14.389799999999999</v>
      </c>
      <c r="BH604" s="69">
        <v>16.946439999999999</v>
      </c>
      <c r="BJ604" s="47"/>
      <c r="BK604" s="52" t="s">
        <v>4</v>
      </c>
      <c r="BL604" s="69">
        <v>13.08807</v>
      </c>
      <c r="BM604" s="73">
        <v>15.440289999999999</v>
      </c>
      <c r="BN604" s="69">
        <v>17.79252</v>
      </c>
      <c r="BP604" s="47"/>
      <c r="BQ604" s="52" t="s">
        <v>4</v>
      </c>
      <c r="BR604" s="69">
        <v>15.29355</v>
      </c>
      <c r="BS604" s="73">
        <v>16.81456</v>
      </c>
      <c r="BT604" s="69">
        <v>18.335570000000001</v>
      </c>
    </row>
    <row r="605" spans="2:72" x14ac:dyDescent="0.3">
      <c r="B605" s="46" t="s">
        <v>9</v>
      </c>
      <c r="C605" s="52"/>
      <c r="D605" s="69">
        <v>0.79993000000000003</v>
      </c>
      <c r="E605" s="75">
        <v>0.84528999999999999</v>
      </c>
      <c r="F605" s="69">
        <v>0.89063999999999999</v>
      </c>
      <c r="H605" s="46" t="s">
        <v>9</v>
      </c>
      <c r="I605" s="52"/>
      <c r="J605" s="69">
        <v>0.77332999999999996</v>
      </c>
      <c r="K605" s="75">
        <v>0.83603000000000005</v>
      </c>
      <c r="L605" s="69">
        <v>0.89873000000000003</v>
      </c>
      <c r="N605" s="46" t="s">
        <v>9</v>
      </c>
      <c r="O605" s="52"/>
      <c r="P605" s="69">
        <v>0.77485000000000004</v>
      </c>
      <c r="Q605" s="75">
        <v>0.83401999999999998</v>
      </c>
      <c r="R605" s="69">
        <v>0.89317999999999997</v>
      </c>
      <c r="T605" s="46" t="s">
        <v>9</v>
      </c>
      <c r="U605" s="52"/>
      <c r="V605" s="69">
        <v>0.76754999999999995</v>
      </c>
      <c r="W605" s="75">
        <v>0.82937000000000005</v>
      </c>
      <c r="X605" s="69">
        <v>0.89119000000000004</v>
      </c>
      <c r="Z605" s="46" t="s">
        <v>9</v>
      </c>
      <c r="AA605" s="52"/>
      <c r="AB605" s="69">
        <v>0.73680999999999996</v>
      </c>
      <c r="AC605" s="75">
        <v>0.81376000000000004</v>
      </c>
      <c r="AD605" s="69">
        <v>0.89071</v>
      </c>
      <c r="AF605" s="46" t="s">
        <v>9</v>
      </c>
      <c r="AG605" s="52"/>
      <c r="AH605" s="69">
        <v>0.70172999999999996</v>
      </c>
      <c r="AI605" s="75">
        <v>0.78749000000000002</v>
      </c>
      <c r="AJ605" s="69">
        <v>0.87324999999999997</v>
      </c>
      <c r="AL605" s="46" t="s">
        <v>9</v>
      </c>
      <c r="AM605" s="52"/>
      <c r="AN605" s="69">
        <v>0.65919000000000005</v>
      </c>
      <c r="AO605" s="75">
        <v>0.75800000000000001</v>
      </c>
      <c r="AP605" s="69">
        <v>0.85680999999999996</v>
      </c>
      <c r="AR605" s="46" t="s">
        <v>9</v>
      </c>
      <c r="AS605" s="52"/>
      <c r="AT605" s="69">
        <v>0.61207</v>
      </c>
      <c r="AU605" s="75">
        <v>0.72160999999999997</v>
      </c>
      <c r="AV605" s="69">
        <v>0.83116000000000001</v>
      </c>
      <c r="AX605" s="46" t="s">
        <v>9</v>
      </c>
      <c r="AY605" s="52"/>
      <c r="AZ605" s="69">
        <v>0.55308000000000002</v>
      </c>
      <c r="BA605" s="75">
        <v>0.67295000000000005</v>
      </c>
      <c r="BB605" s="69">
        <v>0.79281999999999997</v>
      </c>
      <c r="BD605" s="46" t="s">
        <v>9</v>
      </c>
      <c r="BE605" s="52"/>
      <c r="BF605" s="69">
        <v>0.46911999999999998</v>
      </c>
      <c r="BG605" s="75">
        <v>0.58604999999999996</v>
      </c>
      <c r="BH605" s="69">
        <v>0.70296999999999998</v>
      </c>
      <c r="BJ605" s="46" t="s">
        <v>9</v>
      </c>
      <c r="BK605" s="52"/>
      <c r="BL605" s="69">
        <v>0.35092000000000001</v>
      </c>
      <c r="BM605" s="75">
        <v>0.47447</v>
      </c>
      <c r="BN605" s="69">
        <v>0.59802</v>
      </c>
      <c r="BP605" s="46" t="s">
        <v>9</v>
      </c>
      <c r="BQ605" s="52"/>
      <c r="BR605" s="69">
        <v>0.23743</v>
      </c>
      <c r="BS605" s="75">
        <v>0.33743000000000001</v>
      </c>
      <c r="BT605" s="69">
        <v>0.43742999999999999</v>
      </c>
    </row>
    <row r="606" spans="2:72" x14ac:dyDescent="0.3">
      <c r="B606" s="14" t="s">
        <v>10</v>
      </c>
      <c r="C606" s="50" t="s">
        <v>3</v>
      </c>
      <c r="D606" s="71">
        <v>7.9866999999999999</v>
      </c>
      <c r="E606" s="72">
        <v>10.04651</v>
      </c>
      <c r="F606" s="71">
        <v>12.10632</v>
      </c>
      <c r="H606" s="14" t="s">
        <v>10</v>
      </c>
      <c r="I606" s="50" t="s">
        <v>3</v>
      </c>
      <c r="J606" s="71">
        <v>7.8998400000000002</v>
      </c>
      <c r="K606" s="72">
        <v>10.39429</v>
      </c>
      <c r="L606" s="71">
        <v>12.88875</v>
      </c>
      <c r="N606" s="14" t="s">
        <v>10</v>
      </c>
      <c r="O606" s="50" t="s">
        <v>3</v>
      </c>
      <c r="P606" s="71">
        <v>7.9846700000000004</v>
      </c>
      <c r="Q606" s="72">
        <v>10.261570000000001</v>
      </c>
      <c r="R606" s="71">
        <v>12.53847</v>
      </c>
      <c r="T606" s="14" t="s">
        <v>10</v>
      </c>
      <c r="U606" s="50" t="s">
        <v>3</v>
      </c>
      <c r="V606" s="71">
        <v>8.1740999999999993</v>
      </c>
      <c r="W606" s="72">
        <v>10.36802</v>
      </c>
      <c r="X606" s="71">
        <v>12.56195</v>
      </c>
      <c r="Z606" s="14" t="s">
        <v>10</v>
      </c>
      <c r="AA606" s="50" t="s">
        <v>3</v>
      </c>
      <c r="AB606" s="71">
        <v>8.3389500000000005</v>
      </c>
      <c r="AC606" s="72">
        <v>10.681190000000001</v>
      </c>
      <c r="AD606" s="71">
        <v>13.02342</v>
      </c>
      <c r="AF606" s="14" t="s">
        <v>10</v>
      </c>
      <c r="AG606" s="50" t="s">
        <v>3</v>
      </c>
      <c r="AH606" s="71">
        <v>8.8551099999999998</v>
      </c>
      <c r="AI606" s="72">
        <v>11.736319999999999</v>
      </c>
      <c r="AJ606" s="71">
        <v>14.61753</v>
      </c>
      <c r="AL606" s="14" t="s">
        <v>10</v>
      </c>
      <c r="AM606" s="50" t="s">
        <v>3</v>
      </c>
      <c r="AN606" s="71">
        <v>9.4952900000000007</v>
      </c>
      <c r="AO606" s="72">
        <v>12.837490000000001</v>
      </c>
      <c r="AP606" s="71">
        <v>16.179690000000001</v>
      </c>
      <c r="AR606" s="14" t="s">
        <v>10</v>
      </c>
      <c r="AS606" s="50" t="s">
        <v>3</v>
      </c>
      <c r="AT606" s="71">
        <v>10.37669</v>
      </c>
      <c r="AU606" s="72">
        <v>14.55691</v>
      </c>
      <c r="AV606" s="71">
        <v>18.737130000000001</v>
      </c>
      <c r="AX606" s="14" t="s">
        <v>10</v>
      </c>
      <c r="AY606" s="50" t="s">
        <v>3</v>
      </c>
      <c r="AZ606" s="71">
        <v>11.14977</v>
      </c>
      <c r="BA606" s="72">
        <v>17.428799999999999</v>
      </c>
      <c r="BB606" s="71">
        <v>23.707820000000002</v>
      </c>
      <c r="BD606" s="14" t="s">
        <v>10</v>
      </c>
      <c r="BE606" s="50" t="s">
        <v>3</v>
      </c>
      <c r="BF606" s="71">
        <v>12.819330000000001</v>
      </c>
      <c r="BG606" s="72">
        <v>22.71245</v>
      </c>
      <c r="BH606" s="71">
        <v>32.60557</v>
      </c>
      <c r="BJ606" s="14" t="s">
        <v>10</v>
      </c>
      <c r="BK606" s="50" t="s">
        <v>3</v>
      </c>
      <c r="BL606" s="71">
        <v>17.707979999999999</v>
      </c>
      <c r="BM606" s="72">
        <v>27.612880000000001</v>
      </c>
      <c r="BN606" s="71">
        <v>37.517780000000002</v>
      </c>
      <c r="BP606" s="14" t="s">
        <v>10</v>
      </c>
      <c r="BQ606" s="50" t="s">
        <v>3</v>
      </c>
      <c r="BR606" s="71">
        <v>26.633489999999998</v>
      </c>
      <c r="BS606" s="72">
        <v>39.414960000000001</v>
      </c>
      <c r="BT606" s="71">
        <v>52.196440000000003</v>
      </c>
    </row>
    <row r="607" spans="2:72" x14ac:dyDescent="0.3">
      <c r="B607" s="47"/>
      <c r="C607" s="52" t="s">
        <v>4</v>
      </c>
      <c r="D607" s="69">
        <v>3.5613100000000002</v>
      </c>
      <c r="E607" s="73">
        <v>6.1224400000000001</v>
      </c>
      <c r="F607" s="69">
        <v>8.6835699999999996</v>
      </c>
      <c r="H607" s="47"/>
      <c r="I607" s="52" t="s">
        <v>4</v>
      </c>
      <c r="J607" s="69">
        <v>3.8909099999999999</v>
      </c>
      <c r="K607" s="73">
        <v>6.0674599999999996</v>
      </c>
      <c r="L607" s="69">
        <v>8.2440099999999994</v>
      </c>
      <c r="N607" s="47"/>
      <c r="O607" s="52" t="s">
        <v>4</v>
      </c>
      <c r="P607" s="69">
        <v>4.0018799999999999</v>
      </c>
      <c r="Q607" s="73">
        <v>6.3816699999999997</v>
      </c>
      <c r="R607" s="69">
        <v>8.76145</v>
      </c>
      <c r="T607" s="47"/>
      <c r="U607" s="52" t="s">
        <v>4</v>
      </c>
      <c r="V607" s="69">
        <v>4.3153300000000003</v>
      </c>
      <c r="W607" s="73">
        <v>6.96007</v>
      </c>
      <c r="X607" s="69">
        <v>9.6048200000000001</v>
      </c>
      <c r="Z607" s="47"/>
      <c r="AA607" s="52" t="s">
        <v>4</v>
      </c>
      <c r="AB607" s="69">
        <v>4.7610200000000003</v>
      </c>
      <c r="AC607" s="73">
        <v>8.2725600000000004</v>
      </c>
      <c r="AD607" s="69">
        <v>11.7841</v>
      </c>
      <c r="AF607" s="47"/>
      <c r="AG607" s="52" t="s">
        <v>4</v>
      </c>
      <c r="AH607" s="69">
        <v>5.9460800000000003</v>
      </c>
      <c r="AI607" s="73">
        <v>9.2877799999999997</v>
      </c>
      <c r="AJ607" s="69">
        <v>12.629490000000001</v>
      </c>
      <c r="AL607" s="47"/>
      <c r="AM607" s="52" t="s">
        <v>4</v>
      </c>
      <c r="AN607" s="69">
        <v>6.4534399999999996</v>
      </c>
      <c r="AO607" s="73">
        <v>10.465120000000001</v>
      </c>
      <c r="AP607" s="69">
        <v>14.47681</v>
      </c>
      <c r="AR607" s="47"/>
      <c r="AS607" s="52" t="s">
        <v>4</v>
      </c>
      <c r="AT607" s="69">
        <v>8.0196900000000007</v>
      </c>
      <c r="AU607" s="73">
        <v>11.502409999999999</v>
      </c>
      <c r="AV607" s="69">
        <v>14.98512</v>
      </c>
      <c r="AX607" s="47"/>
      <c r="AY607" s="52" t="s">
        <v>4</v>
      </c>
      <c r="AZ607" s="69">
        <v>9.4035299999999999</v>
      </c>
      <c r="BA607" s="73">
        <v>13.63856</v>
      </c>
      <c r="BB607" s="69">
        <v>17.8736</v>
      </c>
      <c r="BD607" s="47"/>
      <c r="BE607" s="52" t="s">
        <v>4</v>
      </c>
      <c r="BF607" s="69">
        <v>9.7916100000000004</v>
      </c>
      <c r="BG607" s="73">
        <v>17.365849999999998</v>
      </c>
      <c r="BH607" s="69">
        <v>24.940090000000001</v>
      </c>
      <c r="BJ607" s="47"/>
      <c r="BK607" s="52" t="s">
        <v>4</v>
      </c>
      <c r="BL607" s="69">
        <v>12.795210000000001</v>
      </c>
      <c r="BM607" s="73">
        <v>19.894580000000001</v>
      </c>
      <c r="BN607" s="69">
        <v>26.993960000000001</v>
      </c>
      <c r="BP607" s="47"/>
      <c r="BQ607" s="52" t="s">
        <v>4</v>
      </c>
      <c r="BR607" s="69">
        <v>18.90286</v>
      </c>
      <c r="BS607" s="73">
        <v>29.673549999999999</v>
      </c>
      <c r="BT607" s="69">
        <v>40.444249999999997</v>
      </c>
    </row>
    <row r="608" spans="2:72" x14ac:dyDescent="0.3">
      <c r="B608" s="14" t="s">
        <v>11</v>
      </c>
      <c r="C608" s="50" t="s">
        <v>3</v>
      </c>
      <c r="D608" s="71">
        <v>0.95399999999999996</v>
      </c>
      <c r="E608" s="72">
        <v>1.6587499999999999</v>
      </c>
      <c r="F608" s="71">
        <v>2.3635000000000002</v>
      </c>
      <c r="H608" s="14" t="s">
        <v>11</v>
      </c>
      <c r="I608" s="50" t="s">
        <v>3</v>
      </c>
      <c r="J608" s="71">
        <v>0.86745000000000005</v>
      </c>
      <c r="K608" s="72">
        <v>1.86229</v>
      </c>
      <c r="L608" s="71">
        <v>2.8571399999999998</v>
      </c>
      <c r="N608" s="14" t="s">
        <v>11</v>
      </c>
      <c r="O608" s="50" t="s">
        <v>3</v>
      </c>
      <c r="P608" s="71">
        <v>0.92788000000000004</v>
      </c>
      <c r="Q608" s="72">
        <v>1.8472599999999999</v>
      </c>
      <c r="R608" s="71">
        <v>2.7666400000000002</v>
      </c>
      <c r="T608" s="14" t="s">
        <v>11</v>
      </c>
      <c r="U608" s="50" t="s">
        <v>3</v>
      </c>
      <c r="V608" s="71">
        <v>0.95487999999999995</v>
      </c>
      <c r="W608" s="72">
        <v>1.9264600000000001</v>
      </c>
      <c r="X608" s="71">
        <v>2.8980399999999999</v>
      </c>
      <c r="Z608" s="14" t="s">
        <v>11</v>
      </c>
      <c r="AA608" s="50" t="s">
        <v>3</v>
      </c>
      <c r="AB608" s="71">
        <v>0.93825999999999998</v>
      </c>
      <c r="AC608" s="72">
        <v>2.23705</v>
      </c>
      <c r="AD608" s="71">
        <v>3.5358399999999999</v>
      </c>
      <c r="AF608" s="14" t="s">
        <v>11</v>
      </c>
      <c r="AG608" s="50" t="s">
        <v>3</v>
      </c>
      <c r="AH608" s="71">
        <v>1.1280300000000001</v>
      </c>
      <c r="AI608" s="72">
        <v>2.84436</v>
      </c>
      <c r="AJ608" s="71">
        <v>4.5606999999999998</v>
      </c>
      <c r="AL608" s="14" t="s">
        <v>11</v>
      </c>
      <c r="AM608" s="50" t="s">
        <v>3</v>
      </c>
      <c r="AN608" s="71">
        <v>1.41228</v>
      </c>
      <c r="AO608" s="72">
        <v>3.5913499999999998</v>
      </c>
      <c r="AP608" s="71">
        <v>5.7704300000000002</v>
      </c>
      <c r="AR608" s="14" t="s">
        <v>11</v>
      </c>
      <c r="AS608" s="50" t="s">
        <v>3</v>
      </c>
      <c r="AT608" s="71">
        <v>1.5578700000000001</v>
      </c>
      <c r="AU608" s="72">
        <v>4.8255100000000004</v>
      </c>
      <c r="AV608" s="71">
        <v>8.0931599999999992</v>
      </c>
      <c r="AX608" s="14" t="s">
        <v>11</v>
      </c>
      <c r="AY608" s="50" t="s">
        <v>3</v>
      </c>
      <c r="AZ608" s="71">
        <v>1.9184399999999999</v>
      </c>
      <c r="BA608" s="72">
        <v>6.9095300000000002</v>
      </c>
      <c r="BB608" s="71">
        <v>11.90062</v>
      </c>
      <c r="BD608" s="14" t="s">
        <v>11</v>
      </c>
      <c r="BE608" s="50" t="s">
        <v>3</v>
      </c>
      <c r="BF608" s="71">
        <v>3.5645699999999998</v>
      </c>
      <c r="BG608" s="72">
        <v>11.083349999999999</v>
      </c>
      <c r="BH608" s="71">
        <v>18.602129999999999</v>
      </c>
      <c r="BJ608" s="14" t="s">
        <v>11</v>
      </c>
      <c r="BK608" s="50" t="s">
        <v>3</v>
      </c>
      <c r="BL608" s="71">
        <v>8.0947399999999998</v>
      </c>
      <c r="BM608" s="72">
        <v>16.09637</v>
      </c>
      <c r="BN608" s="71">
        <v>24.097989999999999</v>
      </c>
      <c r="BP608" s="14" t="s">
        <v>11</v>
      </c>
      <c r="BQ608" s="50" t="s">
        <v>3</v>
      </c>
      <c r="BR608" s="71">
        <v>16.713229999999999</v>
      </c>
      <c r="BS608" s="72">
        <v>26.771550000000001</v>
      </c>
      <c r="BT608" s="71">
        <v>36.82987</v>
      </c>
    </row>
    <row r="609" spans="2:72" x14ac:dyDescent="0.3">
      <c r="B609" s="47"/>
      <c r="C609" s="52" t="s">
        <v>4</v>
      </c>
      <c r="D609" s="69">
        <v>2.8147799999999998</v>
      </c>
      <c r="E609" s="73">
        <v>4.4535200000000001</v>
      </c>
      <c r="F609" s="69">
        <v>6.0922599999999996</v>
      </c>
      <c r="H609" s="47"/>
      <c r="I609" s="52" t="s">
        <v>4</v>
      </c>
      <c r="J609" s="69">
        <v>2.8354599999999999</v>
      </c>
      <c r="K609" s="73">
        <v>4.6209300000000004</v>
      </c>
      <c r="L609" s="69">
        <v>6.4063999999999997</v>
      </c>
      <c r="N609" s="47"/>
      <c r="O609" s="52" t="s">
        <v>4</v>
      </c>
      <c r="P609" s="69">
        <v>2.9103300000000001</v>
      </c>
      <c r="Q609" s="73">
        <v>4.7041899999999996</v>
      </c>
      <c r="R609" s="69">
        <v>6.4980599999999997</v>
      </c>
      <c r="T609" s="47"/>
      <c r="U609" s="52" t="s">
        <v>4</v>
      </c>
      <c r="V609" s="69">
        <v>3.02833</v>
      </c>
      <c r="W609" s="73">
        <v>5.0202900000000001</v>
      </c>
      <c r="X609" s="69">
        <v>7.0122499999999999</v>
      </c>
      <c r="Z609" s="47"/>
      <c r="AA609" s="52" t="s">
        <v>4</v>
      </c>
      <c r="AB609" s="69">
        <v>3.21888</v>
      </c>
      <c r="AC609" s="73">
        <v>5.7247500000000002</v>
      </c>
      <c r="AD609" s="69">
        <v>8.2306100000000004</v>
      </c>
      <c r="AF609" s="47"/>
      <c r="AG609" s="52" t="s">
        <v>4</v>
      </c>
      <c r="AH609" s="69">
        <v>3.8131599999999999</v>
      </c>
      <c r="AI609" s="73">
        <v>6.6816300000000002</v>
      </c>
      <c r="AJ609" s="69">
        <v>9.5500900000000009</v>
      </c>
      <c r="AL609" s="47"/>
      <c r="AM609" s="52" t="s">
        <v>4</v>
      </c>
      <c r="AN609" s="69">
        <v>4.5292599999999998</v>
      </c>
      <c r="AO609" s="73">
        <v>7.9061000000000003</v>
      </c>
      <c r="AP609" s="69">
        <v>11.28294</v>
      </c>
      <c r="AR609" s="47"/>
      <c r="AS609" s="52" t="s">
        <v>4</v>
      </c>
      <c r="AT609" s="69">
        <v>5.7227600000000001</v>
      </c>
      <c r="AU609" s="73">
        <v>9.0688700000000004</v>
      </c>
      <c r="AV609" s="69">
        <v>12.41499</v>
      </c>
      <c r="AX609" s="47"/>
      <c r="AY609" s="52" t="s">
        <v>4</v>
      </c>
      <c r="AZ609" s="69">
        <v>6.60351</v>
      </c>
      <c r="BA609" s="73">
        <v>11.521369999999999</v>
      </c>
      <c r="BB609" s="69">
        <v>16.439219999999999</v>
      </c>
      <c r="BD609" s="47"/>
      <c r="BE609" s="52" t="s">
        <v>4</v>
      </c>
      <c r="BF609" s="69">
        <v>8.2197300000000002</v>
      </c>
      <c r="BG609" s="73">
        <v>16.07236</v>
      </c>
      <c r="BH609" s="69">
        <v>23.924990000000001</v>
      </c>
      <c r="BJ609" s="47"/>
      <c r="BK609" s="52" t="s">
        <v>4</v>
      </c>
      <c r="BL609" s="69">
        <v>12.144119999999999</v>
      </c>
      <c r="BM609" s="73">
        <v>20.002490000000002</v>
      </c>
      <c r="BN609" s="69">
        <v>27.860859999999999</v>
      </c>
      <c r="BP609" s="47"/>
      <c r="BQ609" s="52" t="s">
        <v>4</v>
      </c>
      <c r="BR609" s="69">
        <v>19.9087</v>
      </c>
      <c r="BS609" s="73">
        <v>30.331</v>
      </c>
      <c r="BT609" s="69">
        <v>40.753309999999999</v>
      </c>
    </row>
    <row r="610" spans="2:72" x14ac:dyDescent="0.3">
      <c r="B610" s="46" t="s">
        <v>12</v>
      </c>
      <c r="C610" s="52"/>
      <c r="D610" s="69">
        <v>-6.8706500000000004</v>
      </c>
      <c r="E610" s="73">
        <v>75</v>
      </c>
      <c r="F610" s="69">
        <v>156.87065000000001</v>
      </c>
      <c r="H610" s="46" t="s">
        <v>12</v>
      </c>
      <c r="I610" s="52"/>
      <c r="J610" s="69">
        <v>28.663910000000001</v>
      </c>
      <c r="K610" s="73">
        <v>55</v>
      </c>
      <c r="L610" s="69">
        <v>81.336089999999999</v>
      </c>
      <c r="N610" s="46" t="s">
        <v>12</v>
      </c>
      <c r="O610" s="52"/>
      <c r="P610" s="69">
        <v>28.004429999999999</v>
      </c>
      <c r="Q610" s="73">
        <v>87.5</v>
      </c>
      <c r="R610" s="69">
        <v>146.99556999999999</v>
      </c>
      <c r="T610" s="46" t="s">
        <v>12</v>
      </c>
      <c r="U610" s="52"/>
      <c r="V610" s="69">
        <v>19.97532</v>
      </c>
      <c r="W610" s="73">
        <v>124</v>
      </c>
      <c r="X610" s="69">
        <v>228.02467999999999</v>
      </c>
      <c r="Z610" s="46" t="s">
        <v>12</v>
      </c>
      <c r="AA610" s="52"/>
      <c r="AB610" s="69">
        <v>40.66986</v>
      </c>
      <c r="AC610" s="73">
        <v>174</v>
      </c>
      <c r="AD610" s="69">
        <v>307.33013999999997</v>
      </c>
      <c r="AF610" s="46" t="s">
        <v>12</v>
      </c>
      <c r="AG610" s="52"/>
      <c r="AH610" s="69">
        <v>62.707509999999999</v>
      </c>
      <c r="AI610" s="73">
        <v>209.5</v>
      </c>
      <c r="AJ610" s="69">
        <v>356.29248999999999</v>
      </c>
      <c r="AL610" s="46" t="s">
        <v>12</v>
      </c>
      <c r="AM610" s="52"/>
      <c r="AN610" s="69">
        <v>53.88438</v>
      </c>
      <c r="AO610" s="73">
        <v>249</v>
      </c>
      <c r="AP610" s="69">
        <v>444.11561999999998</v>
      </c>
      <c r="AR610" s="46" t="s">
        <v>12</v>
      </c>
      <c r="AS610" s="52"/>
      <c r="AT610" s="69">
        <v>91.243099999999998</v>
      </c>
      <c r="AU610" s="73">
        <v>239.5</v>
      </c>
      <c r="AV610" s="69">
        <v>387.75689999999997</v>
      </c>
      <c r="AX610" s="46" t="s">
        <v>12</v>
      </c>
      <c r="AY610" s="52"/>
      <c r="AZ610" s="69">
        <v>171.72116</v>
      </c>
      <c r="BA610" s="73">
        <v>342</v>
      </c>
      <c r="BB610" s="69">
        <v>512.27883999999995</v>
      </c>
      <c r="BD610" s="46" t="s">
        <v>12</v>
      </c>
      <c r="BE610" s="52"/>
      <c r="BF610" s="69">
        <v>67.906499999999994</v>
      </c>
      <c r="BG610" s="73">
        <v>392.5</v>
      </c>
      <c r="BH610" s="69">
        <v>717.09349999999995</v>
      </c>
      <c r="BJ610" s="46" t="s">
        <v>12</v>
      </c>
      <c r="BK610" s="52"/>
      <c r="BL610" s="69">
        <v>205.67427000000001</v>
      </c>
      <c r="BM610" s="73">
        <v>472.5</v>
      </c>
      <c r="BN610" s="69">
        <v>739.32573000000002</v>
      </c>
      <c r="BP610" s="46" t="s">
        <v>12</v>
      </c>
      <c r="BQ610" s="52"/>
      <c r="BR610" s="69">
        <v>198.30583999999999</v>
      </c>
      <c r="BS610" s="73">
        <v>626</v>
      </c>
      <c r="BT610" s="69">
        <v>1053.69416</v>
      </c>
    </row>
    <row r="611" spans="2:72" x14ac:dyDescent="0.3">
      <c r="B611" s="14" t="s">
        <v>13</v>
      </c>
      <c r="C611" s="50" t="s">
        <v>3</v>
      </c>
      <c r="D611" s="71">
        <v>17.215330000000002</v>
      </c>
      <c r="E611" s="72">
        <v>18.026879999999998</v>
      </c>
      <c r="F611" s="71">
        <v>18.838419999999999</v>
      </c>
      <c r="H611" s="14" t="s">
        <v>13</v>
      </c>
      <c r="I611" s="50" t="s">
        <v>3</v>
      </c>
      <c r="J611" s="71">
        <v>17.218360000000001</v>
      </c>
      <c r="K611" s="72">
        <v>18.012840000000001</v>
      </c>
      <c r="L611" s="71">
        <v>18.80733</v>
      </c>
      <c r="N611" s="14" t="s">
        <v>13</v>
      </c>
      <c r="O611" s="50" t="s">
        <v>3</v>
      </c>
      <c r="P611" s="71">
        <v>17.18064</v>
      </c>
      <c r="Q611" s="72">
        <v>18.00873</v>
      </c>
      <c r="R611" s="71">
        <v>18.83681</v>
      </c>
      <c r="T611" s="14" t="s">
        <v>13</v>
      </c>
      <c r="U611" s="50" t="s">
        <v>3</v>
      </c>
      <c r="V611" s="71">
        <v>16.982050000000001</v>
      </c>
      <c r="W611" s="72">
        <v>17.8827</v>
      </c>
      <c r="X611" s="71">
        <v>18.783339999999999</v>
      </c>
      <c r="Z611" s="14" t="s">
        <v>13</v>
      </c>
      <c r="AA611" s="50" t="s">
        <v>3</v>
      </c>
      <c r="AB611" s="71">
        <v>16.912109999999998</v>
      </c>
      <c r="AC611" s="72">
        <v>17.872450000000001</v>
      </c>
      <c r="AD611" s="71">
        <v>18.832789999999999</v>
      </c>
      <c r="AF611" s="14" t="s">
        <v>13</v>
      </c>
      <c r="AG611" s="50" t="s">
        <v>3</v>
      </c>
      <c r="AH611" s="71">
        <v>16.789549999999998</v>
      </c>
      <c r="AI611" s="72">
        <v>17.769590000000001</v>
      </c>
      <c r="AJ611" s="71">
        <v>18.749639999999999</v>
      </c>
      <c r="AL611" s="14" t="s">
        <v>13</v>
      </c>
      <c r="AM611" s="50" t="s">
        <v>3</v>
      </c>
      <c r="AN611" s="71">
        <v>16.7454</v>
      </c>
      <c r="AO611" s="72">
        <v>17.72306</v>
      </c>
      <c r="AP611" s="71">
        <v>18.70072</v>
      </c>
      <c r="AR611" s="14" t="s">
        <v>13</v>
      </c>
      <c r="AS611" s="50" t="s">
        <v>3</v>
      </c>
      <c r="AT611" s="71">
        <v>16.79739</v>
      </c>
      <c r="AU611" s="72">
        <v>17.723490000000002</v>
      </c>
      <c r="AV611" s="71">
        <v>18.64959</v>
      </c>
      <c r="AX611" s="14" t="s">
        <v>13</v>
      </c>
      <c r="AY611" s="50" t="s">
        <v>3</v>
      </c>
      <c r="AZ611" s="71">
        <v>16.596039999999999</v>
      </c>
      <c r="BA611" s="72">
        <v>17.520420000000001</v>
      </c>
      <c r="BB611" s="71">
        <v>18.444800000000001</v>
      </c>
      <c r="BD611" s="14" t="s">
        <v>13</v>
      </c>
      <c r="BE611" s="50" t="s">
        <v>3</v>
      </c>
      <c r="BF611" s="71">
        <v>16.134360000000001</v>
      </c>
      <c r="BG611" s="72">
        <v>17.399149999999999</v>
      </c>
      <c r="BH611" s="71">
        <v>18.66394</v>
      </c>
      <c r="BJ611" s="14" t="s">
        <v>13</v>
      </c>
      <c r="BK611" s="50" t="s">
        <v>3</v>
      </c>
      <c r="BL611" s="71">
        <v>15.36341</v>
      </c>
      <c r="BM611" s="72">
        <v>16.732340000000001</v>
      </c>
      <c r="BN611" s="71">
        <v>18.10127</v>
      </c>
      <c r="BP611" s="14" t="s">
        <v>13</v>
      </c>
      <c r="BQ611" s="50" t="s">
        <v>3</v>
      </c>
      <c r="BR611" s="71">
        <v>16.569019999999998</v>
      </c>
      <c r="BS611" s="72">
        <v>17.912839999999999</v>
      </c>
      <c r="BT611" s="71">
        <v>19.25665</v>
      </c>
    </row>
    <row r="612" spans="2:72" x14ac:dyDescent="0.3">
      <c r="B612" s="47"/>
      <c r="C612" s="52" t="s">
        <v>4</v>
      </c>
      <c r="D612" s="69">
        <v>10.74945</v>
      </c>
      <c r="E612" s="73">
        <v>10.925240000000001</v>
      </c>
      <c r="F612" s="69">
        <v>11.10103</v>
      </c>
      <c r="H612" s="47"/>
      <c r="I612" s="52" t="s">
        <v>4</v>
      </c>
      <c r="J612" s="69">
        <v>10.777290000000001</v>
      </c>
      <c r="K612" s="73">
        <v>10.93946</v>
      </c>
      <c r="L612" s="69">
        <v>11.10163</v>
      </c>
      <c r="N612" s="47"/>
      <c r="O612" s="52" t="s">
        <v>4</v>
      </c>
      <c r="P612" s="69">
        <v>10.76534</v>
      </c>
      <c r="Q612" s="73">
        <v>10.935180000000001</v>
      </c>
      <c r="R612" s="69">
        <v>11.10502</v>
      </c>
      <c r="T612" s="47"/>
      <c r="U612" s="52" t="s">
        <v>4</v>
      </c>
      <c r="V612" s="69">
        <v>10.76416</v>
      </c>
      <c r="W612" s="73">
        <v>10.94411</v>
      </c>
      <c r="X612" s="69">
        <v>11.12407</v>
      </c>
      <c r="Z612" s="47"/>
      <c r="AA612" s="52" t="s">
        <v>4</v>
      </c>
      <c r="AB612" s="69">
        <v>10.73582</v>
      </c>
      <c r="AC612" s="73">
        <v>10.94605</v>
      </c>
      <c r="AD612" s="69">
        <v>11.156280000000001</v>
      </c>
      <c r="AF612" s="47"/>
      <c r="AG612" s="52" t="s">
        <v>4</v>
      </c>
      <c r="AH612" s="69">
        <v>10.773160000000001</v>
      </c>
      <c r="AI612" s="73">
        <v>10.98259</v>
      </c>
      <c r="AJ612" s="69">
        <v>11.19201</v>
      </c>
      <c r="AL612" s="47"/>
      <c r="AM612" s="52" t="s">
        <v>4</v>
      </c>
      <c r="AN612" s="69">
        <v>10.80855</v>
      </c>
      <c r="AO612" s="73">
        <v>11.02947</v>
      </c>
      <c r="AP612" s="69">
        <v>11.250389999999999</v>
      </c>
      <c r="AR612" s="47"/>
      <c r="AS612" s="52" t="s">
        <v>4</v>
      </c>
      <c r="AT612" s="69">
        <v>10.820320000000001</v>
      </c>
      <c r="AU612" s="73">
        <v>11.08484</v>
      </c>
      <c r="AV612" s="69">
        <v>11.349349999999999</v>
      </c>
      <c r="AX612" s="47"/>
      <c r="AY612" s="52" t="s">
        <v>4</v>
      </c>
      <c r="AZ612" s="69">
        <v>10.82802</v>
      </c>
      <c r="BA612" s="73">
        <v>11.094390000000001</v>
      </c>
      <c r="BB612" s="69">
        <v>11.36077</v>
      </c>
      <c r="BD612" s="47"/>
      <c r="BE612" s="52" t="s">
        <v>4</v>
      </c>
      <c r="BF612" s="69">
        <v>10.94985</v>
      </c>
      <c r="BG612" s="73">
        <v>11.317399999999999</v>
      </c>
      <c r="BH612" s="69">
        <v>11.684950000000001</v>
      </c>
      <c r="BJ612" s="47"/>
      <c r="BK612" s="52" t="s">
        <v>4</v>
      </c>
      <c r="BL612" s="69">
        <v>11.22817</v>
      </c>
      <c r="BM612" s="73">
        <v>11.723000000000001</v>
      </c>
      <c r="BN612" s="69">
        <v>12.217829999999999</v>
      </c>
      <c r="BP612" s="47"/>
      <c r="BQ612" s="52" t="s">
        <v>4</v>
      </c>
      <c r="BR612" s="69">
        <v>12.19004</v>
      </c>
      <c r="BS612" s="73">
        <v>12.842930000000001</v>
      </c>
      <c r="BT612" s="69">
        <v>13.49582</v>
      </c>
    </row>
    <row r="613" spans="2:72" x14ac:dyDescent="0.3">
      <c r="B613" s="14" t="s">
        <v>14</v>
      </c>
      <c r="C613" s="50" t="s">
        <v>3</v>
      </c>
      <c r="D613" s="71">
        <v>14.45152</v>
      </c>
      <c r="E613" s="72">
        <v>15.70246</v>
      </c>
      <c r="F613" s="71">
        <v>16.953389999999999</v>
      </c>
      <c r="H613" s="14" t="s">
        <v>14</v>
      </c>
      <c r="I613" s="50" t="s">
        <v>3</v>
      </c>
      <c r="J613" s="71">
        <v>14.08526</v>
      </c>
      <c r="K613" s="72">
        <v>15.56527</v>
      </c>
      <c r="L613" s="71">
        <v>17.045290000000001</v>
      </c>
      <c r="N613" s="14" t="s">
        <v>14</v>
      </c>
      <c r="O613" s="50" t="s">
        <v>3</v>
      </c>
      <c r="P613" s="71">
        <v>14.063829999999999</v>
      </c>
      <c r="Q613" s="72">
        <v>15.53384</v>
      </c>
      <c r="R613" s="71">
        <v>17.00385</v>
      </c>
      <c r="T613" s="14" t="s">
        <v>14</v>
      </c>
      <c r="U613" s="50" t="s">
        <v>3</v>
      </c>
      <c r="V613" s="71">
        <v>13.84341</v>
      </c>
      <c r="W613" s="72">
        <v>15.36321</v>
      </c>
      <c r="X613" s="71">
        <v>16.883009999999999</v>
      </c>
      <c r="Z613" s="14" t="s">
        <v>14</v>
      </c>
      <c r="AA613" s="50" t="s">
        <v>3</v>
      </c>
      <c r="AB613" s="71">
        <v>13.38917</v>
      </c>
      <c r="AC613" s="72">
        <v>15.133990000000001</v>
      </c>
      <c r="AD613" s="71">
        <v>16.878810000000001</v>
      </c>
      <c r="AF613" s="14" t="s">
        <v>14</v>
      </c>
      <c r="AG613" s="50" t="s">
        <v>3</v>
      </c>
      <c r="AH613" s="71">
        <v>12.863060000000001</v>
      </c>
      <c r="AI613" s="72">
        <v>14.644740000000001</v>
      </c>
      <c r="AJ613" s="71">
        <v>16.42643</v>
      </c>
      <c r="AL613" s="14" t="s">
        <v>14</v>
      </c>
      <c r="AM613" s="50" t="s">
        <v>3</v>
      </c>
      <c r="AN613" s="71">
        <v>12.230259999999999</v>
      </c>
      <c r="AO613" s="72">
        <v>14.166359999999999</v>
      </c>
      <c r="AP613" s="71">
        <v>16.102460000000001</v>
      </c>
      <c r="AR613" s="14" t="s">
        <v>14</v>
      </c>
      <c r="AS613" s="50" t="s">
        <v>3</v>
      </c>
      <c r="AT613" s="71">
        <v>11.61988</v>
      </c>
      <c r="AU613" s="72">
        <v>13.561159999999999</v>
      </c>
      <c r="AV613" s="71">
        <v>15.50245</v>
      </c>
      <c r="AX613" s="14" t="s">
        <v>14</v>
      </c>
      <c r="AY613" s="50" t="s">
        <v>3</v>
      </c>
      <c r="AZ613" s="71">
        <v>10.72775</v>
      </c>
      <c r="BA613" s="72">
        <v>12.642659999999999</v>
      </c>
      <c r="BB613" s="71">
        <v>14.55757</v>
      </c>
      <c r="BD613" s="14" t="s">
        <v>14</v>
      </c>
      <c r="BE613" s="50" t="s">
        <v>3</v>
      </c>
      <c r="BF613" s="71">
        <v>9.4608500000000006</v>
      </c>
      <c r="BG613" s="72">
        <v>11.19408</v>
      </c>
      <c r="BH613" s="71">
        <v>12.92731</v>
      </c>
      <c r="BJ613" s="14" t="s">
        <v>14</v>
      </c>
      <c r="BK613" s="50" t="s">
        <v>3</v>
      </c>
      <c r="BL613" s="71">
        <v>7.4056199999999999</v>
      </c>
      <c r="BM613" s="72">
        <v>9.31264</v>
      </c>
      <c r="BN613" s="71">
        <v>11.219659999999999</v>
      </c>
      <c r="BP613" s="14" t="s">
        <v>14</v>
      </c>
      <c r="BQ613" s="50" t="s">
        <v>3</v>
      </c>
      <c r="BR613" s="71">
        <v>6.1596700000000002</v>
      </c>
      <c r="BS613" s="72">
        <v>7.6333599999999997</v>
      </c>
      <c r="BT613" s="71">
        <v>9.1070600000000006</v>
      </c>
    </row>
    <row r="614" spans="2:72" x14ac:dyDescent="0.3">
      <c r="B614" s="47"/>
      <c r="C614" s="52" t="s">
        <v>4</v>
      </c>
      <c r="D614" s="69">
        <v>11.23983</v>
      </c>
      <c r="E614" s="73">
        <v>11.40971</v>
      </c>
      <c r="F614" s="69">
        <v>11.57959</v>
      </c>
      <c r="H614" s="47"/>
      <c r="I614" s="52" t="s">
        <v>4</v>
      </c>
      <c r="J614" s="69">
        <v>11.20829</v>
      </c>
      <c r="K614" s="73">
        <v>11.390940000000001</v>
      </c>
      <c r="L614" s="69">
        <v>11.573589999999999</v>
      </c>
      <c r="N614" s="47"/>
      <c r="O614" s="52" t="s">
        <v>4</v>
      </c>
      <c r="P614" s="69">
        <v>11.18858</v>
      </c>
      <c r="Q614" s="73">
        <v>11.39725</v>
      </c>
      <c r="R614" s="69">
        <v>11.605919999999999</v>
      </c>
      <c r="T614" s="47"/>
      <c r="U614" s="52" t="s">
        <v>4</v>
      </c>
      <c r="V614" s="69">
        <v>11.158849999999999</v>
      </c>
      <c r="W614" s="73">
        <v>11.37886</v>
      </c>
      <c r="X614" s="69">
        <v>11.59887</v>
      </c>
      <c r="Z614" s="47"/>
      <c r="AA614" s="52" t="s">
        <v>4</v>
      </c>
      <c r="AB614" s="69">
        <v>11.085150000000001</v>
      </c>
      <c r="AC614" s="73">
        <v>11.3537</v>
      </c>
      <c r="AD614" s="69">
        <v>11.622249999999999</v>
      </c>
      <c r="AF614" s="47"/>
      <c r="AG614" s="52" t="s">
        <v>4</v>
      </c>
      <c r="AH614" s="69">
        <v>11.02833</v>
      </c>
      <c r="AI614" s="73">
        <v>11.37124</v>
      </c>
      <c r="AJ614" s="69">
        <v>11.71414</v>
      </c>
      <c r="AL614" s="47"/>
      <c r="AM614" s="52" t="s">
        <v>4</v>
      </c>
      <c r="AN614" s="69">
        <v>10.997999999999999</v>
      </c>
      <c r="AO614" s="73">
        <v>11.353870000000001</v>
      </c>
      <c r="AP614" s="69">
        <v>11.70974</v>
      </c>
      <c r="AR614" s="47"/>
      <c r="AS614" s="52" t="s">
        <v>4</v>
      </c>
      <c r="AT614" s="69">
        <v>10.974769999999999</v>
      </c>
      <c r="AU614" s="73">
        <v>11.34468</v>
      </c>
      <c r="AV614" s="69">
        <v>11.714600000000001</v>
      </c>
      <c r="AX614" s="47"/>
      <c r="AY614" s="52" t="s">
        <v>4</v>
      </c>
      <c r="AZ614" s="69">
        <v>10.760809999999999</v>
      </c>
      <c r="BA614" s="73">
        <v>11.21832</v>
      </c>
      <c r="BB614" s="69">
        <v>11.67582</v>
      </c>
      <c r="BD614" s="47"/>
      <c r="BE614" s="52" t="s">
        <v>4</v>
      </c>
      <c r="BF614" s="69">
        <v>10.63518</v>
      </c>
      <c r="BG614" s="73">
        <v>11.08512</v>
      </c>
      <c r="BH614" s="69">
        <v>11.535069999999999</v>
      </c>
      <c r="BJ614" s="47"/>
      <c r="BK614" s="52" t="s">
        <v>4</v>
      </c>
      <c r="BL614" s="69">
        <v>9.7431800000000006</v>
      </c>
      <c r="BM614" s="73">
        <v>10.444380000000001</v>
      </c>
      <c r="BN614" s="69">
        <v>11.145569999999999</v>
      </c>
      <c r="BP614" s="47"/>
      <c r="BQ614" s="52" t="s">
        <v>4</v>
      </c>
      <c r="BR614" s="69">
        <v>9.3764800000000008</v>
      </c>
      <c r="BS614" s="73">
        <v>10.08967</v>
      </c>
      <c r="BT614" s="69">
        <v>10.802860000000001</v>
      </c>
    </row>
    <row r="615" spans="2:72" x14ac:dyDescent="0.3">
      <c r="B615" s="14" t="s">
        <v>15</v>
      </c>
      <c r="C615" s="50" t="s">
        <v>3</v>
      </c>
      <c r="D615" s="71">
        <v>17.215330000000002</v>
      </c>
      <c r="E615" s="74">
        <v>18.026879999999998</v>
      </c>
      <c r="F615" s="71">
        <v>18.838419999999999</v>
      </c>
      <c r="H615" s="14" t="s">
        <v>15</v>
      </c>
      <c r="I615" s="50" t="s">
        <v>3</v>
      </c>
      <c r="J615" s="71">
        <v>17.218360000000001</v>
      </c>
      <c r="K615" s="74">
        <v>18.012840000000001</v>
      </c>
      <c r="L615" s="71">
        <v>18.80733</v>
      </c>
      <c r="N615" s="14" t="s">
        <v>15</v>
      </c>
      <c r="O615" s="50" t="s">
        <v>3</v>
      </c>
      <c r="P615" s="71">
        <v>17.18064</v>
      </c>
      <c r="Q615" s="74">
        <v>18.00873</v>
      </c>
      <c r="R615" s="71">
        <v>18.83681</v>
      </c>
      <c r="T615" s="14" t="s">
        <v>15</v>
      </c>
      <c r="U615" s="50" t="s">
        <v>3</v>
      </c>
      <c r="V615" s="71">
        <v>16.982050000000001</v>
      </c>
      <c r="W615" s="74">
        <v>17.8827</v>
      </c>
      <c r="X615" s="71">
        <v>18.783339999999999</v>
      </c>
      <c r="Z615" s="14" t="s">
        <v>15</v>
      </c>
      <c r="AA615" s="50" t="s">
        <v>3</v>
      </c>
      <c r="AB615" s="71">
        <v>16.912109999999998</v>
      </c>
      <c r="AC615" s="74">
        <v>17.872450000000001</v>
      </c>
      <c r="AD615" s="71">
        <v>18.832789999999999</v>
      </c>
      <c r="AF615" s="14" t="s">
        <v>15</v>
      </c>
      <c r="AG615" s="50" t="s">
        <v>3</v>
      </c>
      <c r="AH615" s="71">
        <v>16.789549999999998</v>
      </c>
      <c r="AI615" s="74">
        <v>17.769590000000001</v>
      </c>
      <c r="AJ615" s="71">
        <v>18.749639999999999</v>
      </c>
      <c r="AL615" s="14" t="s">
        <v>15</v>
      </c>
      <c r="AM615" s="50" t="s">
        <v>3</v>
      </c>
      <c r="AN615" s="71">
        <v>16.7454</v>
      </c>
      <c r="AO615" s="74">
        <v>17.72306</v>
      </c>
      <c r="AP615" s="71">
        <v>18.70072</v>
      </c>
      <c r="AR615" s="14" t="s">
        <v>15</v>
      </c>
      <c r="AS615" s="50" t="s">
        <v>3</v>
      </c>
      <c r="AT615" s="71">
        <v>16.79739</v>
      </c>
      <c r="AU615" s="74">
        <v>17.723490000000002</v>
      </c>
      <c r="AV615" s="71">
        <v>18.64959</v>
      </c>
      <c r="AX615" s="14" t="s">
        <v>15</v>
      </c>
      <c r="AY615" s="50" t="s">
        <v>3</v>
      </c>
      <c r="AZ615" s="71">
        <v>16.596039999999999</v>
      </c>
      <c r="BA615" s="74">
        <v>17.520420000000001</v>
      </c>
      <c r="BB615" s="71">
        <v>18.444800000000001</v>
      </c>
      <c r="BD615" s="14" t="s">
        <v>15</v>
      </c>
      <c r="BE615" s="50" t="s">
        <v>3</v>
      </c>
      <c r="BF615" s="71">
        <v>16.134360000000001</v>
      </c>
      <c r="BG615" s="74">
        <v>17.399149999999999</v>
      </c>
      <c r="BH615" s="71">
        <v>18.66394</v>
      </c>
      <c r="BJ615" s="14" t="s">
        <v>15</v>
      </c>
      <c r="BK615" s="50" t="s">
        <v>3</v>
      </c>
      <c r="BL615" s="71">
        <v>15.36341</v>
      </c>
      <c r="BM615" s="74">
        <v>16.732340000000001</v>
      </c>
      <c r="BN615" s="71">
        <v>18.10127</v>
      </c>
      <c r="BP615" s="14" t="s">
        <v>15</v>
      </c>
      <c r="BQ615" s="50" t="s">
        <v>3</v>
      </c>
      <c r="BR615" s="71">
        <v>16.569019999999998</v>
      </c>
      <c r="BS615" s="74">
        <v>17.912839999999999</v>
      </c>
      <c r="BT615" s="71">
        <v>19.25665</v>
      </c>
    </row>
    <row r="616" spans="2:72" x14ac:dyDescent="0.3">
      <c r="B616" s="47"/>
      <c r="C616" s="52" t="s">
        <v>4</v>
      </c>
      <c r="D616" s="69">
        <v>10.74945</v>
      </c>
      <c r="E616" s="73">
        <v>10.925240000000001</v>
      </c>
      <c r="F616" s="69">
        <v>11.10103</v>
      </c>
      <c r="H616" s="47"/>
      <c r="I616" s="52" t="s">
        <v>4</v>
      </c>
      <c r="J616" s="69">
        <v>10.777290000000001</v>
      </c>
      <c r="K616" s="73">
        <v>10.93946</v>
      </c>
      <c r="L616" s="69">
        <v>11.10163</v>
      </c>
      <c r="N616" s="47"/>
      <c r="O616" s="52" t="s">
        <v>4</v>
      </c>
      <c r="P616" s="69">
        <v>10.76534</v>
      </c>
      <c r="Q616" s="73">
        <v>10.935180000000001</v>
      </c>
      <c r="R616" s="69">
        <v>11.10502</v>
      </c>
      <c r="T616" s="47"/>
      <c r="U616" s="52" t="s">
        <v>4</v>
      </c>
      <c r="V616" s="69">
        <v>10.76416</v>
      </c>
      <c r="W616" s="73">
        <v>10.94411</v>
      </c>
      <c r="X616" s="69">
        <v>11.12407</v>
      </c>
      <c r="Z616" s="47"/>
      <c r="AA616" s="52" t="s">
        <v>4</v>
      </c>
      <c r="AB616" s="69">
        <v>10.73582</v>
      </c>
      <c r="AC616" s="73">
        <v>10.94605</v>
      </c>
      <c r="AD616" s="69">
        <v>11.156280000000001</v>
      </c>
      <c r="AF616" s="47"/>
      <c r="AG616" s="52" t="s">
        <v>4</v>
      </c>
      <c r="AH616" s="69">
        <v>10.773160000000001</v>
      </c>
      <c r="AI616" s="73">
        <v>10.98259</v>
      </c>
      <c r="AJ616" s="69">
        <v>11.19201</v>
      </c>
      <c r="AL616" s="47"/>
      <c r="AM616" s="52" t="s">
        <v>4</v>
      </c>
      <c r="AN616" s="69">
        <v>10.80855</v>
      </c>
      <c r="AO616" s="73">
        <v>11.02947</v>
      </c>
      <c r="AP616" s="69">
        <v>11.250389999999999</v>
      </c>
      <c r="AR616" s="47"/>
      <c r="AS616" s="52" t="s">
        <v>4</v>
      </c>
      <c r="AT616" s="69">
        <v>10.820320000000001</v>
      </c>
      <c r="AU616" s="73">
        <v>11.08484</v>
      </c>
      <c r="AV616" s="69">
        <v>11.349349999999999</v>
      </c>
      <c r="AX616" s="47"/>
      <c r="AY616" s="52" t="s">
        <v>4</v>
      </c>
      <c r="AZ616" s="69">
        <v>10.82802</v>
      </c>
      <c r="BA616" s="73">
        <v>11.094390000000001</v>
      </c>
      <c r="BB616" s="69">
        <v>11.36077</v>
      </c>
      <c r="BD616" s="47"/>
      <c r="BE616" s="52" t="s">
        <v>4</v>
      </c>
      <c r="BF616" s="69">
        <v>10.94985</v>
      </c>
      <c r="BG616" s="73">
        <v>11.317399999999999</v>
      </c>
      <c r="BH616" s="69">
        <v>11.684950000000001</v>
      </c>
      <c r="BJ616" s="47"/>
      <c r="BK616" s="52" t="s">
        <v>4</v>
      </c>
      <c r="BL616" s="69">
        <v>11.22817</v>
      </c>
      <c r="BM616" s="73">
        <v>11.723000000000001</v>
      </c>
      <c r="BN616" s="69">
        <v>12.217829999999999</v>
      </c>
      <c r="BP616" s="47"/>
      <c r="BQ616" s="52" t="s">
        <v>4</v>
      </c>
      <c r="BR616" s="69">
        <v>12.19004</v>
      </c>
      <c r="BS616" s="73">
        <v>12.842930000000001</v>
      </c>
      <c r="BT616" s="69">
        <v>13.49582</v>
      </c>
    </row>
    <row r="617" spans="2:72" x14ac:dyDescent="0.3">
      <c r="B617" s="14" t="s">
        <v>16</v>
      </c>
      <c r="C617" s="50" t="s">
        <v>3</v>
      </c>
      <c r="D617" s="71">
        <v>2.67204</v>
      </c>
      <c r="E617" s="74">
        <v>2.7464200000000001</v>
      </c>
      <c r="F617" s="71">
        <v>2.8208099999999998</v>
      </c>
      <c r="H617" s="14" t="s">
        <v>16</v>
      </c>
      <c r="I617" s="50" t="s">
        <v>3</v>
      </c>
      <c r="J617" s="71">
        <v>2.6419000000000001</v>
      </c>
      <c r="K617" s="74">
        <v>2.7265799999999998</v>
      </c>
      <c r="L617" s="71">
        <v>2.8112699999999999</v>
      </c>
      <c r="N617" s="14" t="s">
        <v>16</v>
      </c>
      <c r="O617" s="50" t="s">
        <v>3</v>
      </c>
      <c r="P617" s="71">
        <v>2.6447699999999998</v>
      </c>
      <c r="Q617" s="74">
        <v>2.7352099999999999</v>
      </c>
      <c r="R617" s="71">
        <v>2.82565</v>
      </c>
      <c r="T617" s="14" t="s">
        <v>16</v>
      </c>
      <c r="U617" s="50" t="s">
        <v>3</v>
      </c>
      <c r="V617" s="71">
        <v>2.6679900000000001</v>
      </c>
      <c r="W617" s="74">
        <v>2.7502800000000001</v>
      </c>
      <c r="X617" s="71">
        <v>2.83257</v>
      </c>
      <c r="Z617" s="14" t="s">
        <v>16</v>
      </c>
      <c r="AA617" s="50" t="s">
        <v>3</v>
      </c>
      <c r="AB617" s="71">
        <v>2.6120399999999999</v>
      </c>
      <c r="AC617" s="74">
        <v>2.7081900000000001</v>
      </c>
      <c r="AD617" s="71">
        <v>2.8043399999999998</v>
      </c>
      <c r="AF617" s="14" t="s">
        <v>16</v>
      </c>
      <c r="AG617" s="50" t="s">
        <v>3</v>
      </c>
      <c r="AH617" s="71">
        <v>2.5992000000000002</v>
      </c>
      <c r="AI617" s="74">
        <v>2.6891400000000001</v>
      </c>
      <c r="AJ617" s="71">
        <v>2.77908</v>
      </c>
      <c r="AL617" s="14" t="s">
        <v>16</v>
      </c>
      <c r="AM617" s="50" t="s">
        <v>3</v>
      </c>
      <c r="AN617" s="71">
        <v>2.5863399999999999</v>
      </c>
      <c r="AO617" s="74">
        <v>2.68859</v>
      </c>
      <c r="AP617" s="71">
        <v>2.7908300000000001</v>
      </c>
      <c r="AR617" s="14" t="s">
        <v>16</v>
      </c>
      <c r="AS617" s="50" t="s">
        <v>3</v>
      </c>
      <c r="AT617" s="71">
        <v>2.5861399999999999</v>
      </c>
      <c r="AU617" s="74">
        <v>2.67693</v>
      </c>
      <c r="AV617" s="71">
        <v>2.7677299999999998</v>
      </c>
      <c r="AX617" s="14" t="s">
        <v>16</v>
      </c>
      <c r="AY617" s="50" t="s">
        <v>3</v>
      </c>
      <c r="AZ617" s="71">
        <v>2.56928</v>
      </c>
      <c r="BA617" s="74">
        <v>2.6257600000000001</v>
      </c>
      <c r="BB617" s="71">
        <v>2.6822499999999998</v>
      </c>
      <c r="BD617" s="14" t="s">
        <v>16</v>
      </c>
      <c r="BE617" s="50" t="s">
        <v>3</v>
      </c>
      <c r="BF617" s="71">
        <v>2.5500099999999999</v>
      </c>
      <c r="BG617" s="74">
        <v>2.6062099999999999</v>
      </c>
      <c r="BH617" s="71">
        <v>2.6624099999999999</v>
      </c>
      <c r="BJ617" s="14" t="s">
        <v>16</v>
      </c>
      <c r="BK617" s="50" t="s">
        <v>3</v>
      </c>
      <c r="BL617" s="71">
        <v>2.5291299999999999</v>
      </c>
      <c r="BM617" s="74">
        <v>2.56941</v>
      </c>
      <c r="BN617" s="71">
        <v>2.60968</v>
      </c>
      <c r="BP617" s="14" t="s">
        <v>16</v>
      </c>
      <c r="BQ617" s="50" t="s">
        <v>3</v>
      </c>
      <c r="BR617" s="71">
        <v>2.5061300000000002</v>
      </c>
      <c r="BS617" s="74">
        <v>2.5345200000000001</v>
      </c>
      <c r="BT617" s="71">
        <v>2.56291</v>
      </c>
    </row>
    <row r="618" spans="2:72" x14ac:dyDescent="0.3">
      <c r="B618" s="47"/>
      <c r="C618" s="52" t="s">
        <v>4</v>
      </c>
      <c r="D618" s="69">
        <v>1.4220699999999999</v>
      </c>
      <c r="E618" s="73">
        <v>1.4347300000000001</v>
      </c>
      <c r="F618" s="69">
        <v>1.4473800000000001</v>
      </c>
      <c r="H618" s="47"/>
      <c r="I618" s="52" t="s">
        <v>4</v>
      </c>
      <c r="J618" s="69">
        <v>1.41926</v>
      </c>
      <c r="K618" s="73">
        <v>1.43299</v>
      </c>
      <c r="L618" s="69">
        <v>1.44672</v>
      </c>
      <c r="N618" s="47"/>
      <c r="O618" s="52" t="s">
        <v>4</v>
      </c>
      <c r="P618" s="69">
        <v>1.40839</v>
      </c>
      <c r="Q618" s="73">
        <v>1.42106</v>
      </c>
      <c r="R618" s="69">
        <v>1.4337299999999999</v>
      </c>
      <c r="T618" s="47"/>
      <c r="U618" s="52" t="s">
        <v>4</v>
      </c>
      <c r="V618" s="69">
        <v>1.38913</v>
      </c>
      <c r="W618" s="73">
        <v>1.4203399999999999</v>
      </c>
      <c r="X618" s="69">
        <v>1.4515499999999999</v>
      </c>
      <c r="Z618" s="47"/>
      <c r="AA618" s="52" t="s">
        <v>4</v>
      </c>
      <c r="AB618" s="69">
        <v>1.42489</v>
      </c>
      <c r="AC618" s="73">
        <v>1.444</v>
      </c>
      <c r="AD618" s="69">
        <v>1.46312</v>
      </c>
      <c r="AF618" s="47"/>
      <c r="AG618" s="52" t="s">
        <v>4</v>
      </c>
      <c r="AH618" s="69">
        <v>1.42422</v>
      </c>
      <c r="AI618" s="73">
        <v>1.4427099999999999</v>
      </c>
      <c r="AJ618" s="69">
        <v>1.4612000000000001</v>
      </c>
      <c r="AL618" s="47"/>
      <c r="AM618" s="52" t="s">
        <v>4</v>
      </c>
      <c r="AN618" s="69">
        <v>1.3971</v>
      </c>
      <c r="AO618" s="73">
        <v>1.4246099999999999</v>
      </c>
      <c r="AP618" s="69">
        <v>1.4521200000000001</v>
      </c>
      <c r="AR618" s="47"/>
      <c r="AS618" s="52" t="s">
        <v>4</v>
      </c>
      <c r="AT618" s="69">
        <v>1.4178900000000001</v>
      </c>
      <c r="AU618" s="73">
        <v>1.4315899999999999</v>
      </c>
      <c r="AV618" s="69">
        <v>1.44529</v>
      </c>
      <c r="AX618" s="47"/>
      <c r="AY618" s="52" t="s">
        <v>4</v>
      </c>
      <c r="AZ618" s="69">
        <v>1.4233899999999999</v>
      </c>
      <c r="BA618" s="73">
        <v>1.44387</v>
      </c>
      <c r="BB618" s="69">
        <v>1.4643600000000001</v>
      </c>
      <c r="BD618" s="47"/>
      <c r="BE618" s="52" t="s">
        <v>4</v>
      </c>
      <c r="BF618" s="69">
        <v>1.42397</v>
      </c>
      <c r="BG618" s="73">
        <v>1.43675</v>
      </c>
      <c r="BH618" s="69">
        <v>1.44953</v>
      </c>
      <c r="BJ618" s="47"/>
      <c r="BK618" s="52" t="s">
        <v>4</v>
      </c>
      <c r="BL618" s="69">
        <v>1.44407</v>
      </c>
      <c r="BM618" s="73">
        <v>1.44919</v>
      </c>
      <c r="BN618" s="69">
        <v>1.45431</v>
      </c>
      <c r="BP618" s="47"/>
      <c r="BQ618" s="52" t="s">
        <v>4</v>
      </c>
      <c r="BR618" s="69">
        <v>1.4369700000000001</v>
      </c>
      <c r="BS618" s="73">
        <v>1.4456100000000001</v>
      </c>
      <c r="BT618" s="69">
        <v>1.45425</v>
      </c>
    </row>
    <row r="619" spans="2:72" x14ac:dyDescent="0.3">
      <c r="B619" s="14" t="s">
        <v>17</v>
      </c>
      <c r="C619" s="50" t="s">
        <v>3</v>
      </c>
      <c r="D619" s="71">
        <v>88.40889</v>
      </c>
      <c r="E619" s="72">
        <v>88.985919999999993</v>
      </c>
      <c r="F619" s="71">
        <v>89.562939999999998</v>
      </c>
      <c r="H619" s="14" t="s">
        <v>17</v>
      </c>
      <c r="I619" s="50" t="s">
        <v>3</v>
      </c>
      <c r="J619" s="71">
        <v>88.390100000000004</v>
      </c>
      <c r="K619" s="72">
        <v>89.058880000000002</v>
      </c>
      <c r="L619" s="71">
        <v>89.727670000000003</v>
      </c>
      <c r="N619" s="14" t="s">
        <v>17</v>
      </c>
      <c r="O619" s="50" t="s">
        <v>3</v>
      </c>
      <c r="P619" s="71">
        <v>88.40513</v>
      </c>
      <c r="Q619" s="72">
        <v>89.040279999999996</v>
      </c>
      <c r="R619" s="71">
        <v>89.675430000000006</v>
      </c>
      <c r="T619" s="14" t="s">
        <v>17</v>
      </c>
      <c r="U619" s="50" t="s">
        <v>3</v>
      </c>
      <c r="V619" s="71">
        <v>88.396789999999996</v>
      </c>
      <c r="W619" s="72">
        <v>89.048630000000003</v>
      </c>
      <c r="X619" s="71">
        <v>89.700479999999999</v>
      </c>
      <c r="Z619" s="14" t="s">
        <v>17</v>
      </c>
      <c r="AA619" s="50" t="s">
        <v>3</v>
      </c>
      <c r="AB619" s="71">
        <v>88.407269999999997</v>
      </c>
      <c r="AC619" s="72">
        <v>89.148790000000005</v>
      </c>
      <c r="AD619" s="71">
        <v>89.890309999999999</v>
      </c>
      <c r="AF619" s="14" t="s">
        <v>17</v>
      </c>
      <c r="AG619" s="50" t="s">
        <v>3</v>
      </c>
      <c r="AH619" s="71">
        <v>88.473280000000003</v>
      </c>
      <c r="AI619" s="72">
        <v>89.356229999999996</v>
      </c>
      <c r="AJ619" s="71">
        <v>90.239180000000005</v>
      </c>
      <c r="AL619" s="14" t="s">
        <v>17</v>
      </c>
      <c r="AM619" s="50" t="s">
        <v>3</v>
      </c>
      <c r="AN619" s="71">
        <v>88.579369999999997</v>
      </c>
      <c r="AO619" s="72">
        <v>89.590419999999995</v>
      </c>
      <c r="AP619" s="71">
        <v>90.601470000000006</v>
      </c>
      <c r="AR619" s="14" t="s">
        <v>17</v>
      </c>
      <c r="AS619" s="50" t="s">
        <v>3</v>
      </c>
      <c r="AT619" s="71">
        <v>88.646320000000003</v>
      </c>
      <c r="AU619" s="72">
        <v>89.998959999999997</v>
      </c>
      <c r="AV619" s="71">
        <v>91.351600000000005</v>
      </c>
      <c r="AX619" s="14" t="s">
        <v>17</v>
      </c>
      <c r="AY619" s="50" t="s">
        <v>3</v>
      </c>
      <c r="AZ619" s="71">
        <v>88.705309999999997</v>
      </c>
      <c r="BA619" s="72">
        <v>90.738630000000001</v>
      </c>
      <c r="BB619" s="71">
        <v>92.771940000000001</v>
      </c>
      <c r="BD619" s="14" t="s">
        <v>17</v>
      </c>
      <c r="BE619" s="50" t="s">
        <v>3</v>
      </c>
      <c r="BF619" s="71">
        <v>89.226420000000005</v>
      </c>
      <c r="BG619" s="72">
        <v>92.294449999999998</v>
      </c>
      <c r="BH619" s="71">
        <v>95.362480000000005</v>
      </c>
      <c r="BJ619" s="14" t="s">
        <v>17</v>
      </c>
      <c r="BK619" s="50" t="s">
        <v>3</v>
      </c>
      <c r="BL619" s="71">
        <v>90.956659999999999</v>
      </c>
      <c r="BM619" s="72">
        <v>94.157730000000001</v>
      </c>
      <c r="BN619" s="71">
        <v>97.358800000000002</v>
      </c>
      <c r="BP619" s="14" t="s">
        <v>17</v>
      </c>
      <c r="BQ619" s="50" t="s">
        <v>3</v>
      </c>
      <c r="BR619" s="71">
        <v>94.251649999999998</v>
      </c>
      <c r="BS619" s="72">
        <v>98.234729999999999</v>
      </c>
      <c r="BT619" s="71">
        <v>102.21782</v>
      </c>
    </row>
    <row r="620" spans="2:72" x14ac:dyDescent="0.3">
      <c r="B620" s="47"/>
      <c r="C620" s="52" t="s">
        <v>4</v>
      </c>
      <c r="D620" s="69">
        <v>42.552889999999998</v>
      </c>
      <c r="E620" s="73">
        <v>42.91724</v>
      </c>
      <c r="F620" s="69">
        <v>43.281599999999997</v>
      </c>
      <c r="H620" s="47"/>
      <c r="I620" s="52" t="s">
        <v>4</v>
      </c>
      <c r="J620" s="69">
        <v>42.536830000000002</v>
      </c>
      <c r="K620" s="73">
        <v>42.980449999999998</v>
      </c>
      <c r="L620" s="69">
        <v>43.424059999999997</v>
      </c>
      <c r="N620" s="47"/>
      <c r="O620" s="52" t="s">
        <v>4</v>
      </c>
      <c r="P620" s="69">
        <v>42.56467</v>
      </c>
      <c r="Q620" s="73">
        <v>43.01934</v>
      </c>
      <c r="R620" s="69">
        <v>43.47401</v>
      </c>
      <c r="T620" s="47"/>
      <c r="U620" s="52" t="s">
        <v>4</v>
      </c>
      <c r="V620" s="69">
        <v>42.530410000000003</v>
      </c>
      <c r="W620" s="73">
        <v>43.132249999999999</v>
      </c>
      <c r="X620" s="69">
        <v>43.734090000000002</v>
      </c>
      <c r="Z620" s="47"/>
      <c r="AA620" s="52" t="s">
        <v>4</v>
      </c>
      <c r="AB620" s="69">
        <v>42.62088</v>
      </c>
      <c r="AC620" s="73">
        <v>43.295929999999998</v>
      </c>
      <c r="AD620" s="69">
        <v>43.970970000000001</v>
      </c>
      <c r="AF620" s="47"/>
      <c r="AG620" s="52" t="s">
        <v>4</v>
      </c>
      <c r="AH620" s="69">
        <v>42.666499999999999</v>
      </c>
      <c r="AI620" s="73">
        <v>43.607990000000001</v>
      </c>
      <c r="AJ620" s="69">
        <v>44.549480000000003</v>
      </c>
      <c r="AL620" s="47"/>
      <c r="AM620" s="52" t="s">
        <v>4</v>
      </c>
      <c r="AN620" s="69">
        <v>42.806440000000002</v>
      </c>
      <c r="AO620" s="73">
        <v>43.807650000000002</v>
      </c>
      <c r="AP620" s="69">
        <v>44.80885</v>
      </c>
      <c r="AR620" s="47"/>
      <c r="AS620" s="52" t="s">
        <v>4</v>
      </c>
      <c r="AT620" s="69">
        <v>42.996169999999999</v>
      </c>
      <c r="AU620" s="73">
        <v>44.071199999999997</v>
      </c>
      <c r="AV620" s="69">
        <v>45.146230000000003</v>
      </c>
      <c r="AX620" s="47"/>
      <c r="AY620" s="52" t="s">
        <v>4</v>
      </c>
      <c r="AZ620" s="69">
        <v>43.293840000000003</v>
      </c>
      <c r="BA620" s="73">
        <v>44.93777</v>
      </c>
      <c r="BB620" s="69">
        <v>46.581699999999998</v>
      </c>
      <c r="BD620" s="47"/>
      <c r="BE620" s="52" t="s">
        <v>4</v>
      </c>
      <c r="BF620" s="69">
        <v>43.451970000000003</v>
      </c>
      <c r="BG620" s="73">
        <v>46.783569999999997</v>
      </c>
      <c r="BH620" s="69">
        <v>50.115180000000002</v>
      </c>
      <c r="BJ620" s="47"/>
      <c r="BK620" s="52" t="s">
        <v>4</v>
      </c>
      <c r="BL620" s="69">
        <v>45.302549999999997</v>
      </c>
      <c r="BM620" s="73">
        <v>48.546610000000001</v>
      </c>
      <c r="BN620" s="69">
        <v>51.790669999999999</v>
      </c>
      <c r="BP620" s="47"/>
      <c r="BQ620" s="52" t="s">
        <v>4</v>
      </c>
      <c r="BR620" s="69">
        <v>48.982129999999998</v>
      </c>
      <c r="BS620" s="73">
        <v>53.552970000000002</v>
      </c>
      <c r="BT620" s="69">
        <v>58.123820000000002</v>
      </c>
    </row>
    <row r="621" spans="2:72" x14ac:dyDescent="0.3">
      <c r="B621" s="14" t="s">
        <v>18</v>
      </c>
      <c r="C621" s="50" t="s">
        <v>3</v>
      </c>
      <c r="D621" s="71">
        <v>84.890050000000002</v>
      </c>
      <c r="E621" s="74">
        <v>85.206609999999998</v>
      </c>
      <c r="F621" s="71">
        <v>85.523160000000004</v>
      </c>
      <c r="H621" s="14" t="s">
        <v>18</v>
      </c>
      <c r="I621" s="50" t="s">
        <v>3</v>
      </c>
      <c r="J621" s="71">
        <v>84.892120000000006</v>
      </c>
      <c r="K621" s="74">
        <v>85.204089999999994</v>
      </c>
      <c r="L621" s="71">
        <v>85.516059999999996</v>
      </c>
      <c r="N621" s="14" t="s">
        <v>18</v>
      </c>
      <c r="O621" s="50" t="s">
        <v>3</v>
      </c>
      <c r="P621" s="71">
        <v>84.890569999999997</v>
      </c>
      <c r="Q621" s="74">
        <v>85.204189999999997</v>
      </c>
      <c r="R621" s="71">
        <v>85.51782</v>
      </c>
      <c r="T621" s="14" t="s">
        <v>18</v>
      </c>
      <c r="U621" s="50" t="s">
        <v>3</v>
      </c>
      <c r="V621" s="71">
        <v>84.887169999999998</v>
      </c>
      <c r="W621" s="74">
        <v>85.200689999999994</v>
      </c>
      <c r="X621" s="71">
        <v>85.514210000000006</v>
      </c>
      <c r="Z621" s="14" t="s">
        <v>18</v>
      </c>
      <c r="AA621" s="50" t="s">
        <v>3</v>
      </c>
      <c r="AB621" s="71">
        <v>84.890370000000004</v>
      </c>
      <c r="AC621" s="74">
        <v>85.197389999999999</v>
      </c>
      <c r="AD621" s="71">
        <v>85.504409999999993</v>
      </c>
      <c r="AF621" s="14" t="s">
        <v>18</v>
      </c>
      <c r="AG621" s="50" t="s">
        <v>3</v>
      </c>
      <c r="AH621" s="71">
        <v>84.897390000000001</v>
      </c>
      <c r="AI621" s="74">
        <v>85.196449999999999</v>
      </c>
      <c r="AJ621" s="71">
        <v>85.495509999999996</v>
      </c>
      <c r="AL621" s="14" t="s">
        <v>18</v>
      </c>
      <c r="AM621" s="50" t="s">
        <v>3</v>
      </c>
      <c r="AN621" s="71">
        <v>84.893299999999996</v>
      </c>
      <c r="AO621" s="74">
        <v>85.19314</v>
      </c>
      <c r="AP621" s="71">
        <v>85.49297</v>
      </c>
      <c r="AR621" s="14" t="s">
        <v>18</v>
      </c>
      <c r="AS621" s="50" t="s">
        <v>3</v>
      </c>
      <c r="AT621" s="71">
        <v>84.88897</v>
      </c>
      <c r="AU621" s="74">
        <v>85.186959999999999</v>
      </c>
      <c r="AV621" s="71">
        <v>85.484939999999995</v>
      </c>
      <c r="AX621" s="14" t="s">
        <v>18</v>
      </c>
      <c r="AY621" s="50" t="s">
        <v>3</v>
      </c>
      <c r="AZ621" s="71">
        <v>84.889939999999996</v>
      </c>
      <c r="BA621" s="74">
        <v>85.184330000000003</v>
      </c>
      <c r="BB621" s="71">
        <v>85.478710000000007</v>
      </c>
      <c r="BD621" s="14" t="s">
        <v>18</v>
      </c>
      <c r="BE621" s="50" t="s">
        <v>3</v>
      </c>
      <c r="BF621" s="71">
        <v>84.872730000000004</v>
      </c>
      <c r="BG621" s="74">
        <v>85.169349999999994</v>
      </c>
      <c r="BH621" s="71">
        <v>85.465969999999999</v>
      </c>
      <c r="BJ621" s="14" t="s">
        <v>18</v>
      </c>
      <c r="BK621" s="50" t="s">
        <v>3</v>
      </c>
      <c r="BL621" s="71">
        <v>84.883709999999994</v>
      </c>
      <c r="BM621" s="74">
        <v>85.165840000000003</v>
      </c>
      <c r="BN621" s="71">
        <v>85.447980000000001</v>
      </c>
      <c r="BP621" s="14" t="s">
        <v>18</v>
      </c>
      <c r="BQ621" s="50" t="s">
        <v>3</v>
      </c>
      <c r="BR621" s="71">
        <v>84.790360000000007</v>
      </c>
      <c r="BS621" s="74">
        <v>85.072010000000006</v>
      </c>
      <c r="BT621" s="71">
        <v>85.353660000000005</v>
      </c>
    </row>
    <row r="622" spans="2:72" x14ac:dyDescent="0.3">
      <c r="B622" s="47"/>
      <c r="C622" s="52" t="s">
        <v>4</v>
      </c>
      <c r="D622" s="69">
        <v>40.602290000000004</v>
      </c>
      <c r="E622" s="73">
        <v>40.870629999999998</v>
      </c>
      <c r="F622" s="69">
        <v>41.138959999999997</v>
      </c>
      <c r="H622" s="47"/>
      <c r="I622" s="52" t="s">
        <v>4</v>
      </c>
      <c r="J622" s="69">
        <v>40.60539</v>
      </c>
      <c r="K622" s="73">
        <v>40.872509999999998</v>
      </c>
      <c r="L622" s="69">
        <v>41.139629999999997</v>
      </c>
      <c r="N622" s="47"/>
      <c r="O622" s="52" t="s">
        <v>4</v>
      </c>
      <c r="P622" s="69">
        <v>40.608370000000001</v>
      </c>
      <c r="Q622" s="73">
        <v>40.876159999999999</v>
      </c>
      <c r="R622" s="69">
        <v>41.143949999999997</v>
      </c>
      <c r="T622" s="47"/>
      <c r="U622" s="52" t="s">
        <v>4</v>
      </c>
      <c r="V622" s="69">
        <v>40.61204</v>
      </c>
      <c r="W622" s="73">
        <v>40.877589999999998</v>
      </c>
      <c r="X622" s="69">
        <v>41.143140000000002</v>
      </c>
      <c r="Z622" s="47"/>
      <c r="AA622" s="52" t="s">
        <v>4</v>
      </c>
      <c r="AB622" s="69">
        <v>40.604170000000003</v>
      </c>
      <c r="AC622" s="73">
        <v>40.873049999999999</v>
      </c>
      <c r="AD622" s="69">
        <v>41.141919999999999</v>
      </c>
      <c r="AF622" s="47"/>
      <c r="AG622" s="52" t="s">
        <v>4</v>
      </c>
      <c r="AH622" s="69">
        <v>40.610590000000002</v>
      </c>
      <c r="AI622" s="73">
        <v>40.87697</v>
      </c>
      <c r="AJ622" s="69">
        <v>41.143340000000002</v>
      </c>
      <c r="AL622" s="47"/>
      <c r="AM622" s="52" t="s">
        <v>4</v>
      </c>
      <c r="AN622" s="69">
        <v>40.585470000000001</v>
      </c>
      <c r="AO622" s="73">
        <v>40.859990000000003</v>
      </c>
      <c r="AP622" s="69">
        <v>41.134509999999999</v>
      </c>
      <c r="AR622" s="47"/>
      <c r="AS622" s="52" t="s">
        <v>4</v>
      </c>
      <c r="AT622" s="69">
        <v>40.591470000000001</v>
      </c>
      <c r="AU622" s="73">
        <v>40.858339999999998</v>
      </c>
      <c r="AV622" s="69">
        <v>41.125219999999999</v>
      </c>
      <c r="AX622" s="47"/>
      <c r="AY622" s="52" t="s">
        <v>4</v>
      </c>
      <c r="AZ622" s="69">
        <v>40.59648</v>
      </c>
      <c r="BA622" s="73">
        <v>40.860720000000001</v>
      </c>
      <c r="BB622" s="69">
        <v>41.124960000000002</v>
      </c>
      <c r="BD622" s="47"/>
      <c r="BE622" s="52" t="s">
        <v>4</v>
      </c>
      <c r="BF622" s="69">
        <v>40.586089999999999</v>
      </c>
      <c r="BG622" s="73">
        <v>40.85371</v>
      </c>
      <c r="BH622" s="69">
        <v>41.12133</v>
      </c>
      <c r="BJ622" s="47"/>
      <c r="BK622" s="52" t="s">
        <v>4</v>
      </c>
      <c r="BL622" s="69">
        <v>40.603909999999999</v>
      </c>
      <c r="BM622" s="73">
        <v>40.875320000000002</v>
      </c>
      <c r="BN622" s="69">
        <v>41.146729999999998</v>
      </c>
      <c r="BP622" s="47"/>
      <c r="BQ622" s="52" t="s">
        <v>4</v>
      </c>
      <c r="BR622" s="69">
        <v>40.576979999999999</v>
      </c>
      <c r="BS622" s="73">
        <v>40.851419999999997</v>
      </c>
      <c r="BT622" s="69">
        <v>41.125860000000003</v>
      </c>
    </row>
    <row r="623" spans="2:72" x14ac:dyDescent="0.3">
      <c r="B623" s="14" t="s">
        <v>19</v>
      </c>
      <c r="C623" s="50" t="s">
        <v>3</v>
      </c>
      <c r="D623" s="71">
        <v>1.54461</v>
      </c>
      <c r="E623" s="72">
        <v>1.65741</v>
      </c>
      <c r="F623" s="71">
        <v>1.7702100000000001</v>
      </c>
      <c r="H623" s="14" t="s">
        <v>19</v>
      </c>
      <c r="I623" s="50" t="s">
        <v>3</v>
      </c>
      <c r="J623" s="71">
        <v>1.5294000000000001</v>
      </c>
      <c r="K623" s="72">
        <v>1.65526</v>
      </c>
      <c r="L623" s="71">
        <v>1.7811300000000001</v>
      </c>
      <c r="N623" s="14" t="s">
        <v>19</v>
      </c>
      <c r="O623" s="50" t="s">
        <v>3</v>
      </c>
      <c r="P623" s="71">
        <v>1.5249999999999999</v>
      </c>
      <c r="Q623" s="72">
        <v>1.63714</v>
      </c>
      <c r="R623" s="71">
        <v>1.7492700000000001</v>
      </c>
      <c r="T623" s="14" t="s">
        <v>19</v>
      </c>
      <c r="U623" s="50" t="s">
        <v>3</v>
      </c>
      <c r="V623" s="71">
        <v>1.51908</v>
      </c>
      <c r="W623" s="72">
        <v>1.6242099999999999</v>
      </c>
      <c r="X623" s="71">
        <v>1.7293499999999999</v>
      </c>
      <c r="Z623" s="14" t="s">
        <v>19</v>
      </c>
      <c r="AA623" s="50" t="s">
        <v>3</v>
      </c>
      <c r="AB623" s="71">
        <v>1.5006600000000001</v>
      </c>
      <c r="AC623" s="72">
        <v>1.60568</v>
      </c>
      <c r="AD623" s="71">
        <v>1.7107000000000001</v>
      </c>
      <c r="AF623" s="14" t="s">
        <v>19</v>
      </c>
      <c r="AG623" s="50" t="s">
        <v>3</v>
      </c>
      <c r="AH623" s="71">
        <v>1.4968600000000001</v>
      </c>
      <c r="AI623" s="72">
        <v>1.5883</v>
      </c>
      <c r="AJ623" s="71">
        <v>1.6797299999999999</v>
      </c>
      <c r="AL623" s="14" t="s">
        <v>19</v>
      </c>
      <c r="AM623" s="50" t="s">
        <v>3</v>
      </c>
      <c r="AN623" s="71">
        <v>1.4762500000000001</v>
      </c>
      <c r="AO623" s="72">
        <v>1.5574600000000001</v>
      </c>
      <c r="AP623" s="71">
        <v>1.63866</v>
      </c>
      <c r="AR623" s="14" t="s">
        <v>19</v>
      </c>
      <c r="AS623" s="50" t="s">
        <v>3</v>
      </c>
      <c r="AT623" s="71">
        <v>1.45302</v>
      </c>
      <c r="AU623" s="72">
        <v>1.52335</v>
      </c>
      <c r="AV623" s="71">
        <v>1.5936900000000001</v>
      </c>
      <c r="AX623" s="14" t="s">
        <v>19</v>
      </c>
      <c r="AY623" s="50" t="s">
        <v>3</v>
      </c>
      <c r="AZ623" s="71">
        <v>1.4253199999999999</v>
      </c>
      <c r="BA623" s="72">
        <v>1.48349</v>
      </c>
      <c r="BB623" s="71">
        <v>1.54166</v>
      </c>
      <c r="BD623" s="14" t="s">
        <v>19</v>
      </c>
      <c r="BE623" s="50" t="s">
        <v>3</v>
      </c>
      <c r="BF623" s="71">
        <v>1.39229</v>
      </c>
      <c r="BG623" s="72">
        <v>1.44025</v>
      </c>
      <c r="BH623" s="71">
        <v>1.48821</v>
      </c>
      <c r="BJ623" s="14" t="s">
        <v>19</v>
      </c>
      <c r="BK623" s="50" t="s">
        <v>3</v>
      </c>
      <c r="BL623" s="71">
        <v>1.3464400000000001</v>
      </c>
      <c r="BM623" s="72">
        <v>1.38097</v>
      </c>
      <c r="BN623" s="71">
        <v>1.4154899999999999</v>
      </c>
      <c r="BP623" s="14" t="s">
        <v>19</v>
      </c>
      <c r="BQ623" s="50" t="s">
        <v>3</v>
      </c>
      <c r="BR623" s="71">
        <v>1.2735300000000001</v>
      </c>
      <c r="BS623" s="72">
        <v>1.29718</v>
      </c>
      <c r="BT623" s="71">
        <v>1.3208200000000001</v>
      </c>
    </row>
    <row r="624" spans="2:72" x14ac:dyDescent="0.3">
      <c r="B624" s="47"/>
      <c r="C624" s="52" t="s">
        <v>4</v>
      </c>
      <c r="D624" s="69">
        <v>1.26485</v>
      </c>
      <c r="E624" s="73">
        <v>1.32189</v>
      </c>
      <c r="F624" s="69">
        <v>1.3789199999999999</v>
      </c>
      <c r="H624" s="47"/>
      <c r="I624" s="52" t="s">
        <v>4</v>
      </c>
      <c r="J624" s="69">
        <v>1.2516099999999999</v>
      </c>
      <c r="K624" s="73">
        <v>1.3081700000000001</v>
      </c>
      <c r="L624" s="69">
        <v>1.36473</v>
      </c>
      <c r="N624" s="47"/>
      <c r="O624" s="52" t="s">
        <v>4</v>
      </c>
      <c r="P624" s="69">
        <v>1.23973</v>
      </c>
      <c r="Q624" s="73">
        <v>1.2841499999999999</v>
      </c>
      <c r="R624" s="69">
        <v>1.32857</v>
      </c>
      <c r="T624" s="47"/>
      <c r="U624" s="52" t="s">
        <v>4</v>
      </c>
      <c r="V624" s="69">
        <v>1.2254</v>
      </c>
      <c r="W624" s="73">
        <v>1.26172</v>
      </c>
      <c r="X624" s="69">
        <v>1.2980400000000001</v>
      </c>
      <c r="Z624" s="47"/>
      <c r="AA624" s="52" t="s">
        <v>4</v>
      </c>
      <c r="AB624" s="69">
        <v>1.2008099999999999</v>
      </c>
      <c r="AC624" s="73">
        <v>1.23634</v>
      </c>
      <c r="AD624" s="69">
        <v>1.2718700000000001</v>
      </c>
      <c r="AF624" s="47"/>
      <c r="AG624" s="52" t="s">
        <v>4</v>
      </c>
      <c r="AH624" s="69">
        <v>1.1788799999999999</v>
      </c>
      <c r="AI624" s="73">
        <v>1.2098899999999999</v>
      </c>
      <c r="AJ624" s="69">
        <v>1.2408999999999999</v>
      </c>
      <c r="AL624" s="47"/>
      <c r="AM624" s="52" t="s">
        <v>4</v>
      </c>
      <c r="AN624" s="69">
        <v>1.14924</v>
      </c>
      <c r="AO624" s="73">
        <v>1.17754</v>
      </c>
      <c r="AP624" s="69">
        <v>1.20584</v>
      </c>
      <c r="AR624" s="47"/>
      <c r="AS624" s="52" t="s">
        <v>4</v>
      </c>
      <c r="AT624" s="69">
        <v>1.1055900000000001</v>
      </c>
      <c r="AU624" s="73">
        <v>1.15767</v>
      </c>
      <c r="AV624" s="69">
        <v>1.2097599999999999</v>
      </c>
      <c r="AX624" s="47"/>
      <c r="AY624" s="52" t="s">
        <v>4</v>
      </c>
      <c r="AZ624" s="69">
        <v>1.06115</v>
      </c>
      <c r="BA624" s="73">
        <v>1.14639</v>
      </c>
      <c r="BB624" s="69">
        <v>1.23163</v>
      </c>
      <c r="BD624" s="47"/>
      <c r="BE624" s="52" t="s">
        <v>4</v>
      </c>
      <c r="BF624" s="69">
        <v>1.0393699999999999</v>
      </c>
      <c r="BG624" s="73">
        <v>1.16178</v>
      </c>
      <c r="BH624" s="69">
        <v>1.2841800000000001</v>
      </c>
      <c r="BJ624" s="47"/>
      <c r="BK624" s="52" t="s">
        <v>4</v>
      </c>
      <c r="BL624" s="69">
        <v>1.05782</v>
      </c>
      <c r="BM624" s="73">
        <v>1.17218</v>
      </c>
      <c r="BN624" s="69">
        <v>1.28654</v>
      </c>
      <c r="BP624" s="47"/>
      <c r="BQ624" s="52" t="s">
        <v>4</v>
      </c>
      <c r="BR624" s="69">
        <v>1.12001</v>
      </c>
      <c r="BS624" s="73">
        <v>1.1946600000000001</v>
      </c>
      <c r="BT624" s="69">
        <v>1.2693099999999999</v>
      </c>
    </row>
    <row r="625" spans="2:72" x14ac:dyDescent="0.3">
      <c r="B625" s="14" t="s">
        <v>20</v>
      </c>
      <c r="C625" s="50" t="s">
        <v>3</v>
      </c>
      <c r="D625" s="71">
        <v>1.2227699999999999</v>
      </c>
      <c r="E625" s="72">
        <v>1.3497699999999999</v>
      </c>
      <c r="F625" s="71">
        <v>1.47678</v>
      </c>
      <c r="H625" s="14" t="s">
        <v>20</v>
      </c>
      <c r="I625" s="50" t="s">
        <v>3</v>
      </c>
      <c r="J625" s="71">
        <v>1.18987</v>
      </c>
      <c r="K625" s="72">
        <v>1.33762</v>
      </c>
      <c r="L625" s="71">
        <v>1.48536</v>
      </c>
      <c r="N625" s="14" t="s">
        <v>20</v>
      </c>
      <c r="O625" s="50" t="s">
        <v>3</v>
      </c>
      <c r="P625" s="71">
        <v>1.1896500000000001</v>
      </c>
      <c r="Q625" s="72">
        <v>1.33571</v>
      </c>
      <c r="R625" s="71">
        <v>1.48177</v>
      </c>
      <c r="T625" s="14" t="s">
        <v>20</v>
      </c>
      <c r="U625" s="50" t="s">
        <v>3</v>
      </c>
      <c r="V625" s="71">
        <v>1.1692</v>
      </c>
      <c r="W625" s="72">
        <v>1.3196699999999999</v>
      </c>
      <c r="X625" s="71">
        <v>1.47014</v>
      </c>
      <c r="Z625" s="14" t="s">
        <v>20</v>
      </c>
      <c r="AA625" s="50" t="s">
        <v>3</v>
      </c>
      <c r="AB625" s="71">
        <v>1.1295500000000001</v>
      </c>
      <c r="AC625" s="72">
        <v>1.2997000000000001</v>
      </c>
      <c r="AD625" s="71">
        <v>1.46984</v>
      </c>
      <c r="AF625" s="14" t="s">
        <v>20</v>
      </c>
      <c r="AG625" s="50" t="s">
        <v>3</v>
      </c>
      <c r="AH625" s="71">
        <v>1.0850900000000001</v>
      </c>
      <c r="AI625" s="72">
        <v>1.25607</v>
      </c>
      <c r="AJ625" s="71">
        <v>1.4270499999999999</v>
      </c>
      <c r="AL625" s="14" t="s">
        <v>20</v>
      </c>
      <c r="AM625" s="50" t="s">
        <v>3</v>
      </c>
      <c r="AN625" s="71">
        <v>1.02841</v>
      </c>
      <c r="AO625" s="72">
        <v>1.2129700000000001</v>
      </c>
      <c r="AP625" s="71">
        <v>1.3975299999999999</v>
      </c>
      <c r="AR625" s="14" t="s">
        <v>20</v>
      </c>
      <c r="AS625" s="50" t="s">
        <v>3</v>
      </c>
      <c r="AT625" s="71">
        <v>0.97218000000000004</v>
      </c>
      <c r="AU625" s="72">
        <v>1.15625</v>
      </c>
      <c r="AV625" s="71">
        <v>1.34032</v>
      </c>
      <c r="AX625" s="14" t="s">
        <v>20</v>
      </c>
      <c r="AY625" s="50" t="s">
        <v>3</v>
      </c>
      <c r="AZ625" s="71">
        <v>0.88926000000000005</v>
      </c>
      <c r="BA625" s="72">
        <v>1.06915</v>
      </c>
      <c r="BB625" s="71">
        <v>1.24905</v>
      </c>
      <c r="BD625" s="14" t="s">
        <v>20</v>
      </c>
      <c r="BE625" s="50" t="s">
        <v>3</v>
      </c>
      <c r="BF625" s="71">
        <v>0.76100000000000001</v>
      </c>
      <c r="BG625" s="72">
        <v>0.92723</v>
      </c>
      <c r="BH625" s="71">
        <v>1.09345</v>
      </c>
      <c r="BJ625" s="14" t="s">
        <v>20</v>
      </c>
      <c r="BK625" s="50" t="s">
        <v>3</v>
      </c>
      <c r="BL625" s="71">
        <v>0.56889999999999996</v>
      </c>
      <c r="BM625" s="72">
        <v>0.74904999999999999</v>
      </c>
      <c r="BN625" s="71">
        <v>0.92920999999999998</v>
      </c>
      <c r="BP625" s="14" t="s">
        <v>20</v>
      </c>
      <c r="BQ625" s="50" t="s">
        <v>3</v>
      </c>
      <c r="BR625" s="71">
        <v>0.45036999999999999</v>
      </c>
      <c r="BS625" s="72">
        <v>0.58682000000000001</v>
      </c>
      <c r="BT625" s="71">
        <v>0.72328000000000003</v>
      </c>
    </row>
    <row r="626" spans="2:72" x14ac:dyDescent="0.3">
      <c r="B626" s="47"/>
      <c r="C626" s="52" t="s">
        <v>4</v>
      </c>
      <c r="D626" s="69">
        <v>0.93983000000000005</v>
      </c>
      <c r="E626" s="73">
        <v>0.98690999999999995</v>
      </c>
      <c r="F626" s="69">
        <v>1.03399</v>
      </c>
      <c r="H626" s="47"/>
      <c r="I626" s="52" t="s">
        <v>4</v>
      </c>
      <c r="J626" s="69">
        <v>0.93057000000000001</v>
      </c>
      <c r="K626" s="73">
        <v>0.98346</v>
      </c>
      <c r="L626" s="69">
        <v>1.0363500000000001</v>
      </c>
      <c r="N626" s="47"/>
      <c r="O626" s="52" t="s">
        <v>4</v>
      </c>
      <c r="P626" s="69">
        <v>0.93110000000000004</v>
      </c>
      <c r="Q626" s="73">
        <v>0.98494999999999999</v>
      </c>
      <c r="R626" s="69">
        <v>1.0387999999999999</v>
      </c>
      <c r="T626" s="47"/>
      <c r="U626" s="52" t="s">
        <v>4</v>
      </c>
      <c r="V626" s="69">
        <v>0.92544999999999999</v>
      </c>
      <c r="W626" s="73">
        <v>0.98202</v>
      </c>
      <c r="X626" s="69">
        <v>1.0386</v>
      </c>
      <c r="Z626" s="47"/>
      <c r="AA626" s="52" t="s">
        <v>4</v>
      </c>
      <c r="AB626" s="69">
        <v>0.91740999999999995</v>
      </c>
      <c r="AC626" s="73">
        <v>0.98014000000000001</v>
      </c>
      <c r="AD626" s="69">
        <v>1.04288</v>
      </c>
      <c r="AF626" s="47"/>
      <c r="AG626" s="52" t="s">
        <v>4</v>
      </c>
      <c r="AH626" s="69">
        <v>0.90905000000000002</v>
      </c>
      <c r="AI626" s="73">
        <v>0.9778</v>
      </c>
      <c r="AJ626" s="69">
        <v>1.0465500000000001</v>
      </c>
      <c r="AL626" s="47"/>
      <c r="AM626" s="52" t="s">
        <v>4</v>
      </c>
      <c r="AN626" s="69">
        <v>0.89644000000000001</v>
      </c>
      <c r="AO626" s="73">
        <v>0.96913000000000005</v>
      </c>
      <c r="AP626" s="69">
        <v>1.04182</v>
      </c>
      <c r="AR626" s="47"/>
      <c r="AS626" s="52" t="s">
        <v>4</v>
      </c>
      <c r="AT626" s="69">
        <v>0.88478999999999997</v>
      </c>
      <c r="AU626" s="73">
        <v>0.95804999999999996</v>
      </c>
      <c r="AV626" s="69">
        <v>1.0313099999999999</v>
      </c>
      <c r="AX626" s="47"/>
      <c r="AY626" s="52" t="s">
        <v>4</v>
      </c>
      <c r="AZ626" s="69">
        <v>0.84231</v>
      </c>
      <c r="BA626" s="73">
        <v>0.92559999999999998</v>
      </c>
      <c r="BB626" s="69">
        <v>1.0088900000000001</v>
      </c>
      <c r="BD626" s="47"/>
      <c r="BE626" s="52" t="s">
        <v>4</v>
      </c>
      <c r="BF626" s="69">
        <v>0.77954000000000001</v>
      </c>
      <c r="BG626" s="73">
        <v>0.86960999999999999</v>
      </c>
      <c r="BH626" s="69">
        <v>0.95967999999999998</v>
      </c>
      <c r="BJ626" s="47"/>
      <c r="BK626" s="52" t="s">
        <v>4</v>
      </c>
      <c r="BL626" s="69">
        <v>0.60719999999999996</v>
      </c>
      <c r="BM626" s="73">
        <v>0.74256</v>
      </c>
      <c r="BN626" s="69">
        <v>0.87792999999999999</v>
      </c>
      <c r="BP626" s="47"/>
      <c r="BQ626" s="52" t="s">
        <v>4</v>
      </c>
      <c r="BR626" s="69">
        <v>0.50617000000000001</v>
      </c>
      <c r="BS626" s="73">
        <v>0.63632999999999995</v>
      </c>
      <c r="BT626" s="69">
        <v>0.76649999999999996</v>
      </c>
    </row>
    <row r="627" spans="2:72" x14ac:dyDescent="0.3">
      <c r="B627" s="14" t="s">
        <v>21</v>
      </c>
      <c r="C627" s="50" t="s">
        <v>3</v>
      </c>
      <c r="D627" s="71">
        <v>1.4259599999999999</v>
      </c>
      <c r="E627" s="74">
        <v>1.5263199999999999</v>
      </c>
      <c r="F627" s="71">
        <v>1.62669</v>
      </c>
      <c r="H627" s="14" t="s">
        <v>21</v>
      </c>
      <c r="I627" s="50" t="s">
        <v>3</v>
      </c>
      <c r="J627" s="71">
        <v>1.4165000000000001</v>
      </c>
      <c r="K627" s="74">
        <v>1.52163</v>
      </c>
      <c r="L627" s="71">
        <v>1.62677</v>
      </c>
      <c r="N627" s="14" t="s">
        <v>21</v>
      </c>
      <c r="O627" s="50" t="s">
        <v>3</v>
      </c>
      <c r="P627" s="71">
        <v>1.41622</v>
      </c>
      <c r="Q627" s="74">
        <v>1.5222599999999999</v>
      </c>
      <c r="R627" s="71">
        <v>1.62829</v>
      </c>
      <c r="T627" s="14" t="s">
        <v>21</v>
      </c>
      <c r="U627" s="50" t="s">
        <v>3</v>
      </c>
      <c r="V627" s="71">
        <v>1.3965700000000001</v>
      </c>
      <c r="W627" s="74">
        <v>1.50898</v>
      </c>
      <c r="X627" s="71">
        <v>1.6214</v>
      </c>
      <c r="Z627" s="14" t="s">
        <v>21</v>
      </c>
      <c r="AA627" s="50" t="s">
        <v>3</v>
      </c>
      <c r="AB627" s="71">
        <v>1.3822300000000001</v>
      </c>
      <c r="AC627" s="74">
        <v>1.5042899999999999</v>
      </c>
      <c r="AD627" s="71">
        <v>1.6263399999999999</v>
      </c>
      <c r="AF627" s="14" t="s">
        <v>21</v>
      </c>
      <c r="AG627" s="50" t="s">
        <v>3</v>
      </c>
      <c r="AH627" s="71">
        <v>1.3660099999999999</v>
      </c>
      <c r="AI627" s="74">
        <v>1.4896199999999999</v>
      </c>
      <c r="AJ627" s="71">
        <v>1.61324</v>
      </c>
      <c r="AL627" s="14" t="s">
        <v>21</v>
      </c>
      <c r="AM627" s="50" t="s">
        <v>3</v>
      </c>
      <c r="AN627" s="71">
        <v>1.3509899999999999</v>
      </c>
      <c r="AO627" s="74">
        <v>1.4772400000000001</v>
      </c>
      <c r="AP627" s="71">
        <v>1.6034900000000001</v>
      </c>
      <c r="AR627" s="14" t="s">
        <v>21</v>
      </c>
      <c r="AS627" s="50" t="s">
        <v>3</v>
      </c>
      <c r="AT627" s="71">
        <v>1.3486100000000001</v>
      </c>
      <c r="AU627" s="74">
        <v>1.4634400000000001</v>
      </c>
      <c r="AV627" s="71">
        <v>1.57826</v>
      </c>
      <c r="AX627" s="14" t="s">
        <v>21</v>
      </c>
      <c r="AY627" s="50" t="s">
        <v>3</v>
      </c>
      <c r="AZ627" s="71">
        <v>1.3107899999999999</v>
      </c>
      <c r="BA627" s="74">
        <v>1.4241600000000001</v>
      </c>
      <c r="BB627" s="71">
        <v>1.5375399999999999</v>
      </c>
      <c r="BD627" s="14" t="s">
        <v>21</v>
      </c>
      <c r="BE627" s="50" t="s">
        <v>3</v>
      </c>
      <c r="BF627" s="71">
        <v>1.22343</v>
      </c>
      <c r="BG627" s="74">
        <v>1.3575299999999999</v>
      </c>
      <c r="BH627" s="71">
        <v>1.4916199999999999</v>
      </c>
      <c r="BJ627" s="14" t="s">
        <v>21</v>
      </c>
      <c r="BK627" s="50" t="s">
        <v>3</v>
      </c>
      <c r="BL627" s="71">
        <v>1.02359</v>
      </c>
      <c r="BM627" s="74">
        <v>1.20516</v>
      </c>
      <c r="BN627" s="71">
        <v>1.38672</v>
      </c>
      <c r="BP627" s="14" t="s">
        <v>21</v>
      </c>
      <c r="BQ627" s="50" t="s">
        <v>3</v>
      </c>
      <c r="BR627" s="71">
        <v>0.97970000000000002</v>
      </c>
      <c r="BS627" s="74">
        <v>1.1218300000000001</v>
      </c>
      <c r="BT627" s="71">
        <v>1.26397</v>
      </c>
    </row>
    <row r="628" spans="2:72" x14ac:dyDescent="0.3">
      <c r="B628" s="47"/>
      <c r="C628" s="52" t="s">
        <v>4</v>
      </c>
      <c r="D628" s="69">
        <v>0.92828999999999995</v>
      </c>
      <c r="E628" s="73">
        <v>0.96860999999999997</v>
      </c>
      <c r="F628" s="69">
        <v>1.00892</v>
      </c>
      <c r="H628" s="47"/>
      <c r="I628" s="52" t="s">
        <v>4</v>
      </c>
      <c r="J628" s="69">
        <v>0.92613000000000001</v>
      </c>
      <c r="K628" s="73">
        <v>0.96809999999999996</v>
      </c>
      <c r="L628" s="69">
        <v>1.0100800000000001</v>
      </c>
      <c r="N628" s="47"/>
      <c r="O628" s="52" t="s">
        <v>4</v>
      </c>
      <c r="P628" s="69">
        <v>0.92535999999999996</v>
      </c>
      <c r="Q628" s="73">
        <v>0.96938999999999997</v>
      </c>
      <c r="R628" s="69">
        <v>1.0134300000000001</v>
      </c>
      <c r="T628" s="47"/>
      <c r="U628" s="52" t="s">
        <v>4</v>
      </c>
      <c r="V628" s="69">
        <v>0.92373000000000005</v>
      </c>
      <c r="W628" s="73">
        <v>0.96921000000000002</v>
      </c>
      <c r="X628" s="69">
        <v>1.0146900000000001</v>
      </c>
      <c r="Z628" s="47"/>
      <c r="AA628" s="52" t="s">
        <v>4</v>
      </c>
      <c r="AB628" s="69">
        <v>0.92630999999999997</v>
      </c>
      <c r="AC628" s="73">
        <v>0.97123000000000004</v>
      </c>
      <c r="AD628" s="69">
        <v>1.0161500000000001</v>
      </c>
      <c r="AF628" s="47"/>
      <c r="AG628" s="52" t="s">
        <v>4</v>
      </c>
      <c r="AH628" s="69">
        <v>0.92684999999999995</v>
      </c>
      <c r="AI628" s="73">
        <v>0.97282999999999997</v>
      </c>
      <c r="AJ628" s="69">
        <v>1.0188200000000001</v>
      </c>
      <c r="AL628" s="47"/>
      <c r="AM628" s="52" t="s">
        <v>4</v>
      </c>
      <c r="AN628" s="69">
        <v>0.92600000000000005</v>
      </c>
      <c r="AO628" s="73">
        <v>0.9708</v>
      </c>
      <c r="AP628" s="69">
        <v>1.0156099999999999</v>
      </c>
      <c r="AR628" s="47"/>
      <c r="AS628" s="52" t="s">
        <v>4</v>
      </c>
      <c r="AT628" s="69">
        <v>0.92178000000000004</v>
      </c>
      <c r="AU628" s="73">
        <v>0.96718000000000004</v>
      </c>
      <c r="AV628" s="69">
        <v>1.0125900000000001</v>
      </c>
      <c r="AX628" s="47"/>
      <c r="AY628" s="52" t="s">
        <v>4</v>
      </c>
      <c r="AZ628" s="69">
        <v>0.89056000000000002</v>
      </c>
      <c r="BA628" s="73">
        <v>0.94379999999999997</v>
      </c>
      <c r="BB628" s="69">
        <v>0.99704000000000004</v>
      </c>
      <c r="BD628" s="47"/>
      <c r="BE628" s="52" t="s">
        <v>4</v>
      </c>
      <c r="BF628" s="69">
        <v>0.85541</v>
      </c>
      <c r="BG628" s="73">
        <v>0.91918</v>
      </c>
      <c r="BH628" s="69">
        <v>0.98294999999999999</v>
      </c>
      <c r="BJ628" s="47"/>
      <c r="BK628" s="52" t="s">
        <v>4</v>
      </c>
      <c r="BL628" s="69">
        <v>0.74983999999999995</v>
      </c>
      <c r="BM628" s="73">
        <v>0.83838999999999997</v>
      </c>
      <c r="BN628" s="69">
        <v>0.92693999999999999</v>
      </c>
      <c r="BP628" s="47"/>
      <c r="BQ628" s="52" t="s">
        <v>4</v>
      </c>
      <c r="BR628" s="69">
        <v>0.73536000000000001</v>
      </c>
      <c r="BS628" s="73">
        <v>0.81859000000000004</v>
      </c>
      <c r="BT628" s="69">
        <v>0.90183000000000002</v>
      </c>
    </row>
    <row r="629" spans="2:72" x14ac:dyDescent="0.3">
      <c r="B629" s="14" t="s">
        <v>22</v>
      </c>
      <c r="C629" s="50" t="s">
        <v>3</v>
      </c>
      <c r="D629" s="71">
        <v>0.33789999999999998</v>
      </c>
      <c r="E629" s="74">
        <v>0.35450999999999999</v>
      </c>
      <c r="F629" s="71">
        <v>0.37113000000000002</v>
      </c>
      <c r="H629" s="14" t="s">
        <v>22</v>
      </c>
      <c r="I629" s="50" t="s">
        <v>3</v>
      </c>
      <c r="J629" s="71">
        <v>0.33352999999999999</v>
      </c>
      <c r="K629" s="74">
        <v>0.35171999999999998</v>
      </c>
      <c r="L629" s="71">
        <v>0.36991000000000002</v>
      </c>
      <c r="N629" s="14" t="s">
        <v>22</v>
      </c>
      <c r="O629" s="50" t="s">
        <v>3</v>
      </c>
      <c r="P629" s="71">
        <v>0.33462999999999998</v>
      </c>
      <c r="Q629" s="74">
        <v>0.35355999999999999</v>
      </c>
      <c r="R629" s="71">
        <v>0.3725</v>
      </c>
      <c r="T629" s="14" t="s">
        <v>22</v>
      </c>
      <c r="U629" s="50" t="s">
        <v>3</v>
      </c>
      <c r="V629" s="71">
        <v>0.33559</v>
      </c>
      <c r="W629" s="74">
        <v>0.35452</v>
      </c>
      <c r="X629" s="71">
        <v>0.37346000000000001</v>
      </c>
      <c r="Z629" s="14" t="s">
        <v>22</v>
      </c>
      <c r="AA629" s="50" t="s">
        <v>3</v>
      </c>
      <c r="AB629" s="71">
        <v>0.32611000000000001</v>
      </c>
      <c r="AC629" s="74">
        <v>0.34814000000000001</v>
      </c>
      <c r="AD629" s="71">
        <v>0.37015999999999999</v>
      </c>
      <c r="AF629" s="14" t="s">
        <v>22</v>
      </c>
      <c r="AG629" s="50" t="s">
        <v>3</v>
      </c>
      <c r="AH629" s="71">
        <v>0.31952999999999998</v>
      </c>
      <c r="AI629" s="74">
        <v>0.34111000000000002</v>
      </c>
      <c r="AJ629" s="71">
        <v>0.36269000000000001</v>
      </c>
      <c r="AL629" s="14" t="s">
        <v>22</v>
      </c>
      <c r="AM629" s="50" t="s">
        <v>3</v>
      </c>
      <c r="AN629" s="71">
        <v>0.31175000000000003</v>
      </c>
      <c r="AO629" s="74">
        <v>0.33688000000000001</v>
      </c>
      <c r="AP629" s="71">
        <v>0.36199999999999999</v>
      </c>
      <c r="AR629" s="14" t="s">
        <v>22</v>
      </c>
      <c r="AS629" s="50" t="s">
        <v>3</v>
      </c>
      <c r="AT629" s="71">
        <v>0.30753000000000003</v>
      </c>
      <c r="AU629" s="74">
        <v>0.33100000000000002</v>
      </c>
      <c r="AV629" s="71">
        <v>0.35446</v>
      </c>
      <c r="AX629" s="14" t="s">
        <v>22</v>
      </c>
      <c r="AY629" s="50" t="s">
        <v>3</v>
      </c>
      <c r="AZ629" s="71">
        <v>0.29848999999999998</v>
      </c>
      <c r="BA629" s="74">
        <v>0.31825999999999999</v>
      </c>
      <c r="BB629" s="71">
        <v>0.33803</v>
      </c>
      <c r="BD629" s="14" t="s">
        <v>22</v>
      </c>
      <c r="BE629" s="50" t="s">
        <v>3</v>
      </c>
      <c r="BF629" s="71">
        <v>0.29309000000000002</v>
      </c>
      <c r="BG629" s="74">
        <v>0.31026999999999999</v>
      </c>
      <c r="BH629" s="71">
        <v>0.32745000000000002</v>
      </c>
      <c r="BJ629" s="14" t="s">
        <v>22</v>
      </c>
      <c r="BK629" s="50" t="s">
        <v>3</v>
      </c>
      <c r="BL629" s="71">
        <v>0.28659000000000001</v>
      </c>
      <c r="BM629" s="74">
        <v>0.30008000000000001</v>
      </c>
      <c r="BN629" s="71">
        <v>0.31356000000000001</v>
      </c>
      <c r="BP629" s="14" t="s">
        <v>22</v>
      </c>
      <c r="BQ629" s="50" t="s">
        <v>3</v>
      </c>
      <c r="BR629" s="71">
        <v>0.28269</v>
      </c>
      <c r="BS629" s="74">
        <v>0.28931000000000001</v>
      </c>
      <c r="BT629" s="71">
        <v>0.29593000000000003</v>
      </c>
    </row>
    <row r="630" spans="2:72" x14ac:dyDescent="0.3">
      <c r="B630" s="47"/>
      <c r="C630" s="52" t="s">
        <v>4</v>
      </c>
      <c r="D630" s="69">
        <v>0.23189000000000001</v>
      </c>
      <c r="E630" s="73">
        <v>0.23783000000000001</v>
      </c>
      <c r="F630" s="69">
        <v>0.24376</v>
      </c>
      <c r="H630" s="47"/>
      <c r="I630" s="52" t="s">
        <v>4</v>
      </c>
      <c r="J630" s="69">
        <v>0.23005</v>
      </c>
      <c r="K630" s="73">
        <v>0.23582</v>
      </c>
      <c r="L630" s="69">
        <v>0.24160000000000001</v>
      </c>
      <c r="N630" s="47"/>
      <c r="O630" s="52" t="s">
        <v>4</v>
      </c>
      <c r="P630" s="69">
        <v>0.2281</v>
      </c>
      <c r="Q630" s="73">
        <v>0.23538000000000001</v>
      </c>
      <c r="R630" s="69">
        <v>0.24267</v>
      </c>
      <c r="T630" s="47"/>
      <c r="U630" s="52" t="s">
        <v>4</v>
      </c>
      <c r="V630" s="69">
        <v>0.22869999999999999</v>
      </c>
      <c r="W630" s="73">
        <v>0.23497000000000001</v>
      </c>
      <c r="X630" s="69">
        <v>0.24124999999999999</v>
      </c>
      <c r="Z630" s="47"/>
      <c r="AA630" s="52" t="s">
        <v>4</v>
      </c>
      <c r="AB630" s="69">
        <v>0.22763</v>
      </c>
      <c r="AC630" s="73">
        <v>0.23435</v>
      </c>
      <c r="AD630" s="69">
        <v>0.24107999999999999</v>
      </c>
      <c r="AF630" s="47"/>
      <c r="AG630" s="52" t="s">
        <v>4</v>
      </c>
      <c r="AH630" s="69">
        <v>0.22746</v>
      </c>
      <c r="AI630" s="73">
        <v>0.23338999999999999</v>
      </c>
      <c r="AJ630" s="69">
        <v>0.23932999999999999</v>
      </c>
      <c r="AL630" s="47"/>
      <c r="AM630" s="52" t="s">
        <v>4</v>
      </c>
      <c r="AN630" s="69">
        <v>0.22289999999999999</v>
      </c>
      <c r="AO630" s="73">
        <v>0.22885</v>
      </c>
      <c r="AP630" s="69">
        <v>0.23480000000000001</v>
      </c>
      <c r="AR630" s="47"/>
      <c r="AS630" s="52" t="s">
        <v>4</v>
      </c>
      <c r="AT630" s="69">
        <v>0.22284000000000001</v>
      </c>
      <c r="AU630" s="73">
        <v>0.22897000000000001</v>
      </c>
      <c r="AV630" s="69">
        <v>0.2351</v>
      </c>
      <c r="AX630" s="47"/>
      <c r="AY630" s="52" t="s">
        <v>4</v>
      </c>
      <c r="AZ630" s="69">
        <v>0.21836</v>
      </c>
      <c r="BA630" s="73">
        <v>0.22466</v>
      </c>
      <c r="BB630" s="69">
        <v>0.23097000000000001</v>
      </c>
      <c r="BD630" s="47"/>
      <c r="BE630" s="52" t="s">
        <v>4</v>
      </c>
      <c r="BF630" s="69">
        <v>0.21557999999999999</v>
      </c>
      <c r="BG630" s="73">
        <v>0.22115000000000001</v>
      </c>
      <c r="BH630" s="69">
        <v>0.22670999999999999</v>
      </c>
      <c r="BJ630" s="47"/>
      <c r="BK630" s="52" t="s">
        <v>4</v>
      </c>
      <c r="BL630" s="69">
        <v>0.21537999999999999</v>
      </c>
      <c r="BM630" s="73">
        <v>0.22047</v>
      </c>
      <c r="BN630" s="69">
        <v>0.22556999999999999</v>
      </c>
      <c r="BP630" s="47"/>
      <c r="BQ630" s="52" t="s">
        <v>4</v>
      </c>
      <c r="BR630" s="69">
        <v>0.21209</v>
      </c>
      <c r="BS630" s="73">
        <v>0.21515000000000001</v>
      </c>
      <c r="BT630" s="69">
        <v>0.21820999999999999</v>
      </c>
    </row>
    <row r="631" spans="2:72" x14ac:dyDescent="0.3">
      <c r="B631" s="14" t="s">
        <v>23</v>
      </c>
      <c r="C631" s="50" t="s">
        <v>3</v>
      </c>
      <c r="D631" s="71">
        <v>0.45366000000000001</v>
      </c>
      <c r="E631" s="72">
        <v>0.77212000000000003</v>
      </c>
      <c r="F631" s="71">
        <v>1.0905899999999999</v>
      </c>
      <c r="H631" s="14" t="s">
        <v>23</v>
      </c>
      <c r="I631" s="50" t="s">
        <v>3</v>
      </c>
      <c r="J631" s="71">
        <v>0.41694999999999999</v>
      </c>
      <c r="K631" s="72">
        <v>0.86192000000000002</v>
      </c>
      <c r="L631" s="71">
        <v>1.3068900000000001</v>
      </c>
      <c r="N631" s="14" t="s">
        <v>23</v>
      </c>
      <c r="O631" s="50" t="s">
        <v>3</v>
      </c>
      <c r="P631" s="71">
        <v>0.44518000000000002</v>
      </c>
      <c r="Q631" s="72">
        <v>0.86324999999999996</v>
      </c>
      <c r="R631" s="71">
        <v>1.2813099999999999</v>
      </c>
      <c r="T631" s="14" t="s">
        <v>23</v>
      </c>
      <c r="U631" s="50" t="s">
        <v>3</v>
      </c>
      <c r="V631" s="71">
        <v>0.45945000000000003</v>
      </c>
      <c r="W631" s="72">
        <v>0.90405999999999997</v>
      </c>
      <c r="X631" s="71">
        <v>1.34867</v>
      </c>
      <c r="Z631" s="14" t="s">
        <v>23</v>
      </c>
      <c r="AA631" s="50" t="s">
        <v>3</v>
      </c>
      <c r="AB631" s="71">
        <v>0.45859</v>
      </c>
      <c r="AC631" s="72">
        <v>1.04603</v>
      </c>
      <c r="AD631" s="71">
        <v>1.6334599999999999</v>
      </c>
      <c r="AF631" s="14" t="s">
        <v>23</v>
      </c>
      <c r="AG631" s="50" t="s">
        <v>3</v>
      </c>
      <c r="AH631" s="71">
        <v>0.55162</v>
      </c>
      <c r="AI631" s="72">
        <v>1.31541</v>
      </c>
      <c r="AJ631" s="71">
        <v>2.0792000000000002</v>
      </c>
      <c r="AL631" s="14" t="s">
        <v>23</v>
      </c>
      <c r="AM631" s="50" t="s">
        <v>3</v>
      </c>
      <c r="AN631" s="71">
        <v>0.68437000000000003</v>
      </c>
      <c r="AO631" s="72">
        <v>1.62686</v>
      </c>
      <c r="AP631" s="71">
        <v>2.56935</v>
      </c>
      <c r="AR631" s="14" t="s">
        <v>23</v>
      </c>
      <c r="AS631" s="50" t="s">
        <v>3</v>
      </c>
      <c r="AT631" s="71">
        <v>0.78000999999999998</v>
      </c>
      <c r="AU631" s="72">
        <v>2.1324000000000001</v>
      </c>
      <c r="AV631" s="71">
        <v>3.4847999999999999</v>
      </c>
      <c r="AX631" s="14" t="s">
        <v>23</v>
      </c>
      <c r="AY631" s="50" t="s">
        <v>3</v>
      </c>
      <c r="AZ631" s="71">
        <v>0.96843999999999997</v>
      </c>
      <c r="BA631" s="72">
        <v>3.0016600000000002</v>
      </c>
      <c r="BB631" s="71">
        <v>5.0348800000000002</v>
      </c>
      <c r="BD631" s="14" t="s">
        <v>23</v>
      </c>
      <c r="BE631" s="50" t="s">
        <v>3</v>
      </c>
      <c r="BF631" s="71">
        <v>1.67198</v>
      </c>
      <c r="BG631" s="72">
        <v>4.7576200000000002</v>
      </c>
      <c r="BH631" s="71">
        <v>7.8432700000000004</v>
      </c>
      <c r="BJ631" s="14" t="s">
        <v>23</v>
      </c>
      <c r="BK631" s="50" t="s">
        <v>3</v>
      </c>
      <c r="BL631" s="71">
        <v>3.57484</v>
      </c>
      <c r="BM631" s="72">
        <v>6.8618699999999997</v>
      </c>
      <c r="BN631" s="71">
        <v>10.148899999999999</v>
      </c>
      <c r="BP631" s="14" t="s">
        <v>23</v>
      </c>
      <c r="BQ631" s="50" t="s">
        <v>3</v>
      </c>
      <c r="BR631" s="71">
        <v>7.2008700000000001</v>
      </c>
      <c r="BS631" s="72">
        <v>11.27872</v>
      </c>
      <c r="BT631" s="71">
        <v>15.35657</v>
      </c>
    </row>
    <row r="632" spans="2:72" x14ac:dyDescent="0.3">
      <c r="B632" s="47"/>
      <c r="C632" s="52" t="s">
        <v>4</v>
      </c>
      <c r="D632" s="69">
        <v>1.39598</v>
      </c>
      <c r="E632" s="73">
        <v>2.4430299999999998</v>
      </c>
      <c r="F632" s="69">
        <v>3.4900799999999998</v>
      </c>
      <c r="H632" s="47"/>
      <c r="I632" s="52" t="s">
        <v>4</v>
      </c>
      <c r="J632" s="69">
        <v>1.54257</v>
      </c>
      <c r="K632" s="73">
        <v>2.4622299999999999</v>
      </c>
      <c r="L632" s="69">
        <v>3.3818899999999998</v>
      </c>
      <c r="N632" s="47"/>
      <c r="O632" s="52" t="s">
        <v>4</v>
      </c>
      <c r="P632" s="69">
        <v>1.57517</v>
      </c>
      <c r="Q632" s="73">
        <v>2.68466</v>
      </c>
      <c r="R632" s="69">
        <v>3.7941400000000001</v>
      </c>
      <c r="T632" s="47"/>
      <c r="U632" s="52" t="s">
        <v>4</v>
      </c>
      <c r="V632" s="69">
        <v>1.47831</v>
      </c>
      <c r="W632" s="73">
        <v>3.1811099999999999</v>
      </c>
      <c r="X632" s="69">
        <v>4.8839100000000002</v>
      </c>
      <c r="Z632" s="47"/>
      <c r="AA632" s="52" t="s">
        <v>4</v>
      </c>
      <c r="AB632" s="69">
        <v>1.8700600000000001</v>
      </c>
      <c r="AC632" s="73">
        <v>3.7555200000000002</v>
      </c>
      <c r="AD632" s="69">
        <v>5.6409799999999999</v>
      </c>
      <c r="AF632" s="47"/>
      <c r="AG632" s="52" t="s">
        <v>4</v>
      </c>
      <c r="AH632" s="69">
        <v>2.1394199999999999</v>
      </c>
      <c r="AI632" s="73">
        <v>4.4576500000000001</v>
      </c>
      <c r="AJ632" s="69">
        <v>6.7758799999999999</v>
      </c>
      <c r="AL632" s="47"/>
      <c r="AM632" s="52" t="s">
        <v>4</v>
      </c>
      <c r="AN632" s="69">
        <v>2.6554700000000002</v>
      </c>
      <c r="AO632" s="73">
        <v>5.0245300000000004</v>
      </c>
      <c r="AP632" s="69">
        <v>7.3936000000000002</v>
      </c>
      <c r="AR632" s="47"/>
      <c r="AS632" s="52" t="s">
        <v>4</v>
      </c>
      <c r="AT632" s="69">
        <v>3.49051</v>
      </c>
      <c r="AU632" s="73">
        <v>5.3871500000000001</v>
      </c>
      <c r="AV632" s="69">
        <v>7.2837899999999998</v>
      </c>
      <c r="AX632" s="47"/>
      <c r="AY632" s="52" t="s">
        <v>4</v>
      </c>
      <c r="AZ632" s="69">
        <v>4.4340200000000003</v>
      </c>
      <c r="BA632" s="73">
        <v>7.1824500000000002</v>
      </c>
      <c r="BB632" s="69">
        <v>9.9308800000000002</v>
      </c>
      <c r="BD632" s="47"/>
      <c r="BE632" s="52" t="s">
        <v>4</v>
      </c>
      <c r="BF632" s="69">
        <v>4.6265000000000001</v>
      </c>
      <c r="BG632" s="73">
        <v>9.8673099999999998</v>
      </c>
      <c r="BH632" s="69">
        <v>15.108129999999999</v>
      </c>
      <c r="BJ632" s="47"/>
      <c r="BK632" s="52" t="s">
        <v>4</v>
      </c>
      <c r="BL632" s="69">
        <v>7.3594600000000003</v>
      </c>
      <c r="BM632" s="73">
        <v>12.06983</v>
      </c>
      <c r="BN632" s="69">
        <v>16.780190000000001</v>
      </c>
      <c r="BP632" s="47"/>
      <c r="BQ632" s="52" t="s">
        <v>4</v>
      </c>
      <c r="BR632" s="69">
        <v>11.417450000000001</v>
      </c>
      <c r="BS632" s="73">
        <v>18.970089999999999</v>
      </c>
      <c r="BT632" s="69">
        <v>26.522729999999999</v>
      </c>
    </row>
    <row r="633" spans="2:72" x14ac:dyDescent="0.3">
      <c r="B633" s="14" t="s">
        <v>24</v>
      </c>
      <c r="C633" s="50" t="s">
        <v>3</v>
      </c>
      <c r="D633" s="71">
        <v>3.81338</v>
      </c>
      <c r="E633" s="74">
        <v>4.7026700000000003</v>
      </c>
      <c r="F633" s="71">
        <v>5.5919600000000003</v>
      </c>
      <c r="H633" s="14" t="s">
        <v>24</v>
      </c>
      <c r="I633" s="50" t="s">
        <v>3</v>
      </c>
      <c r="J633" s="71">
        <v>3.7996699999999999</v>
      </c>
      <c r="K633" s="74">
        <v>4.85032</v>
      </c>
      <c r="L633" s="71">
        <v>5.9009799999999997</v>
      </c>
      <c r="N633" s="14" t="s">
        <v>24</v>
      </c>
      <c r="O633" s="50" t="s">
        <v>3</v>
      </c>
      <c r="P633" s="71">
        <v>3.8533400000000002</v>
      </c>
      <c r="Q633" s="74">
        <v>4.82585</v>
      </c>
      <c r="R633" s="71">
        <v>5.7983700000000002</v>
      </c>
      <c r="T633" s="14" t="s">
        <v>24</v>
      </c>
      <c r="U633" s="50" t="s">
        <v>3</v>
      </c>
      <c r="V633" s="71">
        <v>3.9559099999999998</v>
      </c>
      <c r="W633" s="74">
        <v>4.8927100000000001</v>
      </c>
      <c r="X633" s="71">
        <v>5.8295000000000003</v>
      </c>
      <c r="Z633" s="14" t="s">
        <v>24</v>
      </c>
      <c r="AA633" s="50" t="s">
        <v>3</v>
      </c>
      <c r="AB633" s="71">
        <v>4.0509700000000004</v>
      </c>
      <c r="AC633" s="74">
        <v>5.0510000000000002</v>
      </c>
      <c r="AD633" s="71">
        <v>6.0510400000000004</v>
      </c>
      <c r="AF633" s="14" t="s">
        <v>24</v>
      </c>
      <c r="AG633" s="50" t="s">
        <v>3</v>
      </c>
      <c r="AH633" s="71">
        <v>4.2837100000000001</v>
      </c>
      <c r="AI633" s="74">
        <v>5.4987399999999997</v>
      </c>
      <c r="AJ633" s="71">
        <v>6.7137799999999999</v>
      </c>
      <c r="AL633" s="14" t="s">
        <v>24</v>
      </c>
      <c r="AM633" s="50" t="s">
        <v>3</v>
      </c>
      <c r="AN633" s="71">
        <v>4.5678900000000002</v>
      </c>
      <c r="AO633" s="74">
        <v>5.915</v>
      </c>
      <c r="AP633" s="71">
        <v>7.2621099999999998</v>
      </c>
      <c r="AR633" s="14" t="s">
        <v>24</v>
      </c>
      <c r="AS633" s="50" t="s">
        <v>3</v>
      </c>
      <c r="AT633" s="71">
        <v>4.9612999999999996</v>
      </c>
      <c r="AU633" s="74">
        <v>6.5853400000000004</v>
      </c>
      <c r="AV633" s="71">
        <v>8.2093799999999995</v>
      </c>
      <c r="AX633" s="14" t="s">
        <v>24</v>
      </c>
      <c r="AY633" s="50" t="s">
        <v>3</v>
      </c>
      <c r="AZ633" s="71">
        <v>5.3219099999999999</v>
      </c>
      <c r="BA633" s="74">
        <v>7.7489400000000002</v>
      </c>
      <c r="BB633" s="71">
        <v>10.175979999999999</v>
      </c>
      <c r="BD633" s="14" t="s">
        <v>24</v>
      </c>
      <c r="BE633" s="50" t="s">
        <v>3</v>
      </c>
      <c r="BF633" s="71">
        <v>5.9539099999999996</v>
      </c>
      <c r="BG633" s="74">
        <v>9.8949200000000008</v>
      </c>
      <c r="BH633" s="71">
        <v>13.83592</v>
      </c>
      <c r="BJ633" s="14" t="s">
        <v>24</v>
      </c>
      <c r="BK633" s="50" t="s">
        <v>3</v>
      </c>
      <c r="BL633" s="71">
        <v>7.89635</v>
      </c>
      <c r="BM633" s="74">
        <v>11.85445</v>
      </c>
      <c r="BN633" s="71">
        <v>15.81254</v>
      </c>
      <c r="BP633" s="14" t="s">
        <v>24</v>
      </c>
      <c r="BQ633" s="50" t="s">
        <v>3</v>
      </c>
      <c r="BR633" s="71">
        <v>11.497780000000001</v>
      </c>
      <c r="BS633" s="74">
        <v>16.634550000000001</v>
      </c>
      <c r="BT633" s="71">
        <v>21.771329999999999</v>
      </c>
    </row>
    <row r="634" spans="2:72" x14ac:dyDescent="0.3">
      <c r="B634" s="47"/>
      <c r="C634" s="52" t="s">
        <v>4</v>
      </c>
      <c r="D634" s="69">
        <v>2.22357</v>
      </c>
      <c r="E634" s="73">
        <v>4.1614500000000003</v>
      </c>
      <c r="F634" s="69">
        <v>6.0993300000000001</v>
      </c>
      <c r="H634" s="47"/>
      <c r="I634" s="52" t="s">
        <v>4</v>
      </c>
      <c r="J634" s="69">
        <v>2.76999</v>
      </c>
      <c r="K634" s="73">
        <v>4.0096100000000003</v>
      </c>
      <c r="L634" s="69">
        <v>5.2492400000000004</v>
      </c>
      <c r="N634" s="47"/>
      <c r="O634" s="52" t="s">
        <v>4</v>
      </c>
      <c r="P634" s="69">
        <v>2.8658700000000001</v>
      </c>
      <c r="Q634" s="73">
        <v>4.5767300000000004</v>
      </c>
      <c r="R634" s="69">
        <v>6.2875899999999998</v>
      </c>
      <c r="T634" s="47"/>
      <c r="U634" s="52" t="s">
        <v>4</v>
      </c>
      <c r="V634" s="69">
        <v>2.7890999999999999</v>
      </c>
      <c r="W634" s="73">
        <v>5.4850199999999996</v>
      </c>
      <c r="X634" s="69">
        <v>8.1809399999999997</v>
      </c>
      <c r="Z634" s="47"/>
      <c r="AA634" s="52" t="s">
        <v>4</v>
      </c>
      <c r="AB634" s="69">
        <v>3.5237599999999998</v>
      </c>
      <c r="AC634" s="73">
        <v>6.6399900000000001</v>
      </c>
      <c r="AD634" s="69">
        <v>9.7562300000000004</v>
      </c>
      <c r="AF634" s="47"/>
      <c r="AG634" s="52" t="s">
        <v>4</v>
      </c>
      <c r="AH634" s="69">
        <v>4.2117199999999997</v>
      </c>
      <c r="AI634" s="73">
        <v>7.5208300000000001</v>
      </c>
      <c r="AJ634" s="69">
        <v>10.829940000000001</v>
      </c>
      <c r="AL634" s="47"/>
      <c r="AM634" s="52" t="s">
        <v>4</v>
      </c>
      <c r="AN634" s="69">
        <v>4.6493000000000002</v>
      </c>
      <c r="AO634" s="73">
        <v>8.0192499999999995</v>
      </c>
      <c r="AP634" s="69">
        <v>11.389200000000001</v>
      </c>
      <c r="AR634" s="47"/>
      <c r="AS634" s="52" t="s">
        <v>4</v>
      </c>
      <c r="AT634" s="69">
        <v>5.5272500000000004</v>
      </c>
      <c r="AU634" s="73">
        <v>8.2869799999999998</v>
      </c>
      <c r="AV634" s="69">
        <v>11.046709999999999</v>
      </c>
      <c r="AX634" s="47"/>
      <c r="AY634" s="52" t="s">
        <v>4</v>
      </c>
      <c r="AZ634" s="69">
        <v>7.2841500000000003</v>
      </c>
      <c r="BA634" s="73">
        <v>10.399710000000001</v>
      </c>
      <c r="BB634" s="69">
        <v>13.515269999999999</v>
      </c>
      <c r="BD634" s="47"/>
      <c r="BE634" s="52" t="s">
        <v>4</v>
      </c>
      <c r="BF634" s="69">
        <v>6.6406499999999999</v>
      </c>
      <c r="BG634" s="73">
        <v>12.82375</v>
      </c>
      <c r="BH634" s="69">
        <v>19.00685</v>
      </c>
      <c r="BJ634" s="47"/>
      <c r="BK634" s="52" t="s">
        <v>4</v>
      </c>
      <c r="BL634" s="69">
        <v>9.2917799999999993</v>
      </c>
      <c r="BM634" s="73">
        <v>14.087870000000001</v>
      </c>
      <c r="BN634" s="69">
        <v>18.883949999999999</v>
      </c>
      <c r="BP634" s="47"/>
      <c r="BQ634" s="52" t="s">
        <v>4</v>
      </c>
      <c r="BR634" s="69">
        <v>11.70289</v>
      </c>
      <c r="BS634" s="73">
        <v>21.09179</v>
      </c>
      <c r="BT634" s="69">
        <v>30.480689999999999</v>
      </c>
    </row>
    <row r="635" spans="2:72" x14ac:dyDescent="0.3">
      <c r="B635" s="14" t="s">
        <v>25</v>
      </c>
      <c r="C635" s="50" t="s">
        <v>3</v>
      </c>
      <c r="D635" s="71">
        <v>99.745810000000006</v>
      </c>
      <c r="E635" s="72">
        <v>100.11776</v>
      </c>
      <c r="F635" s="71">
        <v>100.48972000000001</v>
      </c>
      <c r="H635" s="14" t="s">
        <v>25</v>
      </c>
      <c r="I635" s="50" t="s">
        <v>3</v>
      </c>
      <c r="J635" s="71">
        <v>99.748239999999996</v>
      </c>
      <c r="K635" s="72">
        <v>100.11481000000001</v>
      </c>
      <c r="L635" s="71">
        <v>100.48137</v>
      </c>
      <c r="N635" s="14" t="s">
        <v>25</v>
      </c>
      <c r="O635" s="50" t="s">
        <v>3</v>
      </c>
      <c r="P635" s="71">
        <v>99.746420000000001</v>
      </c>
      <c r="Q635" s="72">
        <v>100.11493</v>
      </c>
      <c r="R635" s="71">
        <v>100.48343</v>
      </c>
      <c r="T635" s="14" t="s">
        <v>25</v>
      </c>
      <c r="U635" s="50" t="s">
        <v>3</v>
      </c>
      <c r="V635" s="71">
        <v>99.742419999999996</v>
      </c>
      <c r="W635" s="72">
        <v>100.11081</v>
      </c>
      <c r="X635" s="71">
        <v>100.47920000000001</v>
      </c>
      <c r="Z635" s="14" t="s">
        <v>25</v>
      </c>
      <c r="AA635" s="50" t="s">
        <v>3</v>
      </c>
      <c r="AB635" s="71">
        <v>99.746179999999995</v>
      </c>
      <c r="AC635" s="72">
        <v>100.10693999999999</v>
      </c>
      <c r="AD635" s="71">
        <v>100.46769</v>
      </c>
      <c r="AF635" s="14" t="s">
        <v>25</v>
      </c>
      <c r="AG635" s="50" t="s">
        <v>3</v>
      </c>
      <c r="AH635" s="71">
        <v>99.754429999999999</v>
      </c>
      <c r="AI635" s="72">
        <v>100.10581999999999</v>
      </c>
      <c r="AJ635" s="71">
        <v>100.45722000000001</v>
      </c>
      <c r="AL635" s="14" t="s">
        <v>25</v>
      </c>
      <c r="AM635" s="50" t="s">
        <v>3</v>
      </c>
      <c r="AN635" s="71">
        <v>99.749629999999996</v>
      </c>
      <c r="AO635" s="72">
        <v>100.10194</v>
      </c>
      <c r="AP635" s="71">
        <v>100.45424</v>
      </c>
      <c r="AR635" s="14" t="s">
        <v>25</v>
      </c>
      <c r="AS635" s="50" t="s">
        <v>3</v>
      </c>
      <c r="AT635" s="71">
        <v>99.744540000000001</v>
      </c>
      <c r="AU635" s="72">
        <v>100.09466999999999</v>
      </c>
      <c r="AV635" s="71">
        <v>100.44481</v>
      </c>
      <c r="AX635" s="14" t="s">
        <v>25</v>
      </c>
      <c r="AY635" s="50" t="s">
        <v>3</v>
      </c>
      <c r="AZ635" s="71">
        <v>99.745679999999993</v>
      </c>
      <c r="BA635" s="72">
        <v>100.09157999999999</v>
      </c>
      <c r="BB635" s="71">
        <v>100.43749</v>
      </c>
      <c r="BD635" s="14" t="s">
        <v>25</v>
      </c>
      <c r="BE635" s="50" t="s">
        <v>3</v>
      </c>
      <c r="BF635" s="71">
        <v>99.725459999999998</v>
      </c>
      <c r="BG635" s="72">
        <v>100.07398999999999</v>
      </c>
      <c r="BH635" s="71">
        <v>100.42251</v>
      </c>
      <c r="BJ635" s="14" t="s">
        <v>25</v>
      </c>
      <c r="BK635" s="50" t="s">
        <v>3</v>
      </c>
      <c r="BL635" s="71">
        <v>99.73836</v>
      </c>
      <c r="BM635" s="72">
        <v>100.06986999999999</v>
      </c>
      <c r="BN635" s="71">
        <v>100.40138</v>
      </c>
      <c r="BP635" s="14" t="s">
        <v>25</v>
      </c>
      <c r="BQ635" s="50" t="s">
        <v>3</v>
      </c>
      <c r="BR635" s="71">
        <v>99.62867</v>
      </c>
      <c r="BS635" s="72">
        <v>99.959609999999998</v>
      </c>
      <c r="BT635" s="71">
        <v>100.29055</v>
      </c>
    </row>
    <row r="636" spans="2:72" x14ac:dyDescent="0.3">
      <c r="B636" s="47"/>
      <c r="C636" s="52" t="s">
        <v>4</v>
      </c>
      <c r="D636" s="69">
        <v>47.707689999999999</v>
      </c>
      <c r="E636" s="73">
        <v>48.02299</v>
      </c>
      <c r="F636" s="69">
        <v>48.338279999999997</v>
      </c>
      <c r="H636" s="47"/>
      <c r="I636" s="52" t="s">
        <v>4</v>
      </c>
      <c r="J636" s="69">
        <v>47.71134</v>
      </c>
      <c r="K636" s="73">
        <v>48.025199999999998</v>
      </c>
      <c r="L636" s="69">
        <v>48.339060000000003</v>
      </c>
      <c r="N636" s="47"/>
      <c r="O636" s="52" t="s">
        <v>4</v>
      </c>
      <c r="P636" s="69">
        <v>47.714829999999999</v>
      </c>
      <c r="Q636" s="73">
        <v>48.02948</v>
      </c>
      <c r="R636" s="69">
        <v>48.344140000000003</v>
      </c>
      <c r="T636" s="47"/>
      <c r="U636" s="52" t="s">
        <v>4</v>
      </c>
      <c r="V636" s="69">
        <v>47.719140000000003</v>
      </c>
      <c r="W636" s="73">
        <v>48.031170000000003</v>
      </c>
      <c r="X636" s="69">
        <v>48.34319</v>
      </c>
      <c r="Z636" s="47"/>
      <c r="AA636" s="52" t="s">
        <v>4</v>
      </c>
      <c r="AB636" s="69">
        <v>47.709899999999998</v>
      </c>
      <c r="AC636" s="73">
        <v>48.025829999999999</v>
      </c>
      <c r="AD636" s="69">
        <v>48.341760000000001</v>
      </c>
      <c r="AF636" s="47"/>
      <c r="AG636" s="52" t="s">
        <v>4</v>
      </c>
      <c r="AH636" s="69">
        <v>47.717449999999999</v>
      </c>
      <c r="AI636" s="73">
        <v>48.030439999999999</v>
      </c>
      <c r="AJ636" s="69">
        <v>48.343429999999998</v>
      </c>
      <c r="AL636" s="47"/>
      <c r="AM636" s="52" t="s">
        <v>4</v>
      </c>
      <c r="AN636" s="69">
        <v>47.687930000000001</v>
      </c>
      <c r="AO636" s="73">
        <v>48.010489999999997</v>
      </c>
      <c r="AP636" s="69">
        <v>48.33305</v>
      </c>
      <c r="AR636" s="47"/>
      <c r="AS636" s="52" t="s">
        <v>4</v>
      </c>
      <c r="AT636" s="69">
        <v>47.694980000000001</v>
      </c>
      <c r="AU636" s="73">
        <v>48.00855</v>
      </c>
      <c r="AV636" s="69">
        <v>48.322130000000001</v>
      </c>
      <c r="AX636" s="47"/>
      <c r="AY636" s="52" t="s">
        <v>4</v>
      </c>
      <c r="AZ636" s="69">
        <v>47.700870000000002</v>
      </c>
      <c r="BA636" s="73">
        <v>48.01135</v>
      </c>
      <c r="BB636" s="69">
        <v>48.321829999999999</v>
      </c>
      <c r="BD636" s="47"/>
      <c r="BE636" s="52" t="s">
        <v>4</v>
      </c>
      <c r="BF636" s="69">
        <v>47.688659999999999</v>
      </c>
      <c r="BG636" s="73">
        <v>48.00311</v>
      </c>
      <c r="BH636" s="69">
        <v>48.31756</v>
      </c>
      <c r="BJ636" s="47"/>
      <c r="BK636" s="52" t="s">
        <v>4</v>
      </c>
      <c r="BL636" s="69">
        <v>47.709600000000002</v>
      </c>
      <c r="BM636" s="73">
        <v>48.028500000000001</v>
      </c>
      <c r="BN636" s="69">
        <v>48.3474</v>
      </c>
      <c r="BP636" s="47"/>
      <c r="BQ636" s="52" t="s">
        <v>4</v>
      </c>
      <c r="BR636" s="69">
        <v>47.677950000000003</v>
      </c>
      <c r="BS636" s="73">
        <v>48.000419999999998</v>
      </c>
      <c r="BT636" s="69">
        <v>48.322879999999998</v>
      </c>
    </row>
    <row r="637" spans="2:72" x14ac:dyDescent="0.3">
      <c r="B637" s="14" t="s">
        <v>26</v>
      </c>
      <c r="C637" s="50" t="s">
        <v>3</v>
      </c>
      <c r="D637" s="71">
        <v>10.84582</v>
      </c>
      <c r="E637" s="72">
        <v>11.13185</v>
      </c>
      <c r="F637" s="71">
        <v>11.417870000000001</v>
      </c>
      <c r="H637" s="14" t="s">
        <v>26</v>
      </c>
      <c r="I637" s="50" t="s">
        <v>3</v>
      </c>
      <c r="J637" s="71">
        <v>10.653040000000001</v>
      </c>
      <c r="K637" s="72">
        <v>11.05592</v>
      </c>
      <c r="L637" s="71">
        <v>11.4588</v>
      </c>
      <c r="N637" s="14" t="s">
        <v>26</v>
      </c>
      <c r="O637" s="50" t="s">
        <v>3</v>
      </c>
      <c r="P637" s="71">
        <v>10.711180000000001</v>
      </c>
      <c r="Q637" s="72">
        <v>11.07464</v>
      </c>
      <c r="R637" s="71">
        <v>11.43811</v>
      </c>
      <c r="T637" s="14" t="s">
        <v>26</v>
      </c>
      <c r="U637" s="50" t="s">
        <v>3</v>
      </c>
      <c r="V637" s="71">
        <v>10.68257</v>
      </c>
      <c r="W637" s="72">
        <v>11.06217</v>
      </c>
      <c r="X637" s="71">
        <v>11.44178</v>
      </c>
      <c r="Z637" s="14" t="s">
        <v>26</v>
      </c>
      <c r="AA637" s="50" t="s">
        <v>3</v>
      </c>
      <c r="AB637" s="71">
        <v>10.4552</v>
      </c>
      <c r="AC637" s="72">
        <v>10.95814</v>
      </c>
      <c r="AD637" s="71">
        <v>11.46109</v>
      </c>
      <c r="AF637" s="14" t="s">
        <v>26</v>
      </c>
      <c r="AG637" s="50" t="s">
        <v>3</v>
      </c>
      <c r="AH637" s="71">
        <v>10.08234</v>
      </c>
      <c r="AI637" s="72">
        <v>10.749599999999999</v>
      </c>
      <c r="AJ637" s="71">
        <v>11.41685</v>
      </c>
      <c r="AL637" s="14" t="s">
        <v>26</v>
      </c>
      <c r="AM637" s="50" t="s">
        <v>3</v>
      </c>
      <c r="AN637" s="71">
        <v>9.6861700000000006</v>
      </c>
      <c r="AO637" s="72">
        <v>10.511509999999999</v>
      </c>
      <c r="AP637" s="71">
        <v>11.33686</v>
      </c>
      <c r="AR637" s="14" t="s">
        <v>26</v>
      </c>
      <c r="AS637" s="50" t="s">
        <v>3</v>
      </c>
      <c r="AT637" s="71">
        <v>8.8612400000000004</v>
      </c>
      <c r="AU637" s="72">
        <v>10.09571</v>
      </c>
      <c r="AV637" s="71">
        <v>11.33018</v>
      </c>
      <c r="AX637" s="14" t="s">
        <v>26</v>
      </c>
      <c r="AY637" s="50" t="s">
        <v>3</v>
      </c>
      <c r="AZ637" s="71">
        <v>7.4448499999999997</v>
      </c>
      <c r="BA637" s="72">
        <v>9.3529599999999995</v>
      </c>
      <c r="BB637" s="71">
        <v>11.26107</v>
      </c>
      <c r="BD637" s="14" t="s">
        <v>26</v>
      </c>
      <c r="BE637" s="50" t="s">
        <v>3</v>
      </c>
      <c r="BF637" s="71">
        <v>4.7938400000000003</v>
      </c>
      <c r="BG637" s="72">
        <v>7.7795399999999999</v>
      </c>
      <c r="BH637" s="71">
        <v>10.765230000000001</v>
      </c>
      <c r="BJ637" s="14" t="s">
        <v>26</v>
      </c>
      <c r="BK637" s="50" t="s">
        <v>3</v>
      </c>
      <c r="BL637" s="71">
        <v>2.72783</v>
      </c>
      <c r="BM637" s="72">
        <v>5.91214</v>
      </c>
      <c r="BN637" s="71">
        <v>9.0964399999999994</v>
      </c>
      <c r="BP637" s="14" t="s">
        <v>26</v>
      </c>
      <c r="BQ637" s="50" t="s">
        <v>3</v>
      </c>
      <c r="BR637" s="71">
        <v>-2.29596</v>
      </c>
      <c r="BS637" s="72">
        <v>1.72488</v>
      </c>
      <c r="BT637" s="71">
        <v>5.7457200000000004</v>
      </c>
    </row>
    <row r="638" spans="2:72" x14ac:dyDescent="0.3">
      <c r="B638" s="47"/>
      <c r="C638" s="52" t="s">
        <v>4</v>
      </c>
      <c r="D638" s="69">
        <v>5.5251000000000001</v>
      </c>
      <c r="E638" s="73">
        <v>5.9109699999999998</v>
      </c>
      <c r="F638" s="69">
        <v>6.2968500000000001</v>
      </c>
      <c r="H638" s="47"/>
      <c r="I638" s="52" t="s">
        <v>4</v>
      </c>
      <c r="J638" s="69">
        <v>5.6332199999999997</v>
      </c>
      <c r="K638" s="73">
        <v>5.8159999999999998</v>
      </c>
      <c r="L638" s="69">
        <v>5.9987899999999996</v>
      </c>
      <c r="N638" s="47"/>
      <c r="O638" s="52" t="s">
        <v>4</v>
      </c>
      <c r="P638" s="69">
        <v>5.6368099999999997</v>
      </c>
      <c r="Q638" s="73">
        <v>5.9199599999999997</v>
      </c>
      <c r="R638" s="69">
        <v>6.2031099999999997</v>
      </c>
      <c r="T638" s="47"/>
      <c r="U638" s="52" t="s">
        <v>4</v>
      </c>
      <c r="V638" s="69">
        <v>5.4656099999999999</v>
      </c>
      <c r="W638" s="73">
        <v>6.2498699999999996</v>
      </c>
      <c r="X638" s="69">
        <v>7.0341199999999997</v>
      </c>
      <c r="Z638" s="47"/>
      <c r="AA638" s="52" t="s">
        <v>4</v>
      </c>
      <c r="AB638" s="69">
        <v>5.7531999999999996</v>
      </c>
      <c r="AC638" s="73">
        <v>6.5149900000000001</v>
      </c>
      <c r="AD638" s="69">
        <v>7.2767799999999996</v>
      </c>
      <c r="AF638" s="47"/>
      <c r="AG638" s="52" t="s">
        <v>4</v>
      </c>
      <c r="AH638" s="69">
        <v>5.5572600000000003</v>
      </c>
      <c r="AI638" s="73">
        <v>6.8122699999999998</v>
      </c>
      <c r="AJ638" s="69">
        <v>8.0672899999999998</v>
      </c>
      <c r="AL638" s="47"/>
      <c r="AM638" s="52" t="s">
        <v>4</v>
      </c>
      <c r="AN638" s="69">
        <v>5.7350199999999996</v>
      </c>
      <c r="AO638" s="73">
        <v>7.0295899999999998</v>
      </c>
      <c r="AP638" s="69">
        <v>8.3241700000000005</v>
      </c>
      <c r="AR638" s="47"/>
      <c r="AS638" s="52" t="s">
        <v>4</v>
      </c>
      <c r="AT638" s="69">
        <v>6.0729100000000003</v>
      </c>
      <c r="AU638" s="73">
        <v>6.8671699999999998</v>
      </c>
      <c r="AV638" s="69">
        <v>7.6614199999999997</v>
      </c>
      <c r="AX638" s="47"/>
      <c r="AY638" s="52" t="s">
        <v>4</v>
      </c>
      <c r="AZ638" s="69">
        <v>6.5834999999999999</v>
      </c>
      <c r="BA638" s="73">
        <v>8.0497899999999998</v>
      </c>
      <c r="BB638" s="69">
        <v>9.5160800000000005</v>
      </c>
      <c r="BD638" s="47"/>
      <c r="BE638" s="52" t="s">
        <v>4</v>
      </c>
      <c r="BF638" s="69">
        <v>5.2633099999999997</v>
      </c>
      <c r="BG638" s="73">
        <v>9.7614699999999992</v>
      </c>
      <c r="BH638" s="69">
        <v>14.259639999999999</v>
      </c>
      <c r="BJ638" s="47"/>
      <c r="BK638" s="52" t="s">
        <v>4</v>
      </c>
      <c r="BL638" s="69">
        <v>7.32104</v>
      </c>
      <c r="BM638" s="73">
        <v>11.100519999999999</v>
      </c>
      <c r="BN638" s="69">
        <v>14.88</v>
      </c>
      <c r="BP638" s="47"/>
      <c r="BQ638" s="52" t="s">
        <v>4</v>
      </c>
      <c r="BR638" s="69">
        <v>8.9445800000000002</v>
      </c>
      <c r="BS638" s="73">
        <v>16.594889999999999</v>
      </c>
      <c r="BT638" s="69">
        <v>24.24521</v>
      </c>
    </row>
    <row r="639" spans="2:72" x14ac:dyDescent="0.3">
      <c r="B639" s="57" t="s">
        <v>27</v>
      </c>
      <c r="C639" s="43"/>
      <c r="D639" s="76">
        <v>38.374029999999998</v>
      </c>
      <c r="E639" s="77">
        <v>40.572850000000003</v>
      </c>
      <c r="F639" s="76">
        <v>42.77167</v>
      </c>
      <c r="H639" s="57" t="s">
        <v>27</v>
      </c>
      <c r="I639" s="43"/>
      <c r="J639" s="76">
        <v>38.111820000000002</v>
      </c>
      <c r="K639" s="77">
        <v>40.020420000000001</v>
      </c>
      <c r="L639" s="76">
        <v>41.929029999999997</v>
      </c>
      <c r="N639" s="57" t="s">
        <v>27</v>
      </c>
      <c r="O639" s="43"/>
      <c r="P639" s="76">
        <v>38.093649999999997</v>
      </c>
      <c r="Q639" s="77">
        <v>40.041939999999997</v>
      </c>
      <c r="R639" s="76">
        <v>41.990220000000001</v>
      </c>
      <c r="T639" s="57" t="s">
        <v>27</v>
      </c>
      <c r="U639" s="43"/>
      <c r="V639" s="76">
        <v>37.147410000000001</v>
      </c>
      <c r="W639" s="77">
        <v>39.232300000000002</v>
      </c>
      <c r="X639" s="76">
        <v>41.317189999999997</v>
      </c>
      <c r="Z639" s="57" t="s">
        <v>27</v>
      </c>
      <c r="AA639" s="43"/>
      <c r="AB639" s="76">
        <v>37.467309999999998</v>
      </c>
      <c r="AC639" s="77">
        <v>39.56711</v>
      </c>
      <c r="AD639" s="76">
        <v>41.666919999999998</v>
      </c>
      <c r="AF639" s="57" t="s">
        <v>27</v>
      </c>
      <c r="AG639" s="43"/>
      <c r="AH639" s="76">
        <v>37.035559999999997</v>
      </c>
      <c r="AI639" s="77">
        <v>39.133159999999997</v>
      </c>
      <c r="AJ639" s="76">
        <v>41.23075</v>
      </c>
      <c r="AL639" s="57" t="s">
        <v>27</v>
      </c>
      <c r="AM639" s="43"/>
      <c r="AN639" s="76">
        <v>36.744590000000002</v>
      </c>
      <c r="AO639" s="77">
        <v>38.953420000000001</v>
      </c>
      <c r="AP639" s="76">
        <v>41.16225</v>
      </c>
      <c r="AR639" s="57" t="s">
        <v>27</v>
      </c>
      <c r="AS639" s="43"/>
      <c r="AT639" s="76">
        <v>35.993029999999997</v>
      </c>
      <c r="AU639" s="77">
        <v>37.437260000000002</v>
      </c>
      <c r="AV639" s="76">
        <v>38.881500000000003</v>
      </c>
      <c r="AX639" s="57" t="s">
        <v>27</v>
      </c>
      <c r="AY639" s="43"/>
      <c r="AZ639" s="76">
        <v>35.823689999999999</v>
      </c>
      <c r="BA639" s="77">
        <v>37.486989999999999</v>
      </c>
      <c r="BB639" s="76">
        <v>39.150289999999998</v>
      </c>
      <c r="BD639" s="57" t="s">
        <v>27</v>
      </c>
      <c r="BE639" s="43"/>
      <c r="BF639" s="76">
        <v>34.58681</v>
      </c>
      <c r="BG639" s="77">
        <v>36.426580000000001</v>
      </c>
      <c r="BH639" s="76">
        <v>38.266350000000003</v>
      </c>
      <c r="BJ639" s="57" t="s">
        <v>27</v>
      </c>
      <c r="BK639" s="43"/>
      <c r="BL639" s="76">
        <v>33.701279999999997</v>
      </c>
      <c r="BM639" s="77">
        <v>35.907829999999997</v>
      </c>
      <c r="BN639" s="76">
        <v>38.114370000000001</v>
      </c>
      <c r="BP639" s="57" t="s">
        <v>27</v>
      </c>
      <c r="BQ639" s="43"/>
      <c r="BR639" s="76">
        <v>29.954229999999999</v>
      </c>
      <c r="BS639" s="77">
        <v>32.76135</v>
      </c>
      <c r="BT639" s="76">
        <v>35.568460000000002</v>
      </c>
    </row>
    <row r="640" spans="2:72" x14ac:dyDescent="0.3">
      <c r="B640" s="57" t="s">
        <v>28</v>
      </c>
      <c r="C640" s="43"/>
      <c r="D640" s="76">
        <v>-106.25281</v>
      </c>
      <c r="E640" s="77">
        <v>-38.464010000000002</v>
      </c>
      <c r="F640" s="76">
        <v>29.3248</v>
      </c>
      <c r="H640" s="57" t="s">
        <v>28</v>
      </c>
      <c r="I640" s="43"/>
      <c r="J640" s="76">
        <v>-45.155140000000003</v>
      </c>
      <c r="K640" s="77">
        <v>-23.106870000000001</v>
      </c>
      <c r="L640" s="76">
        <v>-1.0585899999999999</v>
      </c>
      <c r="N640" s="57" t="s">
        <v>28</v>
      </c>
      <c r="O640" s="43"/>
      <c r="P640" s="76">
        <v>-103.30116</v>
      </c>
      <c r="Q640" s="77">
        <v>-51.315269999999998</v>
      </c>
      <c r="R640" s="76">
        <v>0.67061999999999999</v>
      </c>
      <c r="T640" s="57" t="s">
        <v>28</v>
      </c>
      <c r="U640" s="43"/>
      <c r="V640" s="76">
        <v>-214.01002</v>
      </c>
      <c r="W640" s="77">
        <v>-94.207170000000005</v>
      </c>
      <c r="X640" s="76">
        <v>25.595680000000002</v>
      </c>
      <c r="Z640" s="57" t="s">
        <v>28</v>
      </c>
      <c r="AA640" s="43"/>
      <c r="AB640" s="76">
        <v>-254.78502</v>
      </c>
      <c r="AC640" s="77">
        <v>-132.02465000000001</v>
      </c>
      <c r="AD640" s="76">
        <v>-9.2642799999999994</v>
      </c>
      <c r="AF640" s="57" t="s">
        <v>28</v>
      </c>
      <c r="AG640" s="43"/>
      <c r="AH640" s="76">
        <v>-328.56495000000001</v>
      </c>
      <c r="AI640" s="77">
        <v>-170.58762999999999</v>
      </c>
      <c r="AJ640" s="76">
        <v>-12.61032</v>
      </c>
      <c r="AL640" s="57" t="s">
        <v>28</v>
      </c>
      <c r="AM640" s="43"/>
      <c r="AN640" s="76">
        <v>-358.35027000000002</v>
      </c>
      <c r="AO640" s="77">
        <v>-188.11519000000001</v>
      </c>
      <c r="AP640" s="76">
        <v>-17.880099999999999</v>
      </c>
      <c r="AR640" s="57" t="s">
        <v>28</v>
      </c>
      <c r="AS640" s="43"/>
      <c r="AT640" s="76">
        <v>-294.94693999999998</v>
      </c>
      <c r="AU640" s="77">
        <v>-172.28933000000001</v>
      </c>
      <c r="AV640" s="76">
        <v>-49.631709999999998</v>
      </c>
      <c r="AX640" s="57" t="s">
        <v>28</v>
      </c>
      <c r="AY640" s="43"/>
      <c r="AZ640" s="76">
        <v>-430.05437000000001</v>
      </c>
      <c r="BA640" s="77">
        <v>-271.89391000000001</v>
      </c>
      <c r="BB640" s="76">
        <v>-113.73345</v>
      </c>
      <c r="BD640" s="57" t="s">
        <v>28</v>
      </c>
      <c r="BE640" s="43"/>
      <c r="BF640" s="76">
        <v>-685.98406</v>
      </c>
      <c r="BG640" s="77">
        <v>-342.10536999999999</v>
      </c>
      <c r="BH640" s="76">
        <v>1.77332</v>
      </c>
      <c r="BJ640" s="57" t="s">
        <v>28</v>
      </c>
      <c r="BK640" s="43"/>
      <c r="BL640" s="76">
        <v>-693.38678000000004</v>
      </c>
      <c r="BM640" s="77">
        <v>-428.96902</v>
      </c>
      <c r="BN640" s="76">
        <v>-164.55126000000001</v>
      </c>
      <c r="BP640" s="57" t="s">
        <v>28</v>
      </c>
      <c r="BQ640" s="43"/>
      <c r="BR640" s="76">
        <v>-1240.7049400000001</v>
      </c>
      <c r="BS640" s="77">
        <v>-629.51768000000004</v>
      </c>
      <c r="BT640" s="76">
        <v>-18.330410000000001</v>
      </c>
    </row>
    <row r="641" spans="2:72" x14ac:dyDescent="0.3">
      <c r="B641" s="46" t="s">
        <v>29</v>
      </c>
      <c r="C641" s="47"/>
      <c r="D641" s="69">
        <v>57442.96069</v>
      </c>
      <c r="E641" s="70">
        <v>58824.014289999999</v>
      </c>
      <c r="F641" s="69">
        <v>60205.067889999998</v>
      </c>
      <c r="H641" s="46" t="s">
        <v>29</v>
      </c>
      <c r="I641" s="47"/>
      <c r="J641" s="69">
        <v>56493.638529999997</v>
      </c>
      <c r="K641" s="70">
        <v>58416.25189</v>
      </c>
      <c r="L641" s="69">
        <v>60338.865250000003</v>
      </c>
      <c r="N641" s="46" t="s">
        <v>29</v>
      </c>
      <c r="O641" s="47"/>
      <c r="P641" s="69">
        <v>56777.728049999998</v>
      </c>
      <c r="Q641" s="70">
        <v>58506.542229999999</v>
      </c>
      <c r="R641" s="69">
        <v>60235.356399999997</v>
      </c>
      <c r="T641" s="46" t="s">
        <v>29</v>
      </c>
      <c r="U641" s="47"/>
      <c r="V641" s="69">
        <v>56603.79825</v>
      </c>
      <c r="W641" s="70">
        <v>58441.514730000003</v>
      </c>
      <c r="X641" s="69">
        <v>60279.231220000001</v>
      </c>
      <c r="Z641" s="46" t="s">
        <v>29</v>
      </c>
      <c r="AA641" s="47"/>
      <c r="AB641" s="69">
        <v>55392.584049999998</v>
      </c>
      <c r="AC641" s="70">
        <v>57867.010240000003</v>
      </c>
      <c r="AD641" s="69">
        <v>60341.436439999998</v>
      </c>
      <c r="AF641" s="46" t="s">
        <v>29</v>
      </c>
      <c r="AG641" s="47"/>
      <c r="AH641" s="69">
        <v>53336.529849999999</v>
      </c>
      <c r="AI641" s="70">
        <v>56735.022599999997</v>
      </c>
      <c r="AJ641" s="69">
        <v>60133.515359999998</v>
      </c>
      <c r="AL641" s="46" t="s">
        <v>29</v>
      </c>
      <c r="AM641" s="47"/>
      <c r="AN641" s="69">
        <v>51219.932269999998</v>
      </c>
      <c r="AO641" s="70">
        <v>55456.994030000002</v>
      </c>
      <c r="AP641" s="69">
        <v>59694.055789999999</v>
      </c>
      <c r="AR641" s="46" t="s">
        <v>29</v>
      </c>
      <c r="AS641" s="47"/>
      <c r="AT641" s="69">
        <v>46828.379990000001</v>
      </c>
      <c r="AU641" s="70">
        <v>53202.77852</v>
      </c>
      <c r="AV641" s="69">
        <v>59577.177049999998</v>
      </c>
      <c r="AX641" s="46" t="s">
        <v>29</v>
      </c>
      <c r="AY641" s="47"/>
      <c r="AZ641" s="69">
        <v>39227.413979999998</v>
      </c>
      <c r="BA641" s="70">
        <v>49254.478660000001</v>
      </c>
      <c r="BB641" s="69">
        <v>59281.54333</v>
      </c>
      <c r="BD641" s="46" t="s">
        <v>29</v>
      </c>
      <c r="BE641" s="47"/>
      <c r="BF641" s="69">
        <v>25153.58481</v>
      </c>
      <c r="BG641" s="70">
        <v>40894.317439999999</v>
      </c>
      <c r="BH641" s="69">
        <v>56635.050060000001</v>
      </c>
      <c r="BJ641" s="46" t="s">
        <v>29</v>
      </c>
      <c r="BK641" s="47"/>
      <c r="BL641" s="69">
        <v>14283.94282</v>
      </c>
      <c r="BM641" s="70">
        <v>31023.87933</v>
      </c>
      <c r="BN641" s="69">
        <v>47763.815840000003</v>
      </c>
      <c r="BP641" s="46" t="s">
        <v>29</v>
      </c>
      <c r="BQ641" s="47"/>
      <c r="BR641" s="69">
        <v>-11905.48841</v>
      </c>
      <c r="BS641" s="70">
        <v>9051.2610499999992</v>
      </c>
      <c r="BT641" s="69">
        <v>30008.01052</v>
      </c>
    </row>
    <row r="642" spans="2:72" x14ac:dyDescent="0.3">
      <c r="B642" s="14" t="s">
        <v>30</v>
      </c>
      <c r="C642" s="50" t="s">
        <v>3</v>
      </c>
      <c r="D642" s="71">
        <v>32.294499999999999</v>
      </c>
      <c r="E642" s="72">
        <v>35.045229999999997</v>
      </c>
      <c r="F642" s="71">
        <v>37.795960000000001</v>
      </c>
      <c r="H642" s="14" t="s">
        <v>30</v>
      </c>
      <c r="I642" s="50" t="s">
        <v>3</v>
      </c>
      <c r="J642" s="71">
        <v>31.967510000000001</v>
      </c>
      <c r="K642" s="72">
        <v>35.052849999999999</v>
      </c>
      <c r="L642" s="71">
        <v>38.138190000000002</v>
      </c>
      <c r="N642" s="14" t="s">
        <v>30</v>
      </c>
      <c r="O642" s="50" t="s">
        <v>3</v>
      </c>
      <c r="P642" s="71">
        <v>31.894279999999998</v>
      </c>
      <c r="Q642" s="72">
        <v>34.705530000000003</v>
      </c>
      <c r="R642" s="71">
        <v>37.51679</v>
      </c>
      <c r="T642" s="14" t="s">
        <v>30</v>
      </c>
      <c r="U642" s="50" t="s">
        <v>3</v>
      </c>
      <c r="V642" s="71">
        <v>31.82423</v>
      </c>
      <c r="W642" s="72">
        <v>34.505949999999999</v>
      </c>
      <c r="X642" s="71">
        <v>37.187660000000001</v>
      </c>
      <c r="Z642" s="14" t="s">
        <v>30</v>
      </c>
      <c r="AA642" s="50" t="s">
        <v>3</v>
      </c>
      <c r="AB642" s="71">
        <v>31.467199999999998</v>
      </c>
      <c r="AC642" s="72">
        <v>34.169119999999999</v>
      </c>
      <c r="AD642" s="71">
        <v>36.871049999999997</v>
      </c>
      <c r="AF642" s="14" t="s">
        <v>30</v>
      </c>
      <c r="AG642" s="50" t="s">
        <v>3</v>
      </c>
      <c r="AH642" s="71">
        <v>31.49587</v>
      </c>
      <c r="AI642" s="72">
        <v>33.928989999999999</v>
      </c>
      <c r="AJ642" s="71">
        <v>36.362110000000001</v>
      </c>
      <c r="AL642" s="14" t="s">
        <v>30</v>
      </c>
      <c r="AM642" s="50" t="s">
        <v>3</v>
      </c>
      <c r="AN642" s="71">
        <v>31.15221</v>
      </c>
      <c r="AO642" s="72">
        <v>33.41066</v>
      </c>
      <c r="AP642" s="71">
        <v>35.669110000000003</v>
      </c>
      <c r="AR642" s="14" t="s">
        <v>30</v>
      </c>
      <c r="AS642" s="50" t="s">
        <v>3</v>
      </c>
      <c r="AT642" s="71">
        <v>30.815169999999998</v>
      </c>
      <c r="AU642" s="72">
        <v>32.910080000000001</v>
      </c>
      <c r="AV642" s="71">
        <v>35.004989999999999</v>
      </c>
      <c r="AX642" s="14" t="s">
        <v>30</v>
      </c>
      <c r="AY642" s="50" t="s">
        <v>3</v>
      </c>
      <c r="AZ642" s="71">
        <v>30.485659999999999</v>
      </c>
      <c r="BA642" s="72">
        <v>32.24315</v>
      </c>
      <c r="BB642" s="71">
        <v>34.000639999999997</v>
      </c>
      <c r="BD642" s="14" t="s">
        <v>30</v>
      </c>
      <c r="BE642" s="50" t="s">
        <v>3</v>
      </c>
      <c r="BF642" s="71">
        <v>30.057179999999999</v>
      </c>
      <c r="BG642" s="72">
        <v>31.519590000000001</v>
      </c>
      <c r="BH642" s="71">
        <v>32.981999999999999</v>
      </c>
      <c r="BJ642" s="14" t="s">
        <v>30</v>
      </c>
      <c r="BK642" s="50" t="s">
        <v>3</v>
      </c>
      <c r="BL642" s="71">
        <v>29.373349999999999</v>
      </c>
      <c r="BM642" s="72">
        <v>30.519290000000002</v>
      </c>
      <c r="BN642" s="71">
        <v>31.665220000000001</v>
      </c>
      <c r="BP642" s="14" t="s">
        <v>30</v>
      </c>
      <c r="BQ642" s="50" t="s">
        <v>3</v>
      </c>
      <c r="BR642" s="71">
        <v>28.044989999999999</v>
      </c>
      <c r="BS642" s="72">
        <v>28.833839999999999</v>
      </c>
      <c r="BT642" s="71">
        <v>29.622679999999999</v>
      </c>
    </row>
    <row r="643" spans="2:72" x14ac:dyDescent="0.3">
      <c r="B643" s="47"/>
      <c r="C643" s="52" t="s">
        <v>4</v>
      </c>
      <c r="D643" s="69">
        <v>11.44097</v>
      </c>
      <c r="E643" s="73">
        <v>12.449680000000001</v>
      </c>
      <c r="F643" s="69">
        <v>13.458399999999999</v>
      </c>
      <c r="H643" s="47"/>
      <c r="I643" s="52" t="s">
        <v>4</v>
      </c>
      <c r="J643" s="69">
        <v>11.196249999999999</v>
      </c>
      <c r="K643" s="73">
        <v>12.146610000000001</v>
      </c>
      <c r="L643" s="69">
        <v>13.09698</v>
      </c>
      <c r="N643" s="47"/>
      <c r="O643" s="52" t="s">
        <v>4</v>
      </c>
      <c r="P643" s="69">
        <v>10.90803</v>
      </c>
      <c r="Q643" s="73">
        <v>11.790229999999999</v>
      </c>
      <c r="R643" s="69">
        <v>12.67244</v>
      </c>
      <c r="T643" s="47"/>
      <c r="U643" s="52" t="s">
        <v>4</v>
      </c>
      <c r="V643" s="69">
        <v>10.4221</v>
      </c>
      <c r="W643" s="73">
        <v>11.309240000000001</v>
      </c>
      <c r="X643" s="69">
        <v>12.196389999999999</v>
      </c>
      <c r="Z643" s="47"/>
      <c r="AA643" s="52" t="s">
        <v>4</v>
      </c>
      <c r="AB643" s="69">
        <v>9.8120999999999992</v>
      </c>
      <c r="AC643" s="73">
        <v>10.73621</v>
      </c>
      <c r="AD643" s="69">
        <v>11.66033</v>
      </c>
      <c r="AF643" s="47"/>
      <c r="AG643" s="52" t="s">
        <v>4</v>
      </c>
      <c r="AH643" s="69">
        <v>9.2544299999999993</v>
      </c>
      <c r="AI643" s="73">
        <v>10.156140000000001</v>
      </c>
      <c r="AJ643" s="69">
        <v>11.05786</v>
      </c>
      <c r="AL643" s="47"/>
      <c r="AM643" s="52" t="s">
        <v>4</v>
      </c>
      <c r="AN643" s="69">
        <v>8.3076600000000003</v>
      </c>
      <c r="AO643" s="73">
        <v>9.2787199999999999</v>
      </c>
      <c r="AP643" s="69">
        <v>10.249779999999999</v>
      </c>
      <c r="AR643" s="47"/>
      <c r="AS643" s="52" t="s">
        <v>4</v>
      </c>
      <c r="AT643" s="69">
        <v>7.5280399999999998</v>
      </c>
      <c r="AU643" s="73">
        <v>8.4334699999999998</v>
      </c>
      <c r="AV643" s="69">
        <v>9.3389000000000006</v>
      </c>
      <c r="AX643" s="47"/>
      <c r="AY643" s="52" t="s">
        <v>4</v>
      </c>
      <c r="AZ643" s="69">
        <v>6.3825599999999998</v>
      </c>
      <c r="BA643" s="73">
        <v>7.2998099999999999</v>
      </c>
      <c r="BB643" s="69">
        <v>8.21706</v>
      </c>
      <c r="BD643" s="47"/>
      <c r="BE643" s="52" t="s">
        <v>4</v>
      </c>
      <c r="BF643" s="69">
        <v>5.1692900000000002</v>
      </c>
      <c r="BG643" s="73">
        <v>6.0063399999999998</v>
      </c>
      <c r="BH643" s="69">
        <v>6.8433999999999999</v>
      </c>
      <c r="BJ643" s="47"/>
      <c r="BK643" s="52" t="s">
        <v>4</v>
      </c>
      <c r="BL643" s="69">
        <v>3.4533700000000001</v>
      </c>
      <c r="BM643" s="73">
        <v>4.4377199999999997</v>
      </c>
      <c r="BN643" s="69">
        <v>5.4220699999999997</v>
      </c>
      <c r="BP643" s="47"/>
      <c r="BQ643" s="52" t="s">
        <v>4</v>
      </c>
      <c r="BR643" s="69">
        <v>2.9064800000000002</v>
      </c>
      <c r="BS643" s="73">
        <v>3.56047</v>
      </c>
      <c r="BT643" s="69">
        <v>4.2144700000000004</v>
      </c>
    </row>
    <row r="644" spans="2:72" x14ac:dyDescent="0.3">
      <c r="B644" s="46" t="s">
        <v>31</v>
      </c>
      <c r="C644" s="47"/>
      <c r="D644" s="69">
        <v>61.202860000000001</v>
      </c>
      <c r="E644" s="73">
        <v>64.8</v>
      </c>
      <c r="F644" s="69">
        <v>68.397139999999993</v>
      </c>
      <c r="H644" s="46" t="s">
        <v>31</v>
      </c>
      <c r="I644" s="47"/>
      <c r="J644" s="69">
        <v>60.019649999999999</v>
      </c>
      <c r="K644" s="73">
        <v>63.1</v>
      </c>
      <c r="L644" s="69">
        <v>66.180350000000004</v>
      </c>
      <c r="N644" s="46" t="s">
        <v>31</v>
      </c>
      <c r="O644" s="47"/>
      <c r="P644" s="69">
        <v>58.643819999999998</v>
      </c>
      <c r="Q644" s="73">
        <v>61.3</v>
      </c>
      <c r="R644" s="69">
        <v>63.956180000000003</v>
      </c>
      <c r="T644" s="46" t="s">
        <v>31</v>
      </c>
      <c r="U644" s="47"/>
      <c r="V644" s="69">
        <v>56.552889999999998</v>
      </c>
      <c r="W644" s="73">
        <v>58.9</v>
      </c>
      <c r="X644" s="69">
        <v>61.247109999999999</v>
      </c>
      <c r="Z644" s="46" t="s">
        <v>31</v>
      </c>
      <c r="AA644" s="47"/>
      <c r="AB644" s="69">
        <v>54.938400000000001</v>
      </c>
      <c r="AC644" s="73">
        <v>57.3</v>
      </c>
      <c r="AD644" s="69">
        <v>59.6616</v>
      </c>
      <c r="AF644" s="46" t="s">
        <v>31</v>
      </c>
      <c r="AG644" s="47"/>
      <c r="AH644" s="69">
        <v>52.497990000000001</v>
      </c>
      <c r="AI644" s="73">
        <v>54.5</v>
      </c>
      <c r="AJ644" s="69">
        <v>56.502009999999999</v>
      </c>
      <c r="AL644" s="46" t="s">
        <v>31</v>
      </c>
      <c r="AM644" s="47"/>
      <c r="AN644" s="69">
        <v>50.941200000000002</v>
      </c>
      <c r="AO644" s="73">
        <v>52.6</v>
      </c>
      <c r="AP644" s="69">
        <v>54.258800000000001</v>
      </c>
      <c r="AR644" s="46" t="s">
        <v>31</v>
      </c>
      <c r="AS644" s="47"/>
      <c r="AT644" s="69">
        <v>48.481879999999997</v>
      </c>
      <c r="AU644" s="73">
        <v>49.7</v>
      </c>
      <c r="AV644" s="69">
        <v>50.918120000000002</v>
      </c>
      <c r="AX644" s="46" t="s">
        <v>31</v>
      </c>
      <c r="AY644" s="47"/>
      <c r="AZ644" s="69">
        <v>46.084479999999999</v>
      </c>
      <c r="BA644" s="73">
        <v>47.6</v>
      </c>
      <c r="BB644" s="69">
        <v>49.115519999999997</v>
      </c>
      <c r="BD644" s="46" t="s">
        <v>31</v>
      </c>
      <c r="BE644" s="47"/>
      <c r="BF644" s="69">
        <v>43.884480000000003</v>
      </c>
      <c r="BG644" s="73">
        <v>45.4</v>
      </c>
      <c r="BH644" s="69">
        <v>46.915520000000001</v>
      </c>
      <c r="BJ644" s="46" t="s">
        <v>31</v>
      </c>
      <c r="BK644" s="47"/>
      <c r="BL644" s="69">
        <v>41.420439999999999</v>
      </c>
      <c r="BM644" s="73">
        <v>42.5</v>
      </c>
      <c r="BN644" s="69">
        <v>43.579560000000001</v>
      </c>
      <c r="BP644" s="46" t="s">
        <v>31</v>
      </c>
      <c r="BQ644" s="47"/>
      <c r="BR644" s="69">
        <v>38.152920000000002</v>
      </c>
      <c r="BS644" s="73">
        <v>39.700000000000003</v>
      </c>
      <c r="BT644" s="69">
        <v>41.247079999999997</v>
      </c>
    </row>
    <row r="645" spans="2:72" x14ac:dyDescent="0.3">
      <c r="B645" s="57" t="s">
        <v>32</v>
      </c>
      <c r="C645" s="43"/>
      <c r="D645" s="76">
        <v>2.8319100000000001</v>
      </c>
      <c r="E645" s="77">
        <v>4</v>
      </c>
      <c r="F645" s="76">
        <v>5.1680900000000003</v>
      </c>
      <c r="H645" s="57" t="s">
        <v>32</v>
      </c>
      <c r="I645" s="43"/>
      <c r="J645" s="76">
        <v>2.7383199999999999</v>
      </c>
      <c r="K645" s="77">
        <v>4</v>
      </c>
      <c r="L645" s="76">
        <v>5.2616800000000001</v>
      </c>
      <c r="N645" s="57" t="s">
        <v>32</v>
      </c>
      <c r="O645" s="43"/>
      <c r="P645" s="76">
        <v>2.5935999999999999</v>
      </c>
      <c r="Q645" s="77">
        <v>3.8</v>
      </c>
      <c r="R645" s="76">
        <v>5.0064000000000002</v>
      </c>
      <c r="T645" s="57" t="s">
        <v>32</v>
      </c>
      <c r="U645" s="43"/>
      <c r="V645" s="76">
        <v>2.7383199999999999</v>
      </c>
      <c r="W645" s="77">
        <v>4</v>
      </c>
      <c r="X645" s="76">
        <v>5.2616800000000001</v>
      </c>
      <c r="Z645" s="57" t="s">
        <v>32</v>
      </c>
      <c r="AA645" s="43"/>
      <c r="AB645" s="76">
        <v>2.8182</v>
      </c>
      <c r="AC645" s="77">
        <v>4.0999999999999996</v>
      </c>
      <c r="AD645" s="76">
        <v>5.3818000000000001</v>
      </c>
      <c r="AF645" s="57" t="s">
        <v>32</v>
      </c>
      <c r="AG645" s="43"/>
      <c r="AH645" s="76">
        <v>3.03607</v>
      </c>
      <c r="AI645" s="77">
        <v>4.3</v>
      </c>
      <c r="AJ645" s="76">
        <v>5.56393</v>
      </c>
      <c r="AL645" s="57" t="s">
        <v>32</v>
      </c>
      <c r="AM645" s="43"/>
      <c r="AN645" s="76">
        <v>2.4887999999999999</v>
      </c>
      <c r="AO645" s="77">
        <v>4.5999999999999996</v>
      </c>
      <c r="AP645" s="76">
        <v>6.7111999999999998</v>
      </c>
      <c r="AR645" s="57" t="s">
        <v>32</v>
      </c>
      <c r="AS645" s="43"/>
      <c r="AT645" s="76">
        <v>2.5939899999999998</v>
      </c>
      <c r="AU645" s="77">
        <v>4.8</v>
      </c>
      <c r="AV645" s="76">
        <v>7.0060099999999998</v>
      </c>
      <c r="AX645" s="57" t="s">
        <v>32</v>
      </c>
      <c r="AY645" s="43"/>
      <c r="AZ645" s="76">
        <v>2.7877700000000001</v>
      </c>
      <c r="BA645" s="77">
        <v>5.8</v>
      </c>
      <c r="BB645" s="76">
        <v>8.8122299999999996</v>
      </c>
      <c r="BD645" s="57" t="s">
        <v>32</v>
      </c>
      <c r="BE645" s="43"/>
      <c r="BF645" s="76">
        <v>3.1316700000000002</v>
      </c>
      <c r="BG645" s="77">
        <v>6.2</v>
      </c>
      <c r="BH645" s="76">
        <v>9.2683300000000006</v>
      </c>
      <c r="BJ645" s="57" t="s">
        <v>32</v>
      </c>
      <c r="BK645" s="43"/>
      <c r="BL645" s="76">
        <v>5.54732</v>
      </c>
      <c r="BM645" s="77">
        <v>11.3</v>
      </c>
      <c r="BN645" s="76">
        <v>17.052679999999999</v>
      </c>
      <c r="BP645" s="57" t="s">
        <v>32</v>
      </c>
      <c r="BQ645" s="43"/>
      <c r="BR645" s="76">
        <v>9.9589599999999994</v>
      </c>
      <c r="BS645" s="77">
        <v>15.1</v>
      </c>
      <c r="BT645" s="76">
        <v>20.241040000000002</v>
      </c>
    </row>
    <row r="646" spans="2:72" x14ac:dyDescent="0.3">
      <c r="B646" s="14" t="s">
        <v>33</v>
      </c>
      <c r="C646" s="50" t="s">
        <v>3</v>
      </c>
      <c r="D646" s="71">
        <v>100.85704</v>
      </c>
      <c r="E646" s="72">
        <v>110.26416</v>
      </c>
      <c r="F646" s="71">
        <v>119.67128</v>
      </c>
      <c r="H646" s="14" t="s">
        <v>33</v>
      </c>
      <c r="I646" s="50" t="s">
        <v>3</v>
      </c>
      <c r="J646" s="71">
        <v>99.819909999999993</v>
      </c>
      <c r="K646" s="72">
        <v>110.04912</v>
      </c>
      <c r="L646" s="71">
        <v>120.27831999999999</v>
      </c>
      <c r="N646" s="14" t="s">
        <v>33</v>
      </c>
      <c r="O646" s="50" t="s">
        <v>3</v>
      </c>
      <c r="P646" s="71">
        <v>99.347189999999998</v>
      </c>
      <c r="Q646" s="72">
        <v>108.58750999999999</v>
      </c>
      <c r="R646" s="71">
        <v>117.82783999999999</v>
      </c>
      <c r="T646" s="14" t="s">
        <v>33</v>
      </c>
      <c r="U646" s="50" t="s">
        <v>3</v>
      </c>
      <c r="V646" s="71">
        <v>98.900040000000004</v>
      </c>
      <c r="W646" s="72">
        <v>107.45489000000001</v>
      </c>
      <c r="X646" s="71">
        <v>116.00973999999999</v>
      </c>
      <c r="Z646" s="14" t="s">
        <v>33</v>
      </c>
      <c r="AA646" s="50" t="s">
        <v>3</v>
      </c>
      <c r="AB646" s="71">
        <v>97.443029999999993</v>
      </c>
      <c r="AC646" s="72">
        <v>105.93143999999999</v>
      </c>
      <c r="AD646" s="71">
        <v>114.41985</v>
      </c>
      <c r="AF646" s="14" t="s">
        <v>33</v>
      </c>
      <c r="AG646" s="50" t="s">
        <v>3</v>
      </c>
      <c r="AH646" s="71">
        <v>97.045370000000005</v>
      </c>
      <c r="AI646" s="72">
        <v>104.34943</v>
      </c>
      <c r="AJ646" s="71">
        <v>111.65349999999999</v>
      </c>
      <c r="AL646" s="14" t="s">
        <v>33</v>
      </c>
      <c r="AM646" s="50" t="s">
        <v>3</v>
      </c>
      <c r="AN646" s="71">
        <v>95.368269999999995</v>
      </c>
      <c r="AO646" s="72">
        <v>101.94601</v>
      </c>
      <c r="AP646" s="71">
        <v>108.52374</v>
      </c>
      <c r="AR646" s="14" t="s">
        <v>33</v>
      </c>
      <c r="AS646" s="50" t="s">
        <v>3</v>
      </c>
      <c r="AT646" s="71">
        <v>93.415989999999994</v>
      </c>
      <c r="AU646" s="72">
        <v>98.919600000000003</v>
      </c>
      <c r="AV646" s="71">
        <v>104.42321</v>
      </c>
      <c r="AX646" s="14" t="s">
        <v>33</v>
      </c>
      <c r="AY646" s="50" t="s">
        <v>3</v>
      </c>
      <c r="AZ646" s="71">
        <v>91.130300000000005</v>
      </c>
      <c r="BA646" s="72">
        <v>95.435599999999994</v>
      </c>
      <c r="BB646" s="71">
        <v>99.740899999999996</v>
      </c>
      <c r="BD646" s="14" t="s">
        <v>33</v>
      </c>
      <c r="BE646" s="50" t="s">
        <v>3</v>
      </c>
      <c r="BF646" s="71">
        <v>88.117699999999999</v>
      </c>
      <c r="BG646" s="72">
        <v>91.276939999999996</v>
      </c>
      <c r="BH646" s="71">
        <v>94.436179999999993</v>
      </c>
      <c r="BJ646" s="14" t="s">
        <v>33</v>
      </c>
      <c r="BK646" s="50" t="s">
        <v>3</v>
      </c>
      <c r="BL646" s="71">
        <v>83.81268</v>
      </c>
      <c r="BM646" s="72">
        <v>85.857740000000007</v>
      </c>
      <c r="BN646" s="71">
        <v>87.902799999999999</v>
      </c>
      <c r="BP646" s="14" t="s">
        <v>33</v>
      </c>
      <c r="BQ646" s="50" t="s">
        <v>3</v>
      </c>
      <c r="BR646" s="71">
        <v>77.420550000000006</v>
      </c>
      <c r="BS646" s="72">
        <v>78.589330000000004</v>
      </c>
      <c r="BT646" s="71">
        <v>79.758110000000002</v>
      </c>
    </row>
    <row r="647" spans="2:72" x14ac:dyDescent="0.3">
      <c r="B647" s="47"/>
      <c r="C647" s="52" t="s">
        <v>4</v>
      </c>
      <c r="D647" s="69">
        <v>37.376980000000003</v>
      </c>
      <c r="E647" s="73">
        <v>40.956139999999998</v>
      </c>
      <c r="F647" s="69">
        <v>44.535310000000003</v>
      </c>
      <c r="H647" s="47"/>
      <c r="I647" s="52" t="s">
        <v>4</v>
      </c>
      <c r="J647" s="69">
        <v>36.301490000000001</v>
      </c>
      <c r="K647" s="73">
        <v>39.576700000000002</v>
      </c>
      <c r="L647" s="69">
        <v>42.851909999999997</v>
      </c>
      <c r="N647" s="47"/>
      <c r="O647" s="52" t="s">
        <v>4</v>
      </c>
      <c r="P647" s="69">
        <v>35.066800000000001</v>
      </c>
      <c r="Q647" s="73">
        <v>38.038760000000003</v>
      </c>
      <c r="R647" s="69">
        <v>41.010719999999999</v>
      </c>
      <c r="T647" s="47"/>
      <c r="U647" s="52" t="s">
        <v>4</v>
      </c>
      <c r="V647" s="69">
        <v>33.09234</v>
      </c>
      <c r="W647" s="73">
        <v>36.06908</v>
      </c>
      <c r="X647" s="69">
        <v>39.045819999999999</v>
      </c>
      <c r="Z647" s="47"/>
      <c r="AA647" s="52" t="s">
        <v>4</v>
      </c>
      <c r="AB647" s="69">
        <v>30.483149999999998</v>
      </c>
      <c r="AC647" s="73">
        <v>33.717390000000002</v>
      </c>
      <c r="AD647" s="69">
        <v>36.951619999999998</v>
      </c>
      <c r="AF647" s="47"/>
      <c r="AG647" s="52" t="s">
        <v>4</v>
      </c>
      <c r="AH647" s="69">
        <v>27.957909999999998</v>
      </c>
      <c r="AI647" s="73">
        <v>31.138929999999998</v>
      </c>
      <c r="AJ647" s="69">
        <v>34.319949999999999</v>
      </c>
      <c r="AL647" s="47"/>
      <c r="AM647" s="52" t="s">
        <v>4</v>
      </c>
      <c r="AN647" s="69">
        <v>24.515090000000001</v>
      </c>
      <c r="AO647" s="73">
        <v>27.884689999999999</v>
      </c>
      <c r="AP647" s="69">
        <v>31.254280000000001</v>
      </c>
      <c r="AR647" s="47"/>
      <c r="AS647" s="52" t="s">
        <v>4</v>
      </c>
      <c r="AT647" s="69">
        <v>20.918009999999999</v>
      </c>
      <c r="AU647" s="73">
        <v>24.332820000000002</v>
      </c>
      <c r="AV647" s="69">
        <v>27.747630000000001</v>
      </c>
      <c r="AX647" s="47"/>
      <c r="AY647" s="52" t="s">
        <v>4</v>
      </c>
      <c r="AZ647" s="69">
        <v>16.756319999999999</v>
      </c>
      <c r="BA647" s="73">
        <v>20.194379999999999</v>
      </c>
      <c r="BB647" s="69">
        <v>23.632439999999999</v>
      </c>
      <c r="BD647" s="47"/>
      <c r="BE647" s="52" t="s">
        <v>4</v>
      </c>
      <c r="BF647" s="69">
        <v>12.423909999999999</v>
      </c>
      <c r="BG647" s="73">
        <v>15.513999999999999</v>
      </c>
      <c r="BH647" s="69">
        <v>18.604089999999999</v>
      </c>
      <c r="BJ647" s="47"/>
      <c r="BK647" s="52" t="s">
        <v>4</v>
      </c>
      <c r="BL647" s="69">
        <v>7.4550099999999997</v>
      </c>
      <c r="BM647" s="73">
        <v>10.53951</v>
      </c>
      <c r="BN647" s="69">
        <v>13.624000000000001</v>
      </c>
      <c r="BP647" s="47"/>
      <c r="BQ647" s="52" t="s">
        <v>4</v>
      </c>
      <c r="BR647" s="69">
        <v>5.8047000000000004</v>
      </c>
      <c r="BS647" s="73">
        <v>7.7060899999999997</v>
      </c>
      <c r="BT647" s="69">
        <v>9.6074800000000007</v>
      </c>
    </row>
    <row r="648" spans="2:72" x14ac:dyDescent="0.3">
      <c r="B648" s="57" t="s">
        <v>34</v>
      </c>
      <c r="C648" s="43"/>
      <c r="D648" s="76">
        <v>188.74781999999999</v>
      </c>
      <c r="E648" s="77">
        <v>196.46994000000001</v>
      </c>
      <c r="F648" s="76">
        <v>204.19206</v>
      </c>
      <c r="H648" s="57" t="s">
        <v>34</v>
      </c>
      <c r="I648" s="43"/>
      <c r="J648" s="76">
        <v>183.89415</v>
      </c>
      <c r="K648" s="77">
        <v>189.66481999999999</v>
      </c>
      <c r="L648" s="76">
        <v>195.43549999999999</v>
      </c>
      <c r="N648" s="57" t="s">
        <v>34</v>
      </c>
      <c r="O648" s="43"/>
      <c r="P648" s="76">
        <v>178.78189</v>
      </c>
      <c r="Q648" s="77">
        <v>183.57212000000001</v>
      </c>
      <c r="R648" s="76">
        <v>188.36236</v>
      </c>
      <c r="T648" s="57" t="s">
        <v>34</v>
      </c>
      <c r="U648" s="43"/>
      <c r="V648" s="76">
        <v>171.33070000000001</v>
      </c>
      <c r="W648" s="77">
        <v>175.35415</v>
      </c>
      <c r="X648" s="76">
        <v>179.3776</v>
      </c>
      <c r="Z648" s="57" t="s">
        <v>34</v>
      </c>
      <c r="AA648" s="43"/>
      <c r="AB648" s="76">
        <v>163.36311000000001</v>
      </c>
      <c r="AC648" s="77">
        <v>166.40203</v>
      </c>
      <c r="AD648" s="76">
        <v>169.44095999999999</v>
      </c>
      <c r="AF648" s="57" t="s">
        <v>34</v>
      </c>
      <c r="AG648" s="43"/>
      <c r="AH648" s="76">
        <v>155.44015999999999</v>
      </c>
      <c r="AI648" s="77">
        <v>157.24102999999999</v>
      </c>
      <c r="AJ648" s="76">
        <v>159.04189</v>
      </c>
      <c r="AL648" s="57" t="s">
        <v>34</v>
      </c>
      <c r="AM648" s="43"/>
      <c r="AN648" s="76">
        <v>146.68915000000001</v>
      </c>
      <c r="AO648" s="77">
        <v>148.98951</v>
      </c>
      <c r="AP648" s="76">
        <v>151.28987000000001</v>
      </c>
      <c r="AR648" s="57" t="s">
        <v>34</v>
      </c>
      <c r="AS648" s="43"/>
      <c r="AT648" s="76">
        <v>137.37416999999999</v>
      </c>
      <c r="AU648" s="77">
        <v>139.70678000000001</v>
      </c>
      <c r="AV648" s="76">
        <v>142.0394</v>
      </c>
      <c r="AX648" s="57" t="s">
        <v>34</v>
      </c>
      <c r="AY648" s="43"/>
      <c r="AZ648" s="76">
        <v>126.69877</v>
      </c>
      <c r="BA648" s="77">
        <v>130.21057999999999</v>
      </c>
      <c r="BB648" s="76">
        <v>133.72239999999999</v>
      </c>
      <c r="BD648" s="57" t="s">
        <v>34</v>
      </c>
      <c r="BE648" s="43"/>
      <c r="BF648" s="76">
        <v>119.23969</v>
      </c>
      <c r="BG648" s="77">
        <v>121.21709</v>
      </c>
      <c r="BH648" s="76">
        <v>123.19449</v>
      </c>
      <c r="BJ648" s="57" t="s">
        <v>34</v>
      </c>
      <c r="BK648" s="43"/>
      <c r="BL648" s="76">
        <v>110.55567000000001</v>
      </c>
      <c r="BM648" s="77">
        <v>112.27279</v>
      </c>
      <c r="BN648" s="76">
        <v>113.98990000000001</v>
      </c>
      <c r="BP648" s="57" t="s">
        <v>34</v>
      </c>
      <c r="BQ648" s="43"/>
      <c r="BR648" s="76">
        <v>99.45599</v>
      </c>
      <c r="BS648" s="77">
        <v>101.03431</v>
      </c>
      <c r="BT648" s="76">
        <v>102.61263</v>
      </c>
    </row>
    <row r="649" spans="2:72" x14ac:dyDescent="0.3">
      <c r="B649" s="57" t="s">
        <v>35</v>
      </c>
      <c r="C649" s="43"/>
      <c r="D649" s="76">
        <v>5.2711499999999996</v>
      </c>
      <c r="E649" s="77">
        <v>9.9584299999999999</v>
      </c>
      <c r="F649" s="76">
        <v>14.645709999999999</v>
      </c>
      <c r="H649" s="57" t="s">
        <v>35</v>
      </c>
      <c r="I649" s="43"/>
      <c r="J649" s="76">
        <v>5.2314800000000004</v>
      </c>
      <c r="K649" s="77">
        <v>10.161569999999999</v>
      </c>
      <c r="L649" s="76">
        <v>15.091659999999999</v>
      </c>
      <c r="N649" s="57" t="s">
        <v>35</v>
      </c>
      <c r="O649" s="43"/>
      <c r="P649" s="76">
        <v>5.1831800000000001</v>
      </c>
      <c r="Q649" s="77">
        <v>10.0174</v>
      </c>
      <c r="R649" s="76">
        <v>14.85162</v>
      </c>
      <c r="T649" s="57" t="s">
        <v>35</v>
      </c>
      <c r="U649" s="43"/>
      <c r="V649" s="76">
        <v>5.1361800000000004</v>
      </c>
      <c r="W649" s="77">
        <v>10.154019999999999</v>
      </c>
      <c r="X649" s="76">
        <v>15.171860000000001</v>
      </c>
      <c r="Z649" s="57" t="s">
        <v>35</v>
      </c>
      <c r="AA649" s="43"/>
      <c r="AB649" s="76">
        <v>5.1568899999999998</v>
      </c>
      <c r="AC649" s="77">
        <v>10.087210000000001</v>
      </c>
      <c r="AD649" s="76">
        <v>15.017519999999999</v>
      </c>
      <c r="AF649" s="57" t="s">
        <v>35</v>
      </c>
      <c r="AG649" s="43"/>
      <c r="AH649" s="76">
        <v>5.5740699999999999</v>
      </c>
      <c r="AI649" s="77">
        <v>10.633660000000001</v>
      </c>
      <c r="AJ649" s="76">
        <v>15.693239999999999</v>
      </c>
      <c r="AL649" s="57" t="s">
        <v>35</v>
      </c>
      <c r="AM649" s="43"/>
      <c r="AN649" s="76">
        <v>5.5909199999999997</v>
      </c>
      <c r="AO649" s="77">
        <v>11.95712</v>
      </c>
      <c r="AP649" s="76">
        <v>18.323329999999999</v>
      </c>
      <c r="AR649" s="57" t="s">
        <v>35</v>
      </c>
      <c r="AS649" s="43"/>
      <c r="AT649" s="76">
        <v>6.5615100000000002</v>
      </c>
      <c r="AU649" s="77">
        <v>13.397930000000001</v>
      </c>
      <c r="AV649" s="76">
        <v>20.234349999999999</v>
      </c>
      <c r="AX649" s="57" t="s">
        <v>35</v>
      </c>
      <c r="AY649" s="43"/>
      <c r="AZ649" s="76">
        <v>6.7597300000000002</v>
      </c>
      <c r="BA649" s="77">
        <v>16.029450000000001</v>
      </c>
      <c r="BB649" s="76">
        <v>25.29917</v>
      </c>
      <c r="BD649" s="57" t="s">
        <v>35</v>
      </c>
      <c r="BE649" s="43"/>
      <c r="BF649" s="76">
        <v>8.5246700000000004</v>
      </c>
      <c r="BG649" s="77">
        <v>17.3247</v>
      </c>
      <c r="BH649" s="76">
        <v>26.12472</v>
      </c>
      <c r="BJ649" s="57" t="s">
        <v>35</v>
      </c>
      <c r="BK649" s="43"/>
      <c r="BL649" s="76">
        <v>18.021129999999999</v>
      </c>
      <c r="BM649" s="77">
        <v>37.078780000000002</v>
      </c>
      <c r="BN649" s="76">
        <v>56.136429999999997</v>
      </c>
      <c r="BP649" s="57" t="s">
        <v>35</v>
      </c>
      <c r="BQ649" s="43"/>
      <c r="BR649" s="76">
        <v>30.08014</v>
      </c>
      <c r="BS649" s="77">
        <v>44.592910000000003</v>
      </c>
      <c r="BT649" s="76">
        <v>59.105670000000003</v>
      </c>
    </row>
    <row r="650" spans="2:72" x14ac:dyDescent="0.3">
      <c r="B650" s="14" t="s">
        <v>36</v>
      </c>
      <c r="C650" s="50" t="s">
        <v>3</v>
      </c>
      <c r="D650" s="71">
        <v>60.067349999999998</v>
      </c>
      <c r="E650" s="72">
        <v>65.225110000000001</v>
      </c>
      <c r="F650" s="71">
        <v>70.382859999999994</v>
      </c>
      <c r="H650" s="14" t="s">
        <v>36</v>
      </c>
      <c r="I650" s="50" t="s">
        <v>3</v>
      </c>
      <c r="J650" s="71">
        <v>59.432270000000003</v>
      </c>
      <c r="K650" s="72">
        <v>65.103340000000003</v>
      </c>
      <c r="L650" s="71">
        <v>70.7744</v>
      </c>
      <c r="N650" s="14" t="s">
        <v>36</v>
      </c>
      <c r="O650" s="50" t="s">
        <v>3</v>
      </c>
      <c r="P650" s="71">
        <v>59.219810000000003</v>
      </c>
      <c r="Q650" s="72">
        <v>64.339309999999998</v>
      </c>
      <c r="R650" s="71">
        <v>69.45881</v>
      </c>
      <c r="T650" s="14" t="s">
        <v>36</v>
      </c>
      <c r="U650" s="50" t="s">
        <v>3</v>
      </c>
      <c r="V650" s="71">
        <v>58.952860000000001</v>
      </c>
      <c r="W650" s="72">
        <v>63.707689999999999</v>
      </c>
      <c r="X650" s="71">
        <v>68.462509999999995</v>
      </c>
      <c r="Z650" s="14" t="s">
        <v>36</v>
      </c>
      <c r="AA650" s="50" t="s">
        <v>3</v>
      </c>
      <c r="AB650" s="71">
        <v>58.178310000000003</v>
      </c>
      <c r="AC650" s="72">
        <v>62.88241</v>
      </c>
      <c r="AD650" s="71">
        <v>67.586510000000004</v>
      </c>
      <c r="AF650" s="14" t="s">
        <v>36</v>
      </c>
      <c r="AG650" s="50" t="s">
        <v>3</v>
      </c>
      <c r="AH650" s="71">
        <v>57.952660000000002</v>
      </c>
      <c r="AI650" s="72">
        <v>62.023130000000002</v>
      </c>
      <c r="AJ650" s="71">
        <v>66.093599999999995</v>
      </c>
      <c r="AL650" s="14" t="s">
        <v>36</v>
      </c>
      <c r="AM650" s="50" t="s">
        <v>3</v>
      </c>
      <c r="AN650" s="71">
        <v>57.04</v>
      </c>
      <c r="AO650" s="72">
        <v>60.691000000000003</v>
      </c>
      <c r="AP650" s="71">
        <v>64.341999999999999</v>
      </c>
      <c r="AR650" s="14" t="s">
        <v>36</v>
      </c>
      <c r="AS650" s="50" t="s">
        <v>3</v>
      </c>
      <c r="AT650" s="71">
        <v>55.983980000000003</v>
      </c>
      <c r="AU650" s="72">
        <v>59.037509999999997</v>
      </c>
      <c r="AV650" s="71">
        <v>62.091030000000003</v>
      </c>
      <c r="AX650" s="14" t="s">
        <v>36</v>
      </c>
      <c r="AY650" s="50" t="s">
        <v>3</v>
      </c>
      <c r="AZ650" s="71">
        <v>54.784379999999999</v>
      </c>
      <c r="BA650" s="72">
        <v>57.17407</v>
      </c>
      <c r="BB650" s="71">
        <v>59.563769999999998</v>
      </c>
      <c r="BD650" s="14" t="s">
        <v>36</v>
      </c>
      <c r="BE650" s="50" t="s">
        <v>3</v>
      </c>
      <c r="BF650" s="71">
        <v>53.144880000000001</v>
      </c>
      <c r="BG650" s="72">
        <v>54.951180000000001</v>
      </c>
      <c r="BH650" s="71">
        <v>56.757469999999998</v>
      </c>
      <c r="BJ650" s="14" t="s">
        <v>36</v>
      </c>
      <c r="BK650" s="50" t="s">
        <v>3</v>
      </c>
      <c r="BL650" s="71">
        <v>50.853589999999997</v>
      </c>
      <c r="BM650" s="72">
        <v>52.09863</v>
      </c>
      <c r="BN650" s="71">
        <v>53.343679999999999</v>
      </c>
      <c r="BP650" s="14" t="s">
        <v>36</v>
      </c>
      <c r="BQ650" s="50" t="s">
        <v>3</v>
      </c>
      <c r="BR650" s="71">
        <v>47.389299999999999</v>
      </c>
      <c r="BS650" s="72">
        <v>48.118699999999997</v>
      </c>
      <c r="BT650" s="71">
        <v>48.848089999999999</v>
      </c>
    </row>
    <row r="651" spans="2:72" x14ac:dyDescent="0.3">
      <c r="B651" s="47"/>
      <c r="C651" s="52" t="s">
        <v>4</v>
      </c>
      <c r="D651" s="69">
        <v>21.123570000000001</v>
      </c>
      <c r="E651" s="73">
        <v>22.943940000000001</v>
      </c>
      <c r="F651" s="69">
        <v>24.764309999999998</v>
      </c>
      <c r="H651" s="47"/>
      <c r="I651" s="52" t="s">
        <v>4</v>
      </c>
      <c r="J651" s="69">
        <v>20.48</v>
      </c>
      <c r="K651" s="73">
        <v>22.18648</v>
      </c>
      <c r="L651" s="69">
        <v>23.892969999999998</v>
      </c>
      <c r="N651" s="47"/>
      <c r="O651" s="52" t="s">
        <v>4</v>
      </c>
      <c r="P651" s="69">
        <v>19.77863</v>
      </c>
      <c r="Q651" s="73">
        <v>21.36271</v>
      </c>
      <c r="R651" s="69">
        <v>22.94678</v>
      </c>
      <c r="T651" s="47"/>
      <c r="U651" s="52" t="s">
        <v>4</v>
      </c>
      <c r="V651" s="69">
        <v>18.59244</v>
      </c>
      <c r="W651" s="73">
        <v>20.23603</v>
      </c>
      <c r="X651" s="69">
        <v>21.87961</v>
      </c>
      <c r="Z651" s="47"/>
      <c r="AA651" s="52" t="s">
        <v>4</v>
      </c>
      <c r="AB651" s="69">
        <v>17.07422</v>
      </c>
      <c r="AC651" s="73">
        <v>18.926819999999999</v>
      </c>
      <c r="AD651" s="69">
        <v>20.779430000000001</v>
      </c>
      <c r="AF651" s="47"/>
      <c r="AG651" s="52" t="s">
        <v>4</v>
      </c>
      <c r="AH651" s="69">
        <v>15.645989999999999</v>
      </c>
      <c r="AI651" s="73">
        <v>17.488510000000002</v>
      </c>
      <c r="AJ651" s="69">
        <v>19.331040000000002</v>
      </c>
      <c r="AL651" s="47"/>
      <c r="AM651" s="52" t="s">
        <v>4</v>
      </c>
      <c r="AN651" s="69">
        <v>13.537839999999999</v>
      </c>
      <c r="AO651" s="73">
        <v>15.589919999999999</v>
      </c>
      <c r="AP651" s="69">
        <v>17.641999999999999</v>
      </c>
      <c r="AR651" s="47"/>
      <c r="AS651" s="52" t="s">
        <v>4</v>
      </c>
      <c r="AT651" s="69">
        <v>11.45871</v>
      </c>
      <c r="AU651" s="73">
        <v>13.558199999999999</v>
      </c>
      <c r="AV651" s="69">
        <v>15.657690000000001</v>
      </c>
      <c r="AX651" s="47"/>
      <c r="AY651" s="52" t="s">
        <v>4</v>
      </c>
      <c r="AZ651" s="69">
        <v>8.9087499999999995</v>
      </c>
      <c r="BA651" s="73">
        <v>11.1065</v>
      </c>
      <c r="BB651" s="69">
        <v>13.30424</v>
      </c>
      <c r="BD651" s="47"/>
      <c r="BE651" s="52" t="s">
        <v>4</v>
      </c>
      <c r="BF651" s="69">
        <v>6.1892800000000001</v>
      </c>
      <c r="BG651" s="73">
        <v>8.2370599999999996</v>
      </c>
      <c r="BH651" s="69">
        <v>10.28485</v>
      </c>
      <c r="BJ651" s="47"/>
      <c r="BK651" s="52" t="s">
        <v>4</v>
      </c>
      <c r="BL651" s="69">
        <v>2.34728</v>
      </c>
      <c r="BM651" s="73">
        <v>4.7457200000000004</v>
      </c>
      <c r="BN651" s="69">
        <v>7.1441699999999999</v>
      </c>
      <c r="BP651" s="47"/>
      <c r="BQ651" s="52" t="s">
        <v>4</v>
      </c>
      <c r="BR651" s="69">
        <v>1.05396</v>
      </c>
      <c r="BS651" s="73">
        <v>2.70953</v>
      </c>
      <c r="BT651" s="69">
        <v>4.3651</v>
      </c>
    </row>
    <row r="652" spans="2:72" x14ac:dyDescent="0.3">
      <c r="B652" s="14" t="s">
        <v>37</v>
      </c>
      <c r="C652" s="50" t="s">
        <v>3</v>
      </c>
      <c r="D652" s="71">
        <v>4.2869999999999998E-2</v>
      </c>
      <c r="E652" s="72">
        <v>0.72267999999999999</v>
      </c>
      <c r="F652" s="71">
        <v>1.4025000000000001</v>
      </c>
      <c r="H652" s="14" t="s">
        <v>37</v>
      </c>
      <c r="I652" s="50" t="s">
        <v>3</v>
      </c>
      <c r="J652" s="71">
        <v>9.8169999999999993E-2</v>
      </c>
      <c r="K652" s="72">
        <v>1.2217499999999999</v>
      </c>
      <c r="L652" s="71">
        <v>2.3453300000000001</v>
      </c>
      <c r="N652" s="14" t="s">
        <v>37</v>
      </c>
      <c r="O652" s="50" t="s">
        <v>3</v>
      </c>
      <c r="P652" s="71">
        <v>0.32962999999999998</v>
      </c>
      <c r="Q652" s="72">
        <v>1.5893699999999999</v>
      </c>
      <c r="R652" s="71">
        <v>2.84911</v>
      </c>
      <c r="T652" s="14" t="s">
        <v>37</v>
      </c>
      <c r="U652" s="50" t="s">
        <v>3</v>
      </c>
      <c r="V652" s="71">
        <v>0.63929000000000002</v>
      </c>
      <c r="W652" s="72">
        <v>2.17014</v>
      </c>
      <c r="X652" s="71">
        <v>3.70099</v>
      </c>
      <c r="Z652" s="14" t="s">
        <v>37</v>
      </c>
      <c r="AA652" s="50" t="s">
        <v>3</v>
      </c>
      <c r="AB652" s="71">
        <v>0.97721999999999998</v>
      </c>
      <c r="AC652" s="72">
        <v>3.29447</v>
      </c>
      <c r="AD652" s="71">
        <v>5.6117100000000004</v>
      </c>
      <c r="AF652" s="14" t="s">
        <v>37</v>
      </c>
      <c r="AG652" s="50" t="s">
        <v>3</v>
      </c>
      <c r="AH652" s="71">
        <v>1.8482799999999999</v>
      </c>
      <c r="AI652" s="72">
        <v>5.1417299999999999</v>
      </c>
      <c r="AJ652" s="71">
        <v>8.4351699999999994</v>
      </c>
      <c r="AL652" s="14" t="s">
        <v>37</v>
      </c>
      <c r="AM652" s="50" t="s">
        <v>3</v>
      </c>
      <c r="AN652" s="71">
        <v>3.0718000000000001</v>
      </c>
      <c r="AO652" s="72">
        <v>7.49932</v>
      </c>
      <c r="AP652" s="71">
        <v>11.926830000000001</v>
      </c>
      <c r="AR652" s="14" t="s">
        <v>37</v>
      </c>
      <c r="AS652" s="50" t="s">
        <v>3</v>
      </c>
      <c r="AT652" s="71">
        <v>4.5321699999999998</v>
      </c>
      <c r="AU652" s="72">
        <v>10.73279</v>
      </c>
      <c r="AV652" s="71">
        <v>16.933420000000002</v>
      </c>
      <c r="AX652" s="14" t="s">
        <v>37</v>
      </c>
      <c r="AY652" s="50" t="s">
        <v>3</v>
      </c>
      <c r="AZ652" s="71">
        <v>6.8608500000000001</v>
      </c>
      <c r="BA652" s="72">
        <v>15.764379999999999</v>
      </c>
      <c r="BB652" s="71">
        <v>24.667909999999999</v>
      </c>
      <c r="BD652" s="14" t="s">
        <v>37</v>
      </c>
      <c r="BE652" s="50" t="s">
        <v>3</v>
      </c>
      <c r="BF652" s="71">
        <v>12.19895</v>
      </c>
      <c r="BG652" s="72">
        <v>24.765070000000001</v>
      </c>
      <c r="BH652" s="71">
        <v>37.331180000000003</v>
      </c>
      <c r="BJ652" s="14" t="s">
        <v>37</v>
      </c>
      <c r="BK652" s="50" t="s">
        <v>3</v>
      </c>
      <c r="BL652" s="71">
        <v>22.129650000000002</v>
      </c>
      <c r="BM652" s="72">
        <v>35.731699999999996</v>
      </c>
      <c r="BN652" s="71">
        <v>49.333750000000002</v>
      </c>
      <c r="BP652" s="14" t="s">
        <v>37</v>
      </c>
      <c r="BQ652" s="50" t="s">
        <v>3</v>
      </c>
      <c r="BR652" s="71">
        <v>39.025089999999999</v>
      </c>
      <c r="BS652" s="72">
        <v>55.719839999999998</v>
      </c>
      <c r="BT652" s="71">
        <v>72.414580000000001</v>
      </c>
    </row>
    <row r="653" spans="2:72" x14ac:dyDescent="0.3">
      <c r="B653" s="47"/>
      <c r="C653" s="52" t="s">
        <v>4</v>
      </c>
      <c r="D653" s="69">
        <v>0.72087000000000001</v>
      </c>
      <c r="E653" s="73">
        <v>2.24891</v>
      </c>
      <c r="F653" s="69">
        <v>3.7769400000000002</v>
      </c>
      <c r="H653" s="47"/>
      <c r="I653" s="52" t="s">
        <v>4</v>
      </c>
      <c r="J653" s="69">
        <v>0.88668000000000002</v>
      </c>
      <c r="K653" s="73">
        <v>3.0351400000000002</v>
      </c>
      <c r="L653" s="69">
        <v>5.1835899999999997</v>
      </c>
      <c r="N653" s="47"/>
      <c r="O653" s="52" t="s">
        <v>4</v>
      </c>
      <c r="P653" s="69">
        <v>1.5082599999999999</v>
      </c>
      <c r="Q653" s="73">
        <v>3.6090599999999999</v>
      </c>
      <c r="R653" s="69">
        <v>5.7098699999999996</v>
      </c>
      <c r="T653" s="47"/>
      <c r="U653" s="52" t="s">
        <v>4</v>
      </c>
      <c r="V653" s="69">
        <v>2.1288900000000002</v>
      </c>
      <c r="W653" s="73">
        <v>4.4048999999999996</v>
      </c>
      <c r="X653" s="69">
        <v>6.6809099999999999</v>
      </c>
      <c r="Z653" s="47"/>
      <c r="AA653" s="52" t="s">
        <v>4</v>
      </c>
      <c r="AB653" s="69">
        <v>2.9546700000000001</v>
      </c>
      <c r="AC653" s="73">
        <v>5.7081799999999996</v>
      </c>
      <c r="AD653" s="69">
        <v>8.4616900000000008</v>
      </c>
      <c r="AF653" s="47"/>
      <c r="AG653" s="52" t="s">
        <v>4</v>
      </c>
      <c r="AH653" s="69">
        <v>4.39689</v>
      </c>
      <c r="AI653" s="73">
        <v>7.6920400000000004</v>
      </c>
      <c r="AJ653" s="69">
        <v>10.98719</v>
      </c>
      <c r="AL653" s="47"/>
      <c r="AM653" s="52" t="s">
        <v>4</v>
      </c>
      <c r="AN653" s="69">
        <v>5.8194600000000003</v>
      </c>
      <c r="AO653" s="73">
        <v>9.8212399999999995</v>
      </c>
      <c r="AP653" s="69">
        <v>13.82301</v>
      </c>
      <c r="AR653" s="47"/>
      <c r="AS653" s="52" t="s">
        <v>4</v>
      </c>
      <c r="AT653" s="69">
        <v>7.7461799999999998</v>
      </c>
      <c r="AU653" s="73">
        <v>12.37515</v>
      </c>
      <c r="AV653" s="69">
        <v>17.00413</v>
      </c>
      <c r="AX653" s="47"/>
      <c r="AY653" s="52" t="s">
        <v>4</v>
      </c>
      <c r="AZ653" s="69">
        <v>9.6853899999999999</v>
      </c>
      <c r="BA653" s="73">
        <v>15.807639999999999</v>
      </c>
      <c r="BB653" s="69">
        <v>21.9299</v>
      </c>
      <c r="BD653" s="47"/>
      <c r="BE653" s="52" t="s">
        <v>4</v>
      </c>
      <c r="BF653" s="69">
        <v>12.57938</v>
      </c>
      <c r="BG653" s="73">
        <v>20.79608</v>
      </c>
      <c r="BH653" s="69">
        <v>29.01277</v>
      </c>
      <c r="BJ653" s="47"/>
      <c r="BK653" s="52" t="s">
        <v>4</v>
      </c>
      <c r="BL653" s="69">
        <v>15.82197</v>
      </c>
      <c r="BM653" s="73">
        <v>23.983519999999999</v>
      </c>
      <c r="BN653" s="69">
        <v>32.145069999999997</v>
      </c>
      <c r="BP653" s="47"/>
      <c r="BQ653" s="52" t="s">
        <v>4</v>
      </c>
      <c r="BR653" s="69">
        <v>18.716619999999999</v>
      </c>
      <c r="BS653" s="73">
        <v>30.52129</v>
      </c>
      <c r="BT653" s="69">
        <v>42.325949999999999</v>
      </c>
    </row>
    <row r="654" spans="2:72" x14ac:dyDescent="0.3">
      <c r="B654" s="57" t="s">
        <v>38</v>
      </c>
      <c r="C654" s="43"/>
      <c r="D654" s="76">
        <v>9.86435</v>
      </c>
      <c r="E654" s="77">
        <v>17.100000000000001</v>
      </c>
      <c r="F654" s="76">
        <v>24.335650000000001</v>
      </c>
      <c r="H654" s="57" t="s">
        <v>38</v>
      </c>
      <c r="I654" s="43"/>
      <c r="J654" s="76">
        <v>9.7325199999999992</v>
      </c>
      <c r="K654" s="77">
        <v>19.3</v>
      </c>
      <c r="L654" s="76">
        <v>28.86748</v>
      </c>
      <c r="N654" s="57" t="s">
        <v>38</v>
      </c>
      <c r="O654" s="43"/>
      <c r="P654" s="76">
        <v>13.744440000000001</v>
      </c>
      <c r="Q654" s="77">
        <v>22.2</v>
      </c>
      <c r="R654" s="76">
        <v>30.655560000000001</v>
      </c>
      <c r="T654" s="57" t="s">
        <v>38</v>
      </c>
      <c r="U654" s="43"/>
      <c r="V654" s="76">
        <v>15.712020000000001</v>
      </c>
      <c r="W654" s="77">
        <v>24.9</v>
      </c>
      <c r="X654" s="76">
        <v>34.087980000000002</v>
      </c>
      <c r="Z654" s="57" t="s">
        <v>38</v>
      </c>
      <c r="AA654" s="43"/>
      <c r="AB654" s="76">
        <v>18.637910000000002</v>
      </c>
      <c r="AC654" s="77">
        <v>28.3</v>
      </c>
      <c r="AD654" s="76">
        <v>37.962090000000003</v>
      </c>
      <c r="AF654" s="57" t="s">
        <v>38</v>
      </c>
      <c r="AG654" s="43"/>
      <c r="AH654" s="76">
        <v>23.601209999999998</v>
      </c>
      <c r="AI654" s="77">
        <v>35.6</v>
      </c>
      <c r="AJ654" s="76">
        <v>47.598790000000001</v>
      </c>
      <c r="AL654" s="57" t="s">
        <v>38</v>
      </c>
      <c r="AM654" s="43"/>
      <c r="AN654" s="76">
        <v>28.002849999999999</v>
      </c>
      <c r="AO654" s="77">
        <v>41.3</v>
      </c>
      <c r="AP654" s="76">
        <v>54.597149999999999</v>
      </c>
      <c r="AR654" s="57" t="s">
        <v>38</v>
      </c>
      <c r="AS654" s="43"/>
      <c r="AT654" s="76">
        <v>33.770850000000003</v>
      </c>
      <c r="AU654" s="77">
        <v>48.4</v>
      </c>
      <c r="AV654" s="76">
        <v>63.029150000000001</v>
      </c>
      <c r="AX654" s="57" t="s">
        <v>38</v>
      </c>
      <c r="AY654" s="43"/>
      <c r="AZ654" s="76">
        <v>39.963790000000003</v>
      </c>
      <c r="BA654" s="77">
        <v>58</v>
      </c>
      <c r="BB654" s="76">
        <v>76.036209999999997</v>
      </c>
      <c r="BD654" s="57" t="s">
        <v>38</v>
      </c>
      <c r="BE654" s="43"/>
      <c r="BF654" s="76">
        <v>49.38984</v>
      </c>
      <c r="BG654" s="77">
        <v>75.2</v>
      </c>
      <c r="BH654" s="76">
        <v>101.01016</v>
      </c>
      <c r="BJ654" s="57" t="s">
        <v>38</v>
      </c>
      <c r="BK654" s="43"/>
      <c r="BL654" s="76">
        <v>60.214550000000003</v>
      </c>
      <c r="BM654" s="77">
        <v>87.7</v>
      </c>
      <c r="BN654" s="76">
        <v>115.18545</v>
      </c>
      <c r="BP654" s="57" t="s">
        <v>38</v>
      </c>
      <c r="BQ654" s="43"/>
      <c r="BR654" s="76">
        <v>83.444739999999996</v>
      </c>
      <c r="BS654" s="77">
        <v>117.7</v>
      </c>
      <c r="BT654" s="76">
        <v>151.95526000000001</v>
      </c>
    </row>
    <row r="655" spans="2:72" x14ac:dyDescent="0.3">
      <c r="B655" s="57" t="s">
        <v>39</v>
      </c>
      <c r="C655" s="43"/>
      <c r="D655" s="76">
        <v>0</v>
      </c>
      <c r="E655" s="77">
        <v>0</v>
      </c>
      <c r="F655" s="76">
        <v>0</v>
      </c>
      <c r="H655" s="57" t="s">
        <v>39</v>
      </c>
      <c r="I655" s="43"/>
      <c r="J655" s="76">
        <v>0</v>
      </c>
      <c r="K655" s="77">
        <v>0</v>
      </c>
      <c r="L655" s="76">
        <v>0</v>
      </c>
      <c r="N655" s="57" t="s">
        <v>39</v>
      </c>
      <c r="O655" s="43"/>
      <c r="P655" s="76">
        <v>0</v>
      </c>
      <c r="Q655" s="77">
        <v>0</v>
      </c>
      <c r="R655" s="76">
        <v>0</v>
      </c>
      <c r="T655" s="57" t="s">
        <v>39</v>
      </c>
      <c r="U655" s="43"/>
      <c r="V655" s="76">
        <v>0</v>
      </c>
      <c r="W655" s="77">
        <v>0</v>
      </c>
      <c r="X655" s="76">
        <v>0</v>
      </c>
      <c r="Z655" s="57" t="s">
        <v>39</v>
      </c>
      <c r="AA655" s="43"/>
      <c r="AB655" s="76">
        <v>0</v>
      </c>
      <c r="AC655" s="77">
        <v>0</v>
      </c>
      <c r="AD655" s="76">
        <v>0</v>
      </c>
      <c r="AF655" s="57" t="s">
        <v>39</v>
      </c>
      <c r="AG655" s="43"/>
      <c r="AH655" s="76">
        <v>0</v>
      </c>
      <c r="AI655" s="77">
        <v>0</v>
      </c>
      <c r="AJ655" s="76">
        <v>0</v>
      </c>
      <c r="AL655" s="57" t="s">
        <v>39</v>
      </c>
      <c r="AM655" s="43"/>
      <c r="AN655" s="76">
        <v>0</v>
      </c>
      <c r="AO655" s="77">
        <v>0</v>
      </c>
      <c r="AP655" s="76">
        <v>0</v>
      </c>
      <c r="AR655" s="57" t="s">
        <v>39</v>
      </c>
      <c r="AS655" s="43"/>
      <c r="AT655" s="76">
        <v>0</v>
      </c>
      <c r="AU655" s="77">
        <v>0</v>
      </c>
      <c r="AV655" s="76">
        <v>0</v>
      </c>
      <c r="AX655" s="57" t="s">
        <v>39</v>
      </c>
      <c r="AY655" s="43"/>
      <c r="AZ655" s="76">
        <v>0</v>
      </c>
      <c r="BA655" s="77">
        <v>0</v>
      </c>
      <c r="BB655" s="76">
        <v>0</v>
      </c>
      <c r="BD655" s="57" t="s">
        <v>39</v>
      </c>
      <c r="BE655" s="43"/>
      <c r="BF655" s="76">
        <v>0</v>
      </c>
      <c r="BG655" s="77">
        <v>0</v>
      </c>
      <c r="BH655" s="76">
        <v>0</v>
      </c>
      <c r="BJ655" s="57" t="s">
        <v>39</v>
      </c>
      <c r="BK655" s="43"/>
      <c r="BL655" s="76">
        <v>0</v>
      </c>
      <c r="BM655" s="77">
        <v>0</v>
      </c>
      <c r="BN655" s="76">
        <v>0</v>
      </c>
      <c r="BP655" s="57" t="s">
        <v>39</v>
      </c>
      <c r="BQ655" s="43"/>
      <c r="BR655" s="76">
        <v>-0.86314999999999997</v>
      </c>
      <c r="BS655" s="77">
        <v>4</v>
      </c>
      <c r="BT655" s="76">
        <v>8.8631499999999992</v>
      </c>
    </row>
    <row r="656" spans="2:72" x14ac:dyDescent="0.3">
      <c r="B656" s="14" t="s">
        <v>40</v>
      </c>
      <c r="C656" s="50" t="s">
        <v>3</v>
      </c>
      <c r="D656" s="71">
        <v>0.2122</v>
      </c>
      <c r="E656" s="72">
        <v>3.55938</v>
      </c>
      <c r="F656" s="71">
        <v>6.9065700000000003</v>
      </c>
      <c r="H656" s="14" t="s">
        <v>40</v>
      </c>
      <c r="I656" s="50" t="s">
        <v>3</v>
      </c>
      <c r="J656" s="71">
        <v>0.58679999999999999</v>
      </c>
      <c r="K656" s="72">
        <v>5.8871700000000002</v>
      </c>
      <c r="L656" s="71">
        <v>11.18755</v>
      </c>
      <c r="N656" s="14" t="s">
        <v>40</v>
      </c>
      <c r="O656" s="50" t="s">
        <v>3</v>
      </c>
      <c r="P656" s="71">
        <v>1.7458100000000001</v>
      </c>
      <c r="Q656" s="72">
        <v>7.7604199999999999</v>
      </c>
      <c r="R656" s="71">
        <v>13.775040000000001</v>
      </c>
      <c r="T656" s="14" t="s">
        <v>40</v>
      </c>
      <c r="U656" s="50" t="s">
        <v>3</v>
      </c>
      <c r="V656" s="71">
        <v>3.2351200000000002</v>
      </c>
      <c r="W656" s="72">
        <v>10.573729999999999</v>
      </c>
      <c r="X656" s="71">
        <v>17.91234</v>
      </c>
      <c r="Z656" s="14" t="s">
        <v>40</v>
      </c>
      <c r="AA656" s="50" t="s">
        <v>3</v>
      </c>
      <c r="AB656" s="71">
        <v>4.9412099999999999</v>
      </c>
      <c r="AC656" s="72">
        <v>15.738060000000001</v>
      </c>
      <c r="AD656" s="71">
        <v>26.53492</v>
      </c>
      <c r="AF656" s="14" t="s">
        <v>40</v>
      </c>
      <c r="AG656" s="50" t="s">
        <v>3</v>
      </c>
      <c r="AH656" s="71">
        <v>8.9937900000000006</v>
      </c>
      <c r="AI656" s="72">
        <v>24.127500000000001</v>
      </c>
      <c r="AJ656" s="71">
        <v>39.261220000000002</v>
      </c>
      <c r="AL656" s="14" t="s">
        <v>40</v>
      </c>
      <c r="AM656" s="50" t="s">
        <v>3</v>
      </c>
      <c r="AN656" s="71">
        <v>14.605219999999999</v>
      </c>
      <c r="AO656" s="72">
        <v>34.779789999999998</v>
      </c>
      <c r="AP656" s="71">
        <v>54.954360000000001</v>
      </c>
      <c r="AR656" s="14" t="s">
        <v>40</v>
      </c>
      <c r="AS656" s="50" t="s">
        <v>3</v>
      </c>
      <c r="AT656" s="71">
        <v>21.66047</v>
      </c>
      <c r="AU656" s="72">
        <v>49.238399999999999</v>
      </c>
      <c r="AV656" s="71">
        <v>76.816339999999997</v>
      </c>
      <c r="AX656" s="14" t="s">
        <v>40</v>
      </c>
      <c r="AY656" s="50" t="s">
        <v>3</v>
      </c>
      <c r="AZ656" s="71">
        <v>32.515619999999998</v>
      </c>
      <c r="BA656" s="72">
        <v>71.036850000000001</v>
      </c>
      <c r="BB656" s="71">
        <v>109.55808</v>
      </c>
      <c r="BD656" s="14" t="s">
        <v>40</v>
      </c>
      <c r="BE656" s="50" t="s">
        <v>3</v>
      </c>
      <c r="BF656" s="71">
        <v>55.738610000000001</v>
      </c>
      <c r="BG656" s="72">
        <v>110.75905</v>
      </c>
      <c r="BH656" s="71">
        <v>165.77949000000001</v>
      </c>
      <c r="BJ656" s="14" t="s">
        <v>40</v>
      </c>
      <c r="BK656" s="50" t="s">
        <v>3</v>
      </c>
      <c r="BL656" s="71">
        <v>99.490700000000004</v>
      </c>
      <c r="BM656" s="72">
        <v>158.36600000000001</v>
      </c>
      <c r="BN656" s="71">
        <v>217.2413</v>
      </c>
      <c r="BP656" s="14" t="s">
        <v>40</v>
      </c>
      <c r="BQ656" s="50" t="s">
        <v>3</v>
      </c>
      <c r="BR656" s="71">
        <v>173.36431999999999</v>
      </c>
      <c r="BS656" s="72">
        <v>245.10661999999999</v>
      </c>
      <c r="BT656" s="71">
        <v>316.84892000000002</v>
      </c>
    </row>
    <row r="657" spans="2:72" x14ac:dyDescent="0.3">
      <c r="B657" s="47"/>
      <c r="C657" s="52" t="s">
        <v>4</v>
      </c>
      <c r="D657" s="69">
        <v>3.3898799999999998</v>
      </c>
      <c r="E657" s="73">
        <v>10.7944</v>
      </c>
      <c r="F657" s="69">
        <v>18.198920000000001</v>
      </c>
      <c r="H657" s="47"/>
      <c r="I657" s="52" t="s">
        <v>4</v>
      </c>
      <c r="J657" s="69">
        <v>4.5723000000000003</v>
      </c>
      <c r="K657" s="73">
        <v>14.198560000000001</v>
      </c>
      <c r="L657" s="69">
        <v>23.824829999999999</v>
      </c>
      <c r="N657" s="47"/>
      <c r="O657" s="52" t="s">
        <v>4</v>
      </c>
      <c r="P657" s="69">
        <v>7.43004</v>
      </c>
      <c r="Q657" s="73">
        <v>17.197130000000001</v>
      </c>
      <c r="R657" s="69">
        <v>26.964210000000001</v>
      </c>
      <c r="T657" s="47"/>
      <c r="U657" s="52" t="s">
        <v>4</v>
      </c>
      <c r="V657" s="69">
        <v>10.432650000000001</v>
      </c>
      <c r="W657" s="73">
        <v>20.896439999999998</v>
      </c>
      <c r="X657" s="69">
        <v>31.360240000000001</v>
      </c>
      <c r="Z657" s="47"/>
      <c r="AA657" s="52" t="s">
        <v>4</v>
      </c>
      <c r="AB657" s="69">
        <v>14.15232</v>
      </c>
      <c r="AC657" s="73">
        <v>26.6996</v>
      </c>
      <c r="AD657" s="69">
        <v>39.246879999999997</v>
      </c>
      <c r="AF657" s="47"/>
      <c r="AG657" s="52" t="s">
        <v>4</v>
      </c>
      <c r="AH657" s="69">
        <v>20.643719999999998</v>
      </c>
      <c r="AI657" s="73">
        <v>35.298310000000001</v>
      </c>
      <c r="AJ657" s="69">
        <v>49.952889999999996</v>
      </c>
      <c r="AL657" s="47"/>
      <c r="AM657" s="52" t="s">
        <v>4</v>
      </c>
      <c r="AN657" s="69">
        <v>26.95298</v>
      </c>
      <c r="AO657" s="73">
        <v>44.519889999999997</v>
      </c>
      <c r="AP657" s="69">
        <v>62.086790000000001</v>
      </c>
      <c r="AR657" s="47"/>
      <c r="AS657" s="52" t="s">
        <v>4</v>
      </c>
      <c r="AT657" s="69">
        <v>35.515270000000001</v>
      </c>
      <c r="AU657" s="73">
        <v>55.799579999999999</v>
      </c>
      <c r="AV657" s="69">
        <v>76.083889999999997</v>
      </c>
      <c r="AX657" s="47"/>
      <c r="AY657" s="52" t="s">
        <v>4</v>
      </c>
      <c r="AZ657" s="69">
        <v>44.21949</v>
      </c>
      <c r="BA657" s="73">
        <v>70.119309999999999</v>
      </c>
      <c r="BB657" s="69">
        <v>96.019139999999993</v>
      </c>
      <c r="BD657" s="47"/>
      <c r="BE657" s="52" t="s">
        <v>4</v>
      </c>
      <c r="BF657" s="69">
        <v>55.855379999999997</v>
      </c>
      <c r="BG657" s="73">
        <v>91.247990000000001</v>
      </c>
      <c r="BH657" s="69">
        <v>126.64060000000001</v>
      </c>
      <c r="BJ657" s="47"/>
      <c r="BK657" s="52" t="s">
        <v>4</v>
      </c>
      <c r="BL657" s="69">
        <v>69.48415</v>
      </c>
      <c r="BM657" s="73">
        <v>104.08728000000001</v>
      </c>
      <c r="BN657" s="69">
        <v>138.69040000000001</v>
      </c>
      <c r="BP657" s="47"/>
      <c r="BQ657" s="52" t="s">
        <v>4</v>
      </c>
      <c r="BR657" s="69">
        <v>80.484170000000006</v>
      </c>
      <c r="BS657" s="73">
        <v>131.97528</v>
      </c>
      <c r="BT657" s="69">
        <v>183.46639999999999</v>
      </c>
    </row>
    <row r="658" spans="2:72" x14ac:dyDescent="0.3">
      <c r="B658" s="57" t="s">
        <v>41</v>
      </c>
      <c r="C658" s="43"/>
      <c r="D658" s="76">
        <v>44.499229999999997</v>
      </c>
      <c r="E658" s="77">
        <v>78.450040000000001</v>
      </c>
      <c r="F658" s="76">
        <v>112.40085999999999</v>
      </c>
      <c r="H658" s="57" t="s">
        <v>41</v>
      </c>
      <c r="I658" s="43"/>
      <c r="J658" s="76">
        <v>49.110500000000002</v>
      </c>
      <c r="K658" s="77">
        <v>88.758160000000004</v>
      </c>
      <c r="L658" s="76">
        <v>128.40581</v>
      </c>
      <c r="N658" s="57" t="s">
        <v>41</v>
      </c>
      <c r="O658" s="43"/>
      <c r="P658" s="76">
        <v>62.972999999999999</v>
      </c>
      <c r="Q658" s="77">
        <v>103.85980000000001</v>
      </c>
      <c r="R658" s="76">
        <v>144.7466</v>
      </c>
      <c r="T658" s="57" t="s">
        <v>41</v>
      </c>
      <c r="U658" s="43"/>
      <c r="V658" s="76">
        <v>74.471090000000004</v>
      </c>
      <c r="W658" s="77">
        <v>114.99075999999999</v>
      </c>
      <c r="X658" s="76">
        <v>155.51043000000001</v>
      </c>
      <c r="Z658" s="57" t="s">
        <v>41</v>
      </c>
      <c r="AA658" s="43"/>
      <c r="AB658" s="76">
        <v>83.851489999999998</v>
      </c>
      <c r="AC658" s="77">
        <v>130.03440000000001</v>
      </c>
      <c r="AD658" s="76">
        <v>176.21731</v>
      </c>
      <c r="AF658" s="57" t="s">
        <v>41</v>
      </c>
      <c r="AG658" s="43"/>
      <c r="AH658" s="76">
        <v>112.45432</v>
      </c>
      <c r="AI658" s="77">
        <v>161.46023</v>
      </c>
      <c r="AJ658" s="76">
        <v>210.46614</v>
      </c>
      <c r="AL658" s="57" t="s">
        <v>41</v>
      </c>
      <c r="AM658" s="43"/>
      <c r="AN658" s="76">
        <v>126.9987</v>
      </c>
      <c r="AO658" s="77">
        <v>183.77495999999999</v>
      </c>
      <c r="AP658" s="76">
        <v>240.55122</v>
      </c>
      <c r="AR658" s="57" t="s">
        <v>41</v>
      </c>
      <c r="AS658" s="43"/>
      <c r="AT658" s="76">
        <v>153.26596000000001</v>
      </c>
      <c r="AU658" s="77">
        <v>218.03325000000001</v>
      </c>
      <c r="AV658" s="76">
        <v>282.80054000000001</v>
      </c>
      <c r="AX658" s="57" t="s">
        <v>41</v>
      </c>
      <c r="AY658" s="43"/>
      <c r="AZ658" s="76">
        <v>178.94562999999999</v>
      </c>
      <c r="BA658" s="77">
        <v>260.35503</v>
      </c>
      <c r="BB658" s="76">
        <v>341.76443</v>
      </c>
      <c r="BD658" s="57" t="s">
        <v>41</v>
      </c>
      <c r="BE658" s="43"/>
      <c r="BF658" s="76">
        <v>219.39114000000001</v>
      </c>
      <c r="BG658" s="77">
        <v>329.06932</v>
      </c>
      <c r="BH658" s="76">
        <v>438.7475</v>
      </c>
      <c r="BJ658" s="57" t="s">
        <v>41</v>
      </c>
      <c r="BK658" s="43"/>
      <c r="BL658" s="76">
        <v>265.94152000000003</v>
      </c>
      <c r="BM658" s="77">
        <v>381.53957000000003</v>
      </c>
      <c r="BN658" s="76">
        <v>497.13761</v>
      </c>
      <c r="BP658" s="57" t="s">
        <v>41</v>
      </c>
      <c r="BQ658" s="43"/>
      <c r="BR658" s="76">
        <v>354.41050000000001</v>
      </c>
      <c r="BS658" s="77">
        <v>509.18844000000001</v>
      </c>
      <c r="BT658" s="76">
        <v>663.96637999999996</v>
      </c>
    </row>
    <row r="659" spans="2:72" x14ac:dyDescent="0.3">
      <c r="B659" s="46" t="s">
        <v>42</v>
      </c>
      <c r="C659" s="47"/>
      <c r="D659" s="69">
        <v>0</v>
      </c>
      <c r="E659" s="73">
        <v>0</v>
      </c>
      <c r="F659" s="69">
        <v>0</v>
      </c>
      <c r="H659" s="46" t="s">
        <v>42</v>
      </c>
      <c r="I659" s="47"/>
      <c r="J659" s="69">
        <v>0</v>
      </c>
      <c r="K659" s="73">
        <v>0</v>
      </c>
      <c r="L659" s="69">
        <v>0</v>
      </c>
      <c r="N659" s="46" t="s">
        <v>42</v>
      </c>
      <c r="O659" s="47"/>
      <c r="P659" s="69">
        <v>0</v>
      </c>
      <c r="Q659" s="73">
        <v>0</v>
      </c>
      <c r="R659" s="69">
        <v>0</v>
      </c>
      <c r="T659" s="46" t="s">
        <v>42</v>
      </c>
      <c r="U659" s="47"/>
      <c r="V659" s="69">
        <v>0</v>
      </c>
      <c r="W659" s="73">
        <v>0</v>
      </c>
      <c r="X659" s="69">
        <v>0</v>
      </c>
      <c r="Z659" s="46" t="s">
        <v>42</v>
      </c>
      <c r="AA659" s="47"/>
      <c r="AB659" s="69">
        <v>0</v>
      </c>
      <c r="AC659" s="73">
        <v>0</v>
      </c>
      <c r="AD659" s="69">
        <v>0</v>
      </c>
      <c r="AF659" s="46" t="s">
        <v>42</v>
      </c>
      <c r="AG659" s="47"/>
      <c r="AH659" s="69">
        <v>0</v>
      </c>
      <c r="AI659" s="73">
        <v>0</v>
      </c>
      <c r="AJ659" s="69">
        <v>0</v>
      </c>
      <c r="AL659" s="46" t="s">
        <v>42</v>
      </c>
      <c r="AM659" s="47"/>
      <c r="AN659" s="69">
        <v>0</v>
      </c>
      <c r="AO659" s="73">
        <v>0</v>
      </c>
      <c r="AP659" s="69">
        <v>0</v>
      </c>
      <c r="AR659" s="46" t="s">
        <v>42</v>
      </c>
      <c r="AS659" s="47"/>
      <c r="AT659" s="69">
        <v>0</v>
      </c>
      <c r="AU659" s="73">
        <v>0</v>
      </c>
      <c r="AV659" s="69">
        <v>0</v>
      </c>
      <c r="AX659" s="46" t="s">
        <v>42</v>
      </c>
      <c r="AY659" s="47"/>
      <c r="AZ659" s="69">
        <v>0</v>
      </c>
      <c r="BA659" s="73">
        <v>0</v>
      </c>
      <c r="BB659" s="69">
        <v>0</v>
      </c>
      <c r="BD659" s="46" t="s">
        <v>42</v>
      </c>
      <c r="BE659" s="47"/>
      <c r="BF659" s="69">
        <v>0</v>
      </c>
      <c r="BG659" s="73">
        <v>0</v>
      </c>
      <c r="BH659" s="69">
        <v>0</v>
      </c>
      <c r="BJ659" s="46" t="s">
        <v>42</v>
      </c>
      <c r="BK659" s="47"/>
      <c r="BL659" s="69">
        <v>0</v>
      </c>
      <c r="BM659" s="73">
        <v>0</v>
      </c>
      <c r="BN659" s="69">
        <v>0</v>
      </c>
      <c r="BP659" s="46" t="s">
        <v>42</v>
      </c>
      <c r="BQ659" s="47"/>
      <c r="BR659" s="69">
        <v>-3.8338100000000002</v>
      </c>
      <c r="BS659" s="73">
        <v>18.63381</v>
      </c>
      <c r="BT659" s="69">
        <v>41.101439999999997</v>
      </c>
    </row>
    <row r="660" spans="2:72" x14ac:dyDescent="0.3">
      <c r="B660" s="14" t="s">
        <v>43</v>
      </c>
      <c r="C660" s="50" t="s">
        <v>3</v>
      </c>
      <c r="D660" s="71">
        <v>5.3824199999999998</v>
      </c>
      <c r="E660" s="74">
        <v>5.8408699999999998</v>
      </c>
      <c r="F660" s="71">
        <v>6.2993300000000003</v>
      </c>
      <c r="H660" s="14" t="s">
        <v>43</v>
      </c>
      <c r="I660" s="50" t="s">
        <v>3</v>
      </c>
      <c r="J660" s="71">
        <v>5.3279199999999998</v>
      </c>
      <c r="K660" s="74">
        <v>5.8421399999999997</v>
      </c>
      <c r="L660" s="71">
        <v>6.3563599999999996</v>
      </c>
      <c r="N660" s="14" t="s">
        <v>43</v>
      </c>
      <c r="O660" s="50" t="s">
        <v>3</v>
      </c>
      <c r="P660" s="71">
        <v>5.3157100000000002</v>
      </c>
      <c r="Q660" s="74">
        <v>5.7842599999999997</v>
      </c>
      <c r="R660" s="71">
        <v>6.2527999999999997</v>
      </c>
      <c r="T660" s="14" t="s">
        <v>43</v>
      </c>
      <c r="U660" s="50" t="s">
        <v>3</v>
      </c>
      <c r="V660" s="71">
        <v>5.3040399999999996</v>
      </c>
      <c r="W660" s="74">
        <v>5.7509899999999998</v>
      </c>
      <c r="X660" s="71">
        <v>6.19794</v>
      </c>
      <c r="Z660" s="14" t="s">
        <v>43</v>
      </c>
      <c r="AA660" s="50" t="s">
        <v>3</v>
      </c>
      <c r="AB660" s="71">
        <v>5.2445300000000001</v>
      </c>
      <c r="AC660" s="74">
        <v>5.6948499999999997</v>
      </c>
      <c r="AD660" s="71">
        <v>6.1451700000000002</v>
      </c>
      <c r="AF660" s="14" t="s">
        <v>43</v>
      </c>
      <c r="AG660" s="50" t="s">
        <v>3</v>
      </c>
      <c r="AH660" s="71">
        <v>5.2493100000000004</v>
      </c>
      <c r="AI660" s="74">
        <v>5.6548299999999996</v>
      </c>
      <c r="AJ660" s="71">
        <v>6.0603499999999997</v>
      </c>
      <c r="AL660" s="14" t="s">
        <v>43</v>
      </c>
      <c r="AM660" s="50" t="s">
        <v>3</v>
      </c>
      <c r="AN660" s="71">
        <v>5.1920299999999999</v>
      </c>
      <c r="AO660" s="74">
        <v>5.5684399999999998</v>
      </c>
      <c r="AP660" s="71">
        <v>5.9448499999999997</v>
      </c>
      <c r="AR660" s="14" t="s">
        <v>43</v>
      </c>
      <c r="AS660" s="50" t="s">
        <v>3</v>
      </c>
      <c r="AT660" s="71">
        <v>5.1358600000000001</v>
      </c>
      <c r="AU660" s="74">
        <v>5.4850099999999999</v>
      </c>
      <c r="AV660" s="71">
        <v>5.8341700000000003</v>
      </c>
      <c r="AX660" s="14" t="s">
        <v>43</v>
      </c>
      <c r="AY660" s="50" t="s">
        <v>3</v>
      </c>
      <c r="AZ660" s="71">
        <v>5.08094</v>
      </c>
      <c r="BA660" s="74">
        <v>5.3738599999999996</v>
      </c>
      <c r="BB660" s="71">
        <v>5.6667699999999996</v>
      </c>
      <c r="BD660" s="14" t="s">
        <v>43</v>
      </c>
      <c r="BE660" s="50" t="s">
        <v>3</v>
      </c>
      <c r="BF660" s="71">
        <v>5.0095299999999998</v>
      </c>
      <c r="BG660" s="74">
        <v>5.25326</v>
      </c>
      <c r="BH660" s="71">
        <v>5.4969999999999999</v>
      </c>
      <c r="BJ660" s="14" t="s">
        <v>43</v>
      </c>
      <c r="BK660" s="50" t="s">
        <v>3</v>
      </c>
      <c r="BL660" s="71">
        <v>4.8955599999999997</v>
      </c>
      <c r="BM660" s="74">
        <v>5.0865499999999999</v>
      </c>
      <c r="BN660" s="71">
        <v>5.2775400000000001</v>
      </c>
      <c r="BP660" s="14" t="s">
        <v>43</v>
      </c>
      <c r="BQ660" s="50" t="s">
        <v>3</v>
      </c>
      <c r="BR660" s="71">
        <v>4.6741599999999996</v>
      </c>
      <c r="BS660" s="74">
        <v>4.8056400000000004</v>
      </c>
      <c r="BT660" s="71">
        <v>4.9371099999999997</v>
      </c>
    </row>
    <row r="661" spans="2:72" x14ac:dyDescent="0.3">
      <c r="B661" s="47"/>
      <c r="C661" s="52" t="s">
        <v>4</v>
      </c>
      <c r="D661" s="69">
        <v>1.90683</v>
      </c>
      <c r="E661" s="73">
        <v>2.0749499999999999</v>
      </c>
      <c r="F661" s="69">
        <v>2.2430699999999999</v>
      </c>
      <c r="H661" s="47"/>
      <c r="I661" s="52" t="s">
        <v>4</v>
      </c>
      <c r="J661" s="69">
        <v>1.8660399999999999</v>
      </c>
      <c r="K661" s="73">
        <v>2.0244399999999998</v>
      </c>
      <c r="L661" s="69">
        <v>2.18283</v>
      </c>
      <c r="N661" s="47"/>
      <c r="O661" s="52" t="s">
        <v>4</v>
      </c>
      <c r="P661" s="69">
        <v>1.8180000000000001</v>
      </c>
      <c r="Q661" s="73">
        <v>1.9650399999999999</v>
      </c>
      <c r="R661" s="69">
        <v>2.1120700000000001</v>
      </c>
      <c r="T661" s="47"/>
      <c r="U661" s="52" t="s">
        <v>4</v>
      </c>
      <c r="V661" s="69">
        <v>1.73702</v>
      </c>
      <c r="W661" s="73">
        <v>1.88487</v>
      </c>
      <c r="X661" s="69">
        <v>2.0327299999999999</v>
      </c>
      <c r="Z661" s="47"/>
      <c r="AA661" s="52" t="s">
        <v>4</v>
      </c>
      <c r="AB661" s="69">
        <v>1.6353500000000001</v>
      </c>
      <c r="AC661" s="73">
        <v>1.7893699999999999</v>
      </c>
      <c r="AD661" s="69">
        <v>1.94339</v>
      </c>
      <c r="AF661" s="47"/>
      <c r="AG661" s="52" t="s">
        <v>4</v>
      </c>
      <c r="AH661" s="69">
        <v>1.5424</v>
      </c>
      <c r="AI661" s="73">
        <v>1.69269</v>
      </c>
      <c r="AJ661" s="69">
        <v>1.8429800000000001</v>
      </c>
      <c r="AL661" s="47"/>
      <c r="AM661" s="52" t="s">
        <v>4</v>
      </c>
      <c r="AN661" s="69">
        <v>1.3846099999999999</v>
      </c>
      <c r="AO661" s="73">
        <v>1.5464500000000001</v>
      </c>
      <c r="AP661" s="69">
        <v>1.7082999999999999</v>
      </c>
      <c r="AR661" s="47"/>
      <c r="AS661" s="52" t="s">
        <v>4</v>
      </c>
      <c r="AT661" s="69">
        <v>1.25467</v>
      </c>
      <c r="AU661" s="73">
        <v>1.4055800000000001</v>
      </c>
      <c r="AV661" s="69">
        <v>1.5564800000000001</v>
      </c>
      <c r="AX661" s="47"/>
      <c r="AY661" s="52" t="s">
        <v>4</v>
      </c>
      <c r="AZ661" s="69">
        <v>1.06376</v>
      </c>
      <c r="BA661" s="73">
        <v>1.2166300000000001</v>
      </c>
      <c r="BB661" s="69">
        <v>1.36951</v>
      </c>
      <c r="BD661" s="47"/>
      <c r="BE661" s="52" t="s">
        <v>4</v>
      </c>
      <c r="BF661" s="69">
        <v>0.86155000000000004</v>
      </c>
      <c r="BG661" s="73">
        <v>1.0010600000000001</v>
      </c>
      <c r="BH661" s="69">
        <v>1.1405700000000001</v>
      </c>
      <c r="BJ661" s="47"/>
      <c r="BK661" s="52" t="s">
        <v>4</v>
      </c>
      <c r="BL661" s="69">
        <v>0.57555999999999996</v>
      </c>
      <c r="BM661" s="73">
        <v>0.73962000000000006</v>
      </c>
      <c r="BN661" s="69">
        <v>0.90368000000000004</v>
      </c>
      <c r="BP661" s="47"/>
      <c r="BQ661" s="52" t="s">
        <v>4</v>
      </c>
      <c r="BR661" s="69">
        <v>0.48441000000000001</v>
      </c>
      <c r="BS661" s="73">
        <v>0.59340999999999999</v>
      </c>
      <c r="BT661" s="69">
        <v>0.70240999999999998</v>
      </c>
    </row>
    <row r="662" spans="2:72" x14ac:dyDescent="0.3">
      <c r="B662" s="14" t="s">
        <v>44</v>
      </c>
      <c r="C662" s="50" t="s">
        <v>3</v>
      </c>
      <c r="D662" s="71">
        <v>6.1054199999999996</v>
      </c>
      <c r="E662" s="74">
        <v>6.5789400000000002</v>
      </c>
      <c r="F662" s="71">
        <v>7.05246</v>
      </c>
      <c r="H662" s="14" t="s">
        <v>44</v>
      </c>
      <c r="I662" s="50" t="s">
        <v>3</v>
      </c>
      <c r="J662" s="71">
        <v>6.0406899999999997</v>
      </c>
      <c r="K662" s="74">
        <v>6.5657899999999998</v>
      </c>
      <c r="L662" s="71">
        <v>7.0908800000000003</v>
      </c>
      <c r="N662" s="14" t="s">
        <v>44</v>
      </c>
      <c r="O662" s="50" t="s">
        <v>3</v>
      </c>
      <c r="P662" s="71">
        <v>6.0244200000000001</v>
      </c>
      <c r="Q662" s="74">
        <v>6.5005800000000002</v>
      </c>
      <c r="R662" s="71">
        <v>6.9767400000000004</v>
      </c>
      <c r="T662" s="14" t="s">
        <v>44</v>
      </c>
      <c r="U662" s="50" t="s">
        <v>3</v>
      </c>
      <c r="V662" s="71">
        <v>5.99803</v>
      </c>
      <c r="W662" s="74">
        <v>6.4409599999999996</v>
      </c>
      <c r="X662" s="71">
        <v>6.8838999999999997</v>
      </c>
      <c r="Z662" s="14" t="s">
        <v>44</v>
      </c>
      <c r="AA662" s="50" t="s">
        <v>3</v>
      </c>
      <c r="AB662" s="71">
        <v>5.9325000000000001</v>
      </c>
      <c r="AC662" s="74">
        <v>6.3670799999999996</v>
      </c>
      <c r="AD662" s="71">
        <v>6.80166</v>
      </c>
      <c r="AF662" s="14" t="s">
        <v>44</v>
      </c>
      <c r="AG662" s="50" t="s">
        <v>3</v>
      </c>
      <c r="AH662" s="71">
        <v>5.9092900000000004</v>
      </c>
      <c r="AI662" s="74">
        <v>6.28775</v>
      </c>
      <c r="AJ662" s="71">
        <v>6.6662100000000004</v>
      </c>
      <c r="AL662" s="14" t="s">
        <v>44</v>
      </c>
      <c r="AM662" s="50" t="s">
        <v>3</v>
      </c>
      <c r="AN662" s="71">
        <v>5.8226699999999996</v>
      </c>
      <c r="AO662" s="74">
        <v>6.1642599999999996</v>
      </c>
      <c r="AP662" s="71">
        <v>6.5058499999999997</v>
      </c>
      <c r="AR662" s="14" t="s">
        <v>44</v>
      </c>
      <c r="AS662" s="50" t="s">
        <v>3</v>
      </c>
      <c r="AT662" s="71">
        <v>5.7221399999999996</v>
      </c>
      <c r="AU662" s="74">
        <v>6.0078800000000001</v>
      </c>
      <c r="AV662" s="71">
        <v>6.2936199999999998</v>
      </c>
      <c r="AX662" s="14" t="s">
        <v>44</v>
      </c>
      <c r="AY662" s="50" t="s">
        <v>3</v>
      </c>
      <c r="AZ662" s="71">
        <v>5.6196900000000003</v>
      </c>
      <c r="BA662" s="74">
        <v>5.8406099999999999</v>
      </c>
      <c r="BB662" s="71">
        <v>6.0615300000000003</v>
      </c>
      <c r="BD662" s="14" t="s">
        <v>44</v>
      </c>
      <c r="BE662" s="50" t="s">
        <v>3</v>
      </c>
      <c r="BF662" s="71">
        <v>5.4676600000000004</v>
      </c>
      <c r="BG662" s="74">
        <v>5.6412899999999997</v>
      </c>
      <c r="BH662" s="71">
        <v>5.8149199999999999</v>
      </c>
      <c r="BJ662" s="14" t="s">
        <v>44</v>
      </c>
      <c r="BK662" s="50" t="s">
        <v>3</v>
      </c>
      <c r="BL662" s="71">
        <v>5.2616800000000001</v>
      </c>
      <c r="BM662" s="74">
        <v>5.3875700000000002</v>
      </c>
      <c r="BN662" s="71">
        <v>5.5134600000000002</v>
      </c>
      <c r="BP662" s="14" t="s">
        <v>44</v>
      </c>
      <c r="BQ662" s="50" t="s">
        <v>3</v>
      </c>
      <c r="BR662" s="71">
        <v>4.9458399999999996</v>
      </c>
      <c r="BS662" s="74">
        <v>5.0288000000000004</v>
      </c>
      <c r="BT662" s="71">
        <v>5.1117699999999999</v>
      </c>
    </row>
    <row r="663" spans="2:72" x14ac:dyDescent="0.3">
      <c r="B663" s="47"/>
      <c r="C663" s="52" t="s">
        <v>4</v>
      </c>
      <c r="D663" s="69">
        <v>2.1038800000000002</v>
      </c>
      <c r="E663" s="73">
        <v>2.2683200000000001</v>
      </c>
      <c r="F663" s="69">
        <v>2.43276</v>
      </c>
      <c r="H663" s="47"/>
      <c r="I663" s="52" t="s">
        <v>4</v>
      </c>
      <c r="J663" s="69">
        <v>2.0480299999999998</v>
      </c>
      <c r="K663" s="73">
        <v>2.2023799999999998</v>
      </c>
      <c r="L663" s="69">
        <v>2.3567300000000002</v>
      </c>
      <c r="N663" s="47"/>
      <c r="O663" s="52" t="s">
        <v>4</v>
      </c>
      <c r="P663" s="69">
        <v>1.98451</v>
      </c>
      <c r="Q663" s="73">
        <v>2.1327199999999999</v>
      </c>
      <c r="R663" s="69">
        <v>2.2809200000000001</v>
      </c>
      <c r="T663" s="47"/>
      <c r="U663" s="52" t="s">
        <v>4</v>
      </c>
      <c r="V663" s="69">
        <v>1.8732200000000001</v>
      </c>
      <c r="W663" s="73">
        <v>2.0255000000000001</v>
      </c>
      <c r="X663" s="69">
        <v>2.1777799999999998</v>
      </c>
      <c r="Z663" s="47"/>
      <c r="AA663" s="52" t="s">
        <v>4</v>
      </c>
      <c r="AB663" s="69">
        <v>1.74322</v>
      </c>
      <c r="AC663" s="73">
        <v>1.9124300000000001</v>
      </c>
      <c r="AD663" s="69">
        <v>2.0816499999999998</v>
      </c>
      <c r="AF663" s="47"/>
      <c r="AG663" s="52" t="s">
        <v>4</v>
      </c>
      <c r="AH663" s="69">
        <v>1.61097</v>
      </c>
      <c r="AI663" s="73">
        <v>1.77932</v>
      </c>
      <c r="AJ663" s="69">
        <v>1.94767</v>
      </c>
      <c r="AL663" s="47"/>
      <c r="AM663" s="52" t="s">
        <v>4</v>
      </c>
      <c r="AN663" s="69">
        <v>1.42127</v>
      </c>
      <c r="AO663" s="73">
        <v>1.60677</v>
      </c>
      <c r="AP663" s="69">
        <v>1.79227</v>
      </c>
      <c r="AR663" s="47"/>
      <c r="AS663" s="52" t="s">
        <v>4</v>
      </c>
      <c r="AT663" s="69">
        <v>1.2392099999999999</v>
      </c>
      <c r="AU663" s="73">
        <v>1.4231400000000001</v>
      </c>
      <c r="AV663" s="69">
        <v>1.6070599999999999</v>
      </c>
      <c r="AX663" s="47"/>
      <c r="AY663" s="52" t="s">
        <v>4</v>
      </c>
      <c r="AZ663" s="69">
        <v>1.0251300000000001</v>
      </c>
      <c r="BA663" s="73">
        <v>1.2092799999999999</v>
      </c>
      <c r="BB663" s="69">
        <v>1.3934299999999999</v>
      </c>
      <c r="BD663" s="47"/>
      <c r="BE663" s="52" t="s">
        <v>4</v>
      </c>
      <c r="BF663" s="69">
        <v>0.80542999999999998</v>
      </c>
      <c r="BG663" s="73">
        <v>0.96569000000000005</v>
      </c>
      <c r="BH663" s="69">
        <v>1.1259399999999999</v>
      </c>
      <c r="BJ663" s="47"/>
      <c r="BK663" s="52" t="s">
        <v>4</v>
      </c>
      <c r="BL663" s="69">
        <v>0.56111</v>
      </c>
      <c r="BM663" s="73">
        <v>0.71572999999999998</v>
      </c>
      <c r="BN663" s="69">
        <v>0.87034</v>
      </c>
      <c r="BP663" s="47"/>
      <c r="BQ663" s="52" t="s">
        <v>4</v>
      </c>
      <c r="BR663" s="69">
        <v>0.45995999999999998</v>
      </c>
      <c r="BS663" s="73">
        <v>0.55910000000000004</v>
      </c>
      <c r="BT663" s="69">
        <v>0.65825</v>
      </c>
    </row>
    <row r="664" spans="2:72" x14ac:dyDescent="0.3">
      <c r="B664" s="14" t="s">
        <v>45</v>
      </c>
      <c r="D664" s="71">
        <v>88.441999999999993</v>
      </c>
      <c r="E664" s="78">
        <v>89.880880000000005</v>
      </c>
      <c r="F664" s="71">
        <v>91.319770000000005</v>
      </c>
      <c r="H664" s="14" t="s">
        <v>45</v>
      </c>
      <c r="J664" s="71">
        <v>88.454040000000006</v>
      </c>
      <c r="K664" s="78">
        <v>89.900689999999997</v>
      </c>
      <c r="L664" s="71">
        <v>91.347340000000003</v>
      </c>
      <c r="N664" s="14" t="s">
        <v>45</v>
      </c>
      <c r="P664" s="71">
        <v>88.449669999999998</v>
      </c>
      <c r="Q664" s="78">
        <v>89.889240000000001</v>
      </c>
      <c r="R664" s="71">
        <v>91.328810000000004</v>
      </c>
      <c r="T664" s="14" t="s">
        <v>45</v>
      </c>
      <c r="V664" s="71">
        <v>88.493780000000001</v>
      </c>
      <c r="W664" s="78">
        <v>89.942610000000002</v>
      </c>
      <c r="X664" s="71">
        <v>91.39143</v>
      </c>
      <c r="Z664" s="14" t="s">
        <v>45</v>
      </c>
      <c r="AB664" s="71">
        <v>88.486620000000002</v>
      </c>
      <c r="AC664" s="78">
        <v>89.896439999999998</v>
      </c>
      <c r="AD664" s="71">
        <v>91.306250000000006</v>
      </c>
      <c r="AF664" s="14" t="s">
        <v>45</v>
      </c>
      <c r="AH664" s="71">
        <v>88.504540000000006</v>
      </c>
      <c r="AI664" s="78">
        <v>89.875839999999997</v>
      </c>
      <c r="AJ664" s="71">
        <v>91.247150000000005</v>
      </c>
      <c r="AL664" s="14" t="s">
        <v>45</v>
      </c>
      <c r="AN664" s="71">
        <v>88.487039999999993</v>
      </c>
      <c r="AO664" s="78">
        <v>89.885170000000002</v>
      </c>
      <c r="AP664" s="71">
        <v>91.283289999999994</v>
      </c>
      <c r="AR664" s="14" t="s">
        <v>45</v>
      </c>
      <c r="AT664" s="71">
        <v>88.547370000000001</v>
      </c>
      <c r="AU664" s="78">
        <v>89.883849999999995</v>
      </c>
      <c r="AV664" s="71">
        <v>91.220330000000004</v>
      </c>
      <c r="AX664" s="14" t="s">
        <v>45</v>
      </c>
      <c r="AZ664" s="71">
        <v>88.52722</v>
      </c>
      <c r="BA664" s="78">
        <v>89.78322</v>
      </c>
      <c r="BB664" s="71">
        <v>91.039230000000003</v>
      </c>
      <c r="BD664" s="14" t="s">
        <v>45</v>
      </c>
      <c r="BF664" s="71">
        <v>88.489930000000001</v>
      </c>
      <c r="BG664" s="78">
        <v>89.673370000000006</v>
      </c>
      <c r="BH664" s="71">
        <v>90.856819999999999</v>
      </c>
      <c r="BJ664" s="14" t="s">
        <v>45</v>
      </c>
      <c r="BL664" s="71">
        <v>88.29598</v>
      </c>
      <c r="BM664" s="78">
        <v>89.523910000000001</v>
      </c>
      <c r="BN664" s="71">
        <v>90.751829999999998</v>
      </c>
      <c r="BP664" s="14" t="s">
        <v>45</v>
      </c>
      <c r="BR664" s="71">
        <v>87.759159999999994</v>
      </c>
      <c r="BS664" s="78">
        <v>88.801550000000006</v>
      </c>
      <c r="BT664" s="71">
        <v>89.843940000000003</v>
      </c>
    </row>
    <row r="665" spans="2:72" x14ac:dyDescent="0.3">
      <c r="B665" s="14" t="s">
        <v>46</v>
      </c>
      <c r="D665" s="71">
        <v>87.739930000000001</v>
      </c>
      <c r="E665" s="78">
        <v>89.609300000000005</v>
      </c>
      <c r="F665" s="71">
        <v>91.478660000000005</v>
      </c>
      <c r="H665" s="14" t="s">
        <v>46</v>
      </c>
      <c r="J665" s="71">
        <v>87.752949999999998</v>
      </c>
      <c r="K665" s="78">
        <v>89.635390000000001</v>
      </c>
      <c r="L665" s="71">
        <v>91.517840000000007</v>
      </c>
      <c r="N665" s="14" t="s">
        <v>46</v>
      </c>
      <c r="P665" s="71">
        <v>87.757580000000004</v>
      </c>
      <c r="Q665" s="78">
        <v>89.622739999999993</v>
      </c>
      <c r="R665" s="71">
        <v>91.487899999999996</v>
      </c>
      <c r="T665" s="14" t="s">
        <v>46</v>
      </c>
      <c r="V665" s="71">
        <v>87.754919999999998</v>
      </c>
      <c r="W665" s="78">
        <v>89.632980000000003</v>
      </c>
      <c r="X665" s="71">
        <v>91.511049999999997</v>
      </c>
      <c r="Z665" s="14" t="s">
        <v>46</v>
      </c>
      <c r="AB665" s="71">
        <v>87.781829999999999</v>
      </c>
      <c r="AC665" s="78">
        <v>89.598079999999996</v>
      </c>
      <c r="AD665" s="71">
        <v>91.414320000000004</v>
      </c>
      <c r="AF665" s="14" t="s">
        <v>46</v>
      </c>
      <c r="AH665" s="71">
        <v>87.795900000000003</v>
      </c>
      <c r="AI665" s="78">
        <v>89.606170000000006</v>
      </c>
      <c r="AJ665" s="71">
        <v>91.416439999999994</v>
      </c>
      <c r="AL665" s="14" t="s">
        <v>46</v>
      </c>
      <c r="AN665" s="71">
        <v>87.875640000000004</v>
      </c>
      <c r="AO665" s="78">
        <v>89.569569999999999</v>
      </c>
      <c r="AP665" s="71">
        <v>91.263490000000004</v>
      </c>
      <c r="AR665" s="14" t="s">
        <v>46</v>
      </c>
      <c r="AT665" s="71">
        <v>87.907430000000005</v>
      </c>
      <c r="AU665" s="78">
        <v>89.556849999999997</v>
      </c>
      <c r="AV665" s="71">
        <v>91.206270000000004</v>
      </c>
      <c r="AX665" s="14" t="s">
        <v>46</v>
      </c>
      <c r="AZ665" s="71">
        <v>87.921390000000002</v>
      </c>
      <c r="BA665" s="78">
        <v>89.516689999999997</v>
      </c>
      <c r="BB665" s="71">
        <v>91.111990000000006</v>
      </c>
      <c r="BD665" s="14" t="s">
        <v>46</v>
      </c>
      <c r="BF665" s="71">
        <v>87.9602</v>
      </c>
      <c r="BG665" s="78">
        <v>89.376779999999997</v>
      </c>
      <c r="BH665" s="71">
        <v>90.793369999999996</v>
      </c>
      <c r="BJ665" s="14" t="s">
        <v>46</v>
      </c>
      <c r="BL665" s="71">
        <v>87.764420000000001</v>
      </c>
      <c r="BM665" s="78">
        <v>89.137659999999997</v>
      </c>
      <c r="BN665" s="71">
        <v>90.510900000000007</v>
      </c>
      <c r="BP665" s="14" t="s">
        <v>46</v>
      </c>
      <c r="BR665" s="71">
        <v>87.170320000000004</v>
      </c>
      <c r="BS665" s="78">
        <v>88.471620000000001</v>
      </c>
      <c r="BT665" s="71">
        <v>89.772919999999999</v>
      </c>
    </row>
    <row r="666" spans="2:72" x14ac:dyDescent="0.3">
      <c r="B666" s="14" t="s">
        <v>47</v>
      </c>
      <c r="D666" s="71">
        <v>88.829610000000002</v>
      </c>
      <c r="E666" s="78">
        <v>89.668490000000006</v>
      </c>
      <c r="F666" s="71">
        <v>90.507369999999995</v>
      </c>
      <c r="H666" s="14" t="s">
        <v>47</v>
      </c>
      <c r="J666" s="71">
        <v>88.852109999999996</v>
      </c>
      <c r="K666" s="78">
        <v>89.694900000000004</v>
      </c>
      <c r="L666" s="71">
        <v>90.537689999999998</v>
      </c>
      <c r="N666" s="14" t="s">
        <v>47</v>
      </c>
      <c r="P666" s="71">
        <v>88.837199999999996</v>
      </c>
      <c r="Q666" s="78">
        <v>89.679310000000001</v>
      </c>
      <c r="R666" s="71">
        <v>90.521410000000003</v>
      </c>
      <c r="T666" s="14" t="s">
        <v>47</v>
      </c>
      <c r="V666" s="71">
        <v>88.88409</v>
      </c>
      <c r="W666" s="78">
        <v>89.726370000000003</v>
      </c>
      <c r="X666" s="71">
        <v>90.568650000000005</v>
      </c>
      <c r="Z666" s="14" t="s">
        <v>47</v>
      </c>
      <c r="AB666" s="71">
        <v>88.85718</v>
      </c>
      <c r="AC666" s="78">
        <v>89.676559999999995</v>
      </c>
      <c r="AD666" s="71">
        <v>90.495930000000001</v>
      </c>
      <c r="AF666" s="14" t="s">
        <v>47</v>
      </c>
      <c r="AH666" s="71">
        <v>88.869479999999996</v>
      </c>
      <c r="AI666" s="78">
        <v>89.660179999999997</v>
      </c>
      <c r="AJ666" s="71">
        <v>90.450890000000001</v>
      </c>
      <c r="AL666" s="14" t="s">
        <v>47</v>
      </c>
      <c r="AN666" s="71">
        <v>88.875720000000001</v>
      </c>
      <c r="AO666" s="78">
        <v>89.635059999999996</v>
      </c>
      <c r="AP666" s="71">
        <v>90.394400000000005</v>
      </c>
      <c r="AR666" s="14" t="s">
        <v>47</v>
      </c>
      <c r="AT666" s="71">
        <v>88.911810000000003</v>
      </c>
      <c r="AU666" s="78">
        <v>89.636330000000001</v>
      </c>
      <c r="AV666" s="71">
        <v>90.360849999999999</v>
      </c>
      <c r="AX666" s="14" t="s">
        <v>47</v>
      </c>
      <c r="AZ666" s="71">
        <v>88.935199999999995</v>
      </c>
      <c r="BA666" s="78">
        <v>89.623509999999996</v>
      </c>
      <c r="BB666" s="71">
        <v>90.311819999999997</v>
      </c>
      <c r="BD666" s="14" t="s">
        <v>47</v>
      </c>
      <c r="BF666" s="71">
        <v>88.892809999999997</v>
      </c>
      <c r="BG666" s="78">
        <v>89.508179999999996</v>
      </c>
      <c r="BH666" s="71">
        <v>90.123549999999994</v>
      </c>
      <c r="BJ666" s="14" t="s">
        <v>47</v>
      </c>
      <c r="BL666" s="71">
        <v>88.603949999999998</v>
      </c>
      <c r="BM666" s="78">
        <v>89.226420000000005</v>
      </c>
      <c r="BN666" s="71">
        <v>89.848889999999997</v>
      </c>
      <c r="BP666" s="14" t="s">
        <v>47</v>
      </c>
      <c r="BR666" s="71">
        <v>88.000969999999995</v>
      </c>
      <c r="BS666" s="78">
        <v>88.611440000000002</v>
      </c>
      <c r="BT666" s="71">
        <v>89.221900000000005</v>
      </c>
    </row>
    <row r="667" spans="2:72" x14ac:dyDescent="0.3">
      <c r="B667" s="14" t="s">
        <v>48</v>
      </c>
      <c r="D667" s="71">
        <v>86.998099999999994</v>
      </c>
      <c r="E667" s="78">
        <v>88.316609999999997</v>
      </c>
      <c r="F667" s="71">
        <v>89.635120000000001</v>
      </c>
      <c r="H667" s="14" t="s">
        <v>48</v>
      </c>
      <c r="J667" s="71">
        <v>87.012249999999995</v>
      </c>
      <c r="K667" s="78">
        <v>88.318119999999993</v>
      </c>
      <c r="L667" s="71">
        <v>89.623990000000006</v>
      </c>
      <c r="N667" s="14" t="s">
        <v>48</v>
      </c>
      <c r="P667" s="71">
        <v>86.999560000000002</v>
      </c>
      <c r="Q667" s="78">
        <v>88.308319999999995</v>
      </c>
      <c r="R667" s="71">
        <v>89.617069999999998</v>
      </c>
      <c r="T667" s="14" t="s">
        <v>48</v>
      </c>
      <c r="V667" s="71">
        <v>87.012259999999998</v>
      </c>
      <c r="W667" s="78">
        <v>88.320210000000003</v>
      </c>
      <c r="X667" s="71">
        <v>89.628159999999994</v>
      </c>
      <c r="Z667" s="14" t="s">
        <v>48</v>
      </c>
      <c r="AB667" s="71">
        <v>87.014589999999998</v>
      </c>
      <c r="AC667" s="78">
        <v>88.301950000000005</v>
      </c>
      <c r="AD667" s="71">
        <v>89.589320000000001</v>
      </c>
      <c r="AF667" s="14" t="s">
        <v>48</v>
      </c>
      <c r="AH667" s="71">
        <v>86.993669999999995</v>
      </c>
      <c r="AI667" s="78">
        <v>88.260339999999999</v>
      </c>
      <c r="AJ667" s="71">
        <v>89.527010000000004</v>
      </c>
      <c r="AL667" s="14" t="s">
        <v>48</v>
      </c>
      <c r="AN667" s="71">
        <v>87.033450000000002</v>
      </c>
      <c r="AO667" s="78">
        <v>88.261099999999999</v>
      </c>
      <c r="AP667" s="71">
        <v>89.488740000000007</v>
      </c>
      <c r="AR667" s="14" t="s">
        <v>48</v>
      </c>
      <c r="AT667" s="71">
        <v>87.071299999999994</v>
      </c>
      <c r="AU667" s="78">
        <v>88.220190000000002</v>
      </c>
      <c r="AV667" s="71">
        <v>89.369079999999997</v>
      </c>
      <c r="AX667" s="14" t="s">
        <v>48</v>
      </c>
      <c r="AZ667" s="71">
        <v>87.080500000000001</v>
      </c>
      <c r="BA667" s="78">
        <v>88.142150000000001</v>
      </c>
      <c r="BB667" s="71">
        <v>89.203800000000001</v>
      </c>
      <c r="BD667" s="14" t="s">
        <v>48</v>
      </c>
      <c r="BF667" s="71">
        <v>87.021829999999994</v>
      </c>
      <c r="BG667" s="78">
        <v>87.998660000000001</v>
      </c>
      <c r="BH667" s="71">
        <v>88.975480000000005</v>
      </c>
      <c r="BJ667" s="14" t="s">
        <v>48</v>
      </c>
      <c r="BL667" s="71">
        <v>86.85745</v>
      </c>
      <c r="BM667" s="78">
        <v>87.778199999999998</v>
      </c>
      <c r="BN667" s="71">
        <v>88.698949999999996</v>
      </c>
      <c r="BP667" s="14" t="s">
        <v>48</v>
      </c>
      <c r="BR667" s="71">
        <v>86.246539999999996</v>
      </c>
      <c r="BS667" s="78">
        <v>87.127499999999998</v>
      </c>
      <c r="BT667" s="71">
        <v>88.008449999999996</v>
      </c>
    </row>
    <row r="668" spans="2:72" x14ac:dyDescent="0.3">
      <c r="B668" s="14" t="s">
        <v>49</v>
      </c>
      <c r="D668" s="71">
        <v>87.866219999999998</v>
      </c>
      <c r="E668" s="78">
        <v>89.316360000000003</v>
      </c>
      <c r="F668" s="71">
        <v>90.766490000000005</v>
      </c>
      <c r="H668" s="14" t="s">
        <v>49</v>
      </c>
      <c r="J668" s="71">
        <v>87.867429999999999</v>
      </c>
      <c r="K668" s="78">
        <v>89.316720000000004</v>
      </c>
      <c r="L668" s="71">
        <v>90.766009999999994</v>
      </c>
      <c r="N668" s="14" t="s">
        <v>49</v>
      </c>
      <c r="P668" s="71">
        <v>87.859650000000002</v>
      </c>
      <c r="Q668" s="78">
        <v>89.309929999999994</v>
      </c>
      <c r="R668" s="71">
        <v>90.760220000000004</v>
      </c>
      <c r="T668" s="14" t="s">
        <v>49</v>
      </c>
      <c r="V668" s="71">
        <v>87.903360000000006</v>
      </c>
      <c r="W668" s="78">
        <v>89.340029999999999</v>
      </c>
      <c r="X668" s="71">
        <v>90.776700000000005</v>
      </c>
      <c r="Z668" s="14" t="s">
        <v>49</v>
      </c>
      <c r="AB668" s="71">
        <v>87.877930000000006</v>
      </c>
      <c r="AC668" s="78">
        <v>89.313590000000005</v>
      </c>
      <c r="AD668" s="71">
        <v>90.74924</v>
      </c>
      <c r="AF668" s="14" t="s">
        <v>49</v>
      </c>
      <c r="AH668" s="71">
        <v>87.873660000000001</v>
      </c>
      <c r="AI668" s="78">
        <v>89.267750000000007</v>
      </c>
      <c r="AJ668" s="71">
        <v>90.661829999999995</v>
      </c>
      <c r="AL668" s="14" t="s">
        <v>49</v>
      </c>
      <c r="AN668" s="71">
        <v>87.903949999999995</v>
      </c>
      <c r="AO668" s="78">
        <v>89.2697</v>
      </c>
      <c r="AP668" s="71">
        <v>90.635450000000006</v>
      </c>
      <c r="AR668" s="14" t="s">
        <v>49</v>
      </c>
      <c r="AT668" s="71">
        <v>87.869500000000002</v>
      </c>
      <c r="AU668" s="78">
        <v>89.212339999999998</v>
      </c>
      <c r="AV668" s="71">
        <v>90.555179999999993</v>
      </c>
      <c r="AX668" s="14" t="s">
        <v>49</v>
      </c>
      <c r="AZ668" s="71">
        <v>87.889629999999997</v>
      </c>
      <c r="BA668" s="78">
        <v>89.184619999999995</v>
      </c>
      <c r="BB668" s="71">
        <v>90.479609999999994</v>
      </c>
      <c r="BD668" s="14" t="s">
        <v>49</v>
      </c>
      <c r="BF668" s="71">
        <v>87.74051</v>
      </c>
      <c r="BG668" s="78">
        <v>89.005989999999997</v>
      </c>
      <c r="BH668" s="71">
        <v>90.271469999999994</v>
      </c>
      <c r="BJ668" s="14" t="s">
        <v>49</v>
      </c>
      <c r="BL668" s="71">
        <v>87.615009999999998</v>
      </c>
      <c r="BM668" s="78">
        <v>88.796109999999999</v>
      </c>
      <c r="BN668" s="71">
        <v>89.977220000000003</v>
      </c>
      <c r="BP668" s="14" t="s">
        <v>49</v>
      </c>
      <c r="BR668" s="71">
        <v>86.823189999999997</v>
      </c>
      <c r="BS668" s="78">
        <v>88.144490000000005</v>
      </c>
      <c r="BT668" s="71">
        <v>89.465800000000002</v>
      </c>
    </row>
    <row r="669" spans="2:72" x14ac:dyDescent="0.3">
      <c r="B669" s="46" t="s">
        <v>50</v>
      </c>
      <c r="C669" s="47"/>
      <c r="D669" s="69">
        <v>88.546090000000007</v>
      </c>
      <c r="E669" s="79">
        <v>89.339349999999996</v>
      </c>
      <c r="F669" s="69">
        <v>90.132620000000003</v>
      </c>
      <c r="H669" s="46" t="s">
        <v>50</v>
      </c>
      <c r="I669" s="47"/>
      <c r="J669" s="69">
        <v>88.553579999999997</v>
      </c>
      <c r="K669" s="79">
        <v>89.343940000000003</v>
      </c>
      <c r="L669" s="69">
        <v>90.134299999999996</v>
      </c>
      <c r="N669" s="46" t="s">
        <v>50</v>
      </c>
      <c r="O669" s="47"/>
      <c r="P669" s="69">
        <v>88.541880000000006</v>
      </c>
      <c r="Q669" s="79">
        <v>89.335250000000002</v>
      </c>
      <c r="R669" s="69">
        <v>90.128609999999995</v>
      </c>
      <c r="T669" s="46" t="s">
        <v>50</v>
      </c>
      <c r="U669" s="47"/>
      <c r="V669" s="69">
        <v>88.557299999999998</v>
      </c>
      <c r="W669" s="79">
        <v>89.356979999999993</v>
      </c>
      <c r="X669" s="69">
        <v>90.156660000000002</v>
      </c>
      <c r="Z669" s="46" t="s">
        <v>50</v>
      </c>
      <c r="AA669" s="47"/>
      <c r="AB669" s="69">
        <v>88.526730000000001</v>
      </c>
      <c r="AC669" s="79">
        <v>89.3202</v>
      </c>
      <c r="AD669" s="69">
        <v>90.113659999999996</v>
      </c>
      <c r="AF669" s="46" t="s">
        <v>50</v>
      </c>
      <c r="AG669" s="47"/>
      <c r="AH669" s="69">
        <v>88.477580000000003</v>
      </c>
      <c r="AI669" s="79">
        <v>89.280349999999999</v>
      </c>
      <c r="AJ669" s="69">
        <v>90.083119999999994</v>
      </c>
      <c r="AL669" s="46" t="s">
        <v>50</v>
      </c>
      <c r="AM669" s="47"/>
      <c r="AN669" s="69">
        <v>88.465549999999993</v>
      </c>
      <c r="AO669" s="79">
        <v>89.266459999999995</v>
      </c>
      <c r="AP669" s="69">
        <v>90.067369999999997</v>
      </c>
      <c r="AR669" s="46" t="s">
        <v>50</v>
      </c>
      <c r="AS669" s="47"/>
      <c r="AT669" s="69">
        <v>88.403189999999995</v>
      </c>
      <c r="AU669" s="79">
        <v>89.209010000000006</v>
      </c>
      <c r="AV669" s="69">
        <v>90.014840000000007</v>
      </c>
      <c r="AX669" s="46" t="s">
        <v>50</v>
      </c>
      <c r="AY669" s="47"/>
      <c r="AZ669" s="69">
        <v>88.360219999999998</v>
      </c>
      <c r="BA669" s="79">
        <v>89.155029999999996</v>
      </c>
      <c r="BB669" s="69">
        <v>89.949839999999995</v>
      </c>
      <c r="BD669" s="46" t="s">
        <v>50</v>
      </c>
      <c r="BE669" s="47"/>
      <c r="BF669" s="69">
        <v>88.129850000000005</v>
      </c>
      <c r="BG669" s="79">
        <v>89.013769999999994</v>
      </c>
      <c r="BH669" s="69">
        <v>89.8977</v>
      </c>
      <c r="BJ669" s="46" t="s">
        <v>50</v>
      </c>
      <c r="BK669" s="47"/>
      <c r="BL669" s="69">
        <v>87.88109</v>
      </c>
      <c r="BM669" s="79">
        <v>88.786789999999996</v>
      </c>
      <c r="BN669" s="69">
        <v>89.692499999999995</v>
      </c>
      <c r="BP669" s="46" t="s">
        <v>50</v>
      </c>
      <c r="BQ669" s="47"/>
      <c r="BR669" s="69">
        <v>87.212419999999995</v>
      </c>
      <c r="BS669" s="79">
        <v>88.072580000000002</v>
      </c>
      <c r="BT669" s="69">
        <v>88.932739999999995</v>
      </c>
    </row>
    <row r="670" spans="2:72" x14ac:dyDescent="0.3">
      <c r="B670" s="14" t="s">
        <v>51</v>
      </c>
      <c r="C670" s="50" t="s">
        <v>3</v>
      </c>
      <c r="D670" s="71">
        <v>3.4604400000000002</v>
      </c>
      <c r="E670" s="72">
        <v>3.7793100000000002</v>
      </c>
      <c r="F670" s="71">
        <v>4.0981899999999998</v>
      </c>
      <c r="H670" s="14" t="s">
        <v>51</v>
      </c>
      <c r="I670" s="50" t="s">
        <v>3</v>
      </c>
      <c r="J670" s="71">
        <v>3.4215300000000002</v>
      </c>
      <c r="K670" s="72">
        <v>3.8548</v>
      </c>
      <c r="L670" s="71">
        <v>4.2880599999999998</v>
      </c>
      <c r="N670" s="14" t="s">
        <v>51</v>
      </c>
      <c r="O670" s="50" t="s">
        <v>3</v>
      </c>
      <c r="P670" s="71">
        <v>3.4420099999999998</v>
      </c>
      <c r="Q670" s="72">
        <v>3.83609</v>
      </c>
      <c r="R670" s="71">
        <v>4.2301700000000002</v>
      </c>
      <c r="T670" s="14" t="s">
        <v>51</v>
      </c>
      <c r="U670" s="50" t="s">
        <v>3</v>
      </c>
      <c r="V670" s="71">
        <v>3.4371900000000002</v>
      </c>
      <c r="W670" s="72">
        <v>3.84795</v>
      </c>
      <c r="X670" s="71">
        <v>4.2587000000000002</v>
      </c>
      <c r="Z670" s="14" t="s">
        <v>51</v>
      </c>
      <c r="AA670" s="50" t="s">
        <v>3</v>
      </c>
      <c r="AB670" s="71">
        <v>3.4216099999999998</v>
      </c>
      <c r="AC670" s="72">
        <v>3.9514</v>
      </c>
      <c r="AD670" s="71">
        <v>4.4811899999999998</v>
      </c>
      <c r="AF670" s="14" t="s">
        <v>51</v>
      </c>
      <c r="AG670" s="50" t="s">
        <v>3</v>
      </c>
      <c r="AH670" s="71">
        <v>3.4674100000000001</v>
      </c>
      <c r="AI670" s="72">
        <v>4.1597799999999996</v>
      </c>
      <c r="AJ670" s="71">
        <v>4.85215</v>
      </c>
      <c r="AL670" s="14" t="s">
        <v>51</v>
      </c>
      <c r="AM670" s="50" t="s">
        <v>3</v>
      </c>
      <c r="AN670" s="71">
        <v>3.55097</v>
      </c>
      <c r="AO670" s="72">
        <v>4.3972800000000003</v>
      </c>
      <c r="AP670" s="71">
        <v>5.2435999999999998</v>
      </c>
      <c r="AR670" s="14" t="s">
        <v>51</v>
      </c>
      <c r="AS670" s="50" t="s">
        <v>3</v>
      </c>
      <c r="AT670" s="71">
        <v>3.5654499999999998</v>
      </c>
      <c r="AU670" s="72">
        <v>4.8120099999999999</v>
      </c>
      <c r="AV670" s="71">
        <v>6.0585599999999999</v>
      </c>
      <c r="AX670" s="14" t="s">
        <v>51</v>
      </c>
      <c r="AY670" s="50" t="s">
        <v>3</v>
      </c>
      <c r="AZ670" s="71">
        <v>3.63097</v>
      </c>
      <c r="BA670" s="72">
        <v>5.5542999999999996</v>
      </c>
      <c r="BB670" s="71">
        <v>7.4776300000000004</v>
      </c>
      <c r="BD670" s="14" t="s">
        <v>51</v>
      </c>
      <c r="BE670" s="50" t="s">
        <v>3</v>
      </c>
      <c r="BF670" s="71">
        <v>4.1295700000000002</v>
      </c>
      <c r="BG670" s="72">
        <v>7.1250999999999998</v>
      </c>
      <c r="BH670" s="71">
        <v>10.12064</v>
      </c>
      <c r="BJ670" s="14" t="s">
        <v>51</v>
      </c>
      <c r="BK670" s="50" t="s">
        <v>3</v>
      </c>
      <c r="BL670" s="71">
        <v>5.8072600000000003</v>
      </c>
      <c r="BM670" s="72">
        <v>8.9918899999999997</v>
      </c>
      <c r="BN670" s="71">
        <v>12.17651</v>
      </c>
      <c r="BP670" s="14" t="s">
        <v>51</v>
      </c>
      <c r="BQ670" s="50" t="s">
        <v>3</v>
      </c>
      <c r="BR670" s="71">
        <v>9.1492100000000001</v>
      </c>
      <c r="BS670" s="72">
        <v>13.16272</v>
      </c>
      <c r="BT670" s="71">
        <v>17.17623</v>
      </c>
    </row>
    <row r="671" spans="2:72" x14ac:dyDescent="0.3">
      <c r="B671" s="47"/>
      <c r="C671" s="52" t="s">
        <v>4</v>
      </c>
      <c r="D671" s="69">
        <v>2.2672500000000002</v>
      </c>
      <c r="E671" s="79">
        <v>3.2208999999999999</v>
      </c>
      <c r="F671" s="69">
        <v>4.17455</v>
      </c>
      <c r="H671" s="47"/>
      <c r="I671" s="52" t="s">
        <v>4</v>
      </c>
      <c r="J671" s="69">
        <v>2.3677199999999998</v>
      </c>
      <c r="K671" s="79">
        <v>3.2206100000000002</v>
      </c>
      <c r="L671" s="69">
        <v>4.0735000000000001</v>
      </c>
      <c r="N671" s="47"/>
      <c r="O671" s="52" t="s">
        <v>4</v>
      </c>
      <c r="P671" s="69">
        <v>2.3687</v>
      </c>
      <c r="Q671" s="79">
        <v>3.3785699999999999</v>
      </c>
      <c r="R671" s="69">
        <v>4.3884400000000001</v>
      </c>
      <c r="T671" s="47"/>
      <c r="U671" s="52" t="s">
        <v>4</v>
      </c>
      <c r="V671" s="69">
        <v>2.2339000000000002</v>
      </c>
      <c r="W671" s="79">
        <v>3.8107700000000002</v>
      </c>
      <c r="X671" s="69">
        <v>5.3876299999999997</v>
      </c>
      <c r="Z671" s="47"/>
      <c r="AA671" s="52" t="s">
        <v>4</v>
      </c>
      <c r="AB671" s="69">
        <v>2.5707399999999998</v>
      </c>
      <c r="AC671" s="79">
        <v>4.3115399999999999</v>
      </c>
      <c r="AD671" s="69">
        <v>6.0523400000000001</v>
      </c>
      <c r="AF671" s="47"/>
      <c r="AG671" s="52" t="s">
        <v>4</v>
      </c>
      <c r="AH671" s="69">
        <v>2.7353100000000001</v>
      </c>
      <c r="AI671" s="79">
        <v>4.93567</v>
      </c>
      <c r="AJ671" s="69">
        <v>7.1360200000000003</v>
      </c>
      <c r="AL671" s="47"/>
      <c r="AM671" s="52" t="s">
        <v>4</v>
      </c>
      <c r="AN671" s="69">
        <v>3.18249</v>
      </c>
      <c r="AO671" s="79">
        <v>5.4347599999999998</v>
      </c>
      <c r="AP671" s="69">
        <v>7.68703</v>
      </c>
      <c r="AR671" s="47"/>
      <c r="AS671" s="52" t="s">
        <v>4</v>
      </c>
      <c r="AT671" s="69">
        <v>3.93431</v>
      </c>
      <c r="AU671" s="79">
        <v>5.7290799999999997</v>
      </c>
      <c r="AV671" s="69">
        <v>7.5238399999999999</v>
      </c>
      <c r="AX671" s="47"/>
      <c r="AY671" s="52" t="s">
        <v>4</v>
      </c>
      <c r="AZ671" s="69">
        <v>4.7481099999999996</v>
      </c>
      <c r="BA671" s="79">
        <v>7.4209100000000001</v>
      </c>
      <c r="BB671" s="69">
        <v>10.0937</v>
      </c>
      <c r="BD671" s="47"/>
      <c r="BE671" s="52" t="s">
        <v>4</v>
      </c>
      <c r="BF671" s="69">
        <v>4.8530800000000003</v>
      </c>
      <c r="BG671" s="79">
        <v>10.0411</v>
      </c>
      <c r="BH671" s="69">
        <v>15.22913</v>
      </c>
      <c r="BJ671" s="47"/>
      <c r="BK671" s="52" t="s">
        <v>4</v>
      </c>
      <c r="BL671" s="69">
        <v>7.5319500000000001</v>
      </c>
      <c r="BM671" s="79">
        <v>12.210739999999999</v>
      </c>
      <c r="BN671" s="69">
        <v>16.889520000000001</v>
      </c>
      <c r="BP671" s="47"/>
      <c r="BQ671" s="52" t="s">
        <v>4</v>
      </c>
      <c r="BR671" s="69">
        <v>11.52891</v>
      </c>
      <c r="BS671" s="79">
        <v>19.052</v>
      </c>
      <c r="BT671" s="69">
        <v>26.57508</v>
      </c>
    </row>
    <row r="672" spans="2:72" ht="5.25" customHeight="1" x14ac:dyDescent="0.3"/>
    <row r="673" spans="1:72" s="37" customFormat="1" ht="15" customHeight="1" x14ac:dyDescent="0.3">
      <c r="A673" s="36" t="s">
        <v>93</v>
      </c>
    </row>
    <row r="674" spans="1:72" ht="6" customHeight="1" x14ac:dyDescent="0.3"/>
    <row r="675" spans="1:72" x14ac:dyDescent="0.3">
      <c r="B675" s="40">
        <v>40</v>
      </c>
      <c r="C675" s="41"/>
      <c r="D675" s="281"/>
      <c r="E675" s="281"/>
      <c r="F675" s="281"/>
      <c r="H675" s="40">
        <v>36</v>
      </c>
      <c r="I675" s="41"/>
      <c r="J675" s="66"/>
      <c r="K675" s="66"/>
      <c r="L675" s="66"/>
      <c r="N675" s="40">
        <v>34</v>
      </c>
      <c r="O675" s="41"/>
      <c r="P675" s="66"/>
      <c r="Q675" s="66"/>
      <c r="R675" s="66"/>
      <c r="T675" s="40">
        <v>32</v>
      </c>
      <c r="U675" s="41"/>
      <c r="V675" s="66"/>
      <c r="W675" s="66"/>
      <c r="X675" s="66"/>
      <c r="Z675" s="40">
        <v>30</v>
      </c>
      <c r="AA675" s="41"/>
      <c r="AB675" s="66"/>
      <c r="AC675" s="66"/>
      <c r="AD675" s="66"/>
      <c r="AF675" s="40">
        <v>26</v>
      </c>
      <c r="AG675" s="41"/>
      <c r="AH675" s="66"/>
      <c r="AI675" s="66"/>
      <c r="AJ675" s="66"/>
      <c r="AL675" s="40">
        <v>24</v>
      </c>
      <c r="AM675" s="41"/>
      <c r="AN675" s="66"/>
      <c r="AO675" s="66"/>
      <c r="AP675" s="66"/>
      <c r="AR675" s="40">
        <v>20</v>
      </c>
      <c r="AS675" s="41"/>
      <c r="AT675" s="66"/>
      <c r="AU675" s="66"/>
      <c r="AV675" s="66"/>
      <c r="AX675" s="40">
        <v>18</v>
      </c>
      <c r="AY675" s="41"/>
      <c r="AZ675" s="66"/>
      <c r="BA675" s="66"/>
      <c r="BB675" s="66"/>
      <c r="BD675" s="40">
        <v>16</v>
      </c>
      <c r="BE675" s="41"/>
      <c r="BF675" s="66"/>
      <c r="BG675" s="66"/>
      <c r="BH675" s="66"/>
      <c r="BJ675" s="40">
        <v>14</v>
      </c>
      <c r="BK675" s="41"/>
      <c r="BL675" s="66"/>
      <c r="BM675" s="66"/>
      <c r="BN675" s="66"/>
      <c r="BP675" s="40">
        <v>12</v>
      </c>
      <c r="BQ675" s="41"/>
      <c r="BR675" s="66"/>
      <c r="BS675" s="66"/>
      <c r="BT675" s="66"/>
    </row>
    <row r="676" spans="1:72" x14ac:dyDescent="0.3">
      <c r="E676" s="42"/>
      <c r="K676" s="42"/>
      <c r="Q676" s="42"/>
      <c r="W676" s="42"/>
      <c r="AC676" s="42"/>
      <c r="AI676" s="42"/>
      <c r="AO676" s="42"/>
      <c r="AU676" s="42"/>
      <c r="BA676" s="42"/>
      <c r="BG676" s="42"/>
      <c r="BM676" s="42"/>
      <c r="BS676" s="42"/>
    </row>
    <row r="677" spans="1:72" x14ac:dyDescent="0.3">
      <c r="B677" s="43"/>
      <c r="C677" s="43"/>
      <c r="D677" s="44">
        <v>-0.95</v>
      </c>
      <c r="E677" s="45" t="s">
        <v>0</v>
      </c>
      <c r="F677" s="44">
        <v>0.95</v>
      </c>
      <c r="H677" s="43"/>
      <c r="I677" s="43"/>
      <c r="J677" s="44">
        <v>-0.95</v>
      </c>
      <c r="K677" s="45" t="s">
        <v>0</v>
      </c>
      <c r="L677" s="44">
        <v>0.95</v>
      </c>
      <c r="N677" s="43"/>
      <c r="O677" s="43"/>
      <c r="P677" s="44">
        <v>-0.95</v>
      </c>
      <c r="Q677" s="45" t="s">
        <v>0</v>
      </c>
      <c r="R677" s="44">
        <v>0.95</v>
      </c>
      <c r="T677" s="43"/>
      <c r="U677" s="43"/>
      <c r="V677" s="44">
        <v>-0.95</v>
      </c>
      <c r="W677" s="45" t="s">
        <v>0</v>
      </c>
      <c r="X677" s="44">
        <v>0.95</v>
      </c>
      <c r="Z677" s="43"/>
      <c r="AA677" s="43"/>
      <c r="AB677" s="44">
        <v>-0.95</v>
      </c>
      <c r="AC677" s="45" t="s">
        <v>0</v>
      </c>
      <c r="AD677" s="44">
        <v>0.95</v>
      </c>
      <c r="AF677" s="43"/>
      <c r="AG677" s="43"/>
      <c r="AH677" s="44">
        <v>-0.95</v>
      </c>
      <c r="AI677" s="45" t="s">
        <v>0</v>
      </c>
      <c r="AJ677" s="44">
        <v>0.95</v>
      </c>
      <c r="AL677" s="43"/>
      <c r="AM677" s="43"/>
      <c r="AN677" s="44">
        <v>-0.95</v>
      </c>
      <c r="AO677" s="45" t="s">
        <v>0</v>
      </c>
      <c r="AP677" s="44">
        <v>0.95</v>
      </c>
      <c r="AR677" s="43"/>
      <c r="AS677" s="43"/>
      <c r="AT677" s="44">
        <v>-0.95</v>
      </c>
      <c r="AU677" s="45" t="s">
        <v>0</v>
      </c>
      <c r="AV677" s="44">
        <v>0.95</v>
      </c>
      <c r="AX677" s="43"/>
      <c r="AY677" s="43"/>
      <c r="AZ677" s="44">
        <v>-0.95</v>
      </c>
      <c r="BA677" s="45" t="s">
        <v>0</v>
      </c>
      <c r="BB677" s="44">
        <v>0.95</v>
      </c>
      <c r="BD677" s="43"/>
      <c r="BE677" s="43"/>
      <c r="BF677" s="44">
        <v>-0.95</v>
      </c>
      <c r="BG677" s="45" t="s">
        <v>0</v>
      </c>
      <c r="BH677" s="44">
        <v>0.95</v>
      </c>
      <c r="BJ677" s="43"/>
      <c r="BK677" s="43"/>
      <c r="BL677" s="44">
        <v>-0.95</v>
      </c>
      <c r="BM677" s="45" t="s">
        <v>0</v>
      </c>
      <c r="BN677" s="44">
        <v>0.95</v>
      </c>
      <c r="BP677" s="43"/>
      <c r="BQ677" s="43"/>
      <c r="BR677" s="44">
        <v>-0.95</v>
      </c>
      <c r="BS677" s="45" t="s">
        <v>0</v>
      </c>
      <c r="BT677" s="44">
        <v>0.95</v>
      </c>
    </row>
    <row r="678" spans="1:72" x14ac:dyDescent="0.3">
      <c r="B678" s="46" t="s">
        <v>1</v>
      </c>
      <c r="C678" s="46"/>
      <c r="D678" s="69">
        <v>5240.9835400000002</v>
      </c>
      <c r="E678" s="70">
        <v>5284.7</v>
      </c>
      <c r="F678" s="69">
        <v>5328.4164600000004</v>
      </c>
      <c r="H678" s="46" t="s">
        <v>1</v>
      </c>
      <c r="I678" s="46"/>
      <c r="J678" s="69">
        <v>5240.8316500000001</v>
      </c>
      <c r="K678" s="70">
        <v>5284.7</v>
      </c>
      <c r="L678" s="69">
        <v>5328.5683499999996</v>
      </c>
      <c r="N678" s="46" t="s">
        <v>1</v>
      </c>
      <c r="O678" s="46"/>
      <c r="P678" s="69">
        <v>5241.4529199999997</v>
      </c>
      <c r="Q678" s="70">
        <v>5284.7</v>
      </c>
      <c r="R678" s="69">
        <v>5327.9470799999999</v>
      </c>
      <c r="T678" s="46" t="s">
        <v>1</v>
      </c>
      <c r="U678" s="46"/>
      <c r="V678" s="69">
        <v>5240.5813799999996</v>
      </c>
      <c r="W678" s="70">
        <v>5284.6</v>
      </c>
      <c r="X678" s="69">
        <v>5328.6186200000002</v>
      </c>
      <c r="Z678" s="46" t="s">
        <v>1</v>
      </c>
      <c r="AA678" s="46"/>
      <c r="AB678" s="69">
        <v>5240.3354399999998</v>
      </c>
      <c r="AC678" s="70">
        <v>5283.9</v>
      </c>
      <c r="AD678" s="69">
        <v>5327.4645600000003</v>
      </c>
      <c r="AF678" s="46" t="s">
        <v>1</v>
      </c>
      <c r="AG678" s="46"/>
      <c r="AH678" s="69">
        <v>5240.4277199999997</v>
      </c>
      <c r="AI678" s="70">
        <v>5283.6</v>
      </c>
      <c r="AJ678" s="69">
        <v>5326.7722800000001</v>
      </c>
      <c r="AL678" s="46" t="s">
        <v>1</v>
      </c>
      <c r="AM678" s="46"/>
      <c r="AN678" s="69">
        <v>5238.5142699999997</v>
      </c>
      <c r="AO678" s="70">
        <v>5282.6</v>
      </c>
      <c r="AP678" s="69">
        <v>5326.6857300000001</v>
      </c>
      <c r="AR678" s="46" t="s">
        <v>1</v>
      </c>
      <c r="AS678" s="46"/>
      <c r="AT678" s="69">
        <v>5235.8616000000002</v>
      </c>
      <c r="AU678" s="70">
        <v>5279.1</v>
      </c>
      <c r="AV678" s="69">
        <v>5322.3383999999996</v>
      </c>
      <c r="AX678" s="46" t="s">
        <v>1</v>
      </c>
      <c r="AY678" s="46"/>
      <c r="AZ678" s="69">
        <v>5234.8552499999996</v>
      </c>
      <c r="BA678" s="70">
        <v>5275.1</v>
      </c>
      <c r="BB678" s="69">
        <v>5315.3447500000002</v>
      </c>
      <c r="BD678" s="46" t="s">
        <v>1</v>
      </c>
      <c r="BE678" s="46"/>
      <c r="BF678" s="69">
        <v>5232.2149399999998</v>
      </c>
      <c r="BG678" s="70">
        <v>5270.8</v>
      </c>
      <c r="BH678" s="69">
        <v>5309.3850599999996</v>
      </c>
      <c r="BJ678" s="46" t="s">
        <v>1</v>
      </c>
      <c r="BK678" s="46"/>
      <c r="BL678" s="69">
        <v>5212.1753600000002</v>
      </c>
      <c r="BM678" s="70">
        <v>5245.3</v>
      </c>
      <c r="BN678" s="69">
        <v>5278.4246400000002</v>
      </c>
      <c r="BP678" s="46" t="s">
        <v>1</v>
      </c>
      <c r="BQ678" s="46"/>
      <c r="BR678" s="69">
        <v>5130.6705899999997</v>
      </c>
      <c r="BS678" s="70">
        <v>5160.3999999999996</v>
      </c>
      <c r="BT678" s="69">
        <v>5190.1294099999996</v>
      </c>
    </row>
    <row r="679" spans="1:72" x14ac:dyDescent="0.3">
      <c r="B679" s="14" t="s">
        <v>2</v>
      </c>
      <c r="C679" s="50" t="s">
        <v>3</v>
      </c>
      <c r="D679" s="71">
        <v>22.26444</v>
      </c>
      <c r="E679" s="72">
        <v>24.1709</v>
      </c>
      <c r="F679" s="71">
        <v>26.077369999999998</v>
      </c>
      <c r="H679" s="14" t="s">
        <v>2</v>
      </c>
      <c r="I679" s="50" t="s">
        <v>3</v>
      </c>
      <c r="J679" s="71">
        <v>22.360130000000002</v>
      </c>
      <c r="K679" s="72">
        <v>24.315930000000002</v>
      </c>
      <c r="L679" s="71">
        <v>26.271719999999998</v>
      </c>
      <c r="N679" s="14" t="s">
        <v>2</v>
      </c>
      <c r="O679" s="50" t="s">
        <v>3</v>
      </c>
      <c r="P679" s="71">
        <v>22.456420000000001</v>
      </c>
      <c r="Q679" s="72">
        <v>24.348749999999999</v>
      </c>
      <c r="R679" s="71">
        <v>26.24108</v>
      </c>
      <c r="T679" s="14" t="s">
        <v>2</v>
      </c>
      <c r="U679" s="50" t="s">
        <v>3</v>
      </c>
      <c r="V679" s="71">
        <v>22.574200000000001</v>
      </c>
      <c r="W679" s="72">
        <v>24.448070000000001</v>
      </c>
      <c r="X679" s="71">
        <v>26.321950000000001</v>
      </c>
      <c r="Z679" s="14" t="s">
        <v>2</v>
      </c>
      <c r="AA679" s="50" t="s">
        <v>3</v>
      </c>
      <c r="AB679" s="71">
        <v>22.577310000000001</v>
      </c>
      <c r="AC679" s="72">
        <v>24.671009999999999</v>
      </c>
      <c r="AD679" s="71">
        <v>26.764710000000001</v>
      </c>
      <c r="AF679" s="14" t="s">
        <v>2</v>
      </c>
      <c r="AG679" s="50" t="s">
        <v>3</v>
      </c>
      <c r="AH679" s="71">
        <v>22.791609999999999</v>
      </c>
      <c r="AI679" s="72">
        <v>25.40673</v>
      </c>
      <c r="AJ679" s="71">
        <v>28.02186</v>
      </c>
      <c r="AL679" s="14" t="s">
        <v>2</v>
      </c>
      <c r="AM679" s="50" t="s">
        <v>3</v>
      </c>
      <c r="AN679" s="71">
        <v>23.079889999999999</v>
      </c>
      <c r="AO679" s="72">
        <v>25.762129999999999</v>
      </c>
      <c r="AP679" s="71">
        <v>28.444369999999999</v>
      </c>
      <c r="AR679" s="14" t="s">
        <v>2</v>
      </c>
      <c r="AS679" s="50" t="s">
        <v>3</v>
      </c>
      <c r="AT679" s="71">
        <v>24.113379999999999</v>
      </c>
      <c r="AU679" s="72">
        <v>27.693999999999999</v>
      </c>
      <c r="AV679" s="71">
        <v>31.274619999999999</v>
      </c>
      <c r="AX679" s="14" t="s">
        <v>2</v>
      </c>
      <c r="AY679" s="50" t="s">
        <v>3</v>
      </c>
      <c r="AZ679" s="71">
        <v>25.798770000000001</v>
      </c>
      <c r="BA679" s="72">
        <v>30.206230000000001</v>
      </c>
      <c r="BB679" s="71">
        <v>34.613689999999998</v>
      </c>
      <c r="BD679" s="14" t="s">
        <v>2</v>
      </c>
      <c r="BE679" s="50" t="s">
        <v>3</v>
      </c>
      <c r="BF679" s="71">
        <v>29.092649999999999</v>
      </c>
      <c r="BG679" s="72">
        <v>33.885260000000002</v>
      </c>
      <c r="BH679" s="71">
        <v>38.677880000000002</v>
      </c>
      <c r="BJ679" s="14" t="s">
        <v>2</v>
      </c>
      <c r="BK679" s="50" t="s">
        <v>3</v>
      </c>
      <c r="BL679" s="71">
        <v>38.811300000000003</v>
      </c>
      <c r="BM679" s="72">
        <v>44.643520000000002</v>
      </c>
      <c r="BN679" s="71">
        <v>50.475740000000002</v>
      </c>
      <c r="BP679" s="14" t="s">
        <v>2</v>
      </c>
      <c r="BQ679" s="50" t="s">
        <v>3</v>
      </c>
      <c r="BR679" s="71">
        <v>61.749699999999997</v>
      </c>
      <c r="BS679" s="72">
        <v>73.448710000000005</v>
      </c>
      <c r="BT679" s="71">
        <v>85.147710000000004</v>
      </c>
    </row>
    <row r="680" spans="1:72" x14ac:dyDescent="0.3">
      <c r="B680" s="47"/>
      <c r="C680" s="52" t="s">
        <v>4</v>
      </c>
      <c r="D680" s="69">
        <v>13.742139999999999</v>
      </c>
      <c r="E680" s="73">
        <v>14.81424</v>
      </c>
      <c r="F680" s="69">
        <v>15.886340000000001</v>
      </c>
      <c r="H680" s="47"/>
      <c r="I680" s="52" t="s">
        <v>4</v>
      </c>
      <c r="J680" s="69">
        <v>13.78884</v>
      </c>
      <c r="K680" s="73">
        <v>14.88673</v>
      </c>
      <c r="L680" s="69">
        <v>15.984629999999999</v>
      </c>
      <c r="N680" s="47"/>
      <c r="O680" s="52" t="s">
        <v>4</v>
      </c>
      <c r="P680" s="69">
        <v>13.84802</v>
      </c>
      <c r="Q680" s="73">
        <v>14.896229999999999</v>
      </c>
      <c r="R680" s="69">
        <v>15.94444</v>
      </c>
      <c r="T680" s="47"/>
      <c r="U680" s="52" t="s">
        <v>4</v>
      </c>
      <c r="V680" s="69">
        <v>13.95844</v>
      </c>
      <c r="W680" s="73">
        <v>15.07273</v>
      </c>
      <c r="X680" s="69">
        <v>16.18702</v>
      </c>
      <c r="Z680" s="47"/>
      <c r="AA680" s="52" t="s">
        <v>4</v>
      </c>
      <c r="AB680" s="69">
        <v>13.96139</v>
      </c>
      <c r="AC680" s="73">
        <v>15.133660000000001</v>
      </c>
      <c r="AD680" s="69">
        <v>16.30593</v>
      </c>
      <c r="AF680" s="47"/>
      <c r="AG680" s="52" t="s">
        <v>4</v>
      </c>
      <c r="AH680" s="69">
        <v>14.11552</v>
      </c>
      <c r="AI680" s="73">
        <v>15.61214</v>
      </c>
      <c r="AJ680" s="69">
        <v>17.10876</v>
      </c>
      <c r="AL680" s="47"/>
      <c r="AM680" s="52" t="s">
        <v>4</v>
      </c>
      <c r="AN680" s="69">
        <v>14.257709999999999</v>
      </c>
      <c r="AO680" s="73">
        <v>15.96719</v>
      </c>
      <c r="AP680" s="69">
        <v>17.676670000000001</v>
      </c>
      <c r="AR680" s="47"/>
      <c r="AS680" s="52" t="s">
        <v>4</v>
      </c>
      <c r="AT680" s="69">
        <v>15.13531</v>
      </c>
      <c r="AU680" s="73">
        <v>17.46161</v>
      </c>
      <c r="AV680" s="69">
        <v>19.78791</v>
      </c>
      <c r="AX680" s="47"/>
      <c r="AY680" s="52" t="s">
        <v>4</v>
      </c>
      <c r="AZ680" s="69">
        <v>16.436140000000002</v>
      </c>
      <c r="BA680" s="73">
        <v>19.77054</v>
      </c>
      <c r="BB680" s="69">
        <v>23.104939999999999</v>
      </c>
      <c r="BD680" s="47"/>
      <c r="BE680" s="52" t="s">
        <v>4</v>
      </c>
      <c r="BF680" s="69">
        <v>19.075320000000001</v>
      </c>
      <c r="BG680" s="73">
        <v>22.744309999999999</v>
      </c>
      <c r="BH680" s="69">
        <v>26.4133</v>
      </c>
      <c r="BJ680" s="47"/>
      <c r="BK680" s="52" t="s">
        <v>4</v>
      </c>
      <c r="BL680" s="69">
        <v>27.219919999999998</v>
      </c>
      <c r="BM680" s="73">
        <v>33.533119999999997</v>
      </c>
      <c r="BN680" s="69">
        <v>39.846319999999999</v>
      </c>
      <c r="BP680" s="47"/>
      <c r="BQ680" s="52" t="s">
        <v>4</v>
      </c>
      <c r="BR680" s="69">
        <v>52.796320000000001</v>
      </c>
      <c r="BS680" s="73">
        <v>65.723119999999994</v>
      </c>
      <c r="BT680" s="69">
        <v>78.649910000000006</v>
      </c>
    </row>
    <row r="681" spans="1:72" x14ac:dyDescent="0.3">
      <c r="B681" s="14" t="s">
        <v>5</v>
      </c>
      <c r="C681" s="50" t="s">
        <v>3</v>
      </c>
      <c r="D681" s="71">
        <v>0.13550000000000001</v>
      </c>
      <c r="E681" s="73">
        <v>0.44950000000000001</v>
      </c>
      <c r="F681" s="71">
        <v>0.76348000000000005</v>
      </c>
      <c r="H681" s="14" t="s">
        <v>5</v>
      </c>
      <c r="I681" s="50" t="s">
        <v>3</v>
      </c>
      <c r="J681" s="71">
        <v>0.40651999999999999</v>
      </c>
      <c r="K681" s="72">
        <v>0.84384999999999999</v>
      </c>
      <c r="L681" s="71">
        <v>1.28118</v>
      </c>
      <c r="N681" s="14" t="s">
        <v>5</v>
      </c>
      <c r="O681" s="50" t="s">
        <v>3</v>
      </c>
      <c r="P681" s="71">
        <v>0.61041000000000001</v>
      </c>
      <c r="Q681" s="72">
        <v>1.1045100000000001</v>
      </c>
      <c r="R681" s="71">
        <v>1.5986</v>
      </c>
      <c r="T681" s="14" t="s">
        <v>5</v>
      </c>
      <c r="U681" s="50" t="s">
        <v>3</v>
      </c>
      <c r="V681" s="71">
        <v>0.88673000000000002</v>
      </c>
      <c r="W681" s="72">
        <v>1.4705299999999999</v>
      </c>
      <c r="X681" s="71">
        <v>2.0543200000000001</v>
      </c>
      <c r="Z681" s="14" t="s">
        <v>5</v>
      </c>
      <c r="AA681" s="50" t="s">
        <v>3</v>
      </c>
      <c r="AB681" s="71">
        <v>1.2349000000000001</v>
      </c>
      <c r="AC681" s="72">
        <v>2.0066099999999998</v>
      </c>
      <c r="AD681" s="71">
        <v>2.77833</v>
      </c>
      <c r="AF681" s="14" t="s">
        <v>5</v>
      </c>
      <c r="AG681" s="50" t="s">
        <v>3</v>
      </c>
      <c r="AH681" s="71">
        <v>2.2685399999999998</v>
      </c>
      <c r="AI681" s="72">
        <v>3.6738400000000002</v>
      </c>
      <c r="AJ681" s="71">
        <v>5.0791500000000003</v>
      </c>
      <c r="AL681" s="14" t="s">
        <v>5</v>
      </c>
      <c r="AM681" s="50" t="s">
        <v>3</v>
      </c>
      <c r="AN681" s="71">
        <v>3.0501399999999999</v>
      </c>
      <c r="AO681" s="72">
        <v>4.7249400000000001</v>
      </c>
      <c r="AP681" s="71">
        <v>6.39975</v>
      </c>
      <c r="AR681" s="14" t="s">
        <v>5</v>
      </c>
      <c r="AS681" s="50" t="s">
        <v>3</v>
      </c>
      <c r="AT681" s="71">
        <v>5.5204399999999998</v>
      </c>
      <c r="AU681" s="72">
        <v>8.3003</v>
      </c>
      <c r="AV681" s="71">
        <v>11.080159999999999</v>
      </c>
      <c r="AX681" s="14" t="s">
        <v>5</v>
      </c>
      <c r="AY681" s="50" t="s">
        <v>3</v>
      </c>
      <c r="AZ681" s="71">
        <v>7.9630900000000002</v>
      </c>
      <c r="BA681" s="72">
        <v>11.836410000000001</v>
      </c>
      <c r="BB681" s="71">
        <v>15.70974</v>
      </c>
      <c r="BD681" s="14" t="s">
        <v>5</v>
      </c>
      <c r="BE681" s="50" t="s">
        <v>3</v>
      </c>
      <c r="BF681" s="71">
        <v>12.36139</v>
      </c>
      <c r="BG681" s="72">
        <v>16.761769999999999</v>
      </c>
      <c r="BH681" s="71">
        <v>21.16215</v>
      </c>
      <c r="BJ681" s="14" t="s">
        <v>5</v>
      </c>
      <c r="BK681" s="50" t="s">
        <v>3</v>
      </c>
      <c r="BL681" s="71">
        <v>23.451370000000001</v>
      </c>
      <c r="BM681" s="72">
        <v>29.146170000000001</v>
      </c>
      <c r="BN681" s="71">
        <v>34.840969999999999</v>
      </c>
      <c r="BP681" s="14" t="s">
        <v>5</v>
      </c>
      <c r="BQ681" s="50" t="s">
        <v>3</v>
      </c>
      <c r="BR681" s="71">
        <v>48.562399999999997</v>
      </c>
      <c r="BS681" s="72">
        <v>60.174979999999998</v>
      </c>
      <c r="BT681" s="71">
        <v>71.787559999999999</v>
      </c>
    </row>
    <row r="682" spans="1:72" x14ac:dyDescent="0.3">
      <c r="B682" s="47"/>
      <c r="C682" s="52" t="s">
        <v>4</v>
      </c>
      <c r="D682" s="69">
        <v>1.16056</v>
      </c>
      <c r="E682" s="73">
        <v>2.6124700000000001</v>
      </c>
      <c r="F682" s="69">
        <v>4.0643799999999999</v>
      </c>
      <c r="H682" s="47"/>
      <c r="I682" s="52" t="s">
        <v>4</v>
      </c>
      <c r="J682" s="69">
        <v>2.35791</v>
      </c>
      <c r="K682" s="73">
        <v>4.0160799999999997</v>
      </c>
      <c r="L682" s="69">
        <v>5.6742600000000003</v>
      </c>
      <c r="N682" s="47"/>
      <c r="O682" s="52" t="s">
        <v>4</v>
      </c>
      <c r="P682" s="69">
        <v>3.1022400000000001</v>
      </c>
      <c r="Q682" s="73">
        <v>4.7048100000000002</v>
      </c>
      <c r="R682" s="69">
        <v>6.3073699999999997</v>
      </c>
      <c r="T682" s="47"/>
      <c r="U682" s="52" t="s">
        <v>4</v>
      </c>
      <c r="V682" s="69">
        <v>3.9821399999999998</v>
      </c>
      <c r="W682" s="73">
        <v>5.77067</v>
      </c>
      <c r="X682" s="69">
        <v>7.5592100000000002</v>
      </c>
      <c r="Z682" s="47"/>
      <c r="AA682" s="52" t="s">
        <v>4</v>
      </c>
      <c r="AB682" s="69">
        <v>4.74397</v>
      </c>
      <c r="AC682" s="73">
        <v>6.6348200000000004</v>
      </c>
      <c r="AD682" s="69">
        <v>8.5256699999999999</v>
      </c>
      <c r="AF682" s="47"/>
      <c r="AG682" s="52" t="s">
        <v>4</v>
      </c>
      <c r="AH682" s="69">
        <v>6.76722</v>
      </c>
      <c r="AI682" s="73">
        <v>9.1453100000000003</v>
      </c>
      <c r="AJ682" s="69">
        <v>11.523400000000001</v>
      </c>
      <c r="AL682" s="47"/>
      <c r="AM682" s="52" t="s">
        <v>4</v>
      </c>
      <c r="AN682" s="69">
        <v>7.9749299999999996</v>
      </c>
      <c r="AO682" s="73">
        <v>10.53397</v>
      </c>
      <c r="AP682" s="69">
        <v>13.093019999999999</v>
      </c>
      <c r="AR682" s="47"/>
      <c r="AS682" s="52" t="s">
        <v>4</v>
      </c>
      <c r="AT682" s="69">
        <v>11.24906</v>
      </c>
      <c r="AU682" s="73">
        <v>14.704700000000001</v>
      </c>
      <c r="AV682" s="69">
        <v>18.160340000000001</v>
      </c>
      <c r="AX682" s="47"/>
      <c r="AY682" s="52" t="s">
        <v>4</v>
      </c>
      <c r="AZ682" s="69">
        <v>14.094189999999999</v>
      </c>
      <c r="BA682" s="73">
        <v>18.59759</v>
      </c>
      <c r="BB682" s="69">
        <v>23.100999999999999</v>
      </c>
      <c r="BD682" s="47"/>
      <c r="BE682" s="52" t="s">
        <v>4</v>
      </c>
      <c r="BF682" s="69">
        <v>18.61853</v>
      </c>
      <c r="BG682" s="73">
        <v>23.202369999999998</v>
      </c>
      <c r="BH682" s="69">
        <v>27.786200000000001</v>
      </c>
      <c r="BJ682" s="47"/>
      <c r="BK682" s="52" t="s">
        <v>4</v>
      </c>
      <c r="BL682" s="69">
        <v>28.88308</v>
      </c>
      <c r="BM682" s="73">
        <v>35.493270000000003</v>
      </c>
      <c r="BN682" s="69">
        <v>42.103459999999998</v>
      </c>
      <c r="BP682" s="47"/>
      <c r="BQ682" s="52" t="s">
        <v>4</v>
      </c>
      <c r="BR682" s="69">
        <v>54.83173</v>
      </c>
      <c r="BS682" s="73">
        <v>67.912019999999998</v>
      </c>
      <c r="BT682" s="69">
        <v>80.9923</v>
      </c>
    </row>
    <row r="683" spans="1:72" x14ac:dyDescent="0.3">
      <c r="B683" s="14" t="s">
        <v>6</v>
      </c>
      <c r="C683" s="50" t="s">
        <v>3</v>
      </c>
      <c r="D683" s="71">
        <v>22.01878</v>
      </c>
      <c r="E683" s="72">
        <v>23.721409999999999</v>
      </c>
      <c r="F683" s="71">
        <v>25.424050000000001</v>
      </c>
      <c r="H683" s="14" t="s">
        <v>6</v>
      </c>
      <c r="I683" s="50" t="s">
        <v>3</v>
      </c>
      <c r="J683" s="71">
        <v>21.850010000000001</v>
      </c>
      <c r="K683" s="72">
        <v>23.472079999999998</v>
      </c>
      <c r="L683" s="71">
        <v>25.094149999999999</v>
      </c>
      <c r="N683" s="14" t="s">
        <v>6</v>
      </c>
      <c r="O683" s="50" t="s">
        <v>3</v>
      </c>
      <c r="P683" s="71">
        <v>21.746179999999999</v>
      </c>
      <c r="Q683" s="72">
        <v>23.244240000000001</v>
      </c>
      <c r="R683" s="71">
        <v>24.7423</v>
      </c>
      <c r="T683" s="14" t="s">
        <v>6</v>
      </c>
      <c r="U683" s="50" t="s">
        <v>3</v>
      </c>
      <c r="V683" s="71">
        <v>21.585039999999999</v>
      </c>
      <c r="W683" s="72">
        <v>22.977550000000001</v>
      </c>
      <c r="X683" s="71">
        <v>24.370059999999999</v>
      </c>
      <c r="Z683" s="14" t="s">
        <v>6</v>
      </c>
      <c r="AA683" s="50" t="s">
        <v>3</v>
      </c>
      <c r="AB683" s="71">
        <v>21.28302</v>
      </c>
      <c r="AC683" s="72">
        <v>22.664400000000001</v>
      </c>
      <c r="AD683" s="71">
        <v>24.045770000000001</v>
      </c>
      <c r="AF683" s="14" t="s">
        <v>6</v>
      </c>
      <c r="AG683" s="50" t="s">
        <v>3</v>
      </c>
      <c r="AH683" s="71">
        <v>20.463190000000001</v>
      </c>
      <c r="AI683" s="72">
        <v>21.732890000000001</v>
      </c>
      <c r="AJ683" s="71">
        <v>23.002600000000001</v>
      </c>
      <c r="AL683" s="14" t="s">
        <v>6</v>
      </c>
      <c r="AM683" s="50" t="s">
        <v>3</v>
      </c>
      <c r="AN683" s="71">
        <v>19.969360000000002</v>
      </c>
      <c r="AO683" s="72">
        <v>21.037189999999999</v>
      </c>
      <c r="AP683" s="71">
        <v>22.10501</v>
      </c>
      <c r="AR683" s="14" t="s">
        <v>6</v>
      </c>
      <c r="AS683" s="50" t="s">
        <v>3</v>
      </c>
      <c r="AT683" s="71">
        <v>18.54393</v>
      </c>
      <c r="AU683" s="72">
        <v>19.393699999999999</v>
      </c>
      <c r="AV683" s="71">
        <v>20.243480000000002</v>
      </c>
      <c r="AX683" s="14" t="s">
        <v>6</v>
      </c>
      <c r="AY683" s="50" t="s">
        <v>3</v>
      </c>
      <c r="AZ683" s="71">
        <v>17.757180000000002</v>
      </c>
      <c r="BA683" s="72">
        <v>18.369820000000001</v>
      </c>
      <c r="BB683" s="71">
        <v>18.98246</v>
      </c>
      <c r="BD683" s="14" t="s">
        <v>6</v>
      </c>
      <c r="BE683" s="50" t="s">
        <v>3</v>
      </c>
      <c r="BF683" s="71">
        <v>16.662990000000001</v>
      </c>
      <c r="BG683" s="72">
        <v>17.12349</v>
      </c>
      <c r="BH683" s="71">
        <v>17.58399</v>
      </c>
      <c r="BJ683" s="14" t="s">
        <v>6</v>
      </c>
      <c r="BK683" s="50" t="s">
        <v>3</v>
      </c>
      <c r="BL683" s="71">
        <v>15.2738</v>
      </c>
      <c r="BM683" s="72">
        <v>15.497350000000001</v>
      </c>
      <c r="BN683" s="71">
        <v>15.7209</v>
      </c>
      <c r="BP683" s="14" t="s">
        <v>6</v>
      </c>
      <c r="BQ683" s="50" t="s">
        <v>3</v>
      </c>
      <c r="BR683" s="71">
        <v>13.168749999999999</v>
      </c>
      <c r="BS683" s="72">
        <v>13.273720000000001</v>
      </c>
      <c r="BT683" s="71">
        <v>13.3787</v>
      </c>
    </row>
    <row r="684" spans="1:72" x14ac:dyDescent="0.3">
      <c r="B684" s="47"/>
      <c r="C684" s="52" t="s">
        <v>4</v>
      </c>
      <c r="D684" s="69">
        <v>13.489520000000001</v>
      </c>
      <c r="E684" s="73">
        <v>14.08568</v>
      </c>
      <c r="F684" s="69">
        <v>14.68183</v>
      </c>
      <c r="H684" s="47"/>
      <c r="I684" s="52" t="s">
        <v>4</v>
      </c>
      <c r="J684" s="69">
        <v>13.20026</v>
      </c>
      <c r="K684" s="73">
        <v>13.678520000000001</v>
      </c>
      <c r="L684" s="69">
        <v>14.156790000000001</v>
      </c>
      <c r="N684" s="47"/>
      <c r="O684" s="52" t="s">
        <v>4</v>
      </c>
      <c r="P684" s="69">
        <v>13.03248</v>
      </c>
      <c r="Q684" s="73">
        <v>13.46279</v>
      </c>
      <c r="R684" s="69">
        <v>13.893090000000001</v>
      </c>
      <c r="T684" s="47"/>
      <c r="U684" s="52" t="s">
        <v>4</v>
      </c>
      <c r="V684" s="69">
        <v>12.79477</v>
      </c>
      <c r="W684" s="73">
        <v>13.21134</v>
      </c>
      <c r="X684" s="69">
        <v>13.6279</v>
      </c>
      <c r="Z684" s="47"/>
      <c r="AA684" s="52" t="s">
        <v>4</v>
      </c>
      <c r="AB684" s="69">
        <v>12.481590000000001</v>
      </c>
      <c r="AC684" s="73">
        <v>12.941179999999999</v>
      </c>
      <c r="AD684" s="69">
        <v>13.400779999999999</v>
      </c>
      <c r="AF684" s="47"/>
      <c r="AG684" s="52" t="s">
        <v>4</v>
      </c>
      <c r="AH684" s="69">
        <v>11.74897</v>
      </c>
      <c r="AI684" s="73">
        <v>12.34741</v>
      </c>
      <c r="AJ684" s="69">
        <v>12.94584</v>
      </c>
      <c r="AL684" s="47"/>
      <c r="AM684" s="52" t="s">
        <v>4</v>
      </c>
      <c r="AN684" s="69">
        <v>11.504569999999999</v>
      </c>
      <c r="AO684" s="73">
        <v>12.25122</v>
      </c>
      <c r="AP684" s="69">
        <v>12.997870000000001</v>
      </c>
      <c r="AR684" s="47"/>
      <c r="AS684" s="52" t="s">
        <v>4</v>
      </c>
      <c r="AT684" s="69">
        <v>10.990970000000001</v>
      </c>
      <c r="AU684" s="73">
        <v>12.04405</v>
      </c>
      <c r="AV684" s="69">
        <v>13.09712</v>
      </c>
      <c r="AX684" s="47"/>
      <c r="AY684" s="52" t="s">
        <v>4</v>
      </c>
      <c r="AZ684" s="69">
        <v>11.055059999999999</v>
      </c>
      <c r="BA684" s="73">
        <v>12.15479</v>
      </c>
      <c r="BB684" s="69">
        <v>13.254530000000001</v>
      </c>
      <c r="BD684" s="47"/>
      <c r="BE684" s="52" t="s">
        <v>4</v>
      </c>
      <c r="BF684" s="69">
        <v>11.26435</v>
      </c>
      <c r="BG684" s="73">
        <v>12.087109999999999</v>
      </c>
      <c r="BH684" s="69">
        <v>12.90987</v>
      </c>
      <c r="BJ684" s="47"/>
      <c r="BK684" s="52" t="s">
        <v>4</v>
      </c>
      <c r="BL684" s="69">
        <v>11.340590000000001</v>
      </c>
      <c r="BM684" s="73">
        <v>11.67037</v>
      </c>
      <c r="BN684" s="69">
        <v>12.00015</v>
      </c>
      <c r="BP684" s="47"/>
      <c r="BQ684" s="52" t="s">
        <v>4</v>
      </c>
      <c r="BR684" s="69">
        <v>9.5014599999999998</v>
      </c>
      <c r="BS684" s="73">
        <v>9.7234800000000003</v>
      </c>
      <c r="BT684" s="69">
        <v>9.9454999999999991</v>
      </c>
    </row>
    <row r="685" spans="1:72" x14ac:dyDescent="0.3">
      <c r="B685" s="14" t="s">
        <v>7</v>
      </c>
      <c r="C685" s="50" t="s">
        <v>3</v>
      </c>
      <c r="D685" s="71">
        <v>3.65632</v>
      </c>
      <c r="E685" s="74">
        <v>3.6741000000000001</v>
      </c>
      <c r="F685" s="71">
        <v>3.6918799999999998</v>
      </c>
      <c r="H685" s="14" t="s">
        <v>7</v>
      </c>
      <c r="I685" s="50" t="s">
        <v>3</v>
      </c>
      <c r="J685" s="71">
        <v>3.6560899999999998</v>
      </c>
      <c r="K685" s="74">
        <v>3.6736800000000001</v>
      </c>
      <c r="L685" s="71">
        <v>3.6912699999999998</v>
      </c>
      <c r="N685" s="14" t="s">
        <v>7</v>
      </c>
      <c r="O685" s="50" t="s">
        <v>3</v>
      </c>
      <c r="P685" s="71">
        <v>3.6558799999999998</v>
      </c>
      <c r="Q685" s="74">
        <v>3.6737199999999999</v>
      </c>
      <c r="R685" s="71">
        <v>3.69156</v>
      </c>
      <c r="T685" s="14" t="s">
        <v>7</v>
      </c>
      <c r="U685" s="50" t="s">
        <v>3</v>
      </c>
      <c r="V685" s="71">
        <v>3.6562299999999999</v>
      </c>
      <c r="W685" s="74">
        <v>3.6737000000000002</v>
      </c>
      <c r="X685" s="71">
        <v>3.6911800000000001</v>
      </c>
      <c r="Z685" s="14" t="s">
        <v>7</v>
      </c>
      <c r="AA685" s="50" t="s">
        <v>3</v>
      </c>
      <c r="AB685" s="71">
        <v>3.6556700000000002</v>
      </c>
      <c r="AC685" s="74">
        <v>3.6733500000000001</v>
      </c>
      <c r="AD685" s="71">
        <v>3.6910400000000001</v>
      </c>
      <c r="AF685" s="14" t="s">
        <v>7</v>
      </c>
      <c r="AG685" s="50" t="s">
        <v>3</v>
      </c>
      <c r="AH685" s="71">
        <v>3.6557200000000001</v>
      </c>
      <c r="AI685" s="74">
        <v>3.6731699999999998</v>
      </c>
      <c r="AJ685" s="71">
        <v>3.6906300000000001</v>
      </c>
      <c r="AL685" s="14" t="s">
        <v>7</v>
      </c>
      <c r="AM685" s="50" t="s">
        <v>3</v>
      </c>
      <c r="AN685" s="71">
        <v>3.6560100000000002</v>
      </c>
      <c r="AO685" s="74">
        <v>3.6727799999999999</v>
      </c>
      <c r="AP685" s="71">
        <v>3.6895500000000001</v>
      </c>
      <c r="AR685" s="14" t="s">
        <v>7</v>
      </c>
      <c r="AS685" s="50" t="s">
        <v>3</v>
      </c>
      <c r="AT685" s="71">
        <v>3.6555</v>
      </c>
      <c r="AU685" s="74">
        <v>3.6723699999999999</v>
      </c>
      <c r="AV685" s="71">
        <v>3.6892399999999999</v>
      </c>
      <c r="AX685" s="14" t="s">
        <v>7</v>
      </c>
      <c r="AY685" s="50" t="s">
        <v>3</v>
      </c>
      <c r="AZ685" s="71">
        <v>3.65516</v>
      </c>
      <c r="BA685" s="74">
        <v>3.6713100000000001</v>
      </c>
      <c r="BB685" s="71">
        <v>3.6874699999999998</v>
      </c>
      <c r="BD685" s="14" t="s">
        <v>7</v>
      </c>
      <c r="BE685" s="50" t="s">
        <v>3</v>
      </c>
      <c r="BF685" s="71">
        <v>3.65428</v>
      </c>
      <c r="BG685" s="74">
        <v>3.6703800000000002</v>
      </c>
      <c r="BH685" s="71">
        <v>3.6864699999999999</v>
      </c>
      <c r="BJ685" s="14" t="s">
        <v>7</v>
      </c>
      <c r="BK685" s="50" t="s">
        <v>3</v>
      </c>
      <c r="BL685" s="71">
        <v>3.6493199999999999</v>
      </c>
      <c r="BM685" s="74">
        <v>3.6651899999999999</v>
      </c>
      <c r="BN685" s="71">
        <v>3.68106</v>
      </c>
      <c r="BP685" s="14" t="s">
        <v>7</v>
      </c>
      <c r="BQ685" s="50" t="s">
        <v>3</v>
      </c>
      <c r="BR685" s="71">
        <v>3.6353599999999999</v>
      </c>
      <c r="BS685" s="74">
        <v>3.64967</v>
      </c>
      <c r="BT685" s="71">
        <v>3.66398</v>
      </c>
    </row>
    <row r="686" spans="1:72" x14ac:dyDescent="0.3">
      <c r="B686" s="47"/>
      <c r="C686" s="52" t="s">
        <v>4</v>
      </c>
      <c r="D686" s="69">
        <v>2.2646500000000001</v>
      </c>
      <c r="E686" s="73">
        <v>2.27894</v>
      </c>
      <c r="F686" s="69">
        <v>2.2932299999999999</v>
      </c>
      <c r="H686" s="47"/>
      <c r="I686" s="52" t="s">
        <v>4</v>
      </c>
      <c r="J686" s="69">
        <v>2.26457</v>
      </c>
      <c r="K686" s="73">
        <v>2.2788599999999999</v>
      </c>
      <c r="L686" s="69">
        <v>2.2931499999999998</v>
      </c>
      <c r="N686" s="47"/>
      <c r="O686" s="52" t="s">
        <v>4</v>
      </c>
      <c r="P686" s="69">
        <v>2.2644199999999999</v>
      </c>
      <c r="Q686" s="73">
        <v>2.2787899999999999</v>
      </c>
      <c r="R686" s="69">
        <v>2.2931699999999999</v>
      </c>
      <c r="T686" s="47"/>
      <c r="U686" s="52" t="s">
        <v>4</v>
      </c>
      <c r="V686" s="69">
        <v>2.2647400000000002</v>
      </c>
      <c r="W686" s="73">
        <v>2.2789999999999999</v>
      </c>
      <c r="X686" s="69">
        <v>2.29325</v>
      </c>
      <c r="Z686" s="47"/>
      <c r="AA686" s="52" t="s">
        <v>4</v>
      </c>
      <c r="AB686" s="69">
        <v>2.2646099999999998</v>
      </c>
      <c r="AC686" s="73">
        <v>2.2789100000000002</v>
      </c>
      <c r="AD686" s="69">
        <v>2.2932100000000002</v>
      </c>
      <c r="AF686" s="47"/>
      <c r="AG686" s="52" t="s">
        <v>4</v>
      </c>
      <c r="AH686" s="69">
        <v>2.2645300000000002</v>
      </c>
      <c r="AI686" s="73">
        <v>2.27887</v>
      </c>
      <c r="AJ686" s="69">
        <v>2.2932100000000002</v>
      </c>
      <c r="AL686" s="47"/>
      <c r="AM686" s="52" t="s">
        <v>4</v>
      </c>
      <c r="AN686" s="69">
        <v>2.2638799999999999</v>
      </c>
      <c r="AO686" s="73">
        <v>2.27826</v>
      </c>
      <c r="AP686" s="69">
        <v>2.29264</v>
      </c>
      <c r="AR686" s="47"/>
      <c r="AS686" s="52" t="s">
        <v>4</v>
      </c>
      <c r="AT686" s="69">
        <v>2.2636699999999998</v>
      </c>
      <c r="AU686" s="73">
        <v>2.2781899999999999</v>
      </c>
      <c r="AV686" s="69">
        <v>2.29271</v>
      </c>
      <c r="AX686" s="47"/>
      <c r="AY686" s="52" t="s">
        <v>4</v>
      </c>
      <c r="AZ686" s="69">
        <v>2.26396</v>
      </c>
      <c r="BA686" s="73">
        <v>2.2782200000000001</v>
      </c>
      <c r="BB686" s="69">
        <v>2.2924799999999999</v>
      </c>
      <c r="BD686" s="47"/>
      <c r="BE686" s="52" t="s">
        <v>4</v>
      </c>
      <c r="BF686" s="69">
        <v>2.2631000000000001</v>
      </c>
      <c r="BG686" s="73">
        <v>2.2773400000000001</v>
      </c>
      <c r="BH686" s="69">
        <v>2.2915800000000002</v>
      </c>
      <c r="BJ686" s="47"/>
      <c r="BK686" s="52" t="s">
        <v>4</v>
      </c>
      <c r="BL686" s="69">
        <v>2.2618200000000002</v>
      </c>
      <c r="BM686" s="73">
        <v>2.2770899999999998</v>
      </c>
      <c r="BN686" s="69">
        <v>2.29236</v>
      </c>
      <c r="BP686" s="47"/>
      <c r="BQ686" s="52" t="s">
        <v>4</v>
      </c>
      <c r="BR686" s="69">
        <v>2.25997</v>
      </c>
      <c r="BS686" s="73">
        <v>2.27535</v>
      </c>
      <c r="BT686" s="69">
        <v>2.2907199999999999</v>
      </c>
    </row>
    <row r="687" spans="1:72" x14ac:dyDescent="0.3">
      <c r="B687" s="14" t="s">
        <v>8</v>
      </c>
      <c r="C687" s="50" t="s">
        <v>3</v>
      </c>
      <c r="D687" s="71">
        <v>18.35106</v>
      </c>
      <c r="E687" s="72">
        <v>20.047319999999999</v>
      </c>
      <c r="F687" s="71">
        <v>21.743569999999998</v>
      </c>
      <c r="H687" s="14" t="s">
        <v>8</v>
      </c>
      <c r="I687" s="50" t="s">
        <v>3</v>
      </c>
      <c r="J687" s="71">
        <v>18.181799999999999</v>
      </c>
      <c r="K687" s="72">
        <v>19.798400000000001</v>
      </c>
      <c r="L687" s="71">
        <v>21.414999999999999</v>
      </c>
      <c r="N687" s="14" t="s">
        <v>8</v>
      </c>
      <c r="O687" s="50" t="s">
        <v>3</v>
      </c>
      <c r="P687" s="71">
        <v>18.078430000000001</v>
      </c>
      <c r="Q687" s="72">
        <v>19.570519999999998</v>
      </c>
      <c r="R687" s="71">
        <v>21.062619999999999</v>
      </c>
      <c r="T687" s="14" t="s">
        <v>8</v>
      </c>
      <c r="U687" s="50" t="s">
        <v>3</v>
      </c>
      <c r="V687" s="71">
        <v>17.916350000000001</v>
      </c>
      <c r="W687" s="72">
        <v>19.303840000000001</v>
      </c>
      <c r="X687" s="71">
        <v>20.69134</v>
      </c>
      <c r="Z687" s="14" t="s">
        <v>8</v>
      </c>
      <c r="AA687" s="50" t="s">
        <v>3</v>
      </c>
      <c r="AB687" s="71">
        <v>17.614599999999999</v>
      </c>
      <c r="AC687" s="72">
        <v>18.991040000000002</v>
      </c>
      <c r="AD687" s="71">
        <v>20.36749</v>
      </c>
      <c r="AF687" s="14" t="s">
        <v>8</v>
      </c>
      <c r="AG687" s="50" t="s">
        <v>3</v>
      </c>
      <c r="AH687" s="71">
        <v>16.795549999999999</v>
      </c>
      <c r="AI687" s="72">
        <v>18.059719999999999</v>
      </c>
      <c r="AJ687" s="71">
        <v>19.323889999999999</v>
      </c>
      <c r="AL687" s="14" t="s">
        <v>8</v>
      </c>
      <c r="AM687" s="50" t="s">
        <v>3</v>
      </c>
      <c r="AN687" s="71">
        <v>16.301729999999999</v>
      </c>
      <c r="AO687" s="72">
        <v>17.364409999999999</v>
      </c>
      <c r="AP687" s="71">
        <v>18.42709</v>
      </c>
      <c r="AR687" s="14" t="s">
        <v>8</v>
      </c>
      <c r="AS687" s="50" t="s">
        <v>3</v>
      </c>
      <c r="AT687" s="71">
        <v>14.876340000000001</v>
      </c>
      <c r="AU687" s="72">
        <v>15.72133</v>
      </c>
      <c r="AV687" s="71">
        <v>16.566330000000001</v>
      </c>
      <c r="AX687" s="14" t="s">
        <v>8</v>
      </c>
      <c r="AY687" s="50" t="s">
        <v>3</v>
      </c>
      <c r="AZ687" s="71">
        <v>14.08957</v>
      </c>
      <c r="BA687" s="72">
        <v>14.698510000000001</v>
      </c>
      <c r="BB687" s="71">
        <v>15.307449999999999</v>
      </c>
      <c r="BD687" s="14" t="s">
        <v>8</v>
      </c>
      <c r="BE687" s="50" t="s">
        <v>3</v>
      </c>
      <c r="BF687" s="71">
        <v>12.99685</v>
      </c>
      <c r="BG687" s="72">
        <v>13.453110000000001</v>
      </c>
      <c r="BH687" s="71">
        <v>13.909380000000001</v>
      </c>
      <c r="BJ687" s="14" t="s">
        <v>8</v>
      </c>
      <c r="BK687" s="50" t="s">
        <v>3</v>
      </c>
      <c r="BL687" s="71">
        <v>11.61234</v>
      </c>
      <c r="BM687" s="72">
        <v>11.83216</v>
      </c>
      <c r="BN687" s="71">
        <v>12.051970000000001</v>
      </c>
      <c r="BP687" s="14" t="s">
        <v>8</v>
      </c>
      <c r="BQ687" s="50" t="s">
        <v>3</v>
      </c>
      <c r="BR687" s="71">
        <v>9.51586</v>
      </c>
      <c r="BS687" s="72">
        <v>9.6240600000000001</v>
      </c>
      <c r="BT687" s="71">
        <v>9.7322600000000001</v>
      </c>
    </row>
    <row r="688" spans="1:72" x14ac:dyDescent="0.3">
      <c r="B688" s="47"/>
      <c r="C688" s="52" t="s">
        <v>4</v>
      </c>
      <c r="D688" s="69">
        <v>12.680400000000001</v>
      </c>
      <c r="E688" s="73">
        <v>13.291740000000001</v>
      </c>
      <c r="F688" s="69">
        <v>13.903079999999999</v>
      </c>
      <c r="H688" s="47"/>
      <c r="I688" s="52" t="s">
        <v>4</v>
      </c>
      <c r="J688" s="69">
        <v>12.40152</v>
      </c>
      <c r="K688" s="73">
        <v>12.898479999999999</v>
      </c>
      <c r="L688" s="69">
        <v>13.39545</v>
      </c>
      <c r="N688" s="47"/>
      <c r="O688" s="52" t="s">
        <v>4</v>
      </c>
      <c r="P688" s="69">
        <v>12.238300000000001</v>
      </c>
      <c r="Q688" s="73">
        <v>12.69848</v>
      </c>
      <c r="R688" s="69">
        <v>13.15865</v>
      </c>
      <c r="T688" s="47"/>
      <c r="U688" s="52" t="s">
        <v>4</v>
      </c>
      <c r="V688" s="69">
        <v>12.013439999999999</v>
      </c>
      <c r="W688" s="73">
        <v>12.467309999999999</v>
      </c>
      <c r="X688" s="69">
        <v>12.92118</v>
      </c>
      <c r="Z688" s="47"/>
      <c r="AA688" s="52" t="s">
        <v>4</v>
      </c>
      <c r="AB688" s="69">
        <v>11.724170000000001</v>
      </c>
      <c r="AC688" s="73">
        <v>12.22776</v>
      </c>
      <c r="AD688" s="69">
        <v>12.73136</v>
      </c>
      <c r="AF688" s="47"/>
      <c r="AG688" s="52" t="s">
        <v>4</v>
      </c>
      <c r="AH688" s="69">
        <v>11.062519999999999</v>
      </c>
      <c r="AI688" s="73">
        <v>11.7379</v>
      </c>
      <c r="AJ688" s="69">
        <v>12.413270000000001</v>
      </c>
      <c r="AL688" s="47"/>
      <c r="AM688" s="52" t="s">
        <v>4</v>
      </c>
      <c r="AN688" s="69">
        <v>10.86777</v>
      </c>
      <c r="AO688" s="73">
        <v>11.694660000000001</v>
      </c>
      <c r="AP688" s="69">
        <v>12.52155</v>
      </c>
      <c r="AR688" s="47"/>
      <c r="AS688" s="52" t="s">
        <v>4</v>
      </c>
      <c r="AT688" s="69">
        <v>10.506119999999999</v>
      </c>
      <c r="AU688" s="73">
        <v>11.65921</v>
      </c>
      <c r="AV688" s="69">
        <v>12.8123</v>
      </c>
      <c r="AX688" s="47"/>
      <c r="AY688" s="52" t="s">
        <v>4</v>
      </c>
      <c r="AZ688" s="69">
        <v>10.68895</v>
      </c>
      <c r="BA688" s="73">
        <v>11.863440000000001</v>
      </c>
      <c r="BB688" s="69">
        <v>13.03792</v>
      </c>
      <c r="BD688" s="47"/>
      <c r="BE688" s="52" t="s">
        <v>4</v>
      </c>
      <c r="BF688" s="69">
        <v>11.001390000000001</v>
      </c>
      <c r="BG688" s="73">
        <v>11.884829999999999</v>
      </c>
      <c r="BH688" s="69">
        <v>12.76826</v>
      </c>
      <c r="BJ688" s="47"/>
      <c r="BK688" s="52" t="s">
        <v>4</v>
      </c>
      <c r="BL688" s="69">
        <v>11.146369999999999</v>
      </c>
      <c r="BM688" s="73">
        <v>11.50371</v>
      </c>
      <c r="BN688" s="69">
        <v>11.861050000000001</v>
      </c>
      <c r="BP688" s="47"/>
      <c r="BQ688" s="52" t="s">
        <v>4</v>
      </c>
      <c r="BR688" s="69">
        <v>9.2479899999999997</v>
      </c>
      <c r="BS688" s="73">
        <v>9.4812600000000007</v>
      </c>
      <c r="BT688" s="69">
        <v>9.7145299999999999</v>
      </c>
    </row>
    <row r="689" spans="2:72" x14ac:dyDescent="0.3">
      <c r="B689" s="46" t="s">
        <v>9</v>
      </c>
      <c r="C689" s="52"/>
      <c r="D689" s="69">
        <v>0.80513000000000001</v>
      </c>
      <c r="E689" s="75">
        <v>0.85094000000000003</v>
      </c>
      <c r="F689" s="69">
        <v>0.89675000000000005</v>
      </c>
      <c r="H689" s="46" t="s">
        <v>9</v>
      </c>
      <c r="I689" s="52"/>
      <c r="J689" s="69">
        <v>0.80137999999999998</v>
      </c>
      <c r="K689" s="75">
        <v>0.84824999999999995</v>
      </c>
      <c r="L689" s="69">
        <v>0.89512000000000003</v>
      </c>
      <c r="N689" s="46" t="s">
        <v>9</v>
      </c>
      <c r="O689" s="52"/>
      <c r="P689" s="69">
        <v>0.80488999999999999</v>
      </c>
      <c r="Q689" s="75">
        <v>0.84852000000000005</v>
      </c>
      <c r="R689" s="69">
        <v>0.89214000000000004</v>
      </c>
      <c r="T689" s="46" t="s">
        <v>9</v>
      </c>
      <c r="U689" s="52"/>
      <c r="V689" s="69">
        <v>0.80547000000000002</v>
      </c>
      <c r="W689" s="75">
        <v>0.84948000000000001</v>
      </c>
      <c r="X689" s="69">
        <v>0.89349999999999996</v>
      </c>
      <c r="Z689" s="46" t="s">
        <v>9</v>
      </c>
      <c r="AA689" s="52"/>
      <c r="AB689" s="69">
        <v>0.79510999999999998</v>
      </c>
      <c r="AC689" s="75">
        <v>0.84269000000000005</v>
      </c>
      <c r="AD689" s="69">
        <v>0.89027000000000001</v>
      </c>
      <c r="AF689" s="46" t="s">
        <v>9</v>
      </c>
      <c r="AG689" s="52"/>
      <c r="AH689" s="69">
        <v>0.76285000000000003</v>
      </c>
      <c r="AI689" s="75">
        <v>0.82415000000000005</v>
      </c>
      <c r="AJ689" s="69">
        <v>0.88544999999999996</v>
      </c>
      <c r="AL689" s="46" t="s">
        <v>9</v>
      </c>
      <c r="AM689" s="52"/>
      <c r="AN689" s="69">
        <v>0.75329999999999997</v>
      </c>
      <c r="AO689" s="75">
        <v>0.81674999999999998</v>
      </c>
      <c r="AP689" s="69">
        <v>0.88019999999999998</v>
      </c>
      <c r="AR689" s="46" t="s">
        <v>9</v>
      </c>
      <c r="AS689" s="52"/>
      <c r="AT689" s="69">
        <v>0.67835000000000001</v>
      </c>
      <c r="AU689" s="75">
        <v>0.76536999999999999</v>
      </c>
      <c r="AV689" s="69">
        <v>0.85238000000000003</v>
      </c>
      <c r="AX689" s="46" t="s">
        <v>9</v>
      </c>
      <c r="AY689" s="52"/>
      <c r="AZ689" s="69">
        <v>0.62953000000000003</v>
      </c>
      <c r="BA689" s="75">
        <v>0.71548999999999996</v>
      </c>
      <c r="BB689" s="69">
        <v>0.80145999999999995</v>
      </c>
      <c r="BD689" s="46" t="s">
        <v>9</v>
      </c>
      <c r="BE689" s="52"/>
      <c r="BF689" s="69">
        <v>0.57420000000000004</v>
      </c>
      <c r="BG689" s="75">
        <v>0.64502000000000004</v>
      </c>
      <c r="BH689" s="69">
        <v>0.71584000000000003</v>
      </c>
      <c r="BJ689" s="46" t="s">
        <v>9</v>
      </c>
      <c r="BK689" s="52"/>
      <c r="BL689" s="69">
        <v>0.48965999999999998</v>
      </c>
      <c r="BM689" s="75">
        <v>0.53373000000000004</v>
      </c>
      <c r="BN689" s="69">
        <v>0.57779999999999998</v>
      </c>
      <c r="BP689" s="46" t="s">
        <v>9</v>
      </c>
      <c r="BQ689" s="52"/>
      <c r="BR689" s="69">
        <v>0.44433</v>
      </c>
      <c r="BS689" s="75">
        <v>0.47360000000000002</v>
      </c>
      <c r="BT689" s="69">
        <v>0.50287999999999999</v>
      </c>
    </row>
    <row r="690" spans="2:72" x14ac:dyDescent="0.3">
      <c r="B690" s="14" t="s">
        <v>10</v>
      </c>
      <c r="C690" s="50" t="s">
        <v>3</v>
      </c>
      <c r="D690" s="71">
        <v>7.7819900000000004</v>
      </c>
      <c r="E690" s="72">
        <v>9.7936999999999994</v>
      </c>
      <c r="F690" s="71">
        <v>11.805400000000001</v>
      </c>
      <c r="H690" s="14" t="s">
        <v>10</v>
      </c>
      <c r="I690" s="50" t="s">
        <v>3</v>
      </c>
      <c r="J690" s="71">
        <v>7.8277700000000001</v>
      </c>
      <c r="K690" s="72">
        <v>9.8031500000000005</v>
      </c>
      <c r="L690" s="71">
        <v>11.77853</v>
      </c>
      <c r="N690" s="14" t="s">
        <v>10</v>
      </c>
      <c r="O690" s="50" t="s">
        <v>3</v>
      </c>
      <c r="P690" s="71">
        <v>7.8244400000000001</v>
      </c>
      <c r="Q690" s="72">
        <v>9.8050999999999995</v>
      </c>
      <c r="R690" s="71">
        <v>11.78575</v>
      </c>
      <c r="T690" s="14" t="s">
        <v>10</v>
      </c>
      <c r="U690" s="50" t="s">
        <v>3</v>
      </c>
      <c r="V690" s="71">
        <v>7.9422100000000002</v>
      </c>
      <c r="W690" s="72">
        <v>10.02801</v>
      </c>
      <c r="X690" s="71">
        <v>12.11382</v>
      </c>
      <c r="Z690" s="14" t="s">
        <v>10</v>
      </c>
      <c r="AA690" s="50" t="s">
        <v>3</v>
      </c>
      <c r="AB690" s="71">
        <v>8.2533899999999996</v>
      </c>
      <c r="AC690" s="72">
        <v>10.177809999999999</v>
      </c>
      <c r="AD690" s="71">
        <v>12.10223</v>
      </c>
      <c r="AF690" s="14" t="s">
        <v>10</v>
      </c>
      <c r="AG690" s="50" t="s">
        <v>3</v>
      </c>
      <c r="AH690" s="71">
        <v>8.3767300000000002</v>
      </c>
      <c r="AI690" s="72">
        <v>10.9011</v>
      </c>
      <c r="AJ690" s="71">
        <v>13.425470000000001</v>
      </c>
      <c r="AL690" s="14" t="s">
        <v>10</v>
      </c>
      <c r="AM690" s="50" t="s">
        <v>3</v>
      </c>
      <c r="AN690" s="71">
        <v>8.8521699999999992</v>
      </c>
      <c r="AO690" s="72">
        <v>11.70365</v>
      </c>
      <c r="AP690" s="71">
        <v>14.55513</v>
      </c>
      <c r="AR690" s="14" t="s">
        <v>10</v>
      </c>
      <c r="AS690" s="50" t="s">
        <v>3</v>
      </c>
      <c r="AT690" s="71">
        <v>10.217359999999999</v>
      </c>
      <c r="AU690" s="72">
        <v>13.399760000000001</v>
      </c>
      <c r="AV690" s="71">
        <v>16.582149999999999</v>
      </c>
      <c r="AX690" s="14" t="s">
        <v>10</v>
      </c>
      <c r="AY690" s="50" t="s">
        <v>3</v>
      </c>
      <c r="AZ690" s="71">
        <v>11.82188</v>
      </c>
      <c r="BA690" s="72">
        <v>16.52317</v>
      </c>
      <c r="BB690" s="71">
        <v>21.224460000000001</v>
      </c>
      <c r="BD690" s="14" t="s">
        <v>10</v>
      </c>
      <c r="BE690" s="50" t="s">
        <v>3</v>
      </c>
      <c r="BF690" s="71">
        <v>15.05442</v>
      </c>
      <c r="BG690" s="72">
        <v>20.997209999999999</v>
      </c>
      <c r="BH690" s="71">
        <v>26.939990000000002</v>
      </c>
      <c r="BJ690" s="14" t="s">
        <v>10</v>
      </c>
      <c r="BK690" s="50" t="s">
        <v>3</v>
      </c>
      <c r="BL690" s="71">
        <v>28.25517</v>
      </c>
      <c r="BM690" s="72">
        <v>37.781140000000001</v>
      </c>
      <c r="BN690" s="71">
        <v>47.307110000000002</v>
      </c>
      <c r="BP690" s="14" t="s">
        <v>10</v>
      </c>
      <c r="BQ690" s="50" t="s">
        <v>3</v>
      </c>
      <c r="BR690" s="71">
        <v>69.488569999999996</v>
      </c>
      <c r="BS690" s="72">
        <v>88.680269999999993</v>
      </c>
      <c r="BT690" s="71">
        <v>107.87197</v>
      </c>
    </row>
    <row r="691" spans="2:72" x14ac:dyDescent="0.3">
      <c r="B691" s="47"/>
      <c r="C691" s="52" t="s">
        <v>4</v>
      </c>
      <c r="D691" s="69">
        <v>3.5962800000000001</v>
      </c>
      <c r="E691" s="73">
        <v>5.8054199999999998</v>
      </c>
      <c r="F691" s="69">
        <v>8.0145599999999995</v>
      </c>
      <c r="H691" s="47"/>
      <c r="I691" s="52" t="s">
        <v>4</v>
      </c>
      <c r="J691" s="69">
        <v>3.84958</v>
      </c>
      <c r="K691" s="73">
        <v>6.3612799999999998</v>
      </c>
      <c r="L691" s="69">
        <v>8.8729800000000001</v>
      </c>
      <c r="N691" s="47"/>
      <c r="O691" s="52" t="s">
        <v>4</v>
      </c>
      <c r="P691" s="69">
        <v>4.3338900000000002</v>
      </c>
      <c r="Q691" s="73">
        <v>6.4473099999999999</v>
      </c>
      <c r="R691" s="69">
        <v>8.5607199999999999</v>
      </c>
      <c r="T691" s="47"/>
      <c r="U691" s="52" t="s">
        <v>4</v>
      </c>
      <c r="V691" s="69">
        <v>5.2168999999999999</v>
      </c>
      <c r="W691" s="73">
        <v>7.7350099999999999</v>
      </c>
      <c r="X691" s="69">
        <v>10.25311</v>
      </c>
      <c r="Z691" s="47"/>
      <c r="AA691" s="52" t="s">
        <v>4</v>
      </c>
      <c r="AB691" s="69">
        <v>5.0285700000000002</v>
      </c>
      <c r="AC691" s="73">
        <v>7.4750899999999998</v>
      </c>
      <c r="AD691" s="69">
        <v>9.9216099999999994</v>
      </c>
      <c r="AF691" s="47"/>
      <c r="AG691" s="52" t="s">
        <v>4</v>
      </c>
      <c r="AH691" s="69">
        <v>5.8950199999999997</v>
      </c>
      <c r="AI691" s="73">
        <v>8.1347199999999997</v>
      </c>
      <c r="AJ691" s="69">
        <v>10.374409999999999</v>
      </c>
      <c r="AL691" s="47"/>
      <c r="AM691" s="52" t="s">
        <v>4</v>
      </c>
      <c r="AN691" s="69">
        <v>7.1484500000000004</v>
      </c>
      <c r="AO691" s="73">
        <v>9.0370799999999996</v>
      </c>
      <c r="AP691" s="69">
        <v>10.925700000000001</v>
      </c>
      <c r="AR691" s="47"/>
      <c r="AS691" s="52" t="s">
        <v>4</v>
      </c>
      <c r="AT691" s="69">
        <v>7.7272499999999997</v>
      </c>
      <c r="AU691" s="73">
        <v>10.263820000000001</v>
      </c>
      <c r="AV691" s="69">
        <v>12.80039</v>
      </c>
      <c r="AX691" s="47"/>
      <c r="AY691" s="52" t="s">
        <v>4</v>
      </c>
      <c r="AZ691" s="69">
        <v>10.03664</v>
      </c>
      <c r="BA691" s="73">
        <v>12.964930000000001</v>
      </c>
      <c r="BB691" s="69">
        <v>15.893230000000001</v>
      </c>
      <c r="BD691" s="47"/>
      <c r="BE691" s="52" t="s">
        <v>4</v>
      </c>
      <c r="BF691" s="69">
        <v>12.557180000000001</v>
      </c>
      <c r="BG691" s="73">
        <v>15.30871</v>
      </c>
      <c r="BH691" s="69">
        <v>18.06024</v>
      </c>
      <c r="BJ691" s="47"/>
      <c r="BK691" s="52" t="s">
        <v>4</v>
      </c>
      <c r="BL691" s="69">
        <v>16.944690000000001</v>
      </c>
      <c r="BM691" s="73">
        <v>23.45373</v>
      </c>
      <c r="BN691" s="69">
        <v>29.962759999999999</v>
      </c>
      <c r="BP691" s="47"/>
      <c r="BQ691" s="52" t="s">
        <v>4</v>
      </c>
      <c r="BR691" s="69">
        <v>34.217739999999999</v>
      </c>
      <c r="BS691" s="73">
        <v>48.065190000000001</v>
      </c>
      <c r="BT691" s="69">
        <v>61.912640000000003</v>
      </c>
    </row>
    <row r="692" spans="2:72" x14ac:dyDescent="0.3">
      <c r="B692" s="14" t="s">
        <v>11</v>
      </c>
      <c r="C692" s="50" t="s">
        <v>3</v>
      </c>
      <c r="D692" s="71">
        <v>0.89351999999999998</v>
      </c>
      <c r="E692" s="72">
        <v>1.5484599999999999</v>
      </c>
      <c r="F692" s="71">
        <v>2.2033999999999998</v>
      </c>
      <c r="H692" s="14" t="s">
        <v>11</v>
      </c>
      <c r="I692" s="50" t="s">
        <v>3</v>
      </c>
      <c r="J692" s="71">
        <v>0.91437000000000002</v>
      </c>
      <c r="K692" s="72">
        <v>1.57725</v>
      </c>
      <c r="L692" s="71">
        <v>2.2401300000000002</v>
      </c>
      <c r="N692" s="14" t="s">
        <v>11</v>
      </c>
      <c r="O692" s="50" t="s">
        <v>3</v>
      </c>
      <c r="P692" s="71">
        <v>0.94162000000000001</v>
      </c>
      <c r="Q692" s="72">
        <v>1.56996</v>
      </c>
      <c r="R692" s="71">
        <v>2.1982900000000001</v>
      </c>
      <c r="T692" s="14" t="s">
        <v>11</v>
      </c>
      <c r="U692" s="50" t="s">
        <v>3</v>
      </c>
      <c r="V692" s="71">
        <v>0.94325000000000003</v>
      </c>
      <c r="W692" s="72">
        <v>1.5901700000000001</v>
      </c>
      <c r="X692" s="71">
        <v>2.2370899999999998</v>
      </c>
      <c r="Z692" s="14" t="s">
        <v>11</v>
      </c>
      <c r="AA692" s="50" t="s">
        <v>3</v>
      </c>
      <c r="AB692" s="71">
        <v>0.96445000000000003</v>
      </c>
      <c r="AC692" s="72">
        <v>1.7130700000000001</v>
      </c>
      <c r="AD692" s="71">
        <v>2.4616799999999999</v>
      </c>
      <c r="AF692" s="14" t="s">
        <v>11</v>
      </c>
      <c r="AG692" s="50" t="s">
        <v>3</v>
      </c>
      <c r="AH692" s="71">
        <v>1.01244</v>
      </c>
      <c r="AI692" s="72">
        <v>2.1003599999999998</v>
      </c>
      <c r="AJ692" s="71">
        <v>3.1882700000000002</v>
      </c>
      <c r="AL692" s="14" t="s">
        <v>11</v>
      </c>
      <c r="AM692" s="50" t="s">
        <v>3</v>
      </c>
      <c r="AN692" s="71">
        <v>1.111</v>
      </c>
      <c r="AO692" s="72">
        <v>2.3673700000000002</v>
      </c>
      <c r="AP692" s="71">
        <v>3.6237499999999998</v>
      </c>
      <c r="AR692" s="14" t="s">
        <v>11</v>
      </c>
      <c r="AS692" s="50" t="s">
        <v>3</v>
      </c>
      <c r="AT692" s="71">
        <v>1.54057</v>
      </c>
      <c r="AU692" s="72">
        <v>3.55681</v>
      </c>
      <c r="AV692" s="71">
        <v>5.5730599999999999</v>
      </c>
      <c r="AX692" s="14" t="s">
        <v>11</v>
      </c>
      <c r="AY692" s="50" t="s">
        <v>3</v>
      </c>
      <c r="AZ692" s="71">
        <v>2.2552099999999999</v>
      </c>
      <c r="BA692" s="72">
        <v>5.3604099999999999</v>
      </c>
      <c r="BB692" s="71">
        <v>8.4656099999999999</v>
      </c>
      <c r="BD692" s="14" t="s">
        <v>11</v>
      </c>
      <c r="BE692" s="50" t="s">
        <v>3</v>
      </c>
      <c r="BF692" s="71">
        <v>4.3356000000000003</v>
      </c>
      <c r="BG692" s="72">
        <v>8.0473599999999994</v>
      </c>
      <c r="BH692" s="71">
        <v>11.759119999999999</v>
      </c>
      <c r="BJ692" s="14" t="s">
        <v>11</v>
      </c>
      <c r="BK692" s="50" t="s">
        <v>3</v>
      </c>
      <c r="BL692" s="71">
        <v>12.430059999999999</v>
      </c>
      <c r="BM692" s="72">
        <v>17.80423</v>
      </c>
      <c r="BN692" s="71">
        <v>23.1784</v>
      </c>
      <c r="BP692" s="14" t="s">
        <v>11</v>
      </c>
      <c r="BQ692" s="50" t="s">
        <v>3</v>
      </c>
      <c r="BR692" s="71">
        <v>35.654139999999998</v>
      </c>
      <c r="BS692" s="72">
        <v>47.104959999999998</v>
      </c>
      <c r="BT692" s="71">
        <v>58.555779999999999</v>
      </c>
    </row>
    <row r="693" spans="2:72" x14ac:dyDescent="0.3">
      <c r="B693" s="47"/>
      <c r="C693" s="52" t="s">
        <v>4</v>
      </c>
      <c r="D693" s="69">
        <v>2.7501500000000001</v>
      </c>
      <c r="E693" s="73">
        <v>4.2026399999999997</v>
      </c>
      <c r="F693" s="69">
        <v>5.6551299999999998</v>
      </c>
      <c r="H693" s="47"/>
      <c r="I693" s="52" t="s">
        <v>4</v>
      </c>
      <c r="J693" s="69">
        <v>2.8279100000000001</v>
      </c>
      <c r="K693" s="73">
        <v>4.3642700000000003</v>
      </c>
      <c r="L693" s="69">
        <v>5.9006299999999996</v>
      </c>
      <c r="N693" s="47"/>
      <c r="O693" s="52" t="s">
        <v>4</v>
      </c>
      <c r="P693" s="69">
        <v>2.9580600000000001</v>
      </c>
      <c r="Q693" s="73">
        <v>4.3882399999999997</v>
      </c>
      <c r="R693" s="69">
        <v>5.8184100000000001</v>
      </c>
      <c r="T693" s="47"/>
      <c r="U693" s="52" t="s">
        <v>4</v>
      </c>
      <c r="V693" s="69">
        <v>3.2181700000000002</v>
      </c>
      <c r="W693" s="73">
        <v>4.7891199999999996</v>
      </c>
      <c r="X693" s="69">
        <v>6.3600700000000003</v>
      </c>
      <c r="Z693" s="47"/>
      <c r="AA693" s="52" t="s">
        <v>4</v>
      </c>
      <c r="AB693" s="69">
        <v>3.2051699999999999</v>
      </c>
      <c r="AC693" s="73">
        <v>4.82965</v>
      </c>
      <c r="AD693" s="69">
        <v>6.4541300000000001</v>
      </c>
      <c r="AF693" s="47"/>
      <c r="AG693" s="52" t="s">
        <v>4</v>
      </c>
      <c r="AH693" s="69">
        <v>3.52826</v>
      </c>
      <c r="AI693" s="73">
        <v>5.4531400000000003</v>
      </c>
      <c r="AJ693" s="69">
        <v>7.3780099999999997</v>
      </c>
      <c r="AL693" s="47"/>
      <c r="AM693" s="52" t="s">
        <v>4</v>
      </c>
      <c r="AN693" s="69">
        <v>3.8649300000000002</v>
      </c>
      <c r="AO693" s="73">
        <v>5.9229700000000003</v>
      </c>
      <c r="AP693" s="69">
        <v>7.98102</v>
      </c>
      <c r="AR693" s="47"/>
      <c r="AS693" s="52" t="s">
        <v>4</v>
      </c>
      <c r="AT693" s="69">
        <v>4.8364200000000004</v>
      </c>
      <c r="AU693" s="73">
        <v>7.6539099999999998</v>
      </c>
      <c r="AV693" s="69">
        <v>10.471399999999999</v>
      </c>
      <c r="AX693" s="47"/>
      <c r="AY693" s="52" t="s">
        <v>4</v>
      </c>
      <c r="AZ693" s="69">
        <v>6.5585399999999998</v>
      </c>
      <c r="BA693" s="73">
        <v>10.28318</v>
      </c>
      <c r="BB693" s="69">
        <v>14.007820000000001</v>
      </c>
      <c r="BD693" s="47"/>
      <c r="BE693" s="52" t="s">
        <v>4</v>
      </c>
      <c r="BF693" s="69">
        <v>9.6571400000000001</v>
      </c>
      <c r="BG693" s="73">
        <v>13.652559999999999</v>
      </c>
      <c r="BH693" s="69">
        <v>17.64798</v>
      </c>
      <c r="BJ693" s="47"/>
      <c r="BK693" s="52" t="s">
        <v>4</v>
      </c>
      <c r="BL693" s="69">
        <v>17.994350000000001</v>
      </c>
      <c r="BM693" s="73">
        <v>24.727270000000001</v>
      </c>
      <c r="BN693" s="69">
        <v>31.4602</v>
      </c>
      <c r="BP693" s="47"/>
      <c r="BQ693" s="52" t="s">
        <v>4</v>
      </c>
      <c r="BR693" s="69">
        <v>43.372639999999997</v>
      </c>
      <c r="BS693" s="73">
        <v>56.609580000000001</v>
      </c>
      <c r="BT693" s="69">
        <v>69.846519999999998</v>
      </c>
    </row>
    <row r="694" spans="2:72" x14ac:dyDescent="0.3">
      <c r="B694" s="46" t="s">
        <v>12</v>
      </c>
      <c r="C694" s="52"/>
      <c r="D694" s="69">
        <v>10.582929999999999</v>
      </c>
      <c r="E694" s="73">
        <v>68.5</v>
      </c>
      <c r="F694" s="69">
        <v>126.41707</v>
      </c>
      <c r="H694" s="46" t="s">
        <v>12</v>
      </c>
      <c r="I694" s="52"/>
      <c r="J694" s="69">
        <v>24.466640000000002</v>
      </c>
      <c r="K694" s="73">
        <v>98</v>
      </c>
      <c r="L694" s="69">
        <v>171.53335999999999</v>
      </c>
      <c r="N694" s="46" t="s">
        <v>12</v>
      </c>
      <c r="O694" s="52"/>
      <c r="P694" s="69">
        <v>56.6616</v>
      </c>
      <c r="Q694" s="73">
        <v>105</v>
      </c>
      <c r="R694" s="69">
        <v>153.33840000000001</v>
      </c>
      <c r="T694" s="46" t="s">
        <v>12</v>
      </c>
      <c r="U694" s="52"/>
      <c r="V694" s="69">
        <v>65.226709999999997</v>
      </c>
      <c r="W694" s="73">
        <v>147.5</v>
      </c>
      <c r="X694" s="69">
        <v>229.77329</v>
      </c>
      <c r="Z694" s="46" t="s">
        <v>12</v>
      </c>
      <c r="AA694" s="52"/>
      <c r="AB694" s="69">
        <v>53.893099999999997</v>
      </c>
      <c r="AC694" s="73">
        <v>127</v>
      </c>
      <c r="AD694" s="69">
        <v>200.1069</v>
      </c>
      <c r="AF694" s="46" t="s">
        <v>12</v>
      </c>
      <c r="AG694" s="52"/>
      <c r="AH694" s="69">
        <v>79.431010000000001</v>
      </c>
      <c r="AI694" s="73">
        <v>124</v>
      </c>
      <c r="AJ694" s="69">
        <v>168.56899000000001</v>
      </c>
      <c r="AL694" s="46" t="s">
        <v>12</v>
      </c>
      <c r="AM694" s="52"/>
      <c r="AN694" s="69">
        <v>92.422579999999996</v>
      </c>
      <c r="AO694" s="73">
        <v>122.5</v>
      </c>
      <c r="AP694" s="69">
        <v>152.57741999999999</v>
      </c>
      <c r="AR694" s="46" t="s">
        <v>12</v>
      </c>
      <c r="AS694" s="52"/>
      <c r="AT694" s="69">
        <v>74.122060000000005</v>
      </c>
      <c r="AU694" s="73">
        <v>164</v>
      </c>
      <c r="AV694" s="69">
        <v>253.87794</v>
      </c>
      <c r="AX694" s="46" t="s">
        <v>12</v>
      </c>
      <c r="AY694" s="52"/>
      <c r="AZ694" s="69">
        <v>121.76351</v>
      </c>
      <c r="BA694" s="73">
        <v>192.5</v>
      </c>
      <c r="BB694" s="69">
        <v>263.23649</v>
      </c>
      <c r="BD694" s="46" t="s">
        <v>12</v>
      </c>
      <c r="BE694" s="52"/>
      <c r="BF694" s="69">
        <v>164.80250000000001</v>
      </c>
      <c r="BG694" s="73">
        <v>211</v>
      </c>
      <c r="BH694" s="69">
        <v>257.19749999999999</v>
      </c>
      <c r="BJ694" s="46" t="s">
        <v>12</v>
      </c>
      <c r="BK694" s="52"/>
      <c r="BL694" s="69">
        <v>141.46386999999999</v>
      </c>
      <c r="BM694" s="73">
        <v>173.5</v>
      </c>
      <c r="BN694" s="69">
        <v>205.53613000000001</v>
      </c>
      <c r="BP694" s="46" t="s">
        <v>12</v>
      </c>
      <c r="BQ694" s="52"/>
      <c r="BR694" s="69">
        <v>210.57835</v>
      </c>
      <c r="BS694" s="73">
        <v>252.5</v>
      </c>
      <c r="BT694" s="69">
        <v>294.42165</v>
      </c>
    </row>
    <row r="695" spans="2:72" x14ac:dyDescent="0.3">
      <c r="B695" s="14" t="s">
        <v>13</v>
      </c>
      <c r="C695" s="50" t="s">
        <v>3</v>
      </c>
      <c r="D695" s="71">
        <v>17.323180000000001</v>
      </c>
      <c r="E695" s="72">
        <v>18.105090000000001</v>
      </c>
      <c r="F695" s="71">
        <v>18.887</v>
      </c>
      <c r="H695" s="14" t="s">
        <v>13</v>
      </c>
      <c r="I695" s="50" t="s">
        <v>3</v>
      </c>
      <c r="J695" s="71">
        <v>17.177350000000001</v>
      </c>
      <c r="K695" s="72">
        <v>18.0044</v>
      </c>
      <c r="L695" s="71">
        <v>18.83145</v>
      </c>
      <c r="N695" s="14" t="s">
        <v>13</v>
      </c>
      <c r="O695" s="50" t="s">
        <v>3</v>
      </c>
      <c r="P695" s="71">
        <v>17.08747</v>
      </c>
      <c r="Q695" s="72">
        <v>17.959910000000001</v>
      </c>
      <c r="R695" s="71">
        <v>18.832350000000002</v>
      </c>
      <c r="T695" s="14" t="s">
        <v>13</v>
      </c>
      <c r="U695" s="50" t="s">
        <v>3</v>
      </c>
      <c r="V695" s="71">
        <v>16.97991</v>
      </c>
      <c r="W695" s="72">
        <v>17.852509999999999</v>
      </c>
      <c r="X695" s="71">
        <v>18.725110000000001</v>
      </c>
      <c r="Z695" s="14" t="s">
        <v>13</v>
      </c>
      <c r="AA695" s="50" t="s">
        <v>3</v>
      </c>
      <c r="AB695" s="71">
        <v>16.961790000000001</v>
      </c>
      <c r="AC695" s="72">
        <v>17.842300000000002</v>
      </c>
      <c r="AD695" s="71">
        <v>18.722809999999999</v>
      </c>
      <c r="AF695" s="14" t="s">
        <v>13</v>
      </c>
      <c r="AG695" s="50" t="s">
        <v>3</v>
      </c>
      <c r="AH695" s="71">
        <v>16.749120000000001</v>
      </c>
      <c r="AI695" s="72">
        <v>17.7348</v>
      </c>
      <c r="AJ695" s="71">
        <v>18.720479999999998</v>
      </c>
      <c r="AL695" s="14" t="s">
        <v>13</v>
      </c>
      <c r="AM695" s="50" t="s">
        <v>3</v>
      </c>
      <c r="AN695" s="71">
        <v>16.903320000000001</v>
      </c>
      <c r="AO695" s="72">
        <v>17.7837</v>
      </c>
      <c r="AP695" s="71">
        <v>18.664069999999999</v>
      </c>
      <c r="AR695" s="14" t="s">
        <v>13</v>
      </c>
      <c r="AS695" s="50" t="s">
        <v>3</v>
      </c>
      <c r="AT695" s="71">
        <v>17.079799999999999</v>
      </c>
      <c r="AU695" s="72">
        <v>17.884129999999999</v>
      </c>
      <c r="AV695" s="71">
        <v>18.68845</v>
      </c>
      <c r="AX695" s="14" t="s">
        <v>13</v>
      </c>
      <c r="AY695" s="50" t="s">
        <v>3</v>
      </c>
      <c r="AZ695" s="71">
        <v>17.119340000000001</v>
      </c>
      <c r="BA695" s="72">
        <v>18.052710000000001</v>
      </c>
      <c r="BB695" s="71">
        <v>18.986080000000001</v>
      </c>
      <c r="BD695" s="14" t="s">
        <v>13</v>
      </c>
      <c r="BE695" s="50" t="s">
        <v>3</v>
      </c>
      <c r="BF695" s="71">
        <v>17.210249999999998</v>
      </c>
      <c r="BG695" s="72">
        <v>18.14939</v>
      </c>
      <c r="BH695" s="71">
        <v>19.088519999999999</v>
      </c>
      <c r="BJ695" s="14" t="s">
        <v>13</v>
      </c>
      <c r="BK695" s="50" t="s">
        <v>3</v>
      </c>
      <c r="BL695" s="71">
        <v>19.08446</v>
      </c>
      <c r="BM695" s="72">
        <v>19.566130000000001</v>
      </c>
      <c r="BN695" s="71">
        <v>20.047799999999999</v>
      </c>
      <c r="BP695" s="14" t="s">
        <v>13</v>
      </c>
      <c r="BQ695" s="50" t="s">
        <v>3</v>
      </c>
      <c r="BR695" s="71">
        <v>22.363489999999999</v>
      </c>
      <c r="BS695" s="72">
        <v>22.87791</v>
      </c>
      <c r="BT695" s="71">
        <v>23.392330000000001</v>
      </c>
    </row>
    <row r="696" spans="2:72" x14ac:dyDescent="0.3">
      <c r="B696" s="47"/>
      <c r="C696" s="52" t="s">
        <v>4</v>
      </c>
      <c r="D696" s="69">
        <v>10.744870000000001</v>
      </c>
      <c r="E696" s="73">
        <v>10.934369999999999</v>
      </c>
      <c r="F696" s="69">
        <v>11.123860000000001</v>
      </c>
      <c r="H696" s="47"/>
      <c r="I696" s="52" t="s">
        <v>4</v>
      </c>
      <c r="J696" s="69">
        <v>10.7818</v>
      </c>
      <c r="K696" s="73">
        <v>10.958119999999999</v>
      </c>
      <c r="L696" s="69">
        <v>11.134449999999999</v>
      </c>
      <c r="N696" s="47"/>
      <c r="O696" s="52" t="s">
        <v>4</v>
      </c>
      <c r="P696" s="69">
        <v>10.794320000000001</v>
      </c>
      <c r="Q696" s="73">
        <v>10.96776</v>
      </c>
      <c r="R696" s="69">
        <v>11.1412</v>
      </c>
      <c r="T696" s="47"/>
      <c r="U696" s="52" t="s">
        <v>4</v>
      </c>
      <c r="V696" s="69">
        <v>10.85493</v>
      </c>
      <c r="W696" s="73">
        <v>11.02914</v>
      </c>
      <c r="X696" s="69">
        <v>11.203340000000001</v>
      </c>
      <c r="Z696" s="47"/>
      <c r="AA696" s="52" t="s">
        <v>4</v>
      </c>
      <c r="AB696" s="69">
        <v>10.796279999999999</v>
      </c>
      <c r="AC696" s="73">
        <v>10.988670000000001</v>
      </c>
      <c r="AD696" s="69">
        <v>11.18107</v>
      </c>
      <c r="AF696" s="47"/>
      <c r="AG696" s="52" t="s">
        <v>4</v>
      </c>
      <c r="AH696" s="69">
        <v>10.82938</v>
      </c>
      <c r="AI696" s="73">
        <v>11.05912</v>
      </c>
      <c r="AJ696" s="69">
        <v>11.28885</v>
      </c>
      <c r="AL696" s="47"/>
      <c r="AM696" s="52" t="s">
        <v>4</v>
      </c>
      <c r="AN696" s="69">
        <v>10.85037</v>
      </c>
      <c r="AO696" s="73">
        <v>11.06983</v>
      </c>
      <c r="AP696" s="69">
        <v>11.289289999999999</v>
      </c>
      <c r="AR696" s="47"/>
      <c r="AS696" s="52" t="s">
        <v>4</v>
      </c>
      <c r="AT696" s="69">
        <v>10.935790000000001</v>
      </c>
      <c r="AU696" s="73">
        <v>11.218959999999999</v>
      </c>
      <c r="AV696" s="69">
        <v>11.50212</v>
      </c>
      <c r="AX696" s="47"/>
      <c r="AY696" s="52" t="s">
        <v>4</v>
      </c>
      <c r="AZ696" s="69">
        <v>11.15926</v>
      </c>
      <c r="BA696" s="73">
        <v>11.440099999999999</v>
      </c>
      <c r="BB696" s="69">
        <v>11.72095</v>
      </c>
      <c r="BD696" s="47"/>
      <c r="BE696" s="52" t="s">
        <v>4</v>
      </c>
      <c r="BF696" s="69">
        <v>11.371169999999999</v>
      </c>
      <c r="BG696" s="73">
        <v>11.651210000000001</v>
      </c>
      <c r="BH696" s="69">
        <v>11.93126</v>
      </c>
      <c r="BJ696" s="47"/>
      <c r="BK696" s="52" t="s">
        <v>4</v>
      </c>
      <c r="BL696" s="69">
        <v>11.97851</v>
      </c>
      <c r="BM696" s="73">
        <v>12.220179999999999</v>
      </c>
      <c r="BN696" s="69">
        <v>12.46185</v>
      </c>
      <c r="BP696" s="47"/>
      <c r="BQ696" s="52" t="s">
        <v>4</v>
      </c>
      <c r="BR696" s="69">
        <v>11.582369999999999</v>
      </c>
      <c r="BS696" s="73">
        <v>11.76282</v>
      </c>
      <c r="BT696" s="69">
        <v>11.94327</v>
      </c>
    </row>
    <row r="697" spans="2:72" x14ac:dyDescent="0.3">
      <c r="B697" s="14" t="s">
        <v>14</v>
      </c>
      <c r="C697" s="50" t="s">
        <v>3</v>
      </c>
      <c r="D697" s="71">
        <v>14.604699999999999</v>
      </c>
      <c r="E697" s="72">
        <v>15.85345</v>
      </c>
      <c r="F697" s="71">
        <v>17.10219</v>
      </c>
      <c r="H697" s="14" t="s">
        <v>14</v>
      </c>
      <c r="I697" s="50" t="s">
        <v>3</v>
      </c>
      <c r="J697" s="71">
        <v>14.442119999999999</v>
      </c>
      <c r="K697" s="72">
        <v>15.73695</v>
      </c>
      <c r="L697" s="71">
        <v>17.031790000000001</v>
      </c>
      <c r="N697" s="14" t="s">
        <v>14</v>
      </c>
      <c r="O697" s="50" t="s">
        <v>3</v>
      </c>
      <c r="P697" s="71">
        <v>14.42135</v>
      </c>
      <c r="Q697" s="72">
        <v>15.696109999999999</v>
      </c>
      <c r="R697" s="71">
        <v>16.970880000000001</v>
      </c>
      <c r="T697" s="14" t="s">
        <v>14</v>
      </c>
      <c r="U697" s="50" t="s">
        <v>3</v>
      </c>
      <c r="V697" s="71">
        <v>14.35022</v>
      </c>
      <c r="W697" s="72">
        <v>15.61786</v>
      </c>
      <c r="X697" s="71">
        <v>16.885490000000001</v>
      </c>
      <c r="Z697" s="14" t="s">
        <v>14</v>
      </c>
      <c r="AA697" s="50" t="s">
        <v>3</v>
      </c>
      <c r="AB697" s="71">
        <v>14.17689</v>
      </c>
      <c r="AC697" s="72">
        <v>15.51698</v>
      </c>
      <c r="AD697" s="71">
        <v>16.85708</v>
      </c>
      <c r="AF697" s="14" t="s">
        <v>14</v>
      </c>
      <c r="AG697" s="50" t="s">
        <v>3</v>
      </c>
      <c r="AH697" s="71">
        <v>13.60345</v>
      </c>
      <c r="AI697" s="72">
        <v>15.167909999999999</v>
      </c>
      <c r="AJ697" s="71">
        <v>16.73236</v>
      </c>
      <c r="AL697" s="14" t="s">
        <v>14</v>
      </c>
      <c r="AM697" s="50" t="s">
        <v>3</v>
      </c>
      <c r="AN697" s="71">
        <v>13.60234</v>
      </c>
      <c r="AO697" s="72">
        <v>15.080640000000001</v>
      </c>
      <c r="AP697" s="71">
        <v>16.55894</v>
      </c>
      <c r="AR697" s="14" t="s">
        <v>14</v>
      </c>
      <c r="AS697" s="50" t="s">
        <v>3</v>
      </c>
      <c r="AT697" s="71">
        <v>12.73189</v>
      </c>
      <c r="AU697" s="72">
        <v>14.33736</v>
      </c>
      <c r="AV697" s="71">
        <v>15.94284</v>
      </c>
      <c r="AX697" s="14" t="s">
        <v>14</v>
      </c>
      <c r="AY697" s="50" t="s">
        <v>3</v>
      </c>
      <c r="AZ697" s="71">
        <v>12.221640000000001</v>
      </c>
      <c r="BA697" s="72">
        <v>13.630649999999999</v>
      </c>
      <c r="BB697" s="71">
        <v>15.03966</v>
      </c>
      <c r="BD697" s="14" t="s">
        <v>14</v>
      </c>
      <c r="BE697" s="50" t="s">
        <v>3</v>
      </c>
      <c r="BF697" s="71">
        <v>11.32274</v>
      </c>
      <c r="BG697" s="72">
        <v>12.638629999999999</v>
      </c>
      <c r="BH697" s="71">
        <v>13.95453</v>
      </c>
      <c r="BJ697" s="14" t="s">
        <v>14</v>
      </c>
      <c r="BK697" s="50" t="s">
        <v>3</v>
      </c>
      <c r="BL697" s="71">
        <v>10.83803</v>
      </c>
      <c r="BM697" s="72">
        <v>11.63191</v>
      </c>
      <c r="BN697" s="71">
        <v>12.425789999999999</v>
      </c>
      <c r="BP697" s="14" t="s">
        <v>14</v>
      </c>
      <c r="BQ697" s="50" t="s">
        <v>3</v>
      </c>
      <c r="BR697" s="71">
        <v>11.667490000000001</v>
      </c>
      <c r="BS697" s="72">
        <v>12.134679999999999</v>
      </c>
      <c r="BT697" s="71">
        <v>12.60188</v>
      </c>
    </row>
    <row r="698" spans="2:72" x14ac:dyDescent="0.3">
      <c r="B698" s="47"/>
      <c r="C698" s="52" t="s">
        <v>4</v>
      </c>
      <c r="D698" s="69">
        <v>11.248049999999999</v>
      </c>
      <c r="E698" s="73">
        <v>11.417590000000001</v>
      </c>
      <c r="F698" s="69">
        <v>11.58714</v>
      </c>
      <c r="H698" s="47"/>
      <c r="I698" s="52" t="s">
        <v>4</v>
      </c>
      <c r="J698" s="69">
        <v>11.238060000000001</v>
      </c>
      <c r="K698" s="73">
        <v>11.415179999999999</v>
      </c>
      <c r="L698" s="69">
        <v>11.592309999999999</v>
      </c>
      <c r="N698" s="47"/>
      <c r="O698" s="52" t="s">
        <v>4</v>
      </c>
      <c r="P698" s="69">
        <v>11.24701</v>
      </c>
      <c r="Q698" s="73">
        <v>11.42789</v>
      </c>
      <c r="R698" s="69">
        <v>11.608779999999999</v>
      </c>
      <c r="T698" s="47"/>
      <c r="U698" s="52" t="s">
        <v>4</v>
      </c>
      <c r="V698" s="69">
        <v>11.26313</v>
      </c>
      <c r="W698" s="73">
        <v>11.45998</v>
      </c>
      <c r="X698" s="69">
        <v>11.65682</v>
      </c>
      <c r="Z698" s="47"/>
      <c r="AA698" s="52" t="s">
        <v>4</v>
      </c>
      <c r="AB698" s="69">
        <v>11.205579999999999</v>
      </c>
      <c r="AC698" s="73">
        <v>11.420579999999999</v>
      </c>
      <c r="AD698" s="69">
        <v>11.63557</v>
      </c>
      <c r="AF698" s="47"/>
      <c r="AG698" s="52" t="s">
        <v>4</v>
      </c>
      <c r="AH698" s="69">
        <v>11.202830000000001</v>
      </c>
      <c r="AI698" s="73">
        <v>11.444839999999999</v>
      </c>
      <c r="AJ698" s="69">
        <v>11.686859999999999</v>
      </c>
      <c r="AL698" s="47"/>
      <c r="AM698" s="52" t="s">
        <v>4</v>
      </c>
      <c r="AN698" s="69">
        <v>11.23348</v>
      </c>
      <c r="AO698" s="73">
        <v>11.47434</v>
      </c>
      <c r="AP698" s="69">
        <v>11.71519</v>
      </c>
      <c r="AR698" s="47"/>
      <c r="AS698" s="52" t="s">
        <v>4</v>
      </c>
      <c r="AT698" s="69">
        <v>11.337770000000001</v>
      </c>
      <c r="AU698" s="73">
        <v>11.58967</v>
      </c>
      <c r="AV698" s="69">
        <v>11.841559999999999</v>
      </c>
      <c r="AX698" s="47"/>
      <c r="AY698" s="52" t="s">
        <v>4</v>
      </c>
      <c r="AZ698" s="69">
        <v>11.51919</v>
      </c>
      <c r="BA698" s="73">
        <v>11.80477</v>
      </c>
      <c r="BB698" s="69">
        <v>12.09036</v>
      </c>
      <c r="BD698" s="47"/>
      <c r="BE698" s="52" t="s">
        <v>4</v>
      </c>
      <c r="BF698" s="69">
        <v>11.651249999999999</v>
      </c>
      <c r="BG698" s="73">
        <v>11.87965</v>
      </c>
      <c r="BH698" s="69">
        <v>12.10805</v>
      </c>
      <c r="BJ698" s="47"/>
      <c r="BK698" s="52" t="s">
        <v>4</v>
      </c>
      <c r="BL698" s="69">
        <v>12.11936</v>
      </c>
      <c r="BM698" s="73">
        <v>12.304</v>
      </c>
      <c r="BN698" s="69">
        <v>12.48864</v>
      </c>
      <c r="BP698" s="47"/>
      <c r="BQ698" s="52" t="s">
        <v>4</v>
      </c>
      <c r="BR698" s="69">
        <v>12.94126</v>
      </c>
      <c r="BS698" s="73">
        <v>13.02561</v>
      </c>
      <c r="BT698" s="69">
        <v>13.109959999999999</v>
      </c>
    </row>
    <row r="699" spans="2:72" x14ac:dyDescent="0.3">
      <c r="B699" s="14" t="s">
        <v>15</v>
      </c>
      <c r="C699" s="50" t="s">
        <v>3</v>
      </c>
      <c r="D699" s="71">
        <v>17.323180000000001</v>
      </c>
      <c r="E699" s="74">
        <v>18.105090000000001</v>
      </c>
      <c r="F699" s="71">
        <v>18.887</v>
      </c>
      <c r="H699" s="14" t="s">
        <v>15</v>
      </c>
      <c r="I699" s="50" t="s">
        <v>3</v>
      </c>
      <c r="J699" s="71">
        <v>17.177350000000001</v>
      </c>
      <c r="K699" s="74">
        <v>18.0044</v>
      </c>
      <c r="L699" s="71">
        <v>18.83145</v>
      </c>
      <c r="N699" s="14" t="s">
        <v>15</v>
      </c>
      <c r="O699" s="50" t="s">
        <v>3</v>
      </c>
      <c r="P699" s="71">
        <v>17.08747</v>
      </c>
      <c r="Q699" s="74">
        <v>17.959910000000001</v>
      </c>
      <c r="R699" s="71">
        <v>18.832350000000002</v>
      </c>
      <c r="T699" s="14" t="s">
        <v>15</v>
      </c>
      <c r="U699" s="50" t="s">
        <v>3</v>
      </c>
      <c r="V699" s="71">
        <v>16.97991</v>
      </c>
      <c r="W699" s="74">
        <v>17.852509999999999</v>
      </c>
      <c r="X699" s="71">
        <v>18.725110000000001</v>
      </c>
      <c r="Z699" s="14" t="s">
        <v>15</v>
      </c>
      <c r="AA699" s="50" t="s">
        <v>3</v>
      </c>
      <c r="AB699" s="71">
        <v>16.961790000000001</v>
      </c>
      <c r="AC699" s="74">
        <v>17.842300000000002</v>
      </c>
      <c r="AD699" s="71">
        <v>18.722809999999999</v>
      </c>
      <c r="AF699" s="14" t="s">
        <v>15</v>
      </c>
      <c r="AG699" s="50" t="s">
        <v>3</v>
      </c>
      <c r="AH699" s="71">
        <v>16.749120000000001</v>
      </c>
      <c r="AI699" s="74">
        <v>17.7348</v>
      </c>
      <c r="AJ699" s="71">
        <v>18.720479999999998</v>
      </c>
      <c r="AL699" s="14" t="s">
        <v>15</v>
      </c>
      <c r="AM699" s="50" t="s">
        <v>3</v>
      </c>
      <c r="AN699" s="71">
        <v>16.903320000000001</v>
      </c>
      <c r="AO699" s="74">
        <v>17.7837</v>
      </c>
      <c r="AP699" s="71">
        <v>18.664069999999999</v>
      </c>
      <c r="AR699" s="14" t="s">
        <v>15</v>
      </c>
      <c r="AS699" s="50" t="s">
        <v>3</v>
      </c>
      <c r="AT699" s="71">
        <v>17.079799999999999</v>
      </c>
      <c r="AU699" s="74">
        <v>17.884129999999999</v>
      </c>
      <c r="AV699" s="71">
        <v>18.68845</v>
      </c>
      <c r="AX699" s="14" t="s">
        <v>15</v>
      </c>
      <c r="AY699" s="50" t="s">
        <v>3</v>
      </c>
      <c r="AZ699" s="71">
        <v>17.119340000000001</v>
      </c>
      <c r="BA699" s="74">
        <v>18.052710000000001</v>
      </c>
      <c r="BB699" s="71">
        <v>18.986080000000001</v>
      </c>
      <c r="BD699" s="14" t="s">
        <v>15</v>
      </c>
      <c r="BE699" s="50" t="s">
        <v>3</v>
      </c>
      <c r="BF699" s="71">
        <v>17.210249999999998</v>
      </c>
      <c r="BG699" s="74">
        <v>18.14939</v>
      </c>
      <c r="BH699" s="71">
        <v>19.088519999999999</v>
      </c>
      <c r="BJ699" s="14" t="s">
        <v>15</v>
      </c>
      <c r="BK699" s="50" t="s">
        <v>3</v>
      </c>
      <c r="BL699" s="71">
        <v>19.08446</v>
      </c>
      <c r="BM699" s="74">
        <v>19.566130000000001</v>
      </c>
      <c r="BN699" s="71">
        <v>20.047799999999999</v>
      </c>
      <c r="BP699" s="14" t="s">
        <v>15</v>
      </c>
      <c r="BQ699" s="50" t="s">
        <v>3</v>
      </c>
      <c r="BR699" s="71">
        <v>22.363489999999999</v>
      </c>
      <c r="BS699" s="74">
        <v>22.87791</v>
      </c>
      <c r="BT699" s="71">
        <v>23.392330000000001</v>
      </c>
    </row>
    <row r="700" spans="2:72" x14ac:dyDescent="0.3">
      <c r="B700" s="47"/>
      <c r="C700" s="52" t="s">
        <v>4</v>
      </c>
      <c r="D700" s="69">
        <v>10.744870000000001</v>
      </c>
      <c r="E700" s="73">
        <v>10.934369999999999</v>
      </c>
      <c r="F700" s="69">
        <v>11.123860000000001</v>
      </c>
      <c r="H700" s="47"/>
      <c r="I700" s="52" t="s">
        <v>4</v>
      </c>
      <c r="J700" s="69">
        <v>10.7818</v>
      </c>
      <c r="K700" s="73">
        <v>10.958119999999999</v>
      </c>
      <c r="L700" s="69">
        <v>11.134449999999999</v>
      </c>
      <c r="N700" s="47"/>
      <c r="O700" s="52" t="s">
        <v>4</v>
      </c>
      <c r="P700" s="69">
        <v>10.794320000000001</v>
      </c>
      <c r="Q700" s="73">
        <v>10.96776</v>
      </c>
      <c r="R700" s="69">
        <v>11.1412</v>
      </c>
      <c r="T700" s="47"/>
      <c r="U700" s="52" t="s">
        <v>4</v>
      </c>
      <c r="V700" s="69">
        <v>10.85493</v>
      </c>
      <c r="W700" s="73">
        <v>11.02914</v>
      </c>
      <c r="X700" s="69">
        <v>11.203340000000001</v>
      </c>
      <c r="Z700" s="47"/>
      <c r="AA700" s="52" t="s">
        <v>4</v>
      </c>
      <c r="AB700" s="69">
        <v>10.796279999999999</v>
      </c>
      <c r="AC700" s="73">
        <v>10.988670000000001</v>
      </c>
      <c r="AD700" s="69">
        <v>11.18107</v>
      </c>
      <c r="AF700" s="47"/>
      <c r="AG700" s="52" t="s">
        <v>4</v>
      </c>
      <c r="AH700" s="69">
        <v>10.82938</v>
      </c>
      <c r="AI700" s="73">
        <v>11.05912</v>
      </c>
      <c r="AJ700" s="69">
        <v>11.28885</v>
      </c>
      <c r="AL700" s="47"/>
      <c r="AM700" s="52" t="s">
        <v>4</v>
      </c>
      <c r="AN700" s="69">
        <v>10.85037</v>
      </c>
      <c r="AO700" s="73">
        <v>11.06983</v>
      </c>
      <c r="AP700" s="69">
        <v>11.289289999999999</v>
      </c>
      <c r="AR700" s="47"/>
      <c r="AS700" s="52" t="s">
        <v>4</v>
      </c>
      <c r="AT700" s="69">
        <v>10.935790000000001</v>
      </c>
      <c r="AU700" s="73">
        <v>11.218959999999999</v>
      </c>
      <c r="AV700" s="69">
        <v>11.50212</v>
      </c>
      <c r="AX700" s="47"/>
      <c r="AY700" s="52" t="s">
        <v>4</v>
      </c>
      <c r="AZ700" s="69">
        <v>11.15926</v>
      </c>
      <c r="BA700" s="73">
        <v>11.440099999999999</v>
      </c>
      <c r="BB700" s="69">
        <v>11.72095</v>
      </c>
      <c r="BD700" s="47"/>
      <c r="BE700" s="52" t="s">
        <v>4</v>
      </c>
      <c r="BF700" s="69">
        <v>11.371169999999999</v>
      </c>
      <c r="BG700" s="73">
        <v>11.651210000000001</v>
      </c>
      <c r="BH700" s="69">
        <v>11.93126</v>
      </c>
      <c r="BJ700" s="47"/>
      <c r="BK700" s="52" t="s">
        <v>4</v>
      </c>
      <c r="BL700" s="69">
        <v>11.97851</v>
      </c>
      <c r="BM700" s="73">
        <v>12.220179999999999</v>
      </c>
      <c r="BN700" s="69">
        <v>12.46185</v>
      </c>
      <c r="BP700" s="47"/>
      <c r="BQ700" s="52" t="s">
        <v>4</v>
      </c>
      <c r="BR700" s="69">
        <v>11.582369999999999</v>
      </c>
      <c r="BS700" s="73">
        <v>11.76282</v>
      </c>
      <c r="BT700" s="69">
        <v>11.94327</v>
      </c>
    </row>
    <row r="701" spans="2:72" x14ac:dyDescent="0.3">
      <c r="B701" s="14" t="s">
        <v>16</v>
      </c>
      <c r="C701" s="50" t="s">
        <v>3</v>
      </c>
      <c r="D701" s="71">
        <v>2.6399300000000001</v>
      </c>
      <c r="E701" s="74">
        <v>2.7270699999999999</v>
      </c>
      <c r="F701" s="71">
        <v>2.8142100000000001</v>
      </c>
      <c r="H701" s="14" t="s">
        <v>16</v>
      </c>
      <c r="I701" s="50" t="s">
        <v>3</v>
      </c>
      <c r="J701" s="71">
        <v>2.6923400000000002</v>
      </c>
      <c r="K701" s="74">
        <v>2.7597700000000001</v>
      </c>
      <c r="L701" s="71">
        <v>2.82721</v>
      </c>
      <c r="N701" s="14" t="s">
        <v>16</v>
      </c>
      <c r="O701" s="50" t="s">
        <v>3</v>
      </c>
      <c r="P701" s="71">
        <v>2.6547299999999998</v>
      </c>
      <c r="Q701" s="74">
        <v>2.7311299999999998</v>
      </c>
      <c r="R701" s="71">
        <v>2.8075299999999999</v>
      </c>
      <c r="T701" s="14" t="s">
        <v>16</v>
      </c>
      <c r="U701" s="50" t="s">
        <v>3</v>
      </c>
      <c r="V701" s="71">
        <v>2.6694200000000001</v>
      </c>
      <c r="W701" s="74">
        <v>2.718</v>
      </c>
      <c r="X701" s="71">
        <v>2.7665799999999998</v>
      </c>
      <c r="Z701" s="14" t="s">
        <v>16</v>
      </c>
      <c r="AA701" s="50" t="s">
        <v>3</v>
      </c>
      <c r="AB701" s="71">
        <v>2.6656599999999999</v>
      </c>
      <c r="AC701" s="74">
        <v>2.74282</v>
      </c>
      <c r="AD701" s="71">
        <v>2.8199800000000002</v>
      </c>
      <c r="AF701" s="14" t="s">
        <v>16</v>
      </c>
      <c r="AG701" s="50" t="s">
        <v>3</v>
      </c>
      <c r="AH701" s="71">
        <v>2.65415</v>
      </c>
      <c r="AI701" s="74">
        <v>2.7272400000000001</v>
      </c>
      <c r="AJ701" s="71">
        <v>2.8003300000000002</v>
      </c>
      <c r="AL701" s="14" t="s">
        <v>16</v>
      </c>
      <c r="AM701" s="50" t="s">
        <v>3</v>
      </c>
      <c r="AN701" s="71">
        <v>2.6638199999999999</v>
      </c>
      <c r="AO701" s="74">
        <v>2.7357100000000001</v>
      </c>
      <c r="AP701" s="71">
        <v>2.8076099999999999</v>
      </c>
      <c r="AR701" s="14" t="s">
        <v>16</v>
      </c>
      <c r="AS701" s="50" t="s">
        <v>3</v>
      </c>
      <c r="AT701" s="71">
        <v>2.5887600000000002</v>
      </c>
      <c r="AU701" s="74">
        <v>2.6801400000000002</v>
      </c>
      <c r="AV701" s="71">
        <v>2.7715200000000002</v>
      </c>
      <c r="AX701" s="14" t="s">
        <v>16</v>
      </c>
      <c r="AY701" s="50" t="s">
        <v>3</v>
      </c>
      <c r="AZ701" s="71">
        <v>2.5706699999999998</v>
      </c>
      <c r="BA701" s="74">
        <v>2.62487</v>
      </c>
      <c r="BB701" s="71">
        <v>2.6790600000000002</v>
      </c>
      <c r="BD701" s="14" t="s">
        <v>16</v>
      </c>
      <c r="BE701" s="50" t="s">
        <v>3</v>
      </c>
      <c r="BF701" s="71">
        <v>2.5754100000000002</v>
      </c>
      <c r="BG701" s="74">
        <v>2.6202299999999998</v>
      </c>
      <c r="BH701" s="71">
        <v>2.6650499999999999</v>
      </c>
      <c r="BJ701" s="14" t="s">
        <v>16</v>
      </c>
      <c r="BK701" s="50" t="s">
        <v>3</v>
      </c>
      <c r="BL701" s="71">
        <v>2.53085</v>
      </c>
      <c r="BM701" s="74">
        <v>2.5509300000000001</v>
      </c>
      <c r="BN701" s="71">
        <v>2.5710099999999998</v>
      </c>
      <c r="BP701" s="14" t="s">
        <v>16</v>
      </c>
      <c r="BQ701" s="50" t="s">
        <v>3</v>
      </c>
      <c r="BR701" s="71">
        <v>2.4885100000000002</v>
      </c>
      <c r="BS701" s="74">
        <v>2.5013899999999998</v>
      </c>
      <c r="BT701" s="71">
        <v>2.5142799999999998</v>
      </c>
    </row>
    <row r="702" spans="2:72" x14ac:dyDescent="0.3">
      <c r="B702" s="47"/>
      <c r="C702" s="52" t="s">
        <v>4</v>
      </c>
      <c r="D702" s="69">
        <v>1.4085700000000001</v>
      </c>
      <c r="E702" s="73">
        <v>1.4288099999999999</v>
      </c>
      <c r="F702" s="69">
        <v>1.44906</v>
      </c>
      <c r="H702" s="47"/>
      <c r="I702" s="52" t="s">
        <v>4</v>
      </c>
      <c r="J702" s="69">
        <v>1.3896900000000001</v>
      </c>
      <c r="K702" s="73">
        <v>1.4202300000000001</v>
      </c>
      <c r="L702" s="69">
        <v>1.4507699999999999</v>
      </c>
      <c r="N702" s="47"/>
      <c r="O702" s="52" t="s">
        <v>4</v>
      </c>
      <c r="P702" s="69">
        <v>1.41666</v>
      </c>
      <c r="Q702" s="73">
        <v>1.4302900000000001</v>
      </c>
      <c r="R702" s="69">
        <v>1.4439299999999999</v>
      </c>
      <c r="T702" s="47"/>
      <c r="U702" s="52" t="s">
        <v>4</v>
      </c>
      <c r="V702" s="69">
        <v>1.3985099999999999</v>
      </c>
      <c r="W702" s="73">
        <v>1.4160999999999999</v>
      </c>
      <c r="X702" s="69">
        <v>1.4336800000000001</v>
      </c>
      <c r="Z702" s="47"/>
      <c r="AA702" s="52" t="s">
        <v>4</v>
      </c>
      <c r="AB702" s="69">
        <v>1.36121</v>
      </c>
      <c r="AC702" s="73">
        <v>1.40689</v>
      </c>
      <c r="AD702" s="69">
        <v>1.4525699999999999</v>
      </c>
      <c r="AF702" s="47"/>
      <c r="AG702" s="52" t="s">
        <v>4</v>
      </c>
      <c r="AH702" s="69">
        <v>1.4025000000000001</v>
      </c>
      <c r="AI702" s="73">
        <v>1.42035</v>
      </c>
      <c r="AJ702" s="69">
        <v>1.4381900000000001</v>
      </c>
      <c r="AL702" s="47"/>
      <c r="AM702" s="52" t="s">
        <v>4</v>
      </c>
      <c r="AN702" s="69">
        <v>1.4069</v>
      </c>
      <c r="AO702" s="73">
        <v>1.4276599999999999</v>
      </c>
      <c r="AP702" s="69">
        <v>1.44842</v>
      </c>
      <c r="AR702" s="47"/>
      <c r="AS702" s="52" t="s">
        <v>4</v>
      </c>
      <c r="AT702" s="69">
        <v>1.4288099999999999</v>
      </c>
      <c r="AU702" s="73">
        <v>1.4416500000000001</v>
      </c>
      <c r="AV702" s="69">
        <v>1.4544999999999999</v>
      </c>
      <c r="AX702" s="47"/>
      <c r="AY702" s="52" t="s">
        <v>4</v>
      </c>
      <c r="AZ702" s="69">
        <v>1.43224</v>
      </c>
      <c r="BA702" s="73">
        <v>1.4420500000000001</v>
      </c>
      <c r="BB702" s="69">
        <v>1.4518599999999999</v>
      </c>
      <c r="BD702" s="47"/>
      <c r="BE702" s="52" t="s">
        <v>4</v>
      </c>
      <c r="BF702" s="69">
        <v>1.43401</v>
      </c>
      <c r="BG702" s="73">
        <v>1.4423699999999999</v>
      </c>
      <c r="BH702" s="69">
        <v>1.4507300000000001</v>
      </c>
      <c r="BJ702" s="47"/>
      <c r="BK702" s="52" t="s">
        <v>4</v>
      </c>
      <c r="BL702" s="69">
        <v>1.43353</v>
      </c>
      <c r="BM702" s="73">
        <v>1.44007</v>
      </c>
      <c r="BN702" s="69">
        <v>1.44661</v>
      </c>
      <c r="BP702" s="47"/>
      <c r="BQ702" s="52" t="s">
        <v>4</v>
      </c>
      <c r="BR702" s="69">
        <v>1.43632</v>
      </c>
      <c r="BS702" s="73">
        <v>1.44428</v>
      </c>
      <c r="BT702" s="69">
        <v>1.4522299999999999</v>
      </c>
    </row>
    <row r="703" spans="2:72" x14ac:dyDescent="0.3">
      <c r="B703" s="14" t="s">
        <v>17</v>
      </c>
      <c r="C703" s="50" t="s">
        <v>3</v>
      </c>
      <c r="D703" s="71">
        <v>88.385649999999998</v>
      </c>
      <c r="E703" s="72">
        <v>88.937399999999997</v>
      </c>
      <c r="F703" s="71">
        <v>89.489140000000006</v>
      </c>
      <c r="H703" s="14" t="s">
        <v>17</v>
      </c>
      <c r="I703" s="50" t="s">
        <v>3</v>
      </c>
      <c r="J703" s="71">
        <v>88.374369999999999</v>
      </c>
      <c r="K703" s="72">
        <v>88.914360000000002</v>
      </c>
      <c r="L703" s="71">
        <v>89.454350000000005</v>
      </c>
      <c r="N703" s="14" t="s">
        <v>17</v>
      </c>
      <c r="O703" s="50" t="s">
        <v>3</v>
      </c>
      <c r="P703" s="71">
        <v>88.362700000000004</v>
      </c>
      <c r="Q703" s="72">
        <v>88.892039999999994</v>
      </c>
      <c r="R703" s="71">
        <v>89.421379999999999</v>
      </c>
      <c r="T703" s="14" t="s">
        <v>17</v>
      </c>
      <c r="U703" s="50" t="s">
        <v>3</v>
      </c>
      <c r="V703" s="71">
        <v>88.352069999999998</v>
      </c>
      <c r="W703" s="72">
        <v>88.882679999999993</v>
      </c>
      <c r="X703" s="71">
        <v>89.413290000000003</v>
      </c>
      <c r="Z703" s="14" t="s">
        <v>17</v>
      </c>
      <c r="AA703" s="50" t="s">
        <v>3</v>
      </c>
      <c r="AB703" s="71">
        <v>88.34375</v>
      </c>
      <c r="AC703" s="72">
        <v>88.892120000000006</v>
      </c>
      <c r="AD703" s="71">
        <v>89.440479999999994</v>
      </c>
      <c r="AF703" s="14" t="s">
        <v>17</v>
      </c>
      <c r="AG703" s="50" t="s">
        <v>3</v>
      </c>
      <c r="AH703" s="71">
        <v>88.300489999999996</v>
      </c>
      <c r="AI703" s="72">
        <v>88.962280000000007</v>
      </c>
      <c r="AJ703" s="71">
        <v>89.624080000000006</v>
      </c>
      <c r="AL703" s="14" t="s">
        <v>17</v>
      </c>
      <c r="AM703" s="50" t="s">
        <v>3</v>
      </c>
      <c r="AN703" s="71">
        <v>88.303139999999999</v>
      </c>
      <c r="AO703" s="72">
        <v>89.014529999999993</v>
      </c>
      <c r="AP703" s="71">
        <v>89.725920000000002</v>
      </c>
      <c r="AR703" s="14" t="s">
        <v>17</v>
      </c>
      <c r="AS703" s="50" t="s">
        <v>3</v>
      </c>
      <c r="AT703" s="71">
        <v>88.368319999999997</v>
      </c>
      <c r="AU703" s="72">
        <v>89.363990000000001</v>
      </c>
      <c r="AV703" s="71">
        <v>90.359660000000005</v>
      </c>
      <c r="AX703" s="14" t="s">
        <v>17</v>
      </c>
      <c r="AY703" s="50" t="s">
        <v>3</v>
      </c>
      <c r="AZ703" s="71">
        <v>88.590410000000006</v>
      </c>
      <c r="BA703" s="72">
        <v>90.009690000000006</v>
      </c>
      <c r="BB703" s="71">
        <v>91.428970000000007</v>
      </c>
      <c r="BD703" s="14" t="s">
        <v>17</v>
      </c>
      <c r="BE703" s="50" t="s">
        <v>3</v>
      </c>
      <c r="BF703" s="71">
        <v>89.355090000000004</v>
      </c>
      <c r="BG703" s="72">
        <v>91.033959999999993</v>
      </c>
      <c r="BH703" s="71">
        <v>92.712829999999997</v>
      </c>
      <c r="BJ703" s="14" t="s">
        <v>17</v>
      </c>
      <c r="BK703" s="50" t="s">
        <v>3</v>
      </c>
      <c r="BL703" s="71">
        <v>92.642020000000002</v>
      </c>
      <c r="BM703" s="72">
        <v>95.035849999999996</v>
      </c>
      <c r="BN703" s="71">
        <v>97.429680000000005</v>
      </c>
      <c r="BP703" s="14" t="s">
        <v>17</v>
      </c>
      <c r="BQ703" s="50" t="s">
        <v>3</v>
      </c>
      <c r="BR703" s="71">
        <v>102.33879</v>
      </c>
      <c r="BS703" s="72">
        <v>107.36582</v>
      </c>
      <c r="BT703" s="71">
        <v>112.39286</v>
      </c>
    </row>
    <row r="704" spans="2:72" x14ac:dyDescent="0.3">
      <c r="B704" s="47"/>
      <c r="C704" s="52" t="s">
        <v>4</v>
      </c>
      <c r="D704" s="69">
        <v>42.50873</v>
      </c>
      <c r="E704" s="73">
        <v>42.851570000000002</v>
      </c>
      <c r="F704" s="69">
        <v>43.194400000000002</v>
      </c>
      <c r="H704" s="47"/>
      <c r="I704" s="52" t="s">
        <v>4</v>
      </c>
      <c r="J704" s="69">
        <v>42.519069999999999</v>
      </c>
      <c r="K704" s="73">
        <v>42.869419999999998</v>
      </c>
      <c r="L704" s="69">
        <v>43.219769999999997</v>
      </c>
      <c r="N704" s="47"/>
      <c r="O704" s="52" t="s">
        <v>4</v>
      </c>
      <c r="P704" s="69">
        <v>42.513660000000002</v>
      </c>
      <c r="Q704" s="73">
        <v>42.847050000000003</v>
      </c>
      <c r="R704" s="69">
        <v>43.18045</v>
      </c>
      <c r="T704" s="47"/>
      <c r="U704" s="52" t="s">
        <v>4</v>
      </c>
      <c r="V704" s="69">
        <v>42.515560000000001</v>
      </c>
      <c r="W704" s="73">
        <v>42.933190000000003</v>
      </c>
      <c r="X704" s="69">
        <v>43.350810000000003</v>
      </c>
      <c r="Z704" s="47"/>
      <c r="AA704" s="52" t="s">
        <v>4</v>
      </c>
      <c r="AB704" s="69">
        <v>42.537669999999999</v>
      </c>
      <c r="AC704" s="73">
        <v>42.911050000000003</v>
      </c>
      <c r="AD704" s="69">
        <v>43.284439999999996</v>
      </c>
      <c r="AF704" s="47"/>
      <c r="AG704" s="52" t="s">
        <v>4</v>
      </c>
      <c r="AH704" s="69">
        <v>42.566389999999998</v>
      </c>
      <c r="AI704" s="73">
        <v>43.02563</v>
      </c>
      <c r="AJ704" s="69">
        <v>43.484879999999997</v>
      </c>
      <c r="AL704" s="47"/>
      <c r="AM704" s="52" t="s">
        <v>4</v>
      </c>
      <c r="AN704" s="69">
        <v>42.611429999999999</v>
      </c>
      <c r="AO704" s="73">
        <v>43.100540000000002</v>
      </c>
      <c r="AP704" s="69">
        <v>43.589660000000002</v>
      </c>
      <c r="AR704" s="47"/>
      <c r="AS704" s="52" t="s">
        <v>4</v>
      </c>
      <c r="AT704" s="69">
        <v>42.694890000000001</v>
      </c>
      <c r="AU704" s="73">
        <v>43.648560000000003</v>
      </c>
      <c r="AV704" s="69">
        <v>44.602229999999999</v>
      </c>
      <c r="AX704" s="47"/>
      <c r="AY704" s="52" t="s">
        <v>4</v>
      </c>
      <c r="AZ704" s="69">
        <v>43.104300000000002</v>
      </c>
      <c r="BA704" s="73">
        <v>44.411700000000003</v>
      </c>
      <c r="BB704" s="69">
        <v>45.719110000000001</v>
      </c>
      <c r="BD704" s="47"/>
      <c r="BE704" s="52" t="s">
        <v>4</v>
      </c>
      <c r="BF704" s="69">
        <v>44.11544</v>
      </c>
      <c r="BG704" s="73">
        <v>45.607329999999997</v>
      </c>
      <c r="BH704" s="69">
        <v>47.099220000000003</v>
      </c>
      <c r="BJ704" s="47"/>
      <c r="BK704" s="52" t="s">
        <v>4</v>
      </c>
      <c r="BL704" s="69">
        <v>47.43056</v>
      </c>
      <c r="BM704" s="73">
        <v>49.795029999999997</v>
      </c>
      <c r="BN704" s="69">
        <v>52.159500000000001</v>
      </c>
      <c r="BP704" s="47"/>
      <c r="BQ704" s="52" t="s">
        <v>4</v>
      </c>
      <c r="BR704" s="69">
        <v>57.384549999999997</v>
      </c>
      <c r="BS704" s="73">
        <v>62.941180000000003</v>
      </c>
      <c r="BT704" s="69">
        <v>68.497799999999998</v>
      </c>
    </row>
    <row r="705" spans="2:72" x14ac:dyDescent="0.3">
      <c r="B705" s="14" t="s">
        <v>18</v>
      </c>
      <c r="C705" s="50" t="s">
        <v>3</v>
      </c>
      <c r="D705" s="71">
        <v>84.894549999999995</v>
      </c>
      <c r="E705" s="74">
        <v>85.207769999999996</v>
      </c>
      <c r="F705" s="71">
        <v>85.520979999999994</v>
      </c>
      <c r="H705" s="14" t="s">
        <v>18</v>
      </c>
      <c r="I705" s="50" t="s">
        <v>3</v>
      </c>
      <c r="J705" s="71">
        <v>84.89049</v>
      </c>
      <c r="K705" s="74">
        <v>85.199960000000004</v>
      </c>
      <c r="L705" s="71">
        <v>85.509429999999995</v>
      </c>
      <c r="N705" s="14" t="s">
        <v>18</v>
      </c>
      <c r="O705" s="50" t="s">
        <v>3</v>
      </c>
      <c r="P705" s="71">
        <v>84.886250000000004</v>
      </c>
      <c r="Q705" s="74">
        <v>85.200460000000007</v>
      </c>
      <c r="R705" s="71">
        <v>85.514660000000006</v>
      </c>
      <c r="T705" s="14" t="s">
        <v>18</v>
      </c>
      <c r="U705" s="50" t="s">
        <v>3</v>
      </c>
      <c r="V705" s="71">
        <v>84.894109999999998</v>
      </c>
      <c r="W705" s="74">
        <v>85.200850000000003</v>
      </c>
      <c r="X705" s="71">
        <v>85.507599999999996</v>
      </c>
      <c r="Z705" s="14" t="s">
        <v>18</v>
      </c>
      <c r="AA705" s="50" t="s">
        <v>3</v>
      </c>
      <c r="AB705" s="71">
        <v>84.883319999999998</v>
      </c>
      <c r="AC705" s="74">
        <v>85.193770000000001</v>
      </c>
      <c r="AD705" s="71">
        <v>85.504220000000004</v>
      </c>
      <c r="AF705" s="14" t="s">
        <v>18</v>
      </c>
      <c r="AG705" s="50" t="s">
        <v>3</v>
      </c>
      <c r="AH705" s="71">
        <v>84.884410000000003</v>
      </c>
      <c r="AI705" s="74">
        <v>85.190709999999996</v>
      </c>
      <c r="AJ705" s="71">
        <v>85.497</v>
      </c>
      <c r="AL705" s="14" t="s">
        <v>18</v>
      </c>
      <c r="AM705" s="50" t="s">
        <v>3</v>
      </c>
      <c r="AN705" s="71">
        <v>84.891499999999994</v>
      </c>
      <c r="AO705" s="74">
        <v>85.183660000000003</v>
      </c>
      <c r="AP705" s="71">
        <v>85.475830000000002</v>
      </c>
      <c r="AR705" s="14" t="s">
        <v>18</v>
      </c>
      <c r="AS705" s="50" t="s">
        <v>3</v>
      </c>
      <c r="AT705" s="71">
        <v>84.884029999999996</v>
      </c>
      <c r="AU705" s="74">
        <v>85.177350000000004</v>
      </c>
      <c r="AV705" s="71">
        <v>85.470669999999998</v>
      </c>
      <c r="AX705" s="14" t="s">
        <v>18</v>
      </c>
      <c r="AY705" s="50" t="s">
        <v>3</v>
      </c>
      <c r="AZ705" s="71">
        <v>84.876620000000003</v>
      </c>
      <c r="BA705" s="74">
        <v>85.15813</v>
      </c>
      <c r="BB705" s="71">
        <v>85.439639999999997</v>
      </c>
      <c r="BD705" s="14" t="s">
        <v>18</v>
      </c>
      <c r="BE705" s="50" t="s">
        <v>3</v>
      </c>
      <c r="BF705" s="71">
        <v>84.860659999999996</v>
      </c>
      <c r="BG705" s="74">
        <v>85.143299999999996</v>
      </c>
      <c r="BH705" s="71">
        <v>85.425939999999997</v>
      </c>
      <c r="BJ705" s="14" t="s">
        <v>18</v>
      </c>
      <c r="BK705" s="50" t="s">
        <v>3</v>
      </c>
      <c r="BL705" s="71">
        <v>84.779060000000001</v>
      </c>
      <c r="BM705" s="74">
        <v>85.053039999999996</v>
      </c>
      <c r="BN705" s="71">
        <v>85.327029999999993</v>
      </c>
      <c r="BP705" s="14" t="s">
        <v>18</v>
      </c>
      <c r="BQ705" s="50" t="s">
        <v>3</v>
      </c>
      <c r="BR705" s="71">
        <v>84.524519999999995</v>
      </c>
      <c r="BS705" s="74">
        <v>84.775840000000002</v>
      </c>
      <c r="BT705" s="71">
        <v>85.027159999999995</v>
      </c>
    </row>
    <row r="706" spans="2:72" x14ac:dyDescent="0.3">
      <c r="B706" s="47"/>
      <c r="C706" s="52" t="s">
        <v>4</v>
      </c>
      <c r="D706" s="69">
        <v>40.608289999999997</v>
      </c>
      <c r="E706" s="73">
        <v>40.874490000000002</v>
      </c>
      <c r="F706" s="69">
        <v>41.140700000000002</v>
      </c>
      <c r="H706" s="47"/>
      <c r="I706" s="52" t="s">
        <v>4</v>
      </c>
      <c r="J706" s="69">
        <v>40.606850000000001</v>
      </c>
      <c r="K706" s="73">
        <v>40.872990000000001</v>
      </c>
      <c r="L706" s="69">
        <v>41.139130000000002</v>
      </c>
      <c r="N706" s="47"/>
      <c r="O706" s="52" t="s">
        <v>4</v>
      </c>
      <c r="P706" s="69">
        <v>40.604210000000002</v>
      </c>
      <c r="Q706" s="73">
        <v>40.871690000000001</v>
      </c>
      <c r="R706" s="69">
        <v>41.139159999999997</v>
      </c>
      <c r="T706" s="47"/>
      <c r="U706" s="52" t="s">
        <v>4</v>
      </c>
      <c r="V706" s="69">
        <v>40.610480000000003</v>
      </c>
      <c r="W706" s="73">
        <v>40.876249999999999</v>
      </c>
      <c r="X706" s="69">
        <v>41.142020000000002</v>
      </c>
      <c r="Z706" s="47"/>
      <c r="AA706" s="52" t="s">
        <v>4</v>
      </c>
      <c r="AB706" s="69">
        <v>40.607300000000002</v>
      </c>
      <c r="AC706" s="73">
        <v>40.874119999999998</v>
      </c>
      <c r="AD706" s="69">
        <v>41.140929999999997</v>
      </c>
      <c r="AF706" s="47"/>
      <c r="AG706" s="52" t="s">
        <v>4</v>
      </c>
      <c r="AH706" s="69">
        <v>40.604019999999998</v>
      </c>
      <c r="AI706" s="73">
        <v>40.872729999999997</v>
      </c>
      <c r="AJ706" s="69">
        <v>41.14143</v>
      </c>
      <c r="AL706" s="47"/>
      <c r="AM706" s="52" t="s">
        <v>4</v>
      </c>
      <c r="AN706" s="69">
        <v>40.593640000000001</v>
      </c>
      <c r="AO706" s="73">
        <v>40.861550000000001</v>
      </c>
      <c r="AP706" s="69">
        <v>41.129460000000002</v>
      </c>
      <c r="AR706" s="47"/>
      <c r="AS706" s="52" t="s">
        <v>4</v>
      </c>
      <c r="AT706" s="69">
        <v>40.593980000000002</v>
      </c>
      <c r="AU706" s="73">
        <v>40.862319999999997</v>
      </c>
      <c r="AV706" s="69">
        <v>41.130670000000002</v>
      </c>
      <c r="AX706" s="47"/>
      <c r="AY706" s="52" t="s">
        <v>4</v>
      </c>
      <c r="AZ706" s="69">
        <v>40.599589999999999</v>
      </c>
      <c r="BA706" s="73">
        <v>40.862720000000003</v>
      </c>
      <c r="BB706" s="69">
        <v>41.125860000000003</v>
      </c>
      <c r="BD706" s="47"/>
      <c r="BE706" s="52" t="s">
        <v>4</v>
      </c>
      <c r="BF706" s="69">
        <v>40.580629999999999</v>
      </c>
      <c r="BG706" s="73">
        <v>40.845129999999997</v>
      </c>
      <c r="BH706" s="69">
        <v>41.10962</v>
      </c>
      <c r="BJ706" s="47"/>
      <c r="BK706" s="52" t="s">
        <v>4</v>
      </c>
      <c r="BL706" s="69">
        <v>40.558070000000001</v>
      </c>
      <c r="BM706" s="73">
        <v>40.842820000000003</v>
      </c>
      <c r="BN706" s="69">
        <v>41.127569999999999</v>
      </c>
      <c r="BP706" s="47"/>
      <c r="BQ706" s="52" t="s">
        <v>4</v>
      </c>
      <c r="BR706" s="69">
        <v>40.524160000000002</v>
      </c>
      <c r="BS706" s="73">
        <v>40.811140000000002</v>
      </c>
      <c r="BT706" s="69">
        <v>41.098120000000002</v>
      </c>
    </row>
    <row r="707" spans="2:72" x14ac:dyDescent="0.3">
      <c r="B707" s="14" t="s">
        <v>19</v>
      </c>
      <c r="C707" s="50" t="s">
        <v>3</v>
      </c>
      <c r="D707" s="71">
        <v>1.5266</v>
      </c>
      <c r="E707" s="72">
        <v>1.64059</v>
      </c>
      <c r="F707" s="71">
        <v>1.75458</v>
      </c>
      <c r="H707" s="14" t="s">
        <v>19</v>
      </c>
      <c r="I707" s="50" t="s">
        <v>3</v>
      </c>
      <c r="J707" s="71">
        <v>1.5121599999999999</v>
      </c>
      <c r="K707" s="72">
        <v>1.6192</v>
      </c>
      <c r="L707" s="71">
        <v>1.7262500000000001</v>
      </c>
      <c r="N707" s="14" t="s">
        <v>19</v>
      </c>
      <c r="O707" s="50" t="s">
        <v>3</v>
      </c>
      <c r="P707" s="71">
        <v>1.50325</v>
      </c>
      <c r="Q707" s="72">
        <v>1.6009100000000001</v>
      </c>
      <c r="R707" s="71">
        <v>1.6985600000000001</v>
      </c>
      <c r="T707" s="14" t="s">
        <v>19</v>
      </c>
      <c r="U707" s="50" t="s">
        <v>3</v>
      </c>
      <c r="V707" s="71">
        <v>1.4896100000000001</v>
      </c>
      <c r="W707" s="72">
        <v>1.57911</v>
      </c>
      <c r="X707" s="71">
        <v>1.6686099999999999</v>
      </c>
      <c r="Z707" s="14" t="s">
        <v>19</v>
      </c>
      <c r="AA707" s="50" t="s">
        <v>3</v>
      </c>
      <c r="AB707" s="71">
        <v>1.4656400000000001</v>
      </c>
      <c r="AC707" s="72">
        <v>1.55307</v>
      </c>
      <c r="AD707" s="71">
        <v>1.64049</v>
      </c>
      <c r="AF707" s="14" t="s">
        <v>19</v>
      </c>
      <c r="AG707" s="50" t="s">
        <v>3</v>
      </c>
      <c r="AH707" s="71">
        <v>1.4010400000000001</v>
      </c>
      <c r="AI707" s="72">
        <v>1.4762599999999999</v>
      </c>
      <c r="AJ707" s="71">
        <v>1.5514699999999999</v>
      </c>
      <c r="AL707" s="14" t="s">
        <v>19</v>
      </c>
      <c r="AM707" s="50" t="s">
        <v>3</v>
      </c>
      <c r="AN707" s="71">
        <v>1.3627499999999999</v>
      </c>
      <c r="AO707" s="72">
        <v>1.4249700000000001</v>
      </c>
      <c r="AP707" s="71">
        <v>1.48719</v>
      </c>
      <c r="AR707" s="14" t="s">
        <v>19</v>
      </c>
      <c r="AS707" s="50" t="s">
        <v>3</v>
      </c>
      <c r="AT707" s="71">
        <v>1.2520899999999999</v>
      </c>
      <c r="AU707" s="72">
        <v>1.29826</v>
      </c>
      <c r="AV707" s="71">
        <v>1.3444400000000001</v>
      </c>
      <c r="AX707" s="14" t="s">
        <v>19</v>
      </c>
      <c r="AY707" s="50" t="s">
        <v>3</v>
      </c>
      <c r="AZ707" s="71">
        <v>1.1902600000000001</v>
      </c>
      <c r="BA707" s="72">
        <v>1.2228000000000001</v>
      </c>
      <c r="BB707" s="71">
        <v>1.2553399999999999</v>
      </c>
      <c r="BD707" s="14" t="s">
        <v>19</v>
      </c>
      <c r="BE707" s="50" t="s">
        <v>3</v>
      </c>
      <c r="BF707" s="71">
        <v>1.1081399999999999</v>
      </c>
      <c r="BG707" s="72">
        <v>1.13259</v>
      </c>
      <c r="BH707" s="71">
        <v>1.1570400000000001</v>
      </c>
      <c r="BJ707" s="14" t="s">
        <v>19</v>
      </c>
      <c r="BK707" s="50" t="s">
        <v>3</v>
      </c>
      <c r="BL707" s="71">
        <v>1.0128699999999999</v>
      </c>
      <c r="BM707" s="72">
        <v>1.0243</v>
      </c>
      <c r="BN707" s="71">
        <v>1.03573</v>
      </c>
      <c r="BP707" s="14" t="s">
        <v>19</v>
      </c>
      <c r="BQ707" s="50" t="s">
        <v>3</v>
      </c>
      <c r="BR707" s="71">
        <v>0.88114000000000003</v>
      </c>
      <c r="BS707" s="72">
        <v>0.88707999999999998</v>
      </c>
      <c r="BT707" s="71">
        <v>0.89302999999999999</v>
      </c>
    </row>
    <row r="708" spans="2:72" x14ac:dyDescent="0.3">
      <c r="B708" s="47"/>
      <c r="C708" s="52" t="s">
        <v>4</v>
      </c>
      <c r="D708" s="69">
        <v>1.2460800000000001</v>
      </c>
      <c r="E708" s="73">
        <v>1.3011299999999999</v>
      </c>
      <c r="F708" s="69">
        <v>1.3561799999999999</v>
      </c>
      <c r="H708" s="47"/>
      <c r="I708" s="52" t="s">
        <v>4</v>
      </c>
      <c r="J708" s="69">
        <v>1.21668</v>
      </c>
      <c r="K708" s="73">
        <v>1.2627200000000001</v>
      </c>
      <c r="L708" s="69">
        <v>1.3087599999999999</v>
      </c>
      <c r="N708" s="47"/>
      <c r="O708" s="52" t="s">
        <v>4</v>
      </c>
      <c r="P708" s="69">
        <v>1.20296</v>
      </c>
      <c r="Q708" s="73">
        <v>1.2401800000000001</v>
      </c>
      <c r="R708" s="69">
        <v>1.2774099999999999</v>
      </c>
      <c r="T708" s="47"/>
      <c r="U708" s="52" t="s">
        <v>4</v>
      </c>
      <c r="V708" s="69">
        <v>1.18041</v>
      </c>
      <c r="W708" s="73">
        <v>1.2119200000000001</v>
      </c>
      <c r="X708" s="69">
        <v>1.24343</v>
      </c>
      <c r="Z708" s="47"/>
      <c r="AA708" s="52" t="s">
        <v>4</v>
      </c>
      <c r="AB708" s="69">
        <v>1.1482399999999999</v>
      </c>
      <c r="AC708" s="73">
        <v>1.18066</v>
      </c>
      <c r="AD708" s="69">
        <v>1.2130700000000001</v>
      </c>
      <c r="AF708" s="47"/>
      <c r="AG708" s="52" t="s">
        <v>4</v>
      </c>
      <c r="AH708" s="69">
        <v>1.0705</v>
      </c>
      <c r="AI708" s="73">
        <v>1.10022</v>
      </c>
      <c r="AJ708" s="69">
        <v>1.1299399999999999</v>
      </c>
      <c r="AL708" s="47"/>
      <c r="AM708" s="52" t="s">
        <v>4</v>
      </c>
      <c r="AN708" s="69">
        <v>1.0332399999999999</v>
      </c>
      <c r="AO708" s="73">
        <v>1.0723400000000001</v>
      </c>
      <c r="AP708" s="69">
        <v>1.1114299999999999</v>
      </c>
      <c r="AR708" s="47"/>
      <c r="AS708" s="52" t="s">
        <v>4</v>
      </c>
      <c r="AT708" s="69">
        <v>0.94901000000000002</v>
      </c>
      <c r="AU708" s="73">
        <v>1.0036499999999999</v>
      </c>
      <c r="AV708" s="69">
        <v>1.0582800000000001</v>
      </c>
      <c r="AX708" s="47"/>
      <c r="AY708" s="52" t="s">
        <v>4</v>
      </c>
      <c r="AZ708" s="69">
        <v>0.91891999999999996</v>
      </c>
      <c r="BA708" s="73">
        <v>0.97906000000000004</v>
      </c>
      <c r="BB708" s="69">
        <v>1.0391999999999999</v>
      </c>
      <c r="BD708" s="47"/>
      <c r="BE708" s="52" t="s">
        <v>4</v>
      </c>
      <c r="BF708" s="69">
        <v>0.89771999999999996</v>
      </c>
      <c r="BG708" s="73">
        <v>0.94230999999999998</v>
      </c>
      <c r="BH708" s="69">
        <v>0.98690999999999995</v>
      </c>
      <c r="BJ708" s="47"/>
      <c r="BK708" s="52" t="s">
        <v>4</v>
      </c>
      <c r="BL708" s="69">
        <v>0.87394000000000005</v>
      </c>
      <c r="BM708" s="73">
        <v>0.89293</v>
      </c>
      <c r="BN708" s="69">
        <v>0.91191999999999995</v>
      </c>
      <c r="BP708" s="47"/>
      <c r="BQ708" s="52" t="s">
        <v>4</v>
      </c>
      <c r="BR708" s="69">
        <v>0.75058999999999998</v>
      </c>
      <c r="BS708" s="73">
        <v>0.76437999999999995</v>
      </c>
      <c r="BT708" s="69">
        <v>0.77817000000000003</v>
      </c>
    </row>
    <row r="709" spans="2:72" x14ac:dyDescent="0.3">
      <c r="B709" s="14" t="s">
        <v>20</v>
      </c>
      <c r="C709" s="50" t="s">
        <v>3</v>
      </c>
      <c r="D709" s="71">
        <v>1.2375</v>
      </c>
      <c r="E709" s="72">
        <v>1.36504</v>
      </c>
      <c r="F709" s="71">
        <v>1.49258</v>
      </c>
      <c r="H709" s="14" t="s">
        <v>20</v>
      </c>
      <c r="I709" s="50" t="s">
        <v>3</v>
      </c>
      <c r="J709" s="71">
        <v>1.2212400000000001</v>
      </c>
      <c r="K709" s="72">
        <v>1.3530800000000001</v>
      </c>
      <c r="L709" s="71">
        <v>1.48492</v>
      </c>
      <c r="N709" s="14" t="s">
        <v>20</v>
      </c>
      <c r="O709" s="50" t="s">
        <v>3</v>
      </c>
      <c r="P709" s="71">
        <v>1.2208399999999999</v>
      </c>
      <c r="Q709" s="72">
        <v>1.34992</v>
      </c>
      <c r="R709" s="71">
        <v>1.4790000000000001</v>
      </c>
      <c r="T709" s="14" t="s">
        <v>20</v>
      </c>
      <c r="U709" s="50" t="s">
        <v>3</v>
      </c>
      <c r="V709" s="71">
        <v>1.2136800000000001</v>
      </c>
      <c r="W709" s="72">
        <v>1.3420700000000001</v>
      </c>
      <c r="X709" s="71">
        <v>1.4704600000000001</v>
      </c>
      <c r="Z709" s="14" t="s">
        <v>20</v>
      </c>
      <c r="AA709" s="50" t="s">
        <v>3</v>
      </c>
      <c r="AB709" s="71">
        <v>1.19699</v>
      </c>
      <c r="AC709" s="72">
        <v>1.3325800000000001</v>
      </c>
      <c r="AD709" s="71">
        <v>1.4681599999999999</v>
      </c>
      <c r="AF709" s="14" t="s">
        <v>20</v>
      </c>
      <c r="AG709" s="50" t="s">
        <v>3</v>
      </c>
      <c r="AH709" s="71">
        <v>1.14323</v>
      </c>
      <c r="AI709" s="72">
        <v>1.29897</v>
      </c>
      <c r="AJ709" s="71">
        <v>1.4547099999999999</v>
      </c>
      <c r="AL709" s="14" t="s">
        <v>20</v>
      </c>
      <c r="AM709" s="50" t="s">
        <v>3</v>
      </c>
      <c r="AN709" s="71">
        <v>1.1415299999999999</v>
      </c>
      <c r="AO709" s="72">
        <v>1.28843</v>
      </c>
      <c r="AP709" s="71">
        <v>1.43533</v>
      </c>
      <c r="AR709" s="14" t="s">
        <v>20</v>
      </c>
      <c r="AS709" s="50" t="s">
        <v>3</v>
      </c>
      <c r="AT709" s="71">
        <v>1.0478099999999999</v>
      </c>
      <c r="AU709" s="72">
        <v>1.20783</v>
      </c>
      <c r="AV709" s="71">
        <v>1.36785</v>
      </c>
      <c r="AX709" s="14" t="s">
        <v>20</v>
      </c>
      <c r="AY709" s="50" t="s">
        <v>3</v>
      </c>
      <c r="AZ709" s="71">
        <v>0.98514000000000002</v>
      </c>
      <c r="BA709" s="72">
        <v>1.1261000000000001</v>
      </c>
      <c r="BB709" s="71">
        <v>1.2670600000000001</v>
      </c>
      <c r="BD709" s="14" t="s">
        <v>20</v>
      </c>
      <c r="BE709" s="50" t="s">
        <v>3</v>
      </c>
      <c r="BF709" s="71">
        <v>0.88417000000000001</v>
      </c>
      <c r="BG709" s="72">
        <v>1.01607</v>
      </c>
      <c r="BH709" s="71">
        <v>1.1479600000000001</v>
      </c>
      <c r="BJ709" s="14" t="s">
        <v>20</v>
      </c>
      <c r="BK709" s="50" t="s">
        <v>3</v>
      </c>
      <c r="BL709" s="71">
        <v>0.80395000000000005</v>
      </c>
      <c r="BM709" s="72">
        <v>0.88449</v>
      </c>
      <c r="BN709" s="71">
        <v>0.96503000000000005</v>
      </c>
      <c r="BP709" s="14" t="s">
        <v>20</v>
      </c>
      <c r="BQ709" s="50" t="s">
        <v>3</v>
      </c>
      <c r="BR709" s="71">
        <v>0.86311000000000004</v>
      </c>
      <c r="BS709" s="72">
        <v>0.90829000000000004</v>
      </c>
      <c r="BT709" s="71">
        <v>0.95347999999999999</v>
      </c>
    </row>
    <row r="710" spans="2:72" x14ac:dyDescent="0.3">
      <c r="B710" s="47"/>
      <c r="C710" s="52" t="s">
        <v>4</v>
      </c>
      <c r="D710" s="69">
        <v>0.94591999999999998</v>
      </c>
      <c r="E710" s="73">
        <v>0.99136999999999997</v>
      </c>
      <c r="F710" s="69">
        <v>1.03681</v>
      </c>
      <c r="H710" s="47"/>
      <c r="I710" s="52" t="s">
        <v>4</v>
      </c>
      <c r="J710" s="69">
        <v>0.93933</v>
      </c>
      <c r="K710" s="73">
        <v>0.98777000000000004</v>
      </c>
      <c r="L710" s="69">
        <v>1.0362</v>
      </c>
      <c r="N710" s="47"/>
      <c r="O710" s="52" t="s">
        <v>4</v>
      </c>
      <c r="P710" s="69">
        <v>0.94288000000000005</v>
      </c>
      <c r="Q710" s="73">
        <v>0.99117</v>
      </c>
      <c r="R710" s="69">
        <v>1.0394600000000001</v>
      </c>
      <c r="T710" s="47"/>
      <c r="U710" s="52" t="s">
        <v>4</v>
      </c>
      <c r="V710" s="69">
        <v>0.94288000000000005</v>
      </c>
      <c r="W710" s="73">
        <v>0.99229000000000001</v>
      </c>
      <c r="X710" s="69">
        <v>1.0417099999999999</v>
      </c>
      <c r="Z710" s="47"/>
      <c r="AA710" s="52" t="s">
        <v>4</v>
      </c>
      <c r="AB710" s="69">
        <v>0.93462000000000001</v>
      </c>
      <c r="AC710" s="73">
        <v>0.98516999999999999</v>
      </c>
      <c r="AD710" s="69">
        <v>1.0357099999999999</v>
      </c>
      <c r="AF710" s="47"/>
      <c r="AG710" s="52" t="s">
        <v>4</v>
      </c>
      <c r="AH710" s="69">
        <v>0.92013999999999996</v>
      </c>
      <c r="AI710" s="73">
        <v>0.98099000000000003</v>
      </c>
      <c r="AJ710" s="69">
        <v>1.04183</v>
      </c>
      <c r="AL710" s="47"/>
      <c r="AM710" s="52" t="s">
        <v>4</v>
      </c>
      <c r="AN710" s="69">
        <v>0.91868000000000005</v>
      </c>
      <c r="AO710" s="73">
        <v>0.97455000000000003</v>
      </c>
      <c r="AP710" s="69">
        <v>1.03043</v>
      </c>
      <c r="AR710" s="47"/>
      <c r="AS710" s="52" t="s">
        <v>4</v>
      </c>
      <c r="AT710" s="69">
        <v>0.89622000000000002</v>
      </c>
      <c r="AU710" s="73">
        <v>0.95796999999999999</v>
      </c>
      <c r="AV710" s="69">
        <v>1.01973</v>
      </c>
      <c r="AX710" s="47"/>
      <c r="AY710" s="52" t="s">
        <v>4</v>
      </c>
      <c r="AZ710" s="69">
        <v>0.88180000000000003</v>
      </c>
      <c r="BA710" s="73">
        <v>0.94230999999999998</v>
      </c>
      <c r="BB710" s="69">
        <v>1.00282</v>
      </c>
      <c r="BD710" s="47"/>
      <c r="BE710" s="52" t="s">
        <v>4</v>
      </c>
      <c r="BF710" s="69">
        <v>0.83252000000000004</v>
      </c>
      <c r="BG710" s="73">
        <v>0.90034000000000003</v>
      </c>
      <c r="BH710" s="69">
        <v>0.96816000000000002</v>
      </c>
      <c r="BJ710" s="47"/>
      <c r="BK710" s="52" t="s">
        <v>4</v>
      </c>
      <c r="BL710" s="69">
        <v>0.80149000000000004</v>
      </c>
      <c r="BM710" s="73">
        <v>0.85499000000000003</v>
      </c>
      <c r="BN710" s="69">
        <v>0.90849999999999997</v>
      </c>
      <c r="BP710" s="47"/>
      <c r="BQ710" s="52" t="s">
        <v>4</v>
      </c>
      <c r="BR710" s="69">
        <v>0.88871999999999995</v>
      </c>
      <c r="BS710" s="73">
        <v>0.91042999999999996</v>
      </c>
      <c r="BT710" s="69">
        <v>0.93213000000000001</v>
      </c>
    </row>
    <row r="711" spans="2:72" x14ac:dyDescent="0.3">
      <c r="B711" s="14" t="s">
        <v>21</v>
      </c>
      <c r="C711" s="50" t="s">
        <v>3</v>
      </c>
      <c r="D711" s="71">
        <v>1.43736</v>
      </c>
      <c r="E711" s="74">
        <v>1.5361199999999999</v>
      </c>
      <c r="F711" s="71">
        <v>1.6348800000000001</v>
      </c>
      <c r="H711" s="14" t="s">
        <v>21</v>
      </c>
      <c r="I711" s="50" t="s">
        <v>3</v>
      </c>
      <c r="J711" s="71">
        <v>1.4212800000000001</v>
      </c>
      <c r="K711" s="74">
        <v>1.5243800000000001</v>
      </c>
      <c r="L711" s="71">
        <v>1.6274900000000001</v>
      </c>
      <c r="N711" s="14" t="s">
        <v>21</v>
      </c>
      <c r="O711" s="50" t="s">
        <v>3</v>
      </c>
      <c r="P711" s="71">
        <v>1.41648</v>
      </c>
      <c r="Q711" s="74">
        <v>1.5215700000000001</v>
      </c>
      <c r="R711" s="71">
        <v>1.6266499999999999</v>
      </c>
      <c r="T711" s="14" t="s">
        <v>21</v>
      </c>
      <c r="U711" s="50" t="s">
        <v>3</v>
      </c>
      <c r="V711" s="71">
        <v>1.40509</v>
      </c>
      <c r="W711" s="74">
        <v>1.5103500000000001</v>
      </c>
      <c r="X711" s="71">
        <v>1.6155999999999999</v>
      </c>
      <c r="Z711" s="14" t="s">
        <v>21</v>
      </c>
      <c r="AA711" s="50" t="s">
        <v>3</v>
      </c>
      <c r="AB711" s="71">
        <v>1.40022</v>
      </c>
      <c r="AC711" s="74">
        <v>1.5076400000000001</v>
      </c>
      <c r="AD711" s="71">
        <v>1.6150599999999999</v>
      </c>
      <c r="AF711" s="14" t="s">
        <v>21</v>
      </c>
      <c r="AG711" s="50" t="s">
        <v>3</v>
      </c>
      <c r="AH711" s="71">
        <v>1.36676</v>
      </c>
      <c r="AI711" s="74">
        <v>1.4891399999999999</v>
      </c>
      <c r="AJ711" s="71">
        <v>1.6115299999999999</v>
      </c>
      <c r="AL711" s="14" t="s">
        <v>21</v>
      </c>
      <c r="AM711" s="50" t="s">
        <v>3</v>
      </c>
      <c r="AN711" s="71">
        <v>1.37856</v>
      </c>
      <c r="AO711" s="74">
        <v>1.48889</v>
      </c>
      <c r="AP711" s="71">
        <v>1.5992299999999999</v>
      </c>
      <c r="AR711" s="14" t="s">
        <v>21</v>
      </c>
      <c r="AS711" s="50" t="s">
        <v>3</v>
      </c>
      <c r="AT711" s="71">
        <v>1.35639</v>
      </c>
      <c r="AU711" s="74">
        <v>1.4629399999999999</v>
      </c>
      <c r="AV711" s="71">
        <v>1.5694999999999999</v>
      </c>
      <c r="AX711" s="14" t="s">
        <v>21</v>
      </c>
      <c r="AY711" s="50" t="s">
        <v>3</v>
      </c>
      <c r="AZ711" s="71">
        <v>1.3336600000000001</v>
      </c>
      <c r="BA711" s="74">
        <v>1.43693</v>
      </c>
      <c r="BB711" s="71">
        <v>1.5401899999999999</v>
      </c>
      <c r="BD711" s="14" t="s">
        <v>21</v>
      </c>
      <c r="BE711" s="50" t="s">
        <v>3</v>
      </c>
      <c r="BF711" s="71">
        <v>1.2680899999999999</v>
      </c>
      <c r="BG711" s="74">
        <v>1.38419</v>
      </c>
      <c r="BH711" s="71">
        <v>1.5002899999999999</v>
      </c>
      <c r="BJ711" s="14" t="s">
        <v>21</v>
      </c>
      <c r="BK711" s="50" t="s">
        <v>3</v>
      </c>
      <c r="BL711" s="71">
        <v>1.30697</v>
      </c>
      <c r="BM711" s="74">
        <v>1.37395</v>
      </c>
      <c r="BN711" s="71">
        <v>1.4409400000000001</v>
      </c>
      <c r="BP711" s="14" t="s">
        <v>21</v>
      </c>
      <c r="BQ711" s="50" t="s">
        <v>3</v>
      </c>
      <c r="BR711" s="71">
        <v>1.5425599999999999</v>
      </c>
      <c r="BS711" s="74">
        <v>1.57667</v>
      </c>
      <c r="BT711" s="71">
        <v>1.61077</v>
      </c>
    </row>
    <row r="712" spans="2:72" x14ac:dyDescent="0.3">
      <c r="B712" s="47"/>
      <c r="C712" s="52" t="s">
        <v>4</v>
      </c>
      <c r="D712" s="69">
        <v>0.93466000000000005</v>
      </c>
      <c r="E712" s="73">
        <v>0.97285999999999995</v>
      </c>
      <c r="F712" s="69">
        <v>1.0110699999999999</v>
      </c>
      <c r="H712" s="47"/>
      <c r="I712" s="52" t="s">
        <v>4</v>
      </c>
      <c r="J712" s="69">
        <v>0.93118000000000001</v>
      </c>
      <c r="K712" s="73">
        <v>0.97167000000000003</v>
      </c>
      <c r="L712" s="69">
        <v>1.0121500000000001</v>
      </c>
      <c r="N712" s="47"/>
      <c r="O712" s="52" t="s">
        <v>4</v>
      </c>
      <c r="P712" s="69">
        <v>0.93491999999999997</v>
      </c>
      <c r="Q712" s="73">
        <v>0.97514999999999996</v>
      </c>
      <c r="R712" s="69">
        <v>1.0153799999999999</v>
      </c>
      <c r="T712" s="47"/>
      <c r="U712" s="52" t="s">
        <v>4</v>
      </c>
      <c r="V712" s="69">
        <v>0.93855999999999995</v>
      </c>
      <c r="W712" s="73">
        <v>0.97901000000000005</v>
      </c>
      <c r="X712" s="69">
        <v>1.01945</v>
      </c>
      <c r="Z712" s="47"/>
      <c r="AA712" s="52" t="s">
        <v>4</v>
      </c>
      <c r="AB712" s="69">
        <v>0.93023999999999996</v>
      </c>
      <c r="AC712" s="73">
        <v>0.97146999999999994</v>
      </c>
      <c r="AD712" s="69">
        <v>1.0126999999999999</v>
      </c>
      <c r="AF712" s="47"/>
      <c r="AG712" s="52" t="s">
        <v>4</v>
      </c>
      <c r="AH712" s="69">
        <v>0.92684999999999995</v>
      </c>
      <c r="AI712" s="73">
        <v>0.97297</v>
      </c>
      <c r="AJ712" s="69">
        <v>1.0190900000000001</v>
      </c>
      <c r="AL712" s="47"/>
      <c r="AM712" s="52" t="s">
        <v>4</v>
      </c>
      <c r="AN712" s="69">
        <v>0.92208999999999997</v>
      </c>
      <c r="AO712" s="73">
        <v>0.96508000000000005</v>
      </c>
      <c r="AP712" s="69">
        <v>1.0080800000000001</v>
      </c>
      <c r="AR712" s="47"/>
      <c r="AS712" s="52" t="s">
        <v>4</v>
      </c>
      <c r="AT712" s="69">
        <v>0.91295999999999999</v>
      </c>
      <c r="AU712" s="73">
        <v>0.95601999999999998</v>
      </c>
      <c r="AV712" s="69">
        <v>0.99907999999999997</v>
      </c>
      <c r="AX712" s="47"/>
      <c r="AY712" s="52" t="s">
        <v>4</v>
      </c>
      <c r="AZ712" s="69">
        <v>0.90427000000000002</v>
      </c>
      <c r="BA712" s="73">
        <v>0.94657999999999998</v>
      </c>
      <c r="BB712" s="69">
        <v>0.9889</v>
      </c>
      <c r="BD712" s="47"/>
      <c r="BE712" s="52" t="s">
        <v>4</v>
      </c>
      <c r="BF712" s="69">
        <v>0.88019999999999998</v>
      </c>
      <c r="BG712" s="73">
        <v>0.92018</v>
      </c>
      <c r="BH712" s="69">
        <v>0.96014999999999995</v>
      </c>
      <c r="BJ712" s="47"/>
      <c r="BK712" s="52" t="s">
        <v>4</v>
      </c>
      <c r="BL712" s="69">
        <v>0.86511000000000005</v>
      </c>
      <c r="BM712" s="73">
        <v>0.89978999999999998</v>
      </c>
      <c r="BN712" s="69">
        <v>0.93447999999999998</v>
      </c>
      <c r="BP712" s="47"/>
      <c r="BQ712" s="52" t="s">
        <v>4</v>
      </c>
      <c r="BR712" s="69">
        <v>0.91237999999999997</v>
      </c>
      <c r="BS712" s="73">
        <v>0.92230000000000001</v>
      </c>
      <c r="BT712" s="69">
        <v>0.93220999999999998</v>
      </c>
    </row>
    <row r="713" spans="2:72" x14ac:dyDescent="0.3">
      <c r="B713" s="14" t="s">
        <v>22</v>
      </c>
      <c r="C713" s="50" t="s">
        <v>3</v>
      </c>
      <c r="D713" s="71">
        <v>0.33592</v>
      </c>
      <c r="E713" s="74">
        <v>0.35449000000000003</v>
      </c>
      <c r="F713" s="71">
        <v>0.37306</v>
      </c>
      <c r="H713" s="14" t="s">
        <v>22</v>
      </c>
      <c r="I713" s="50" t="s">
        <v>3</v>
      </c>
      <c r="J713" s="71">
        <v>0.34082000000000001</v>
      </c>
      <c r="K713" s="74">
        <v>0.35898999999999998</v>
      </c>
      <c r="L713" s="71">
        <v>0.37716</v>
      </c>
      <c r="N713" s="14" t="s">
        <v>22</v>
      </c>
      <c r="O713" s="50" t="s">
        <v>3</v>
      </c>
      <c r="P713" s="71">
        <v>0.33762999999999999</v>
      </c>
      <c r="Q713" s="74">
        <v>0.35587999999999997</v>
      </c>
      <c r="R713" s="71">
        <v>0.37413999999999997</v>
      </c>
      <c r="T713" s="14" t="s">
        <v>22</v>
      </c>
      <c r="U713" s="50" t="s">
        <v>3</v>
      </c>
      <c r="V713" s="71">
        <v>0.34294000000000002</v>
      </c>
      <c r="W713" s="74">
        <v>0.35868</v>
      </c>
      <c r="X713" s="71">
        <v>0.37441999999999998</v>
      </c>
      <c r="Z713" s="14" t="s">
        <v>22</v>
      </c>
      <c r="AA713" s="50" t="s">
        <v>3</v>
      </c>
      <c r="AB713" s="71">
        <v>0.33679999999999999</v>
      </c>
      <c r="AC713" s="74">
        <v>0.35815999999999998</v>
      </c>
      <c r="AD713" s="71">
        <v>0.37952999999999998</v>
      </c>
      <c r="AF713" s="14" t="s">
        <v>22</v>
      </c>
      <c r="AG713" s="50" t="s">
        <v>3</v>
      </c>
      <c r="AH713" s="71">
        <v>0.33733999999999997</v>
      </c>
      <c r="AI713" s="74">
        <v>0.35781000000000002</v>
      </c>
      <c r="AJ713" s="71">
        <v>0.37829000000000002</v>
      </c>
      <c r="AL713" s="14" t="s">
        <v>22</v>
      </c>
      <c r="AM713" s="50" t="s">
        <v>3</v>
      </c>
      <c r="AN713" s="71">
        <v>0.33378999999999998</v>
      </c>
      <c r="AO713" s="74">
        <v>0.35965999999999998</v>
      </c>
      <c r="AP713" s="71">
        <v>0.38552999999999998</v>
      </c>
      <c r="AR713" s="14" t="s">
        <v>22</v>
      </c>
      <c r="AS713" s="50" t="s">
        <v>3</v>
      </c>
      <c r="AT713" s="71">
        <v>0.31707999999999997</v>
      </c>
      <c r="AU713" s="74">
        <v>0.34765000000000001</v>
      </c>
      <c r="AV713" s="71">
        <v>0.37823000000000001</v>
      </c>
      <c r="AX713" s="14" t="s">
        <v>22</v>
      </c>
      <c r="AY713" s="50" t="s">
        <v>3</v>
      </c>
      <c r="AZ713" s="71">
        <v>0.31756000000000001</v>
      </c>
      <c r="BA713" s="74">
        <v>0.33405000000000001</v>
      </c>
      <c r="BB713" s="71">
        <v>0.35054000000000002</v>
      </c>
      <c r="BD713" s="14" t="s">
        <v>22</v>
      </c>
      <c r="BE713" s="50" t="s">
        <v>3</v>
      </c>
      <c r="BF713" s="71">
        <v>0.31807999999999997</v>
      </c>
      <c r="BG713" s="74">
        <v>0.33080999999999999</v>
      </c>
      <c r="BH713" s="71">
        <v>0.34355000000000002</v>
      </c>
      <c r="BJ713" s="14" t="s">
        <v>22</v>
      </c>
      <c r="BK713" s="50" t="s">
        <v>3</v>
      </c>
      <c r="BL713" s="71">
        <v>0.31257000000000001</v>
      </c>
      <c r="BM713" s="74">
        <v>0.31573000000000001</v>
      </c>
      <c r="BN713" s="71">
        <v>0.31889000000000001</v>
      </c>
      <c r="BP713" s="14" t="s">
        <v>22</v>
      </c>
      <c r="BQ713" s="50" t="s">
        <v>3</v>
      </c>
      <c r="BR713" s="71">
        <v>0.30409999999999998</v>
      </c>
      <c r="BS713" s="74">
        <v>0.30645</v>
      </c>
      <c r="BT713" s="71">
        <v>0.30880000000000002</v>
      </c>
    </row>
    <row r="714" spans="2:72" x14ac:dyDescent="0.3">
      <c r="B714" s="47"/>
      <c r="C714" s="52" t="s">
        <v>4</v>
      </c>
      <c r="D714" s="69">
        <v>0.23105000000000001</v>
      </c>
      <c r="E714" s="73">
        <v>0.23749999999999999</v>
      </c>
      <c r="F714" s="69">
        <v>0.24395</v>
      </c>
      <c r="H714" s="47"/>
      <c r="I714" s="52" t="s">
        <v>4</v>
      </c>
      <c r="J714" s="69">
        <v>0.23244999999999999</v>
      </c>
      <c r="K714" s="73">
        <v>0.23662</v>
      </c>
      <c r="L714" s="69">
        <v>0.24077999999999999</v>
      </c>
      <c r="N714" s="47"/>
      <c r="O714" s="52" t="s">
        <v>4</v>
      </c>
      <c r="P714" s="69">
        <v>0.22980999999999999</v>
      </c>
      <c r="Q714" s="73">
        <v>0.23741000000000001</v>
      </c>
      <c r="R714" s="69">
        <v>0.24501000000000001</v>
      </c>
      <c r="T714" s="47"/>
      <c r="U714" s="52" t="s">
        <v>4</v>
      </c>
      <c r="V714" s="69">
        <v>0.23232</v>
      </c>
      <c r="W714" s="73">
        <v>0.23912</v>
      </c>
      <c r="X714" s="69">
        <v>0.24593000000000001</v>
      </c>
      <c r="Z714" s="47"/>
      <c r="AA714" s="52" t="s">
        <v>4</v>
      </c>
      <c r="AB714" s="69">
        <v>0.22999</v>
      </c>
      <c r="AC714" s="73">
        <v>0.23426</v>
      </c>
      <c r="AD714" s="69">
        <v>0.23852999999999999</v>
      </c>
      <c r="AF714" s="47"/>
      <c r="AG714" s="52" t="s">
        <v>4</v>
      </c>
      <c r="AH714" s="69">
        <v>0.22996</v>
      </c>
      <c r="AI714" s="73">
        <v>0.23793</v>
      </c>
      <c r="AJ714" s="69">
        <v>0.24590000000000001</v>
      </c>
      <c r="AL714" s="47"/>
      <c r="AM714" s="52" t="s">
        <v>4</v>
      </c>
      <c r="AN714" s="69">
        <v>0.2334</v>
      </c>
      <c r="AO714" s="73">
        <v>0.24079999999999999</v>
      </c>
      <c r="AP714" s="69">
        <v>0.2482</v>
      </c>
      <c r="AR714" s="47"/>
      <c r="AS714" s="52" t="s">
        <v>4</v>
      </c>
      <c r="AT714" s="69">
        <v>0.22595000000000001</v>
      </c>
      <c r="AU714" s="73">
        <v>0.23521</v>
      </c>
      <c r="AV714" s="69">
        <v>0.24446999999999999</v>
      </c>
      <c r="AX714" s="47"/>
      <c r="AY714" s="52" t="s">
        <v>4</v>
      </c>
      <c r="AZ714" s="69">
        <v>0.22428000000000001</v>
      </c>
      <c r="BA714" s="73">
        <v>0.23005999999999999</v>
      </c>
      <c r="BB714" s="69">
        <v>0.23583000000000001</v>
      </c>
      <c r="BD714" s="47"/>
      <c r="BE714" s="52" t="s">
        <v>4</v>
      </c>
      <c r="BF714" s="69">
        <v>0.22500000000000001</v>
      </c>
      <c r="BG714" s="73">
        <v>0.23002</v>
      </c>
      <c r="BH714" s="69">
        <v>0.23502999999999999</v>
      </c>
      <c r="BJ714" s="47"/>
      <c r="BK714" s="52" t="s">
        <v>4</v>
      </c>
      <c r="BL714" s="69">
        <v>0.22201000000000001</v>
      </c>
      <c r="BM714" s="73">
        <v>0.22431000000000001</v>
      </c>
      <c r="BN714" s="69">
        <v>0.2266</v>
      </c>
      <c r="BP714" s="47"/>
      <c r="BQ714" s="52" t="s">
        <v>4</v>
      </c>
      <c r="BR714" s="69">
        <v>0.21987000000000001</v>
      </c>
      <c r="BS714" s="73">
        <v>0.22266</v>
      </c>
      <c r="BT714" s="69">
        <v>0.22545999999999999</v>
      </c>
    </row>
    <row r="715" spans="2:72" x14ac:dyDescent="0.3">
      <c r="B715" s="14" t="s">
        <v>23</v>
      </c>
      <c r="C715" s="50" t="s">
        <v>3</v>
      </c>
      <c r="D715" s="71">
        <v>0.42627999999999999</v>
      </c>
      <c r="E715" s="72">
        <v>0.72399999999999998</v>
      </c>
      <c r="F715" s="71">
        <v>1.02172</v>
      </c>
      <c r="H715" s="14" t="s">
        <v>23</v>
      </c>
      <c r="I715" s="50" t="s">
        <v>3</v>
      </c>
      <c r="J715" s="71">
        <v>0.44041999999999998</v>
      </c>
      <c r="K715" s="72">
        <v>0.74211000000000005</v>
      </c>
      <c r="L715" s="71">
        <v>1.0438000000000001</v>
      </c>
      <c r="N715" s="14" t="s">
        <v>23</v>
      </c>
      <c r="O715" s="50" t="s">
        <v>3</v>
      </c>
      <c r="P715" s="71">
        <v>0.45399</v>
      </c>
      <c r="Q715" s="72">
        <v>0.74075999999999997</v>
      </c>
      <c r="R715" s="71">
        <v>1.02752</v>
      </c>
      <c r="T715" s="14" t="s">
        <v>23</v>
      </c>
      <c r="U715" s="50" t="s">
        <v>3</v>
      </c>
      <c r="V715" s="71">
        <v>0.46162999999999998</v>
      </c>
      <c r="W715" s="72">
        <v>0.76065000000000005</v>
      </c>
      <c r="X715" s="71">
        <v>1.0596699999999999</v>
      </c>
      <c r="Z715" s="14" t="s">
        <v>23</v>
      </c>
      <c r="AA715" s="50" t="s">
        <v>3</v>
      </c>
      <c r="AB715" s="71">
        <v>0.47038000000000002</v>
      </c>
      <c r="AC715" s="72">
        <v>0.81269999999999998</v>
      </c>
      <c r="AD715" s="71">
        <v>1.15503</v>
      </c>
      <c r="AF715" s="14" t="s">
        <v>23</v>
      </c>
      <c r="AG715" s="50" t="s">
        <v>3</v>
      </c>
      <c r="AH715" s="71">
        <v>0.50702000000000003</v>
      </c>
      <c r="AI715" s="72">
        <v>0.99634999999999996</v>
      </c>
      <c r="AJ715" s="71">
        <v>1.4856799999999999</v>
      </c>
      <c r="AL715" s="14" t="s">
        <v>23</v>
      </c>
      <c r="AM715" s="50" t="s">
        <v>3</v>
      </c>
      <c r="AN715" s="71">
        <v>0.56130000000000002</v>
      </c>
      <c r="AO715" s="72">
        <v>1.1174599999999999</v>
      </c>
      <c r="AP715" s="71">
        <v>1.67363</v>
      </c>
      <c r="AR715" s="14" t="s">
        <v>23</v>
      </c>
      <c r="AS715" s="50" t="s">
        <v>3</v>
      </c>
      <c r="AT715" s="71">
        <v>0.77066999999999997</v>
      </c>
      <c r="AU715" s="72">
        <v>1.6805399999999999</v>
      </c>
      <c r="AV715" s="71">
        <v>2.5904199999999999</v>
      </c>
      <c r="AX715" s="14" t="s">
        <v>23</v>
      </c>
      <c r="AY715" s="50" t="s">
        <v>3</v>
      </c>
      <c r="AZ715" s="71">
        <v>1.1294999999999999</v>
      </c>
      <c r="BA715" s="72">
        <v>2.5026600000000001</v>
      </c>
      <c r="BB715" s="71">
        <v>3.87582</v>
      </c>
      <c r="BD715" s="14" t="s">
        <v>23</v>
      </c>
      <c r="BE715" s="50" t="s">
        <v>3</v>
      </c>
      <c r="BF715" s="71">
        <v>2.1098599999999998</v>
      </c>
      <c r="BG715" s="72">
        <v>3.742</v>
      </c>
      <c r="BH715" s="71">
        <v>5.3741500000000002</v>
      </c>
      <c r="BJ715" s="14" t="s">
        <v>23</v>
      </c>
      <c r="BK715" s="50" t="s">
        <v>3</v>
      </c>
      <c r="BL715" s="71">
        <v>5.7235199999999997</v>
      </c>
      <c r="BM715" s="72">
        <v>8.0740200000000009</v>
      </c>
      <c r="BN715" s="71">
        <v>10.424519999999999</v>
      </c>
      <c r="BP715" s="14" t="s">
        <v>23</v>
      </c>
      <c r="BQ715" s="50" t="s">
        <v>3</v>
      </c>
      <c r="BR715" s="71">
        <v>15.78016</v>
      </c>
      <c r="BS715" s="72">
        <v>20.794609999999999</v>
      </c>
      <c r="BT715" s="71">
        <v>25.809059999999999</v>
      </c>
    </row>
    <row r="716" spans="2:72" x14ac:dyDescent="0.3">
      <c r="B716" s="47"/>
      <c r="C716" s="52" t="s">
        <v>4</v>
      </c>
      <c r="D716" s="69">
        <v>1.427</v>
      </c>
      <c r="E716" s="73">
        <v>2.2688199999999998</v>
      </c>
      <c r="F716" s="69">
        <v>3.1106400000000001</v>
      </c>
      <c r="H716" s="47"/>
      <c r="I716" s="52" t="s">
        <v>4</v>
      </c>
      <c r="J716" s="69">
        <v>1.5037100000000001</v>
      </c>
      <c r="K716" s="73">
        <v>2.4713400000000001</v>
      </c>
      <c r="L716" s="69">
        <v>3.4389699999999999</v>
      </c>
      <c r="N716" s="47"/>
      <c r="O716" s="52" t="s">
        <v>4</v>
      </c>
      <c r="P716" s="69">
        <v>1.6705099999999999</v>
      </c>
      <c r="Q716" s="73">
        <v>2.4744299999999999</v>
      </c>
      <c r="R716" s="69">
        <v>3.2783600000000002</v>
      </c>
      <c r="T716" s="47"/>
      <c r="U716" s="52" t="s">
        <v>4</v>
      </c>
      <c r="V716" s="69">
        <v>1.7771699999999999</v>
      </c>
      <c r="W716" s="73">
        <v>2.9725899999999998</v>
      </c>
      <c r="X716" s="69">
        <v>4.1680099999999998</v>
      </c>
      <c r="Z716" s="47"/>
      <c r="AA716" s="52" t="s">
        <v>4</v>
      </c>
      <c r="AB716" s="69">
        <v>1.8073999999999999</v>
      </c>
      <c r="AC716" s="73">
        <v>2.8291499999999998</v>
      </c>
      <c r="AD716" s="69">
        <v>3.8509000000000002</v>
      </c>
      <c r="AF716" s="47"/>
      <c r="AG716" s="52" t="s">
        <v>4</v>
      </c>
      <c r="AH716" s="69">
        <v>2.1759300000000001</v>
      </c>
      <c r="AI716" s="73">
        <v>3.1616300000000002</v>
      </c>
      <c r="AJ716" s="69">
        <v>4.1473300000000002</v>
      </c>
      <c r="AL716" s="47"/>
      <c r="AM716" s="52" t="s">
        <v>4</v>
      </c>
      <c r="AN716" s="69">
        <v>2.4359799999999998</v>
      </c>
      <c r="AO716" s="73">
        <v>3.41371</v>
      </c>
      <c r="AP716" s="69">
        <v>4.3914400000000002</v>
      </c>
      <c r="AR716" s="47"/>
      <c r="AS716" s="52" t="s">
        <v>4</v>
      </c>
      <c r="AT716" s="69">
        <v>2.8166899999999999</v>
      </c>
      <c r="AU716" s="73">
        <v>4.6008100000000001</v>
      </c>
      <c r="AV716" s="69">
        <v>6.3849299999999998</v>
      </c>
      <c r="AX716" s="47"/>
      <c r="AY716" s="52" t="s">
        <v>4</v>
      </c>
      <c r="AZ716" s="69">
        <v>3.9460700000000002</v>
      </c>
      <c r="BA716" s="73">
        <v>5.92631</v>
      </c>
      <c r="BB716" s="69">
        <v>7.9065399999999997</v>
      </c>
      <c r="BD716" s="47"/>
      <c r="BE716" s="52" t="s">
        <v>4</v>
      </c>
      <c r="BF716" s="69">
        <v>5.8564400000000001</v>
      </c>
      <c r="BG716" s="73">
        <v>7.7213099999999999</v>
      </c>
      <c r="BH716" s="69">
        <v>9.5861699999999992</v>
      </c>
      <c r="BJ716" s="47"/>
      <c r="BK716" s="52" t="s">
        <v>4</v>
      </c>
      <c r="BL716" s="69">
        <v>9.8998200000000001</v>
      </c>
      <c r="BM716" s="73">
        <v>13.045120000000001</v>
      </c>
      <c r="BN716" s="69">
        <v>16.190429999999999</v>
      </c>
      <c r="BP716" s="47"/>
      <c r="BQ716" s="52" t="s">
        <v>4</v>
      </c>
      <c r="BR716" s="69">
        <v>22.086089999999999</v>
      </c>
      <c r="BS716" s="73">
        <v>28.54759</v>
      </c>
      <c r="BT716" s="69">
        <v>35.00909</v>
      </c>
    </row>
    <row r="717" spans="2:72" x14ac:dyDescent="0.3">
      <c r="B717" s="14" t="s">
        <v>24</v>
      </c>
      <c r="C717" s="50" t="s">
        <v>3</v>
      </c>
      <c r="D717" s="71">
        <v>3.7296900000000002</v>
      </c>
      <c r="E717" s="74">
        <v>4.6061800000000002</v>
      </c>
      <c r="F717" s="71">
        <v>5.4826699999999997</v>
      </c>
      <c r="H717" s="14" t="s">
        <v>24</v>
      </c>
      <c r="I717" s="50" t="s">
        <v>3</v>
      </c>
      <c r="J717" s="71">
        <v>3.78207</v>
      </c>
      <c r="K717" s="74">
        <v>4.6475099999999996</v>
      </c>
      <c r="L717" s="71">
        <v>5.51295</v>
      </c>
      <c r="N717" s="14" t="s">
        <v>24</v>
      </c>
      <c r="O717" s="50" t="s">
        <v>3</v>
      </c>
      <c r="P717" s="71">
        <v>3.79575</v>
      </c>
      <c r="Q717" s="74">
        <v>4.6552499999999997</v>
      </c>
      <c r="R717" s="71">
        <v>5.5147500000000003</v>
      </c>
      <c r="T717" s="14" t="s">
        <v>24</v>
      </c>
      <c r="U717" s="50" t="s">
        <v>3</v>
      </c>
      <c r="V717" s="71">
        <v>3.9295</v>
      </c>
      <c r="W717" s="74">
        <v>4.8232600000000003</v>
      </c>
      <c r="X717" s="71">
        <v>5.7170100000000001</v>
      </c>
      <c r="Z717" s="14" t="s">
        <v>24</v>
      </c>
      <c r="AA717" s="50" t="s">
        <v>3</v>
      </c>
      <c r="AB717" s="71">
        <v>4.05504</v>
      </c>
      <c r="AC717" s="74">
        <v>4.8740800000000002</v>
      </c>
      <c r="AD717" s="71">
        <v>5.6931099999999999</v>
      </c>
      <c r="AF717" s="14" t="s">
        <v>24</v>
      </c>
      <c r="AG717" s="50" t="s">
        <v>3</v>
      </c>
      <c r="AH717" s="71">
        <v>4.1985999999999999</v>
      </c>
      <c r="AI717" s="74">
        <v>5.24085</v>
      </c>
      <c r="AJ717" s="71">
        <v>6.2831099999999998</v>
      </c>
      <c r="AL717" s="14" t="s">
        <v>24</v>
      </c>
      <c r="AM717" s="50" t="s">
        <v>3</v>
      </c>
      <c r="AN717" s="71">
        <v>4.5181800000000001</v>
      </c>
      <c r="AO717" s="74">
        <v>5.6546599999999998</v>
      </c>
      <c r="AP717" s="71">
        <v>6.7911400000000004</v>
      </c>
      <c r="AR717" s="14" t="s">
        <v>24</v>
      </c>
      <c r="AS717" s="50" t="s">
        <v>3</v>
      </c>
      <c r="AT717" s="71">
        <v>5.1327600000000002</v>
      </c>
      <c r="AU717" s="74">
        <v>6.4525800000000002</v>
      </c>
      <c r="AV717" s="71">
        <v>7.7724099999999998</v>
      </c>
      <c r="AX717" s="14" t="s">
        <v>24</v>
      </c>
      <c r="AY717" s="50" t="s">
        <v>3</v>
      </c>
      <c r="AZ717" s="71">
        <v>5.8694199999999999</v>
      </c>
      <c r="BA717" s="74">
        <v>7.83439</v>
      </c>
      <c r="BB717" s="71">
        <v>9.7993600000000001</v>
      </c>
      <c r="BD717" s="14" t="s">
        <v>24</v>
      </c>
      <c r="BE717" s="50" t="s">
        <v>3</v>
      </c>
      <c r="BF717" s="71">
        <v>7.3089399999999998</v>
      </c>
      <c r="BG717" s="74">
        <v>9.8356600000000007</v>
      </c>
      <c r="BH717" s="71">
        <v>12.36237</v>
      </c>
      <c r="BJ717" s="14" t="s">
        <v>24</v>
      </c>
      <c r="BK717" s="50" t="s">
        <v>3</v>
      </c>
      <c r="BL717" s="71">
        <v>13.006600000000001</v>
      </c>
      <c r="BM717" s="74">
        <v>17.14385</v>
      </c>
      <c r="BN717" s="71">
        <v>21.281110000000002</v>
      </c>
      <c r="BP717" s="14" t="s">
        <v>24</v>
      </c>
      <c r="BQ717" s="50" t="s">
        <v>3</v>
      </c>
      <c r="BR717" s="71">
        <v>30.747509999999998</v>
      </c>
      <c r="BS717" s="74">
        <v>39.15793</v>
      </c>
      <c r="BT717" s="71">
        <v>47.568339999999999</v>
      </c>
    </row>
    <row r="718" spans="2:72" x14ac:dyDescent="0.3">
      <c r="B718" s="47"/>
      <c r="C718" s="52" t="s">
        <v>4</v>
      </c>
      <c r="D718" s="69">
        <v>2.3702399999999999</v>
      </c>
      <c r="E718" s="73">
        <v>3.9033799999999998</v>
      </c>
      <c r="F718" s="69">
        <v>5.4365100000000002</v>
      </c>
      <c r="H718" s="47"/>
      <c r="I718" s="52" t="s">
        <v>4</v>
      </c>
      <c r="J718" s="69">
        <v>2.6026600000000002</v>
      </c>
      <c r="K718" s="73">
        <v>4.5139100000000001</v>
      </c>
      <c r="L718" s="69">
        <v>6.4251500000000004</v>
      </c>
      <c r="N718" s="47"/>
      <c r="O718" s="52" t="s">
        <v>4</v>
      </c>
      <c r="P718" s="69">
        <v>3.1595900000000001</v>
      </c>
      <c r="Q718" s="73">
        <v>4.5220500000000001</v>
      </c>
      <c r="R718" s="69">
        <v>5.8845200000000002</v>
      </c>
      <c r="T718" s="47"/>
      <c r="U718" s="52" t="s">
        <v>4</v>
      </c>
      <c r="V718" s="69">
        <v>3.6633599999999999</v>
      </c>
      <c r="W718" s="73">
        <v>5.7848699999999997</v>
      </c>
      <c r="X718" s="69">
        <v>7.90639</v>
      </c>
      <c r="Z718" s="47"/>
      <c r="AA718" s="52" t="s">
        <v>4</v>
      </c>
      <c r="AB718" s="69">
        <v>3.5261800000000001</v>
      </c>
      <c r="AC718" s="73">
        <v>5.3559200000000002</v>
      </c>
      <c r="AD718" s="69">
        <v>7.1856600000000004</v>
      </c>
      <c r="AF718" s="47"/>
      <c r="AG718" s="52" t="s">
        <v>4</v>
      </c>
      <c r="AH718" s="69">
        <v>4.3823499999999997</v>
      </c>
      <c r="AI718" s="73">
        <v>5.72919</v>
      </c>
      <c r="AJ718" s="69">
        <v>7.0760300000000003</v>
      </c>
      <c r="AL718" s="47"/>
      <c r="AM718" s="52" t="s">
        <v>4</v>
      </c>
      <c r="AN718" s="69">
        <v>5.3254700000000001</v>
      </c>
      <c r="AO718" s="73">
        <v>6.3117099999999997</v>
      </c>
      <c r="AP718" s="69">
        <v>7.2979399999999996</v>
      </c>
      <c r="AR718" s="47"/>
      <c r="AS718" s="52" t="s">
        <v>4</v>
      </c>
      <c r="AT718" s="69">
        <v>5.52956</v>
      </c>
      <c r="AU718" s="73">
        <v>7.3564299999999996</v>
      </c>
      <c r="AV718" s="69">
        <v>9.1832899999999995</v>
      </c>
      <c r="AX718" s="47"/>
      <c r="AY718" s="52" t="s">
        <v>4</v>
      </c>
      <c r="AZ718" s="69">
        <v>6.9317299999999999</v>
      </c>
      <c r="BA718" s="73">
        <v>8.76905</v>
      </c>
      <c r="BB718" s="69">
        <v>10.60638</v>
      </c>
      <c r="BD718" s="47"/>
      <c r="BE718" s="52" t="s">
        <v>4</v>
      </c>
      <c r="BF718" s="69">
        <v>8.9189699999999998</v>
      </c>
      <c r="BG718" s="73">
        <v>10.202540000000001</v>
      </c>
      <c r="BH718" s="69">
        <v>11.4861</v>
      </c>
      <c r="BJ718" s="47"/>
      <c r="BK718" s="52" t="s">
        <v>4</v>
      </c>
      <c r="BL718" s="69">
        <v>11.27585</v>
      </c>
      <c r="BM718" s="73">
        <v>14.415749999999999</v>
      </c>
      <c r="BN718" s="69">
        <v>17.55565</v>
      </c>
      <c r="BP718" s="47"/>
      <c r="BQ718" s="52" t="s">
        <v>4</v>
      </c>
      <c r="BR718" s="69">
        <v>21.798390000000001</v>
      </c>
      <c r="BS718" s="73">
        <v>28.586860000000001</v>
      </c>
      <c r="BT718" s="69">
        <v>35.375320000000002</v>
      </c>
    </row>
    <row r="719" spans="2:72" x14ac:dyDescent="0.3">
      <c r="B719" s="14" t="s">
        <v>25</v>
      </c>
      <c r="C719" s="50" t="s">
        <v>3</v>
      </c>
      <c r="D719" s="71">
        <v>99.751099999999994</v>
      </c>
      <c r="E719" s="72">
        <v>100.11912</v>
      </c>
      <c r="F719" s="71">
        <v>100.48715</v>
      </c>
      <c r="H719" s="14" t="s">
        <v>25</v>
      </c>
      <c r="I719" s="50" t="s">
        <v>3</v>
      </c>
      <c r="J719" s="71">
        <v>99.74633</v>
      </c>
      <c r="K719" s="72">
        <v>100.10995</v>
      </c>
      <c r="L719" s="71">
        <v>100.47358</v>
      </c>
      <c r="N719" s="14" t="s">
        <v>25</v>
      </c>
      <c r="O719" s="50" t="s">
        <v>3</v>
      </c>
      <c r="P719" s="71">
        <v>99.741339999999994</v>
      </c>
      <c r="Q719" s="72">
        <v>100.11054</v>
      </c>
      <c r="R719" s="71">
        <v>100.47973</v>
      </c>
      <c r="T719" s="14" t="s">
        <v>25</v>
      </c>
      <c r="U719" s="50" t="s">
        <v>3</v>
      </c>
      <c r="V719" s="71">
        <v>99.750579999999999</v>
      </c>
      <c r="W719" s="72">
        <v>100.111</v>
      </c>
      <c r="X719" s="71">
        <v>100.47143</v>
      </c>
      <c r="Z719" s="14" t="s">
        <v>25</v>
      </c>
      <c r="AA719" s="50" t="s">
        <v>3</v>
      </c>
      <c r="AB719" s="71">
        <v>99.737899999999996</v>
      </c>
      <c r="AC719" s="72">
        <v>100.10268000000001</v>
      </c>
      <c r="AD719" s="71">
        <v>100.46745</v>
      </c>
      <c r="AF719" s="14" t="s">
        <v>25</v>
      </c>
      <c r="AG719" s="50" t="s">
        <v>3</v>
      </c>
      <c r="AH719" s="71">
        <v>99.739180000000005</v>
      </c>
      <c r="AI719" s="72">
        <v>100.09908</v>
      </c>
      <c r="AJ719" s="71">
        <v>100.45896999999999</v>
      </c>
      <c r="AL719" s="14" t="s">
        <v>25</v>
      </c>
      <c r="AM719" s="50" t="s">
        <v>3</v>
      </c>
      <c r="AN719" s="71">
        <v>99.747510000000005</v>
      </c>
      <c r="AO719" s="72">
        <v>100.09081</v>
      </c>
      <c r="AP719" s="71">
        <v>100.4341</v>
      </c>
      <c r="AR719" s="14" t="s">
        <v>25</v>
      </c>
      <c r="AS719" s="50" t="s">
        <v>3</v>
      </c>
      <c r="AT719" s="71">
        <v>99.738740000000007</v>
      </c>
      <c r="AU719" s="72">
        <v>100.08338999999999</v>
      </c>
      <c r="AV719" s="71">
        <v>100.42804</v>
      </c>
      <c r="AX719" s="14" t="s">
        <v>25</v>
      </c>
      <c r="AY719" s="50" t="s">
        <v>3</v>
      </c>
      <c r="AZ719" s="71">
        <v>99.730019999999996</v>
      </c>
      <c r="BA719" s="72">
        <v>100.0608</v>
      </c>
      <c r="BB719" s="71">
        <v>100.39157</v>
      </c>
      <c r="BD719" s="14" t="s">
        <v>25</v>
      </c>
      <c r="BE719" s="50" t="s">
        <v>3</v>
      </c>
      <c r="BF719" s="71">
        <v>99.711280000000002</v>
      </c>
      <c r="BG719" s="72">
        <v>100.04338</v>
      </c>
      <c r="BH719" s="71">
        <v>100.37548</v>
      </c>
      <c r="BJ719" s="14" t="s">
        <v>25</v>
      </c>
      <c r="BK719" s="50" t="s">
        <v>3</v>
      </c>
      <c r="BL719" s="71">
        <v>99.615390000000005</v>
      </c>
      <c r="BM719" s="72">
        <v>99.93732</v>
      </c>
      <c r="BN719" s="71">
        <v>100.25926</v>
      </c>
      <c r="BP719" s="14" t="s">
        <v>25</v>
      </c>
      <c r="BQ719" s="50" t="s">
        <v>3</v>
      </c>
      <c r="BR719" s="71">
        <v>99.316310000000001</v>
      </c>
      <c r="BS719" s="72">
        <v>99.611609999999999</v>
      </c>
      <c r="BT719" s="71">
        <v>99.906909999999996</v>
      </c>
    </row>
    <row r="720" spans="2:72" x14ac:dyDescent="0.3">
      <c r="B720" s="47"/>
      <c r="C720" s="52" t="s">
        <v>4</v>
      </c>
      <c r="D720" s="69">
        <v>47.714739999999999</v>
      </c>
      <c r="E720" s="73">
        <v>48.027529999999999</v>
      </c>
      <c r="F720" s="69">
        <v>48.340319999999998</v>
      </c>
      <c r="H720" s="47"/>
      <c r="I720" s="52" t="s">
        <v>4</v>
      </c>
      <c r="J720" s="69">
        <v>47.713039999999999</v>
      </c>
      <c r="K720" s="73">
        <v>48.025759999999998</v>
      </c>
      <c r="L720" s="69">
        <v>48.338479999999997</v>
      </c>
      <c r="N720" s="47"/>
      <c r="O720" s="52" t="s">
        <v>4</v>
      </c>
      <c r="P720" s="69">
        <v>47.709949999999999</v>
      </c>
      <c r="Q720" s="73">
        <v>48.024230000000003</v>
      </c>
      <c r="R720" s="69">
        <v>48.338520000000003</v>
      </c>
      <c r="T720" s="47"/>
      <c r="U720" s="52" t="s">
        <v>4</v>
      </c>
      <c r="V720" s="69">
        <v>47.717309999999998</v>
      </c>
      <c r="W720" s="73">
        <v>48.029600000000002</v>
      </c>
      <c r="X720" s="69">
        <v>48.341880000000003</v>
      </c>
      <c r="Z720" s="47"/>
      <c r="AA720" s="52" t="s">
        <v>4</v>
      </c>
      <c r="AB720" s="69">
        <v>47.71358</v>
      </c>
      <c r="AC720" s="73">
        <v>48.027090000000001</v>
      </c>
      <c r="AD720" s="69">
        <v>48.340600000000002</v>
      </c>
      <c r="AF720" s="47"/>
      <c r="AG720" s="52" t="s">
        <v>4</v>
      </c>
      <c r="AH720" s="69">
        <v>47.709719999999997</v>
      </c>
      <c r="AI720" s="73">
        <v>48.025449999999999</v>
      </c>
      <c r="AJ720" s="69">
        <v>48.341180000000001</v>
      </c>
      <c r="AL720" s="47"/>
      <c r="AM720" s="52" t="s">
        <v>4</v>
      </c>
      <c r="AN720" s="69">
        <v>47.69753</v>
      </c>
      <c r="AO720" s="73">
        <v>48.012320000000003</v>
      </c>
      <c r="AP720" s="69">
        <v>48.327109999999998</v>
      </c>
      <c r="AR720" s="47"/>
      <c r="AS720" s="52" t="s">
        <v>4</v>
      </c>
      <c r="AT720" s="69">
        <v>47.697920000000003</v>
      </c>
      <c r="AU720" s="73">
        <v>48.01323</v>
      </c>
      <c r="AV720" s="69">
        <v>48.328539999999997</v>
      </c>
      <c r="AX720" s="47"/>
      <c r="AY720" s="52" t="s">
        <v>4</v>
      </c>
      <c r="AZ720" s="69">
        <v>47.704509999999999</v>
      </c>
      <c r="BA720" s="73">
        <v>48.0137</v>
      </c>
      <c r="BB720" s="69">
        <v>48.322879999999998</v>
      </c>
      <c r="BD720" s="47"/>
      <c r="BE720" s="52" t="s">
        <v>4</v>
      </c>
      <c r="BF720" s="69">
        <v>47.682250000000003</v>
      </c>
      <c r="BG720" s="73">
        <v>47.993029999999997</v>
      </c>
      <c r="BH720" s="69">
        <v>48.303809999999999</v>
      </c>
      <c r="BJ720" s="47"/>
      <c r="BK720" s="52" t="s">
        <v>4</v>
      </c>
      <c r="BL720" s="69">
        <v>47.655729999999998</v>
      </c>
      <c r="BM720" s="73">
        <v>47.990310000000001</v>
      </c>
      <c r="BN720" s="69">
        <v>48.3249</v>
      </c>
      <c r="BP720" s="47"/>
      <c r="BQ720" s="52" t="s">
        <v>4</v>
      </c>
      <c r="BR720" s="69">
        <v>47.615879999999997</v>
      </c>
      <c r="BS720" s="73">
        <v>47.953090000000003</v>
      </c>
      <c r="BT720" s="69">
        <v>48.290289999999999</v>
      </c>
    </row>
    <row r="721" spans="2:72" x14ac:dyDescent="0.3">
      <c r="B721" s="14" t="s">
        <v>26</v>
      </c>
      <c r="C721" s="50" t="s">
        <v>3</v>
      </c>
      <c r="D721" s="71">
        <v>10.91254</v>
      </c>
      <c r="E721" s="72">
        <v>11.18173</v>
      </c>
      <c r="F721" s="71">
        <v>11.45092</v>
      </c>
      <c r="H721" s="14" t="s">
        <v>26</v>
      </c>
      <c r="I721" s="50" t="s">
        <v>3</v>
      </c>
      <c r="J721" s="71">
        <v>10.932219999999999</v>
      </c>
      <c r="K721" s="72">
        <v>11.195589999999999</v>
      </c>
      <c r="L721" s="71">
        <v>11.458970000000001</v>
      </c>
      <c r="N721" s="14" t="s">
        <v>26</v>
      </c>
      <c r="O721" s="50" t="s">
        <v>3</v>
      </c>
      <c r="P721" s="71">
        <v>10.9762</v>
      </c>
      <c r="Q721" s="72">
        <v>11.218489999999999</v>
      </c>
      <c r="R721" s="71">
        <v>11.460789999999999</v>
      </c>
      <c r="T721" s="14" t="s">
        <v>26</v>
      </c>
      <c r="U721" s="50" t="s">
        <v>3</v>
      </c>
      <c r="V721" s="71">
        <v>10.97579</v>
      </c>
      <c r="W721" s="72">
        <v>11.22832</v>
      </c>
      <c r="X721" s="71">
        <v>11.48085</v>
      </c>
      <c r="Z721" s="14" t="s">
        <v>26</v>
      </c>
      <c r="AA721" s="50" t="s">
        <v>3</v>
      </c>
      <c r="AB721" s="71">
        <v>10.92553</v>
      </c>
      <c r="AC721" s="72">
        <v>11.210559999999999</v>
      </c>
      <c r="AD721" s="71">
        <v>11.49559</v>
      </c>
      <c r="AF721" s="14" t="s">
        <v>26</v>
      </c>
      <c r="AG721" s="50" t="s">
        <v>3</v>
      </c>
      <c r="AH721" s="71">
        <v>10.735440000000001</v>
      </c>
      <c r="AI721" s="72">
        <v>11.136799999999999</v>
      </c>
      <c r="AJ721" s="71">
        <v>11.53815</v>
      </c>
      <c r="AL721" s="14" t="s">
        <v>26</v>
      </c>
      <c r="AM721" s="50" t="s">
        <v>3</v>
      </c>
      <c r="AN721" s="71">
        <v>10.60819</v>
      </c>
      <c r="AO721" s="72">
        <v>11.076269999999999</v>
      </c>
      <c r="AP721" s="71">
        <v>11.544359999999999</v>
      </c>
      <c r="AR721" s="14" t="s">
        <v>26</v>
      </c>
      <c r="AS721" s="50" t="s">
        <v>3</v>
      </c>
      <c r="AT721" s="71">
        <v>9.9239800000000002</v>
      </c>
      <c r="AU721" s="72">
        <v>10.7194</v>
      </c>
      <c r="AV721" s="71">
        <v>11.51482</v>
      </c>
      <c r="AX721" s="14" t="s">
        <v>26</v>
      </c>
      <c r="AY721" s="50" t="s">
        <v>3</v>
      </c>
      <c r="AZ721" s="71">
        <v>8.7759599999999995</v>
      </c>
      <c r="BA721" s="72">
        <v>10.0511</v>
      </c>
      <c r="BB721" s="71">
        <v>11.32625</v>
      </c>
      <c r="BD721" s="14" t="s">
        <v>26</v>
      </c>
      <c r="BE721" s="50" t="s">
        <v>3</v>
      </c>
      <c r="BF721" s="71">
        <v>7.4580299999999999</v>
      </c>
      <c r="BG721" s="72">
        <v>9.0094200000000004</v>
      </c>
      <c r="BH721" s="71">
        <v>10.5608</v>
      </c>
      <c r="BJ721" s="14" t="s">
        <v>26</v>
      </c>
      <c r="BK721" s="50" t="s">
        <v>3</v>
      </c>
      <c r="BL721" s="71">
        <v>2.5870099999999998</v>
      </c>
      <c r="BM721" s="72">
        <v>4.9014800000000003</v>
      </c>
      <c r="BN721" s="71">
        <v>7.2159399999999998</v>
      </c>
      <c r="BP721" s="14" t="s">
        <v>26</v>
      </c>
      <c r="BQ721" s="50" t="s">
        <v>3</v>
      </c>
      <c r="BR721" s="71">
        <v>-12.75475</v>
      </c>
      <c r="BS721" s="72">
        <v>-7.7542099999999996</v>
      </c>
      <c r="BT721" s="71">
        <v>-2.7536700000000001</v>
      </c>
    </row>
    <row r="722" spans="2:72" x14ac:dyDescent="0.3">
      <c r="B722" s="47"/>
      <c r="C722" s="52" t="s">
        <v>4</v>
      </c>
      <c r="D722" s="69">
        <v>5.5951199999999996</v>
      </c>
      <c r="E722" s="73">
        <v>5.8331499999999998</v>
      </c>
      <c r="F722" s="69">
        <v>6.07118</v>
      </c>
      <c r="H722" s="47"/>
      <c r="I722" s="52" t="s">
        <v>4</v>
      </c>
      <c r="J722" s="69">
        <v>5.5574599999999998</v>
      </c>
      <c r="K722" s="73">
        <v>5.8968999999999996</v>
      </c>
      <c r="L722" s="69">
        <v>6.2363400000000002</v>
      </c>
      <c r="N722" s="47"/>
      <c r="O722" s="52" t="s">
        <v>4</v>
      </c>
      <c r="P722" s="69">
        <v>5.70885</v>
      </c>
      <c r="Q722" s="73">
        <v>5.8673999999999999</v>
      </c>
      <c r="R722" s="69">
        <v>6.0259499999999999</v>
      </c>
      <c r="T722" s="47"/>
      <c r="U722" s="52" t="s">
        <v>4</v>
      </c>
      <c r="V722" s="69">
        <v>5.6816700000000004</v>
      </c>
      <c r="W722" s="73">
        <v>6.1208</v>
      </c>
      <c r="X722" s="69">
        <v>6.5599299999999996</v>
      </c>
      <c r="Z722" s="47"/>
      <c r="AA722" s="52" t="s">
        <v>4</v>
      </c>
      <c r="AB722" s="69">
        <v>5.6643499999999998</v>
      </c>
      <c r="AC722" s="73">
        <v>5.9918199999999997</v>
      </c>
      <c r="AD722" s="69">
        <v>6.3192899999999996</v>
      </c>
      <c r="AF722" s="47"/>
      <c r="AG722" s="52" t="s">
        <v>4</v>
      </c>
      <c r="AH722" s="69">
        <v>5.8023699999999998</v>
      </c>
      <c r="AI722" s="73">
        <v>5.99465</v>
      </c>
      <c r="AJ722" s="69">
        <v>6.1869300000000003</v>
      </c>
      <c r="AL722" s="47"/>
      <c r="AM722" s="52" t="s">
        <v>4</v>
      </c>
      <c r="AN722" s="69">
        <v>5.8125499999999999</v>
      </c>
      <c r="AO722" s="73">
        <v>6.0233800000000004</v>
      </c>
      <c r="AP722" s="69">
        <v>6.2342000000000004</v>
      </c>
      <c r="AR722" s="47"/>
      <c r="AS722" s="52" t="s">
        <v>4</v>
      </c>
      <c r="AT722" s="69">
        <v>5.7228899999999996</v>
      </c>
      <c r="AU722" s="73">
        <v>6.4623900000000001</v>
      </c>
      <c r="AV722" s="69">
        <v>7.2018800000000001</v>
      </c>
      <c r="AX722" s="47"/>
      <c r="AY722" s="52" t="s">
        <v>4</v>
      </c>
      <c r="AZ722" s="69">
        <v>5.9097799999999996</v>
      </c>
      <c r="BA722" s="73">
        <v>6.7920600000000002</v>
      </c>
      <c r="BB722" s="69">
        <v>7.6743499999999996</v>
      </c>
      <c r="BD722" s="47"/>
      <c r="BE722" s="52" t="s">
        <v>4</v>
      </c>
      <c r="BF722" s="69">
        <v>6.4900500000000001</v>
      </c>
      <c r="BG722" s="73">
        <v>7.3092499999999996</v>
      </c>
      <c r="BH722" s="69">
        <v>8.1284500000000008</v>
      </c>
      <c r="BJ722" s="47"/>
      <c r="BK722" s="52" t="s">
        <v>4</v>
      </c>
      <c r="BL722" s="69">
        <v>7.7264699999999999</v>
      </c>
      <c r="BM722" s="73">
        <v>10.458780000000001</v>
      </c>
      <c r="BN722" s="69">
        <v>13.191090000000001</v>
      </c>
      <c r="BP722" s="47"/>
      <c r="BQ722" s="52" t="s">
        <v>4</v>
      </c>
      <c r="BR722" s="69">
        <v>18.098210000000002</v>
      </c>
      <c r="BS722" s="73">
        <v>24.381209999999999</v>
      </c>
      <c r="BT722" s="69">
        <v>30.664210000000001</v>
      </c>
    </row>
    <row r="723" spans="2:72" x14ac:dyDescent="0.3">
      <c r="B723" s="57" t="s">
        <v>27</v>
      </c>
      <c r="C723" s="43"/>
      <c r="D723" s="76">
        <v>37.176659999999998</v>
      </c>
      <c r="E723" s="77">
        <v>39.265419999999999</v>
      </c>
      <c r="F723" s="76">
        <v>41.354179999999999</v>
      </c>
      <c r="H723" s="57" t="s">
        <v>27</v>
      </c>
      <c r="I723" s="43"/>
      <c r="J723" s="76">
        <v>37.90325</v>
      </c>
      <c r="K723" s="77">
        <v>39.89667</v>
      </c>
      <c r="L723" s="76">
        <v>41.890079999999998</v>
      </c>
      <c r="N723" s="57" t="s">
        <v>27</v>
      </c>
      <c r="O723" s="43"/>
      <c r="P723" s="76">
        <v>37.100059999999999</v>
      </c>
      <c r="Q723" s="77">
        <v>39.268140000000002</v>
      </c>
      <c r="R723" s="76">
        <v>41.436210000000003</v>
      </c>
      <c r="T723" s="57" t="s">
        <v>27</v>
      </c>
      <c r="U723" s="43"/>
      <c r="V723" s="76">
        <v>37.975110000000001</v>
      </c>
      <c r="W723" s="77">
        <v>39.977170000000001</v>
      </c>
      <c r="X723" s="76">
        <v>41.979230000000001</v>
      </c>
      <c r="Z723" s="57" t="s">
        <v>27</v>
      </c>
      <c r="AA723" s="43"/>
      <c r="AB723" s="76">
        <v>37.064390000000003</v>
      </c>
      <c r="AC723" s="77">
        <v>38.444130000000001</v>
      </c>
      <c r="AD723" s="76">
        <v>39.823869999999999</v>
      </c>
      <c r="AF723" s="57" t="s">
        <v>27</v>
      </c>
      <c r="AG723" s="43"/>
      <c r="AH723" s="76">
        <v>37.404220000000002</v>
      </c>
      <c r="AI723" s="77">
        <v>38.992550000000001</v>
      </c>
      <c r="AJ723" s="76">
        <v>40.580880000000001</v>
      </c>
      <c r="AL723" s="57" t="s">
        <v>27</v>
      </c>
      <c r="AM723" s="43"/>
      <c r="AN723" s="76">
        <v>37.34836</v>
      </c>
      <c r="AO723" s="77">
        <v>38.796329999999998</v>
      </c>
      <c r="AP723" s="76">
        <v>40.244300000000003</v>
      </c>
      <c r="AR723" s="57" t="s">
        <v>27</v>
      </c>
      <c r="AS723" s="43"/>
      <c r="AT723" s="76">
        <v>36.686219999999999</v>
      </c>
      <c r="AU723" s="77">
        <v>38.86224</v>
      </c>
      <c r="AV723" s="76">
        <v>41.038249999999998</v>
      </c>
      <c r="AX723" s="57" t="s">
        <v>27</v>
      </c>
      <c r="AY723" s="43"/>
      <c r="AZ723" s="76">
        <v>34.808909999999997</v>
      </c>
      <c r="BA723" s="77">
        <v>36.175130000000003</v>
      </c>
      <c r="BB723" s="76">
        <v>37.541350000000001</v>
      </c>
      <c r="BD723" s="57" t="s">
        <v>27</v>
      </c>
      <c r="BE723" s="43"/>
      <c r="BF723" s="76">
        <v>34.804589999999997</v>
      </c>
      <c r="BG723" s="77">
        <v>36.641979999999997</v>
      </c>
      <c r="BH723" s="76">
        <v>38.479379999999999</v>
      </c>
      <c r="BJ723" s="57" t="s">
        <v>27</v>
      </c>
      <c r="BK723" s="43"/>
      <c r="BL723" s="76">
        <v>33.084470000000003</v>
      </c>
      <c r="BM723" s="77">
        <v>34.684710000000003</v>
      </c>
      <c r="BN723" s="76">
        <v>36.284950000000002</v>
      </c>
      <c r="BP723" s="57" t="s">
        <v>27</v>
      </c>
      <c r="BQ723" s="43"/>
      <c r="BR723" s="76">
        <v>30.632380000000001</v>
      </c>
      <c r="BS723" s="77">
        <v>33.040970000000002</v>
      </c>
      <c r="BT723" s="76">
        <v>35.449559999999998</v>
      </c>
    </row>
    <row r="724" spans="2:72" x14ac:dyDescent="0.3">
      <c r="B724" s="57" t="s">
        <v>28</v>
      </c>
      <c r="C724" s="43"/>
      <c r="D724" s="76">
        <v>-76.689880000000002</v>
      </c>
      <c r="E724" s="77">
        <v>-29.81156</v>
      </c>
      <c r="F724" s="76">
        <v>17.066749999999999</v>
      </c>
      <c r="H724" s="57" t="s">
        <v>28</v>
      </c>
      <c r="I724" s="43"/>
      <c r="J724" s="76">
        <v>-112.26752999999999</v>
      </c>
      <c r="K724" s="77">
        <v>-50.887680000000003</v>
      </c>
      <c r="L724" s="76">
        <v>10.49217</v>
      </c>
      <c r="N724" s="57" t="s">
        <v>28</v>
      </c>
      <c r="O724" s="43"/>
      <c r="P724" s="76">
        <v>-93.167770000000004</v>
      </c>
      <c r="Q724" s="77">
        <v>-56.285020000000003</v>
      </c>
      <c r="R724" s="76">
        <v>-19.402270000000001</v>
      </c>
      <c r="T724" s="57" t="s">
        <v>28</v>
      </c>
      <c r="U724" s="43"/>
      <c r="V724" s="76">
        <v>-179.86442</v>
      </c>
      <c r="W724" s="77">
        <v>-97.499759999999995</v>
      </c>
      <c r="X724" s="76">
        <v>-15.13509</v>
      </c>
      <c r="Z724" s="57" t="s">
        <v>28</v>
      </c>
      <c r="AA724" s="43"/>
      <c r="AB724" s="76">
        <v>-131.2526</v>
      </c>
      <c r="AC724" s="77">
        <v>-69.993899999999996</v>
      </c>
      <c r="AD724" s="76">
        <v>-8.7352000000000007</v>
      </c>
      <c r="AF724" s="57" t="s">
        <v>28</v>
      </c>
      <c r="AG724" s="43"/>
      <c r="AH724" s="76">
        <v>-102.95261000000001</v>
      </c>
      <c r="AI724" s="77">
        <v>-67.325190000000006</v>
      </c>
      <c r="AJ724" s="76">
        <v>-31.697769999999998</v>
      </c>
      <c r="AL724" s="57" t="s">
        <v>28</v>
      </c>
      <c r="AM724" s="43"/>
      <c r="AN724" s="76">
        <v>-95.226119999999995</v>
      </c>
      <c r="AO724" s="77">
        <v>-66.06232</v>
      </c>
      <c r="AP724" s="76">
        <v>-36.898519999999998</v>
      </c>
      <c r="AR724" s="57" t="s">
        <v>28</v>
      </c>
      <c r="AS724" s="43"/>
      <c r="AT724" s="76">
        <v>-210.73276000000001</v>
      </c>
      <c r="AU724" s="77">
        <v>-108.35929</v>
      </c>
      <c r="AV724" s="76">
        <v>-5.9858099999999999</v>
      </c>
      <c r="AX724" s="57" t="s">
        <v>28</v>
      </c>
      <c r="AY724" s="43"/>
      <c r="AZ724" s="76">
        <v>-209.22033999999999</v>
      </c>
      <c r="BA724" s="77">
        <v>-132.79058000000001</v>
      </c>
      <c r="BB724" s="76">
        <v>-56.360819999999997</v>
      </c>
      <c r="BD724" s="57" t="s">
        <v>28</v>
      </c>
      <c r="BE724" s="43"/>
      <c r="BF724" s="76">
        <v>-159.77663000000001</v>
      </c>
      <c r="BG724" s="77">
        <v>-134.24455</v>
      </c>
      <c r="BH724" s="76">
        <v>-108.71247</v>
      </c>
      <c r="BJ724" s="57" t="s">
        <v>28</v>
      </c>
      <c r="BK724" s="43"/>
      <c r="BL724" s="76">
        <v>-170.27315999999999</v>
      </c>
      <c r="BM724" s="77">
        <v>-123.53905</v>
      </c>
      <c r="BN724" s="76">
        <v>-76.804950000000005</v>
      </c>
      <c r="BP724" s="57" t="s">
        <v>28</v>
      </c>
      <c r="BQ724" s="43"/>
      <c r="BR724" s="76">
        <v>-261.38837999999998</v>
      </c>
      <c r="BS724" s="77">
        <v>-202.18214</v>
      </c>
      <c r="BT724" s="76">
        <v>-142.97591</v>
      </c>
    </row>
    <row r="725" spans="2:72" x14ac:dyDescent="0.3">
      <c r="B725" s="46" t="s">
        <v>29</v>
      </c>
      <c r="C725" s="47"/>
      <c r="D725" s="69">
        <v>57821.240380000003</v>
      </c>
      <c r="E725" s="70">
        <v>59082.177040000002</v>
      </c>
      <c r="F725" s="69">
        <v>60343.113689999998</v>
      </c>
      <c r="H725" s="46" t="s">
        <v>29</v>
      </c>
      <c r="I725" s="47"/>
      <c r="J725" s="69">
        <v>57944.28269</v>
      </c>
      <c r="K725" s="70">
        <v>59154.84044</v>
      </c>
      <c r="L725" s="69">
        <v>60365.39819</v>
      </c>
      <c r="N725" s="46" t="s">
        <v>29</v>
      </c>
      <c r="O725" s="47"/>
      <c r="P725" s="69">
        <v>58108.471409999998</v>
      </c>
      <c r="Q725" s="70">
        <v>59279.114699999998</v>
      </c>
      <c r="R725" s="69">
        <v>60449.758000000002</v>
      </c>
      <c r="T725" s="46" t="s">
        <v>29</v>
      </c>
      <c r="U725" s="47"/>
      <c r="V725" s="69">
        <v>58112.589019999999</v>
      </c>
      <c r="W725" s="70">
        <v>59329.323909999999</v>
      </c>
      <c r="X725" s="69">
        <v>60546.058799999999</v>
      </c>
      <c r="Z725" s="46" t="s">
        <v>29</v>
      </c>
      <c r="AA725" s="47"/>
      <c r="AB725" s="69">
        <v>57891.291420000001</v>
      </c>
      <c r="AC725" s="70">
        <v>59224.676370000001</v>
      </c>
      <c r="AD725" s="69">
        <v>60558.061320000001</v>
      </c>
      <c r="AF725" s="46" t="s">
        <v>29</v>
      </c>
      <c r="AG725" s="47"/>
      <c r="AH725" s="69">
        <v>56862.879959999998</v>
      </c>
      <c r="AI725" s="70">
        <v>58829.672229999996</v>
      </c>
      <c r="AJ725" s="69">
        <v>60796.464500000002</v>
      </c>
      <c r="AL725" s="46" t="s">
        <v>29</v>
      </c>
      <c r="AM725" s="47"/>
      <c r="AN725" s="69">
        <v>56132.3727</v>
      </c>
      <c r="AO725" s="70">
        <v>58501.134160000001</v>
      </c>
      <c r="AP725" s="69">
        <v>60869.895620000003</v>
      </c>
      <c r="AR725" s="46" t="s">
        <v>29</v>
      </c>
      <c r="AS725" s="47"/>
      <c r="AT725" s="69">
        <v>52551.4758</v>
      </c>
      <c r="AU725" s="70">
        <v>56558.020550000001</v>
      </c>
      <c r="AV725" s="69">
        <v>60564.565309999998</v>
      </c>
      <c r="AX725" s="46" t="s">
        <v>29</v>
      </c>
      <c r="AY725" s="47"/>
      <c r="AZ725" s="69">
        <v>46376.275979999999</v>
      </c>
      <c r="BA725" s="70">
        <v>52979.929120000001</v>
      </c>
      <c r="BB725" s="69">
        <v>59583.582249999999</v>
      </c>
      <c r="BD725" s="46" t="s">
        <v>29</v>
      </c>
      <c r="BE725" s="47"/>
      <c r="BF725" s="69">
        <v>39371.129029999996</v>
      </c>
      <c r="BG725" s="70">
        <v>47439.626349999999</v>
      </c>
      <c r="BH725" s="69">
        <v>55508.123670000001</v>
      </c>
      <c r="BJ725" s="46" t="s">
        <v>29</v>
      </c>
      <c r="BK725" s="47"/>
      <c r="BL725" s="69">
        <v>13499.694159999999</v>
      </c>
      <c r="BM725" s="70">
        <v>25674.637309999998</v>
      </c>
      <c r="BN725" s="69">
        <v>37849.580450000001</v>
      </c>
      <c r="BP725" s="46" t="s">
        <v>29</v>
      </c>
      <c r="BQ725" s="47"/>
      <c r="BR725" s="69">
        <v>-65773.880780000007</v>
      </c>
      <c r="BS725" s="70">
        <v>-39975.260190000001</v>
      </c>
      <c r="BT725" s="69">
        <v>-14176.639590000001</v>
      </c>
    </row>
    <row r="726" spans="2:72" x14ac:dyDescent="0.3">
      <c r="B726" s="14" t="s">
        <v>30</v>
      </c>
      <c r="C726" s="50" t="s">
        <v>3</v>
      </c>
      <c r="D726" s="71">
        <v>31.937239999999999</v>
      </c>
      <c r="E726" s="72">
        <v>34.70973</v>
      </c>
      <c r="F726" s="71">
        <v>37.482210000000002</v>
      </c>
      <c r="H726" s="14" t="s">
        <v>30</v>
      </c>
      <c r="I726" s="50" t="s">
        <v>3</v>
      </c>
      <c r="J726" s="71">
        <v>31.68608</v>
      </c>
      <c r="K726" s="72">
        <v>34.334879999999998</v>
      </c>
      <c r="L726" s="71">
        <v>36.983669999999996</v>
      </c>
      <c r="N726" s="14" t="s">
        <v>30</v>
      </c>
      <c r="O726" s="50" t="s">
        <v>3</v>
      </c>
      <c r="P726" s="71">
        <v>31.540569999999999</v>
      </c>
      <c r="Q726" s="72">
        <v>33.996250000000003</v>
      </c>
      <c r="R726" s="71">
        <v>36.451929999999997</v>
      </c>
      <c r="T726" s="14" t="s">
        <v>30</v>
      </c>
      <c r="U726" s="50" t="s">
        <v>3</v>
      </c>
      <c r="V726" s="71">
        <v>31.30818</v>
      </c>
      <c r="W726" s="72">
        <v>33.614359999999998</v>
      </c>
      <c r="X726" s="71">
        <v>35.920529999999999</v>
      </c>
      <c r="Z726" s="14" t="s">
        <v>30</v>
      </c>
      <c r="AA726" s="50" t="s">
        <v>3</v>
      </c>
      <c r="AB726" s="71">
        <v>30.866489999999999</v>
      </c>
      <c r="AC726" s="72">
        <v>33.148679999999999</v>
      </c>
      <c r="AD726" s="71">
        <v>35.430880000000002</v>
      </c>
      <c r="AF726" s="14" t="s">
        <v>30</v>
      </c>
      <c r="AG726" s="50" t="s">
        <v>3</v>
      </c>
      <c r="AH726" s="71">
        <v>29.672910000000002</v>
      </c>
      <c r="AI726" s="72">
        <v>31.779450000000001</v>
      </c>
      <c r="AJ726" s="71">
        <v>33.88599</v>
      </c>
      <c r="AL726" s="14" t="s">
        <v>30</v>
      </c>
      <c r="AM726" s="50" t="s">
        <v>3</v>
      </c>
      <c r="AN726" s="71">
        <v>28.947859999999999</v>
      </c>
      <c r="AO726" s="72">
        <v>30.745480000000001</v>
      </c>
      <c r="AP726" s="71">
        <v>32.543100000000003</v>
      </c>
      <c r="AR726" s="14" t="s">
        <v>30</v>
      </c>
      <c r="AS726" s="50" t="s">
        <v>3</v>
      </c>
      <c r="AT726" s="71">
        <v>26.880199999999999</v>
      </c>
      <c r="AU726" s="72">
        <v>28.311810000000001</v>
      </c>
      <c r="AV726" s="71">
        <v>29.743410000000001</v>
      </c>
      <c r="AX726" s="14" t="s">
        <v>30</v>
      </c>
      <c r="AY726" s="50" t="s">
        <v>3</v>
      </c>
      <c r="AZ726" s="71">
        <v>25.732569999999999</v>
      </c>
      <c r="BA726" s="72">
        <v>26.79532</v>
      </c>
      <c r="BB726" s="71">
        <v>27.858059999999998</v>
      </c>
      <c r="BD726" s="14" t="s">
        <v>30</v>
      </c>
      <c r="BE726" s="50" t="s">
        <v>3</v>
      </c>
      <c r="BF726" s="71">
        <v>24.135429999999999</v>
      </c>
      <c r="BG726" s="72">
        <v>24.95655</v>
      </c>
      <c r="BH726" s="71">
        <v>25.777670000000001</v>
      </c>
      <c r="BJ726" s="14" t="s">
        <v>30</v>
      </c>
      <c r="BK726" s="50" t="s">
        <v>3</v>
      </c>
      <c r="BL726" s="71">
        <v>22.083200000000001</v>
      </c>
      <c r="BM726" s="72">
        <v>22.482769999999999</v>
      </c>
      <c r="BN726" s="71">
        <v>22.882339999999999</v>
      </c>
      <c r="BP726" s="14" t="s">
        <v>30</v>
      </c>
      <c r="BQ726" s="50" t="s">
        <v>3</v>
      </c>
      <c r="BR726" s="71">
        <v>18.765779999999999</v>
      </c>
      <c r="BS726" s="72">
        <v>18.958850000000002</v>
      </c>
      <c r="BT726" s="71">
        <v>19.15192</v>
      </c>
    </row>
    <row r="727" spans="2:72" x14ac:dyDescent="0.3">
      <c r="B727" s="47"/>
      <c r="C727" s="52" t="s">
        <v>4</v>
      </c>
      <c r="D727" s="69">
        <v>11.3241</v>
      </c>
      <c r="E727" s="73">
        <v>12.39828</v>
      </c>
      <c r="F727" s="69">
        <v>13.47246</v>
      </c>
      <c r="H727" s="47"/>
      <c r="I727" s="52" t="s">
        <v>4</v>
      </c>
      <c r="J727" s="69">
        <v>10.781560000000001</v>
      </c>
      <c r="K727" s="73">
        <v>11.72038</v>
      </c>
      <c r="L727" s="69">
        <v>12.6592</v>
      </c>
      <c r="N727" s="47"/>
      <c r="O727" s="52" t="s">
        <v>4</v>
      </c>
      <c r="P727" s="69">
        <v>10.440759999999999</v>
      </c>
      <c r="Q727" s="73">
        <v>11.36937</v>
      </c>
      <c r="R727" s="69">
        <v>12.297980000000001</v>
      </c>
      <c r="T727" s="47"/>
      <c r="U727" s="52" t="s">
        <v>4</v>
      </c>
      <c r="V727" s="69">
        <v>10.022349999999999</v>
      </c>
      <c r="W727" s="73">
        <v>10.893929999999999</v>
      </c>
      <c r="X727" s="69">
        <v>11.765510000000001</v>
      </c>
      <c r="Z727" s="47"/>
      <c r="AA727" s="52" t="s">
        <v>4</v>
      </c>
      <c r="AB727" s="69">
        <v>9.4299099999999996</v>
      </c>
      <c r="AC727" s="73">
        <v>10.30076</v>
      </c>
      <c r="AD727" s="69">
        <v>11.1716</v>
      </c>
      <c r="AF727" s="47"/>
      <c r="AG727" s="52" t="s">
        <v>4</v>
      </c>
      <c r="AH727" s="69">
        <v>8.2008600000000005</v>
      </c>
      <c r="AI727" s="73">
        <v>9.0003299999999999</v>
      </c>
      <c r="AJ727" s="69">
        <v>9.7997999999999994</v>
      </c>
      <c r="AL727" s="47"/>
      <c r="AM727" s="52" t="s">
        <v>4</v>
      </c>
      <c r="AN727" s="69">
        <v>7.4215299999999997</v>
      </c>
      <c r="AO727" s="73">
        <v>8.1847499999999993</v>
      </c>
      <c r="AP727" s="69">
        <v>8.9479699999999998</v>
      </c>
      <c r="AR727" s="47"/>
      <c r="AS727" s="52" t="s">
        <v>4</v>
      </c>
      <c r="AT727" s="69">
        <v>5.7532300000000003</v>
      </c>
      <c r="AU727" s="73">
        <v>6.4235800000000003</v>
      </c>
      <c r="AV727" s="69">
        <v>7.0939399999999999</v>
      </c>
      <c r="AX727" s="47"/>
      <c r="AY727" s="52" t="s">
        <v>4</v>
      </c>
      <c r="AZ727" s="69">
        <v>5.0190400000000004</v>
      </c>
      <c r="BA727" s="73">
        <v>5.52902</v>
      </c>
      <c r="BB727" s="69">
        <v>6.0389999999999997</v>
      </c>
      <c r="BD727" s="47"/>
      <c r="BE727" s="52" t="s">
        <v>4</v>
      </c>
      <c r="BF727" s="69">
        <v>3.9952899999999998</v>
      </c>
      <c r="BG727" s="73">
        <v>4.4946400000000004</v>
      </c>
      <c r="BH727" s="69">
        <v>4.9939900000000002</v>
      </c>
      <c r="BJ727" s="47"/>
      <c r="BK727" s="52" t="s">
        <v>4</v>
      </c>
      <c r="BL727" s="69">
        <v>3.3554200000000001</v>
      </c>
      <c r="BM727" s="73">
        <v>3.56128</v>
      </c>
      <c r="BN727" s="69">
        <v>3.7671399999999999</v>
      </c>
      <c r="BP727" s="47"/>
      <c r="BQ727" s="52" t="s">
        <v>4</v>
      </c>
      <c r="BR727" s="69">
        <v>3.00488</v>
      </c>
      <c r="BS727" s="73">
        <v>3.09999</v>
      </c>
      <c r="BT727" s="69">
        <v>3.19509</v>
      </c>
    </row>
    <row r="728" spans="2:72" x14ac:dyDescent="0.3">
      <c r="B728" s="46" t="s">
        <v>31</v>
      </c>
      <c r="C728" s="47"/>
      <c r="D728" s="69">
        <v>63.464730000000003</v>
      </c>
      <c r="E728" s="73">
        <v>67.400000000000006</v>
      </c>
      <c r="F728" s="69">
        <v>71.335269999999994</v>
      </c>
      <c r="H728" s="46" t="s">
        <v>31</v>
      </c>
      <c r="I728" s="47"/>
      <c r="J728" s="69">
        <v>60.114460000000001</v>
      </c>
      <c r="K728" s="73">
        <v>64.2</v>
      </c>
      <c r="L728" s="69">
        <v>68.285539999999997</v>
      </c>
      <c r="N728" s="46" t="s">
        <v>31</v>
      </c>
      <c r="O728" s="47"/>
      <c r="P728" s="69">
        <v>58.499209999999998</v>
      </c>
      <c r="Q728" s="73">
        <v>62.3</v>
      </c>
      <c r="R728" s="69">
        <v>66.100790000000003</v>
      </c>
      <c r="T728" s="46" t="s">
        <v>31</v>
      </c>
      <c r="U728" s="47"/>
      <c r="V728" s="69">
        <v>56.640389999999996</v>
      </c>
      <c r="W728" s="73">
        <v>59.8</v>
      </c>
      <c r="X728" s="69">
        <v>62.959609999999998</v>
      </c>
      <c r="Z728" s="46" t="s">
        <v>31</v>
      </c>
      <c r="AA728" s="47"/>
      <c r="AB728" s="69">
        <v>54.283670000000001</v>
      </c>
      <c r="AC728" s="73">
        <v>57.2</v>
      </c>
      <c r="AD728" s="69">
        <v>60.116329999999998</v>
      </c>
      <c r="AF728" s="46" t="s">
        <v>31</v>
      </c>
      <c r="AG728" s="47"/>
      <c r="AH728" s="69">
        <v>50.704940000000001</v>
      </c>
      <c r="AI728" s="73">
        <v>53.1</v>
      </c>
      <c r="AJ728" s="69">
        <v>55.495060000000002</v>
      </c>
      <c r="AL728" s="46" t="s">
        <v>31</v>
      </c>
      <c r="AM728" s="47"/>
      <c r="AN728" s="69">
        <v>48.267249999999997</v>
      </c>
      <c r="AO728" s="73">
        <v>50.7</v>
      </c>
      <c r="AP728" s="69">
        <v>53.132750000000001</v>
      </c>
      <c r="AR728" s="46" t="s">
        <v>31</v>
      </c>
      <c r="AS728" s="47"/>
      <c r="AT728" s="69">
        <v>42.615000000000002</v>
      </c>
      <c r="AU728" s="73">
        <v>44.5</v>
      </c>
      <c r="AV728" s="69">
        <v>46.384999999999998</v>
      </c>
      <c r="AX728" s="46" t="s">
        <v>31</v>
      </c>
      <c r="AY728" s="47"/>
      <c r="AZ728" s="69">
        <v>40.681089999999998</v>
      </c>
      <c r="BA728" s="73">
        <v>42.3</v>
      </c>
      <c r="BB728" s="69">
        <v>43.918909999999997</v>
      </c>
      <c r="BD728" s="46" t="s">
        <v>31</v>
      </c>
      <c r="BE728" s="47"/>
      <c r="BF728" s="69">
        <v>37.732370000000003</v>
      </c>
      <c r="BG728" s="73">
        <v>39.1</v>
      </c>
      <c r="BH728" s="69">
        <v>40.46763</v>
      </c>
      <c r="BJ728" s="46" t="s">
        <v>31</v>
      </c>
      <c r="BK728" s="47"/>
      <c r="BL728" s="69">
        <v>33.7166</v>
      </c>
      <c r="BM728" s="73">
        <v>35.299999999999997</v>
      </c>
      <c r="BN728" s="69">
        <v>36.883400000000002</v>
      </c>
      <c r="BP728" s="46" t="s">
        <v>31</v>
      </c>
      <c r="BQ728" s="47"/>
      <c r="BR728" s="69">
        <v>28.635760000000001</v>
      </c>
      <c r="BS728" s="73">
        <v>29.2</v>
      </c>
      <c r="BT728" s="69">
        <v>29.764240000000001</v>
      </c>
    </row>
    <row r="729" spans="2:72" x14ac:dyDescent="0.3">
      <c r="B729" s="57" t="s">
        <v>32</v>
      </c>
      <c r="C729" s="43"/>
      <c r="D729" s="76">
        <v>2.5935999999999999</v>
      </c>
      <c r="E729" s="77">
        <v>3.8</v>
      </c>
      <c r="F729" s="76">
        <v>5.0064000000000002</v>
      </c>
      <c r="H729" s="57" t="s">
        <v>32</v>
      </c>
      <c r="I729" s="43"/>
      <c r="J729" s="76">
        <v>2.7383199999999999</v>
      </c>
      <c r="K729" s="77">
        <v>4</v>
      </c>
      <c r="L729" s="76">
        <v>5.2616800000000001</v>
      </c>
      <c r="N729" s="57" t="s">
        <v>32</v>
      </c>
      <c r="O729" s="43"/>
      <c r="P729" s="76">
        <v>2.6914099999999999</v>
      </c>
      <c r="Q729" s="77">
        <v>4.0999999999999996</v>
      </c>
      <c r="R729" s="76">
        <v>5.5085899999999999</v>
      </c>
      <c r="T729" s="57" t="s">
        <v>32</v>
      </c>
      <c r="U729" s="43"/>
      <c r="V729" s="76">
        <v>2.6096900000000001</v>
      </c>
      <c r="W729" s="77">
        <v>4</v>
      </c>
      <c r="X729" s="76">
        <v>5.3903100000000004</v>
      </c>
      <c r="Z729" s="57" t="s">
        <v>32</v>
      </c>
      <c r="AA729" s="43"/>
      <c r="AB729" s="76">
        <v>2.6914099999999999</v>
      </c>
      <c r="AC729" s="77">
        <v>4.0999999999999996</v>
      </c>
      <c r="AD729" s="76">
        <v>5.5085899999999999</v>
      </c>
      <c r="AF729" s="57" t="s">
        <v>32</v>
      </c>
      <c r="AG729" s="43"/>
      <c r="AH729" s="76">
        <v>2.6914099999999999</v>
      </c>
      <c r="AI729" s="77">
        <v>4.0999999999999996</v>
      </c>
      <c r="AJ729" s="76">
        <v>5.5085899999999999</v>
      </c>
      <c r="AL729" s="57" t="s">
        <v>32</v>
      </c>
      <c r="AM729" s="43"/>
      <c r="AN729" s="76">
        <v>2.8740199999999998</v>
      </c>
      <c r="AO729" s="77">
        <v>4.5999999999999996</v>
      </c>
      <c r="AP729" s="76">
        <v>6.3259800000000004</v>
      </c>
      <c r="AR729" s="57" t="s">
        <v>32</v>
      </c>
      <c r="AS729" s="43"/>
      <c r="AT729" s="76">
        <v>2.6948400000000001</v>
      </c>
      <c r="AU729" s="77">
        <v>5.8</v>
      </c>
      <c r="AV729" s="76">
        <v>8.9051600000000004</v>
      </c>
      <c r="AX729" s="57" t="s">
        <v>32</v>
      </c>
      <c r="AY729" s="43"/>
      <c r="AZ729" s="76">
        <v>2.6758799999999998</v>
      </c>
      <c r="BA729" s="77">
        <v>5.6</v>
      </c>
      <c r="BB729" s="76">
        <v>8.5241199999999999</v>
      </c>
      <c r="BD729" s="57" t="s">
        <v>32</v>
      </c>
      <c r="BE729" s="43"/>
      <c r="BF729" s="76">
        <v>4.0472999999999999</v>
      </c>
      <c r="BG729" s="77">
        <v>7.3</v>
      </c>
      <c r="BH729" s="76">
        <v>10.5527</v>
      </c>
      <c r="BJ729" s="57" t="s">
        <v>32</v>
      </c>
      <c r="BK729" s="43"/>
      <c r="BL729" s="76">
        <v>7.14053</v>
      </c>
      <c r="BM729" s="77">
        <v>9.6</v>
      </c>
      <c r="BN729" s="76">
        <v>12.059469999999999</v>
      </c>
      <c r="BP729" s="57" t="s">
        <v>32</v>
      </c>
      <c r="BQ729" s="43"/>
      <c r="BR729" s="76">
        <v>6.8844799999999999</v>
      </c>
      <c r="BS729" s="77">
        <v>8.4</v>
      </c>
      <c r="BT729" s="76">
        <v>9.9155200000000008</v>
      </c>
    </row>
    <row r="730" spans="2:72" x14ac:dyDescent="0.3">
      <c r="B730" s="14" t="s">
        <v>33</v>
      </c>
      <c r="C730" s="50" t="s">
        <v>3</v>
      </c>
      <c r="D730" s="71">
        <v>99.807990000000004</v>
      </c>
      <c r="E730" s="72">
        <v>109.32641</v>
      </c>
      <c r="F730" s="71">
        <v>118.84483</v>
      </c>
      <c r="H730" s="14" t="s">
        <v>33</v>
      </c>
      <c r="I730" s="50" t="s">
        <v>3</v>
      </c>
      <c r="J730" s="71">
        <v>98.715969999999999</v>
      </c>
      <c r="K730" s="72">
        <v>107.59854</v>
      </c>
      <c r="L730" s="71">
        <v>116.48111</v>
      </c>
      <c r="N730" s="14" t="s">
        <v>33</v>
      </c>
      <c r="O730" s="50" t="s">
        <v>3</v>
      </c>
      <c r="P730" s="71">
        <v>97.787989999999994</v>
      </c>
      <c r="Q730" s="72">
        <v>105.98312</v>
      </c>
      <c r="R730" s="71">
        <v>114.17825000000001</v>
      </c>
      <c r="T730" s="14" t="s">
        <v>33</v>
      </c>
      <c r="U730" s="50" t="s">
        <v>3</v>
      </c>
      <c r="V730" s="71">
        <v>97.006379999999993</v>
      </c>
      <c r="W730" s="72">
        <v>104.5676</v>
      </c>
      <c r="X730" s="71">
        <v>112.12882</v>
      </c>
      <c r="Z730" s="14" t="s">
        <v>33</v>
      </c>
      <c r="AA730" s="50" t="s">
        <v>3</v>
      </c>
      <c r="AB730" s="71">
        <v>94.881259999999997</v>
      </c>
      <c r="AC730" s="72">
        <v>102.17383</v>
      </c>
      <c r="AD730" s="71">
        <v>109.46639999999999</v>
      </c>
      <c r="AF730" s="14" t="s">
        <v>33</v>
      </c>
      <c r="AG730" s="50" t="s">
        <v>3</v>
      </c>
      <c r="AH730" s="71">
        <v>90.078059999999994</v>
      </c>
      <c r="AI730" s="72">
        <v>96.228290000000001</v>
      </c>
      <c r="AJ730" s="71">
        <v>102.37853</v>
      </c>
      <c r="AL730" s="14" t="s">
        <v>33</v>
      </c>
      <c r="AM730" s="50" t="s">
        <v>3</v>
      </c>
      <c r="AN730" s="71">
        <v>87.174329999999998</v>
      </c>
      <c r="AO730" s="72">
        <v>92.251040000000003</v>
      </c>
      <c r="AP730" s="71">
        <v>97.327749999999995</v>
      </c>
      <c r="AR730" s="14" t="s">
        <v>33</v>
      </c>
      <c r="AS730" s="50" t="s">
        <v>3</v>
      </c>
      <c r="AT730" s="71">
        <v>78.685640000000006</v>
      </c>
      <c r="AU730" s="72">
        <v>82.236739999999998</v>
      </c>
      <c r="AV730" s="71">
        <v>85.787840000000003</v>
      </c>
      <c r="AX730" s="14" t="s">
        <v>33</v>
      </c>
      <c r="AY730" s="50" t="s">
        <v>3</v>
      </c>
      <c r="AZ730" s="71">
        <v>73.582049999999995</v>
      </c>
      <c r="BA730" s="72">
        <v>75.916370000000001</v>
      </c>
      <c r="BB730" s="71">
        <v>78.250690000000006</v>
      </c>
      <c r="BD730" s="14" t="s">
        <v>33</v>
      </c>
      <c r="BE730" s="50" t="s">
        <v>3</v>
      </c>
      <c r="BF730" s="71">
        <v>67.249970000000005</v>
      </c>
      <c r="BG730" s="72">
        <v>68.936139999999995</v>
      </c>
      <c r="BH730" s="71">
        <v>70.622299999999996</v>
      </c>
      <c r="BJ730" s="14" t="s">
        <v>33</v>
      </c>
      <c r="BK730" s="50" t="s">
        <v>3</v>
      </c>
      <c r="BL730" s="71">
        <v>59.859789999999997</v>
      </c>
      <c r="BM730" s="72">
        <v>60.691659999999999</v>
      </c>
      <c r="BN730" s="71">
        <v>61.523530000000001</v>
      </c>
      <c r="BP730" s="14" t="s">
        <v>33</v>
      </c>
      <c r="BQ730" s="50" t="s">
        <v>3</v>
      </c>
      <c r="BR730" s="71">
        <v>50.736879999999999</v>
      </c>
      <c r="BS730" s="72">
        <v>51.12818</v>
      </c>
      <c r="BT730" s="71">
        <v>51.519489999999998</v>
      </c>
    </row>
    <row r="731" spans="2:72" x14ac:dyDescent="0.3">
      <c r="B731" s="47"/>
      <c r="C731" s="52" t="s">
        <v>4</v>
      </c>
      <c r="D731" s="69">
        <v>36.82761</v>
      </c>
      <c r="E731" s="73">
        <v>41.02581</v>
      </c>
      <c r="F731" s="69">
        <v>45.223999999999997</v>
      </c>
      <c r="H731" s="47"/>
      <c r="I731" s="52" t="s">
        <v>4</v>
      </c>
      <c r="J731" s="69">
        <v>34.812469999999998</v>
      </c>
      <c r="K731" s="73">
        <v>38.292470000000002</v>
      </c>
      <c r="L731" s="69">
        <v>41.772480000000002</v>
      </c>
      <c r="N731" s="47"/>
      <c r="O731" s="52" t="s">
        <v>4</v>
      </c>
      <c r="P731" s="69">
        <v>33.458379999999998</v>
      </c>
      <c r="Q731" s="73">
        <v>36.755679999999998</v>
      </c>
      <c r="R731" s="69">
        <v>40.052990000000001</v>
      </c>
      <c r="T731" s="47"/>
      <c r="U731" s="52" t="s">
        <v>4</v>
      </c>
      <c r="V731" s="69">
        <v>32.015439999999998</v>
      </c>
      <c r="W731" s="73">
        <v>34.924149999999997</v>
      </c>
      <c r="X731" s="69">
        <v>37.83287</v>
      </c>
      <c r="Z731" s="47"/>
      <c r="AA731" s="52" t="s">
        <v>4</v>
      </c>
      <c r="AB731" s="69">
        <v>29.309380000000001</v>
      </c>
      <c r="AC731" s="73">
        <v>32.197670000000002</v>
      </c>
      <c r="AD731" s="69">
        <v>35.08596</v>
      </c>
      <c r="AF731" s="47"/>
      <c r="AG731" s="52" t="s">
        <v>4</v>
      </c>
      <c r="AH731" s="69">
        <v>24.015440000000002</v>
      </c>
      <c r="AI731" s="73">
        <v>26.69772</v>
      </c>
      <c r="AJ731" s="69">
        <v>29.380009999999999</v>
      </c>
      <c r="AL731" s="47"/>
      <c r="AM731" s="52" t="s">
        <v>4</v>
      </c>
      <c r="AN731" s="69">
        <v>21.26643</v>
      </c>
      <c r="AO731" s="73">
        <v>23.749199999999998</v>
      </c>
      <c r="AP731" s="69">
        <v>26.231960000000001</v>
      </c>
      <c r="AR731" s="47"/>
      <c r="AS731" s="52" t="s">
        <v>4</v>
      </c>
      <c r="AT731" s="69">
        <v>14.553739999999999</v>
      </c>
      <c r="AU731" s="73">
        <v>16.871960000000001</v>
      </c>
      <c r="AV731" s="69">
        <v>19.190180000000002</v>
      </c>
      <c r="AX731" s="47"/>
      <c r="AY731" s="52" t="s">
        <v>4</v>
      </c>
      <c r="AZ731" s="69">
        <v>11.84839</v>
      </c>
      <c r="BA731" s="73">
        <v>13.66696</v>
      </c>
      <c r="BB731" s="69">
        <v>15.485530000000001</v>
      </c>
      <c r="BD731" s="47"/>
      <c r="BE731" s="52" t="s">
        <v>4</v>
      </c>
      <c r="BF731" s="69">
        <v>8.7707599999999992</v>
      </c>
      <c r="BG731" s="73">
        <v>10.328110000000001</v>
      </c>
      <c r="BH731" s="69">
        <v>11.88546</v>
      </c>
      <c r="BJ731" s="47"/>
      <c r="BK731" s="52" t="s">
        <v>4</v>
      </c>
      <c r="BL731" s="69">
        <v>7.2396900000000004</v>
      </c>
      <c r="BM731" s="73">
        <v>7.8726399999999996</v>
      </c>
      <c r="BN731" s="69">
        <v>8.5055999999999994</v>
      </c>
      <c r="BP731" s="47"/>
      <c r="BQ731" s="52" t="s">
        <v>4</v>
      </c>
      <c r="BR731" s="69">
        <v>6.5492999999999997</v>
      </c>
      <c r="BS731" s="73">
        <v>6.8060600000000004</v>
      </c>
      <c r="BT731" s="69">
        <v>7.0628200000000003</v>
      </c>
    </row>
    <row r="732" spans="2:72" x14ac:dyDescent="0.3">
      <c r="B732" s="57" t="s">
        <v>34</v>
      </c>
      <c r="C732" s="43"/>
      <c r="D732" s="76">
        <v>195.73471000000001</v>
      </c>
      <c r="E732" s="77">
        <v>209.59416999999999</v>
      </c>
      <c r="F732" s="76">
        <v>223.45362</v>
      </c>
      <c r="H732" s="57" t="s">
        <v>34</v>
      </c>
      <c r="I732" s="43"/>
      <c r="J732" s="76">
        <v>184.57938999999999</v>
      </c>
      <c r="K732" s="77">
        <v>194.68522999999999</v>
      </c>
      <c r="L732" s="76">
        <v>204.79106999999999</v>
      </c>
      <c r="N732" s="57" t="s">
        <v>34</v>
      </c>
      <c r="O732" s="43"/>
      <c r="P732" s="76">
        <v>178.03910999999999</v>
      </c>
      <c r="Q732" s="77">
        <v>186.70036999999999</v>
      </c>
      <c r="R732" s="76">
        <v>195.36162999999999</v>
      </c>
      <c r="T732" s="57" t="s">
        <v>34</v>
      </c>
      <c r="U732" s="43"/>
      <c r="V732" s="76">
        <v>172.12778</v>
      </c>
      <c r="W732" s="77">
        <v>179.30384000000001</v>
      </c>
      <c r="X732" s="76">
        <v>186.47990999999999</v>
      </c>
      <c r="Z732" s="57" t="s">
        <v>34</v>
      </c>
      <c r="AA732" s="43"/>
      <c r="AB732" s="76">
        <v>160.65908999999999</v>
      </c>
      <c r="AC732" s="77">
        <v>166.33840000000001</v>
      </c>
      <c r="AD732" s="76">
        <v>172.01770999999999</v>
      </c>
      <c r="AF732" s="57" t="s">
        <v>34</v>
      </c>
      <c r="AG732" s="43"/>
      <c r="AH732" s="76">
        <v>142.62923000000001</v>
      </c>
      <c r="AI732" s="77">
        <v>146.37368000000001</v>
      </c>
      <c r="AJ732" s="76">
        <v>150.11813000000001</v>
      </c>
      <c r="AL732" s="57" t="s">
        <v>34</v>
      </c>
      <c r="AM732" s="43"/>
      <c r="AN732" s="76">
        <v>134.34048999999999</v>
      </c>
      <c r="AO732" s="77">
        <v>136.80028999999999</v>
      </c>
      <c r="AP732" s="76">
        <v>139.26008999999999</v>
      </c>
      <c r="AR732" s="57" t="s">
        <v>34</v>
      </c>
      <c r="AS732" s="43"/>
      <c r="AT732" s="76">
        <v>111.5337</v>
      </c>
      <c r="AU732" s="77">
        <v>113.06072</v>
      </c>
      <c r="AV732" s="76">
        <v>114.58775</v>
      </c>
      <c r="AX732" s="57" t="s">
        <v>34</v>
      </c>
      <c r="AY732" s="43"/>
      <c r="AZ732" s="76">
        <v>102.07656</v>
      </c>
      <c r="BA732" s="77">
        <v>102.90855999999999</v>
      </c>
      <c r="BB732" s="76">
        <v>103.74055</v>
      </c>
      <c r="BD732" s="57" t="s">
        <v>34</v>
      </c>
      <c r="BE732" s="43"/>
      <c r="BF732" s="76">
        <v>90.043170000000003</v>
      </c>
      <c r="BG732" s="77">
        <v>90.818799999999996</v>
      </c>
      <c r="BH732" s="76">
        <v>91.594440000000006</v>
      </c>
      <c r="BJ732" s="57" t="s">
        <v>34</v>
      </c>
      <c r="BK732" s="43"/>
      <c r="BL732" s="76">
        <v>78.836569999999995</v>
      </c>
      <c r="BM732" s="77">
        <v>79.639700000000005</v>
      </c>
      <c r="BN732" s="76">
        <v>80.442840000000004</v>
      </c>
      <c r="BP732" s="57" t="s">
        <v>34</v>
      </c>
      <c r="BQ732" s="43"/>
      <c r="BR732" s="76">
        <v>67.676460000000006</v>
      </c>
      <c r="BS732" s="77">
        <v>68.113110000000006</v>
      </c>
      <c r="BT732" s="76">
        <v>68.549769999999995</v>
      </c>
    </row>
    <row r="733" spans="2:72" x14ac:dyDescent="0.3">
      <c r="B733" s="57" t="s">
        <v>35</v>
      </c>
      <c r="C733" s="43"/>
      <c r="D733" s="76">
        <v>5.3430400000000002</v>
      </c>
      <c r="E733" s="77">
        <v>10.13007</v>
      </c>
      <c r="F733" s="76">
        <v>14.9171</v>
      </c>
      <c r="H733" s="57" t="s">
        <v>35</v>
      </c>
      <c r="I733" s="43"/>
      <c r="J733" s="76">
        <v>4.8821300000000001</v>
      </c>
      <c r="K733" s="77">
        <v>9.5673200000000005</v>
      </c>
      <c r="L733" s="76">
        <v>14.252509999999999</v>
      </c>
      <c r="N733" s="57" t="s">
        <v>35</v>
      </c>
      <c r="O733" s="43"/>
      <c r="P733" s="76">
        <v>5.2030700000000003</v>
      </c>
      <c r="Q733" s="77">
        <v>10.01525</v>
      </c>
      <c r="R733" s="76">
        <v>14.82743</v>
      </c>
      <c r="T733" s="57" t="s">
        <v>35</v>
      </c>
      <c r="U733" s="43"/>
      <c r="V733" s="76">
        <v>4.63293</v>
      </c>
      <c r="W733" s="77">
        <v>9.7140599999999999</v>
      </c>
      <c r="X733" s="76">
        <v>14.79519</v>
      </c>
      <c r="Z733" s="57" t="s">
        <v>35</v>
      </c>
      <c r="AA733" s="43"/>
      <c r="AB733" s="76">
        <v>5.5817899999999998</v>
      </c>
      <c r="AC733" s="77">
        <v>10.601229999999999</v>
      </c>
      <c r="AD733" s="76">
        <v>15.62068</v>
      </c>
      <c r="AF733" s="57" t="s">
        <v>35</v>
      </c>
      <c r="AG733" s="43"/>
      <c r="AH733" s="76">
        <v>5.1341900000000003</v>
      </c>
      <c r="AI733" s="77">
        <v>10.14789</v>
      </c>
      <c r="AJ733" s="76">
        <v>15.16159</v>
      </c>
      <c r="AL733" s="57" t="s">
        <v>35</v>
      </c>
      <c r="AM733" s="43"/>
      <c r="AN733" s="76">
        <v>6.0068999999999999</v>
      </c>
      <c r="AO733" s="77">
        <v>11.791829999999999</v>
      </c>
      <c r="AP733" s="76">
        <v>17.57676</v>
      </c>
      <c r="AR733" s="57" t="s">
        <v>35</v>
      </c>
      <c r="AS733" s="43"/>
      <c r="AT733" s="76">
        <v>6.0226800000000003</v>
      </c>
      <c r="AU733" s="77">
        <v>14.43699</v>
      </c>
      <c r="AV733" s="76">
        <v>22.851299999999998</v>
      </c>
      <c r="AX733" s="57" t="s">
        <v>35</v>
      </c>
      <c r="AY733" s="43"/>
      <c r="AZ733" s="76">
        <v>7.37425</v>
      </c>
      <c r="BA733" s="77">
        <v>15.60703</v>
      </c>
      <c r="BB733" s="76">
        <v>23.8398</v>
      </c>
      <c r="BD733" s="57" t="s">
        <v>35</v>
      </c>
      <c r="BE733" s="43"/>
      <c r="BF733" s="76">
        <v>12.717750000000001</v>
      </c>
      <c r="BG733" s="77">
        <v>21.381540000000001</v>
      </c>
      <c r="BH733" s="76">
        <v>30.04533</v>
      </c>
      <c r="BJ733" s="57" t="s">
        <v>35</v>
      </c>
      <c r="BK733" s="43"/>
      <c r="BL733" s="76">
        <v>19.431190000000001</v>
      </c>
      <c r="BM733" s="77">
        <v>24.649319999999999</v>
      </c>
      <c r="BN733" s="76">
        <v>29.867439999999998</v>
      </c>
      <c r="BP733" s="57" t="s">
        <v>35</v>
      </c>
      <c r="BQ733" s="43"/>
      <c r="BR733" s="76">
        <v>17.953420000000001</v>
      </c>
      <c r="BS733" s="77">
        <v>21.906739999999999</v>
      </c>
      <c r="BT733" s="76">
        <v>25.860060000000001</v>
      </c>
    </row>
    <row r="734" spans="2:72" x14ac:dyDescent="0.3">
      <c r="B734" s="14" t="s">
        <v>36</v>
      </c>
      <c r="C734" s="50" t="s">
        <v>3</v>
      </c>
      <c r="D734" s="71">
        <v>99.807990000000004</v>
      </c>
      <c r="E734" s="72">
        <v>109.32641</v>
      </c>
      <c r="F734" s="71">
        <v>118.84483</v>
      </c>
      <c r="H734" s="14" t="s">
        <v>36</v>
      </c>
      <c r="I734" s="50" t="s">
        <v>3</v>
      </c>
      <c r="J734" s="71">
        <v>98.715969999999999</v>
      </c>
      <c r="K734" s="72">
        <v>107.59854</v>
      </c>
      <c r="L734" s="71">
        <v>116.48111</v>
      </c>
      <c r="N734" s="14" t="s">
        <v>36</v>
      </c>
      <c r="O734" s="50" t="s">
        <v>3</v>
      </c>
      <c r="P734" s="71">
        <v>97.787989999999994</v>
      </c>
      <c r="Q734" s="72">
        <v>105.98312</v>
      </c>
      <c r="R734" s="71">
        <v>114.17825000000001</v>
      </c>
      <c r="T734" s="14" t="s">
        <v>36</v>
      </c>
      <c r="U734" s="50" t="s">
        <v>3</v>
      </c>
      <c r="V734" s="71">
        <v>97.006379999999993</v>
      </c>
      <c r="W734" s="72">
        <v>104.5676</v>
      </c>
      <c r="X734" s="71">
        <v>112.12882</v>
      </c>
      <c r="Z734" s="14" t="s">
        <v>36</v>
      </c>
      <c r="AA734" s="50" t="s">
        <v>3</v>
      </c>
      <c r="AB734" s="71">
        <v>94.881259999999997</v>
      </c>
      <c r="AC734" s="72">
        <v>102.17383</v>
      </c>
      <c r="AD734" s="71">
        <v>109.46639999999999</v>
      </c>
      <c r="AF734" s="14" t="s">
        <v>36</v>
      </c>
      <c r="AG734" s="50" t="s">
        <v>3</v>
      </c>
      <c r="AH734" s="71">
        <v>90.078059999999994</v>
      </c>
      <c r="AI734" s="72">
        <v>96.228290000000001</v>
      </c>
      <c r="AJ734" s="71">
        <v>102.37853</v>
      </c>
      <c r="AL734" s="14" t="s">
        <v>36</v>
      </c>
      <c r="AM734" s="50" t="s">
        <v>3</v>
      </c>
      <c r="AN734" s="71">
        <v>87.174329999999998</v>
      </c>
      <c r="AO734" s="72">
        <v>92.251040000000003</v>
      </c>
      <c r="AP734" s="71">
        <v>97.327749999999995</v>
      </c>
      <c r="AR734" s="14" t="s">
        <v>36</v>
      </c>
      <c r="AS734" s="50" t="s">
        <v>3</v>
      </c>
      <c r="AT734" s="71">
        <v>78.685640000000006</v>
      </c>
      <c r="AU734" s="72">
        <v>82.236739999999998</v>
      </c>
      <c r="AV734" s="71">
        <v>85.787840000000003</v>
      </c>
      <c r="AX734" s="14" t="s">
        <v>36</v>
      </c>
      <c r="AY734" s="50" t="s">
        <v>3</v>
      </c>
      <c r="AZ734" s="71">
        <v>73.582049999999995</v>
      </c>
      <c r="BA734" s="72">
        <v>75.916370000000001</v>
      </c>
      <c r="BB734" s="71">
        <v>78.250690000000006</v>
      </c>
      <c r="BD734" s="14" t="s">
        <v>36</v>
      </c>
      <c r="BE734" s="50" t="s">
        <v>3</v>
      </c>
      <c r="BF734" s="71">
        <v>67.249970000000005</v>
      </c>
      <c r="BG734" s="72">
        <v>68.936139999999995</v>
      </c>
      <c r="BH734" s="71">
        <v>70.622299999999996</v>
      </c>
      <c r="BJ734" s="14" t="s">
        <v>36</v>
      </c>
      <c r="BK734" s="50" t="s">
        <v>3</v>
      </c>
      <c r="BL734" s="71">
        <v>59.859789999999997</v>
      </c>
      <c r="BM734" s="72">
        <v>60.691659999999999</v>
      </c>
      <c r="BN734" s="71">
        <v>61.523530000000001</v>
      </c>
      <c r="BP734" s="14" t="s">
        <v>36</v>
      </c>
      <c r="BQ734" s="50" t="s">
        <v>3</v>
      </c>
      <c r="BR734" s="71">
        <v>50.736879999999999</v>
      </c>
      <c r="BS734" s="72">
        <v>51.12818</v>
      </c>
      <c r="BT734" s="71">
        <v>51.519489999999998</v>
      </c>
    </row>
    <row r="735" spans="2:72" x14ac:dyDescent="0.3">
      <c r="B735" s="47"/>
      <c r="C735" s="52" t="s">
        <v>4</v>
      </c>
      <c r="D735" s="69">
        <v>36.82761</v>
      </c>
      <c r="E735" s="73">
        <v>41.02581</v>
      </c>
      <c r="F735" s="69">
        <v>45.223999999999997</v>
      </c>
      <c r="H735" s="47"/>
      <c r="I735" s="52" t="s">
        <v>4</v>
      </c>
      <c r="J735" s="69">
        <v>34.812469999999998</v>
      </c>
      <c r="K735" s="73">
        <v>38.292470000000002</v>
      </c>
      <c r="L735" s="69">
        <v>41.772480000000002</v>
      </c>
      <c r="N735" s="47"/>
      <c r="O735" s="52" t="s">
        <v>4</v>
      </c>
      <c r="P735" s="69">
        <v>33.458379999999998</v>
      </c>
      <c r="Q735" s="73">
        <v>36.755679999999998</v>
      </c>
      <c r="R735" s="69">
        <v>40.052990000000001</v>
      </c>
      <c r="T735" s="47"/>
      <c r="U735" s="52" t="s">
        <v>4</v>
      </c>
      <c r="V735" s="69">
        <v>32.015439999999998</v>
      </c>
      <c r="W735" s="73">
        <v>34.924149999999997</v>
      </c>
      <c r="X735" s="69">
        <v>37.83287</v>
      </c>
      <c r="Z735" s="47"/>
      <c r="AA735" s="52" t="s">
        <v>4</v>
      </c>
      <c r="AB735" s="69">
        <v>29.309380000000001</v>
      </c>
      <c r="AC735" s="73">
        <v>32.197670000000002</v>
      </c>
      <c r="AD735" s="69">
        <v>35.08596</v>
      </c>
      <c r="AF735" s="47"/>
      <c r="AG735" s="52" t="s">
        <v>4</v>
      </c>
      <c r="AH735" s="69">
        <v>24.015440000000002</v>
      </c>
      <c r="AI735" s="73">
        <v>26.69772</v>
      </c>
      <c r="AJ735" s="69">
        <v>29.380009999999999</v>
      </c>
      <c r="AL735" s="47"/>
      <c r="AM735" s="52" t="s">
        <v>4</v>
      </c>
      <c r="AN735" s="69">
        <v>21.26643</v>
      </c>
      <c r="AO735" s="73">
        <v>23.749199999999998</v>
      </c>
      <c r="AP735" s="69">
        <v>26.231960000000001</v>
      </c>
      <c r="AR735" s="47"/>
      <c r="AS735" s="52" t="s">
        <v>4</v>
      </c>
      <c r="AT735" s="69">
        <v>14.553739999999999</v>
      </c>
      <c r="AU735" s="73">
        <v>16.871960000000001</v>
      </c>
      <c r="AV735" s="69">
        <v>19.190180000000002</v>
      </c>
      <c r="AX735" s="47"/>
      <c r="AY735" s="52" t="s">
        <v>4</v>
      </c>
      <c r="AZ735" s="69">
        <v>11.84839</v>
      </c>
      <c r="BA735" s="73">
        <v>13.66696</v>
      </c>
      <c r="BB735" s="69">
        <v>15.485530000000001</v>
      </c>
      <c r="BD735" s="47"/>
      <c r="BE735" s="52" t="s">
        <v>4</v>
      </c>
      <c r="BF735" s="69">
        <v>8.7707599999999992</v>
      </c>
      <c r="BG735" s="73">
        <v>10.328110000000001</v>
      </c>
      <c r="BH735" s="69">
        <v>11.88546</v>
      </c>
      <c r="BJ735" s="47"/>
      <c r="BK735" s="52" t="s">
        <v>4</v>
      </c>
      <c r="BL735" s="69">
        <v>7.2396900000000004</v>
      </c>
      <c r="BM735" s="73">
        <v>7.8726399999999996</v>
      </c>
      <c r="BN735" s="69">
        <v>8.5055999999999994</v>
      </c>
      <c r="BP735" s="47"/>
      <c r="BQ735" s="52" t="s">
        <v>4</v>
      </c>
      <c r="BR735" s="69">
        <v>6.5492999999999997</v>
      </c>
      <c r="BS735" s="73">
        <v>6.8060600000000004</v>
      </c>
      <c r="BT735" s="69">
        <v>7.0628200000000003</v>
      </c>
    </row>
    <row r="736" spans="2:72" x14ac:dyDescent="0.3">
      <c r="B736" s="14" t="s">
        <v>37</v>
      </c>
      <c r="C736" s="50" t="s">
        <v>3</v>
      </c>
      <c r="D736" s="71">
        <v>0.19259000000000001</v>
      </c>
      <c r="E736" s="72">
        <v>0.67532000000000003</v>
      </c>
      <c r="F736" s="71">
        <v>1.15804</v>
      </c>
      <c r="H736" s="14" t="s">
        <v>37</v>
      </c>
      <c r="I736" s="50" t="s">
        <v>3</v>
      </c>
      <c r="J736" s="71">
        <v>0.58509</v>
      </c>
      <c r="K736" s="72">
        <v>1.26542</v>
      </c>
      <c r="L736" s="71">
        <v>1.9457599999999999</v>
      </c>
      <c r="N736" s="14" t="s">
        <v>37</v>
      </c>
      <c r="O736" s="50" t="s">
        <v>3</v>
      </c>
      <c r="P736" s="71">
        <v>0.87895999999999996</v>
      </c>
      <c r="Q736" s="72">
        <v>1.6457299999999999</v>
      </c>
      <c r="R736" s="71">
        <v>2.41249</v>
      </c>
      <c r="T736" s="14" t="s">
        <v>37</v>
      </c>
      <c r="U736" s="50" t="s">
        <v>3</v>
      </c>
      <c r="V736" s="71">
        <v>1.27671</v>
      </c>
      <c r="W736" s="72">
        <v>2.1877800000000001</v>
      </c>
      <c r="X736" s="71">
        <v>3.0988500000000001</v>
      </c>
      <c r="Z736" s="14" t="s">
        <v>37</v>
      </c>
      <c r="AA736" s="50" t="s">
        <v>3</v>
      </c>
      <c r="AB736" s="71">
        <v>1.7946599999999999</v>
      </c>
      <c r="AC736" s="72">
        <v>2.98638</v>
      </c>
      <c r="AD736" s="71">
        <v>4.1780999999999997</v>
      </c>
      <c r="AF736" s="14" t="s">
        <v>37</v>
      </c>
      <c r="AG736" s="50" t="s">
        <v>3</v>
      </c>
      <c r="AH736" s="71">
        <v>3.29277</v>
      </c>
      <c r="AI736" s="72">
        <v>5.4363799999999998</v>
      </c>
      <c r="AJ736" s="71">
        <v>7.58</v>
      </c>
      <c r="AL736" s="14" t="s">
        <v>37</v>
      </c>
      <c r="AM736" s="50" t="s">
        <v>3</v>
      </c>
      <c r="AN736" s="71">
        <v>4.4511200000000004</v>
      </c>
      <c r="AO736" s="72">
        <v>6.9990100000000002</v>
      </c>
      <c r="AP736" s="71">
        <v>9.5469000000000008</v>
      </c>
      <c r="AR736" s="14" t="s">
        <v>37</v>
      </c>
      <c r="AS736" s="50" t="s">
        <v>3</v>
      </c>
      <c r="AT736" s="71">
        <v>8.0167699999999993</v>
      </c>
      <c r="AU736" s="72">
        <v>12.276</v>
      </c>
      <c r="AV736" s="71">
        <v>16.535229999999999</v>
      </c>
      <c r="AX736" s="14" t="s">
        <v>37</v>
      </c>
      <c r="AY736" s="50" t="s">
        <v>3</v>
      </c>
      <c r="AZ736" s="71">
        <v>11.540279999999999</v>
      </c>
      <c r="BA736" s="72">
        <v>17.458580000000001</v>
      </c>
      <c r="BB736" s="71">
        <v>23.37687</v>
      </c>
      <c r="BD736" s="14" t="s">
        <v>37</v>
      </c>
      <c r="BE736" s="50" t="s">
        <v>3</v>
      </c>
      <c r="BF736" s="71">
        <v>17.93928</v>
      </c>
      <c r="BG736" s="72">
        <v>24.710740000000001</v>
      </c>
      <c r="BH736" s="71">
        <v>31.482199999999999</v>
      </c>
      <c r="BJ736" s="14" t="s">
        <v>37</v>
      </c>
      <c r="BK736" s="50" t="s">
        <v>3</v>
      </c>
      <c r="BL736" s="71">
        <v>34.08182</v>
      </c>
      <c r="BM736" s="72">
        <v>43.048000000000002</v>
      </c>
      <c r="BN736" s="71">
        <v>52.014180000000003</v>
      </c>
      <c r="BP736" s="14" t="s">
        <v>37</v>
      </c>
      <c r="BQ736" s="50" t="s">
        <v>3</v>
      </c>
      <c r="BR736" s="71">
        <v>71.330240000000003</v>
      </c>
      <c r="BS736" s="72">
        <v>89.722300000000004</v>
      </c>
      <c r="BT736" s="71">
        <v>108.11436</v>
      </c>
    </row>
    <row r="737" spans="2:72" x14ac:dyDescent="0.3">
      <c r="B737" s="47"/>
      <c r="C737" s="52" t="s">
        <v>4</v>
      </c>
      <c r="D737" s="69">
        <v>0.79718999999999995</v>
      </c>
      <c r="E737" s="73">
        <v>1.93832</v>
      </c>
      <c r="F737" s="69">
        <v>3.07945</v>
      </c>
      <c r="H737" s="47"/>
      <c r="I737" s="52" t="s">
        <v>4</v>
      </c>
      <c r="J737" s="69">
        <v>1.59982</v>
      </c>
      <c r="K737" s="73">
        <v>2.9407899999999998</v>
      </c>
      <c r="L737" s="69">
        <v>4.2817499999999997</v>
      </c>
      <c r="N737" s="47"/>
      <c r="O737" s="52" t="s">
        <v>4</v>
      </c>
      <c r="P737" s="69">
        <v>2.0499800000000001</v>
      </c>
      <c r="Q737" s="73">
        <v>3.42265</v>
      </c>
      <c r="R737" s="69">
        <v>4.7953299999999999</v>
      </c>
      <c r="T737" s="47"/>
      <c r="U737" s="52" t="s">
        <v>4</v>
      </c>
      <c r="V737" s="69">
        <v>2.6114299999999999</v>
      </c>
      <c r="W737" s="73">
        <v>4.0691899999999999</v>
      </c>
      <c r="X737" s="69">
        <v>5.5269500000000003</v>
      </c>
      <c r="Z737" s="47"/>
      <c r="AA737" s="52" t="s">
        <v>4</v>
      </c>
      <c r="AB737" s="69">
        <v>3.3327300000000002</v>
      </c>
      <c r="AC737" s="73">
        <v>4.9172599999999997</v>
      </c>
      <c r="AD737" s="69">
        <v>6.5017800000000001</v>
      </c>
      <c r="AF737" s="47"/>
      <c r="AG737" s="52" t="s">
        <v>4</v>
      </c>
      <c r="AH737" s="69">
        <v>4.8133600000000003</v>
      </c>
      <c r="AI737" s="73">
        <v>6.96807</v>
      </c>
      <c r="AJ737" s="69">
        <v>9.1227699999999992</v>
      </c>
      <c r="AL737" s="47"/>
      <c r="AM737" s="52" t="s">
        <v>4</v>
      </c>
      <c r="AN737" s="69">
        <v>5.5321800000000003</v>
      </c>
      <c r="AO737" s="73">
        <v>8.1455199999999994</v>
      </c>
      <c r="AP737" s="69">
        <v>10.75886</v>
      </c>
      <c r="AR737" s="47"/>
      <c r="AS737" s="52" t="s">
        <v>4</v>
      </c>
      <c r="AT737" s="69">
        <v>8.0708699999999993</v>
      </c>
      <c r="AU737" s="73">
        <v>10.90723</v>
      </c>
      <c r="AV737" s="69">
        <v>13.74358</v>
      </c>
      <c r="AX737" s="47"/>
      <c r="AY737" s="52" t="s">
        <v>4</v>
      </c>
      <c r="AZ737" s="69">
        <v>9.8163699999999992</v>
      </c>
      <c r="BA737" s="73">
        <v>13.260820000000001</v>
      </c>
      <c r="BB737" s="69">
        <v>16.705259999999999</v>
      </c>
      <c r="BD737" s="47"/>
      <c r="BE737" s="52" t="s">
        <v>4</v>
      </c>
      <c r="BF737" s="69">
        <v>11.92501</v>
      </c>
      <c r="BG737" s="73">
        <v>15.59858</v>
      </c>
      <c r="BH737" s="69">
        <v>19.27215</v>
      </c>
      <c r="BJ737" s="47"/>
      <c r="BK737" s="52" t="s">
        <v>4</v>
      </c>
      <c r="BL737" s="69">
        <v>15.67022</v>
      </c>
      <c r="BM737" s="73">
        <v>21.8231</v>
      </c>
      <c r="BN737" s="69">
        <v>27.97598</v>
      </c>
      <c r="BP737" s="47"/>
      <c r="BQ737" s="52" t="s">
        <v>4</v>
      </c>
      <c r="BR737" s="69">
        <v>25.58015</v>
      </c>
      <c r="BS737" s="73">
        <v>37.02243</v>
      </c>
      <c r="BT737" s="69">
        <v>48.464709999999997</v>
      </c>
    </row>
    <row r="738" spans="2:72" x14ac:dyDescent="0.3">
      <c r="B738" s="57" t="s">
        <v>38</v>
      </c>
      <c r="C738" s="43"/>
      <c r="D738" s="76">
        <v>8.36416</v>
      </c>
      <c r="E738" s="77">
        <v>14.7</v>
      </c>
      <c r="F738" s="76">
        <v>21.03584</v>
      </c>
      <c r="H738" s="57" t="s">
        <v>38</v>
      </c>
      <c r="I738" s="43"/>
      <c r="J738" s="76">
        <v>11.691839999999999</v>
      </c>
      <c r="K738" s="77">
        <v>18.3</v>
      </c>
      <c r="L738" s="76">
        <v>24.908159999999999</v>
      </c>
      <c r="N738" s="57" t="s">
        <v>38</v>
      </c>
      <c r="O738" s="43"/>
      <c r="P738" s="76">
        <v>13.491199999999999</v>
      </c>
      <c r="Q738" s="77">
        <v>19.600000000000001</v>
      </c>
      <c r="R738" s="76">
        <v>25.7088</v>
      </c>
      <c r="T738" s="57" t="s">
        <v>38</v>
      </c>
      <c r="U738" s="43"/>
      <c r="V738" s="76">
        <v>15.43544</v>
      </c>
      <c r="W738" s="77">
        <v>22</v>
      </c>
      <c r="X738" s="76">
        <v>28.56456</v>
      </c>
      <c r="Z738" s="57" t="s">
        <v>38</v>
      </c>
      <c r="AA738" s="43"/>
      <c r="AB738" s="76">
        <v>18.412769999999998</v>
      </c>
      <c r="AC738" s="77">
        <v>24.8</v>
      </c>
      <c r="AD738" s="76">
        <v>31.18723</v>
      </c>
      <c r="AF738" s="57" t="s">
        <v>38</v>
      </c>
      <c r="AG738" s="43"/>
      <c r="AH738" s="76">
        <v>22.81015</v>
      </c>
      <c r="AI738" s="77">
        <v>31.7</v>
      </c>
      <c r="AJ738" s="76">
        <v>40.589849999999998</v>
      </c>
      <c r="AL738" s="57" t="s">
        <v>38</v>
      </c>
      <c r="AM738" s="43"/>
      <c r="AN738" s="76">
        <v>26.06897</v>
      </c>
      <c r="AO738" s="77">
        <v>35.5</v>
      </c>
      <c r="AP738" s="76">
        <v>44.93103</v>
      </c>
      <c r="AR738" s="57" t="s">
        <v>38</v>
      </c>
      <c r="AS738" s="43"/>
      <c r="AT738" s="76">
        <v>32.962069999999997</v>
      </c>
      <c r="AU738" s="77">
        <v>43.4</v>
      </c>
      <c r="AV738" s="76">
        <v>53.83793</v>
      </c>
      <c r="AX738" s="57" t="s">
        <v>38</v>
      </c>
      <c r="AY738" s="43"/>
      <c r="AZ738" s="76">
        <v>38.782159999999998</v>
      </c>
      <c r="BA738" s="77">
        <v>50.9</v>
      </c>
      <c r="BB738" s="76">
        <v>63.01784</v>
      </c>
      <c r="BD738" s="57" t="s">
        <v>38</v>
      </c>
      <c r="BE738" s="43"/>
      <c r="BF738" s="76">
        <v>48.199750000000002</v>
      </c>
      <c r="BG738" s="77">
        <v>61</v>
      </c>
      <c r="BH738" s="76">
        <v>73.800250000000005</v>
      </c>
      <c r="BJ738" s="57" t="s">
        <v>38</v>
      </c>
      <c r="BK738" s="43"/>
      <c r="BL738" s="76">
        <v>69.911709999999999</v>
      </c>
      <c r="BM738" s="77">
        <v>88.1</v>
      </c>
      <c r="BN738" s="76">
        <v>106.28829</v>
      </c>
      <c r="BP738" s="57" t="s">
        <v>38</v>
      </c>
      <c r="BQ738" s="43"/>
      <c r="BR738" s="76">
        <v>126.00588</v>
      </c>
      <c r="BS738" s="77">
        <v>163.1</v>
      </c>
      <c r="BT738" s="76">
        <v>200.19412</v>
      </c>
    </row>
    <row r="739" spans="2:72" x14ac:dyDescent="0.3">
      <c r="B739" s="57" t="s">
        <v>39</v>
      </c>
      <c r="C739" s="43"/>
      <c r="D739" s="76">
        <v>0</v>
      </c>
      <c r="E739" s="77">
        <v>0</v>
      </c>
      <c r="F739" s="76">
        <v>0</v>
      </c>
      <c r="H739" s="57" t="s">
        <v>39</v>
      </c>
      <c r="I739" s="43"/>
      <c r="J739" s="76">
        <v>0</v>
      </c>
      <c r="K739" s="77">
        <v>0</v>
      </c>
      <c r="L739" s="76">
        <v>0</v>
      </c>
      <c r="N739" s="57" t="s">
        <v>39</v>
      </c>
      <c r="O739" s="43"/>
      <c r="P739" s="76">
        <v>0</v>
      </c>
      <c r="Q739" s="77">
        <v>0</v>
      </c>
      <c r="R739" s="76">
        <v>0</v>
      </c>
      <c r="T739" s="57" t="s">
        <v>39</v>
      </c>
      <c r="U739" s="43"/>
      <c r="V739" s="76">
        <v>0</v>
      </c>
      <c r="W739" s="77">
        <v>0</v>
      </c>
      <c r="X739" s="76">
        <v>0</v>
      </c>
      <c r="Z739" s="57" t="s">
        <v>39</v>
      </c>
      <c r="AA739" s="43"/>
      <c r="AB739" s="76">
        <v>0</v>
      </c>
      <c r="AC739" s="77">
        <v>0</v>
      </c>
      <c r="AD739" s="76">
        <v>0</v>
      </c>
      <c r="AF739" s="57" t="s">
        <v>39</v>
      </c>
      <c r="AG739" s="43"/>
      <c r="AH739" s="76">
        <v>0</v>
      </c>
      <c r="AI739" s="77">
        <v>0</v>
      </c>
      <c r="AJ739" s="76">
        <v>0</v>
      </c>
      <c r="AL739" s="57" t="s">
        <v>39</v>
      </c>
      <c r="AM739" s="43"/>
      <c r="AN739" s="76">
        <v>0</v>
      </c>
      <c r="AO739" s="77">
        <v>0</v>
      </c>
      <c r="AP739" s="76">
        <v>0</v>
      </c>
      <c r="AR739" s="57" t="s">
        <v>39</v>
      </c>
      <c r="AS739" s="43"/>
      <c r="AT739" s="76">
        <v>0</v>
      </c>
      <c r="AU739" s="77">
        <v>0</v>
      </c>
      <c r="AV739" s="76">
        <v>0</v>
      </c>
      <c r="AX739" s="57" t="s">
        <v>39</v>
      </c>
      <c r="AY739" s="43"/>
      <c r="AZ739" s="76">
        <v>0</v>
      </c>
      <c r="BA739" s="77">
        <v>0</v>
      </c>
      <c r="BB739" s="76">
        <v>0</v>
      </c>
      <c r="BD739" s="57" t="s">
        <v>39</v>
      </c>
      <c r="BE739" s="43"/>
      <c r="BF739" s="76">
        <v>-0.25240000000000001</v>
      </c>
      <c r="BG739" s="77">
        <v>0.2</v>
      </c>
      <c r="BH739" s="76">
        <v>0.65239999999999998</v>
      </c>
      <c r="BJ739" s="57" t="s">
        <v>39</v>
      </c>
      <c r="BK739" s="43"/>
      <c r="BL739" s="76">
        <v>-0.54330999999999996</v>
      </c>
      <c r="BM739" s="77">
        <v>2.1</v>
      </c>
      <c r="BN739" s="76">
        <v>4.7433100000000001</v>
      </c>
      <c r="BP739" s="57" t="s">
        <v>39</v>
      </c>
      <c r="BQ739" s="43"/>
      <c r="BR739" s="76">
        <v>7.2200899999999999</v>
      </c>
      <c r="BS739" s="77">
        <v>22.8</v>
      </c>
      <c r="BT739" s="76">
        <v>38.379910000000002</v>
      </c>
    </row>
    <row r="740" spans="2:72" x14ac:dyDescent="0.3">
      <c r="B740" s="14" t="s">
        <v>40</v>
      </c>
      <c r="C740" s="50" t="s">
        <v>3</v>
      </c>
      <c r="D740" s="71">
        <v>1.0510999999999999</v>
      </c>
      <c r="E740" s="72">
        <v>3.5736400000000001</v>
      </c>
      <c r="F740" s="71">
        <v>6.0961800000000004</v>
      </c>
      <c r="H740" s="14" t="s">
        <v>40</v>
      </c>
      <c r="I740" s="50" t="s">
        <v>3</v>
      </c>
      <c r="J740" s="71">
        <v>3.19008</v>
      </c>
      <c r="K740" s="72">
        <v>6.6419600000000001</v>
      </c>
      <c r="L740" s="71">
        <v>10.09385</v>
      </c>
      <c r="N740" s="14" t="s">
        <v>40</v>
      </c>
      <c r="O740" s="50" t="s">
        <v>3</v>
      </c>
      <c r="P740" s="71">
        <v>4.6380400000000002</v>
      </c>
      <c r="Q740" s="72">
        <v>8.5386000000000006</v>
      </c>
      <c r="R740" s="71">
        <v>12.439159999999999</v>
      </c>
      <c r="T740" s="14" t="s">
        <v>40</v>
      </c>
      <c r="U740" s="50" t="s">
        <v>3</v>
      </c>
      <c r="V740" s="71">
        <v>6.7214600000000004</v>
      </c>
      <c r="W740" s="72">
        <v>11.43008</v>
      </c>
      <c r="X740" s="71">
        <v>16.1387</v>
      </c>
      <c r="Z740" s="14" t="s">
        <v>40</v>
      </c>
      <c r="AA740" s="50" t="s">
        <v>3</v>
      </c>
      <c r="AB740" s="71">
        <v>9.3072300000000006</v>
      </c>
      <c r="AC740" s="72">
        <v>15.343959999999999</v>
      </c>
      <c r="AD740" s="71">
        <v>21.380690000000001</v>
      </c>
      <c r="AF740" s="14" t="s">
        <v>40</v>
      </c>
      <c r="AG740" s="50" t="s">
        <v>3</v>
      </c>
      <c r="AH740" s="71">
        <v>16.909420000000001</v>
      </c>
      <c r="AI740" s="72">
        <v>27.503630000000001</v>
      </c>
      <c r="AJ740" s="71">
        <v>38.097850000000001</v>
      </c>
      <c r="AL740" s="14" t="s">
        <v>40</v>
      </c>
      <c r="AM740" s="50" t="s">
        <v>3</v>
      </c>
      <c r="AN740" s="71">
        <v>22.82713</v>
      </c>
      <c r="AO740" s="72">
        <v>34.996560000000002</v>
      </c>
      <c r="AP740" s="71">
        <v>47.165990000000001</v>
      </c>
      <c r="AR740" s="14" t="s">
        <v>40</v>
      </c>
      <c r="AS740" s="50" t="s">
        <v>3</v>
      </c>
      <c r="AT740" s="71">
        <v>40.153770000000002</v>
      </c>
      <c r="AU740" s="72">
        <v>60.514510000000001</v>
      </c>
      <c r="AV740" s="71">
        <v>80.875259999999997</v>
      </c>
      <c r="AX740" s="14" t="s">
        <v>40</v>
      </c>
      <c r="AY740" s="50" t="s">
        <v>3</v>
      </c>
      <c r="AZ740" s="71">
        <v>57.335459999999998</v>
      </c>
      <c r="BA740" s="72">
        <v>85.043390000000002</v>
      </c>
      <c r="BB740" s="71">
        <v>112.75133</v>
      </c>
      <c r="BD740" s="14" t="s">
        <v>40</v>
      </c>
      <c r="BE740" s="50" t="s">
        <v>3</v>
      </c>
      <c r="BF740" s="71">
        <v>87.496099999999998</v>
      </c>
      <c r="BG740" s="72">
        <v>119.11485</v>
      </c>
      <c r="BH740" s="71">
        <v>150.7336</v>
      </c>
      <c r="BJ740" s="14" t="s">
        <v>40</v>
      </c>
      <c r="BK740" s="50" t="s">
        <v>3</v>
      </c>
      <c r="BL740" s="71">
        <v>162.92124000000001</v>
      </c>
      <c r="BM740" s="72">
        <v>205.0361</v>
      </c>
      <c r="BN740" s="71">
        <v>247.15097</v>
      </c>
      <c r="BP740" s="14" t="s">
        <v>40</v>
      </c>
      <c r="BQ740" s="50" t="s">
        <v>3</v>
      </c>
      <c r="BR740" s="71">
        <v>334.47503999999998</v>
      </c>
      <c r="BS740" s="72">
        <v>420.57008999999999</v>
      </c>
      <c r="BT740" s="71">
        <v>506.66514000000001</v>
      </c>
    </row>
    <row r="741" spans="2:72" x14ac:dyDescent="0.3">
      <c r="B741" s="47"/>
      <c r="C741" s="52" t="s">
        <v>4</v>
      </c>
      <c r="D741" s="69">
        <v>4.2267799999999998</v>
      </c>
      <c r="E741" s="73">
        <v>10.058730000000001</v>
      </c>
      <c r="F741" s="69">
        <v>15.89068</v>
      </c>
      <c r="H741" s="47"/>
      <c r="I741" s="52" t="s">
        <v>4</v>
      </c>
      <c r="J741" s="69">
        <v>8.4328000000000003</v>
      </c>
      <c r="K741" s="73">
        <v>15.19</v>
      </c>
      <c r="L741" s="69">
        <v>21.947199999999999</v>
      </c>
      <c r="N741" s="47"/>
      <c r="O741" s="52" t="s">
        <v>4</v>
      </c>
      <c r="P741" s="69">
        <v>10.530110000000001</v>
      </c>
      <c r="Q741" s="73">
        <v>17.391449999999999</v>
      </c>
      <c r="R741" s="69">
        <v>24.252790000000001</v>
      </c>
      <c r="T741" s="47"/>
      <c r="U741" s="52" t="s">
        <v>4</v>
      </c>
      <c r="V741" s="69">
        <v>13.52567</v>
      </c>
      <c r="W741" s="73">
        <v>20.838560000000001</v>
      </c>
      <c r="X741" s="69">
        <v>28.151440000000001</v>
      </c>
      <c r="Z741" s="47"/>
      <c r="AA741" s="52" t="s">
        <v>4</v>
      </c>
      <c r="AB741" s="69">
        <v>16.795629999999999</v>
      </c>
      <c r="AC741" s="73">
        <v>24.765920000000001</v>
      </c>
      <c r="AD741" s="69">
        <v>32.73621</v>
      </c>
      <c r="AF741" s="47"/>
      <c r="AG741" s="52" t="s">
        <v>4</v>
      </c>
      <c r="AH741" s="69">
        <v>24.065190000000001</v>
      </c>
      <c r="AI741" s="73">
        <v>34.436880000000002</v>
      </c>
      <c r="AJ741" s="69">
        <v>44.808579999999999</v>
      </c>
      <c r="AL741" s="47"/>
      <c r="AM741" s="52" t="s">
        <v>4</v>
      </c>
      <c r="AN741" s="69">
        <v>27.957730000000002</v>
      </c>
      <c r="AO741" s="73">
        <v>39.997390000000003</v>
      </c>
      <c r="AP741" s="69">
        <v>52.037039999999998</v>
      </c>
      <c r="AR741" s="47"/>
      <c r="AS741" s="52" t="s">
        <v>4</v>
      </c>
      <c r="AT741" s="69">
        <v>39.13476</v>
      </c>
      <c r="AU741" s="73">
        <v>52.773380000000003</v>
      </c>
      <c r="AV741" s="69">
        <v>66.412000000000006</v>
      </c>
      <c r="AX741" s="47"/>
      <c r="AY741" s="52" t="s">
        <v>4</v>
      </c>
      <c r="AZ741" s="69">
        <v>47.318219999999997</v>
      </c>
      <c r="BA741" s="73">
        <v>63.706539999999997</v>
      </c>
      <c r="BB741" s="69">
        <v>80.094859999999997</v>
      </c>
      <c r="BD741" s="47"/>
      <c r="BE741" s="52" t="s">
        <v>4</v>
      </c>
      <c r="BF741" s="69">
        <v>56.698950000000004</v>
      </c>
      <c r="BG741" s="73">
        <v>73.974590000000006</v>
      </c>
      <c r="BH741" s="69">
        <v>91.250230000000002</v>
      </c>
      <c r="BJ741" s="47"/>
      <c r="BK741" s="52" t="s">
        <v>4</v>
      </c>
      <c r="BL741" s="69">
        <v>73.311269999999993</v>
      </c>
      <c r="BM741" s="73">
        <v>102.33463999999999</v>
      </c>
      <c r="BN741" s="69">
        <v>131.35802000000001</v>
      </c>
      <c r="BP741" s="47"/>
      <c r="BQ741" s="52" t="s">
        <v>4</v>
      </c>
      <c r="BR741" s="69">
        <v>119.30354</v>
      </c>
      <c r="BS741" s="73">
        <v>172.17957000000001</v>
      </c>
      <c r="BT741" s="69">
        <v>225.0556</v>
      </c>
    </row>
    <row r="742" spans="2:72" x14ac:dyDescent="0.3">
      <c r="B742" s="57" t="s">
        <v>41</v>
      </c>
      <c r="C742" s="43"/>
      <c r="D742" s="76">
        <v>40.704279999999997</v>
      </c>
      <c r="E742" s="77">
        <v>73.712879999999998</v>
      </c>
      <c r="F742" s="76">
        <v>106.72148</v>
      </c>
      <c r="H742" s="57" t="s">
        <v>41</v>
      </c>
      <c r="I742" s="43"/>
      <c r="J742" s="76">
        <v>60.537520000000001</v>
      </c>
      <c r="K742" s="77">
        <v>94.810940000000002</v>
      </c>
      <c r="L742" s="76">
        <v>129.08436</v>
      </c>
      <c r="N742" s="57" t="s">
        <v>41</v>
      </c>
      <c r="O742" s="43"/>
      <c r="P742" s="76">
        <v>68.693870000000004</v>
      </c>
      <c r="Q742" s="77">
        <v>98.923810000000003</v>
      </c>
      <c r="R742" s="76">
        <v>129.15374</v>
      </c>
      <c r="T742" s="57" t="s">
        <v>41</v>
      </c>
      <c r="U742" s="43"/>
      <c r="V742" s="76">
        <v>76.188779999999994</v>
      </c>
      <c r="W742" s="77">
        <v>110.03868</v>
      </c>
      <c r="X742" s="76">
        <v>143.88857999999999</v>
      </c>
      <c r="Z742" s="57" t="s">
        <v>41</v>
      </c>
      <c r="AA742" s="43"/>
      <c r="AB742" s="76">
        <v>88.202240000000003</v>
      </c>
      <c r="AC742" s="77">
        <v>122.82404</v>
      </c>
      <c r="AD742" s="76">
        <v>157.44585000000001</v>
      </c>
      <c r="AF742" s="57" t="s">
        <v>41</v>
      </c>
      <c r="AG742" s="43"/>
      <c r="AH742" s="76">
        <v>116.17315000000001</v>
      </c>
      <c r="AI742" s="77">
        <v>154.78049999999999</v>
      </c>
      <c r="AJ742" s="76">
        <v>193.38784999999999</v>
      </c>
      <c r="AL742" s="57" t="s">
        <v>41</v>
      </c>
      <c r="AM742" s="43"/>
      <c r="AN742" s="76">
        <v>129.93261999999999</v>
      </c>
      <c r="AO742" s="77">
        <v>173.77171000000001</v>
      </c>
      <c r="AP742" s="76">
        <v>217.61079000000001</v>
      </c>
      <c r="AR742" s="57" t="s">
        <v>41</v>
      </c>
      <c r="AS742" s="43"/>
      <c r="AT742" s="76">
        <v>167.96071000000001</v>
      </c>
      <c r="AU742" s="77">
        <v>214.64169999999999</v>
      </c>
      <c r="AV742" s="76">
        <v>261.32267999999999</v>
      </c>
      <c r="AX742" s="57" t="s">
        <v>41</v>
      </c>
      <c r="AY742" s="43"/>
      <c r="AZ742" s="76">
        <v>197.19317000000001</v>
      </c>
      <c r="BA742" s="77">
        <v>253.72875999999999</v>
      </c>
      <c r="BB742" s="76">
        <v>310.26434</v>
      </c>
      <c r="BD742" s="57" t="s">
        <v>41</v>
      </c>
      <c r="BE742" s="43"/>
      <c r="BF742" s="76">
        <v>237.86507</v>
      </c>
      <c r="BG742" s="77">
        <v>297.58204000000001</v>
      </c>
      <c r="BH742" s="76">
        <v>357.29901000000001</v>
      </c>
      <c r="BJ742" s="57" t="s">
        <v>41</v>
      </c>
      <c r="BK742" s="43"/>
      <c r="BL742" s="76">
        <v>332.76519999999999</v>
      </c>
      <c r="BM742" s="77">
        <v>418.21874000000003</v>
      </c>
      <c r="BN742" s="76">
        <v>503.67228999999998</v>
      </c>
      <c r="BP742" s="57" t="s">
        <v>41</v>
      </c>
      <c r="BQ742" s="43"/>
      <c r="BR742" s="76">
        <v>579.57276000000002</v>
      </c>
      <c r="BS742" s="77">
        <v>748.25336000000004</v>
      </c>
      <c r="BT742" s="76">
        <v>916.93394999999998</v>
      </c>
    </row>
    <row r="743" spans="2:72" x14ac:dyDescent="0.3">
      <c r="B743" s="46" t="s">
        <v>42</v>
      </c>
      <c r="C743" s="47"/>
      <c r="D743" s="69">
        <v>0</v>
      </c>
      <c r="E743" s="73">
        <v>0</v>
      </c>
      <c r="F743" s="69">
        <v>0</v>
      </c>
      <c r="H743" s="46" t="s">
        <v>42</v>
      </c>
      <c r="I743" s="47"/>
      <c r="J743" s="69">
        <v>0</v>
      </c>
      <c r="K743" s="73">
        <v>0</v>
      </c>
      <c r="L743" s="69">
        <v>0</v>
      </c>
      <c r="N743" s="46" t="s">
        <v>42</v>
      </c>
      <c r="O743" s="47"/>
      <c r="P743" s="69">
        <v>0</v>
      </c>
      <c r="Q743" s="73">
        <v>0</v>
      </c>
      <c r="R743" s="69">
        <v>0</v>
      </c>
      <c r="T743" s="46" t="s">
        <v>42</v>
      </c>
      <c r="U743" s="47"/>
      <c r="V743" s="69">
        <v>0</v>
      </c>
      <c r="W743" s="73">
        <v>0</v>
      </c>
      <c r="X743" s="69">
        <v>0</v>
      </c>
      <c r="Z743" s="46" t="s">
        <v>42</v>
      </c>
      <c r="AA743" s="47"/>
      <c r="AB743" s="69">
        <v>0</v>
      </c>
      <c r="AC743" s="73">
        <v>0</v>
      </c>
      <c r="AD743" s="69">
        <v>0</v>
      </c>
      <c r="AF743" s="46" t="s">
        <v>42</v>
      </c>
      <c r="AG743" s="47"/>
      <c r="AH743" s="69">
        <v>0</v>
      </c>
      <c r="AI743" s="73">
        <v>0</v>
      </c>
      <c r="AJ743" s="69">
        <v>0</v>
      </c>
      <c r="AL743" s="46" t="s">
        <v>42</v>
      </c>
      <c r="AM743" s="47"/>
      <c r="AN743" s="69">
        <v>0</v>
      </c>
      <c r="AO743" s="73">
        <v>0</v>
      </c>
      <c r="AP743" s="69">
        <v>0</v>
      </c>
      <c r="AR743" s="46" t="s">
        <v>42</v>
      </c>
      <c r="AS743" s="47"/>
      <c r="AT743" s="69">
        <v>0</v>
      </c>
      <c r="AU743" s="73">
        <v>0</v>
      </c>
      <c r="AV743" s="69">
        <v>0</v>
      </c>
      <c r="AX743" s="46" t="s">
        <v>42</v>
      </c>
      <c r="AY743" s="47"/>
      <c r="AZ743" s="69">
        <v>0</v>
      </c>
      <c r="BA743" s="73">
        <v>0</v>
      </c>
      <c r="BB743" s="69">
        <v>0</v>
      </c>
      <c r="BD743" s="46" t="s">
        <v>42</v>
      </c>
      <c r="BE743" s="47"/>
      <c r="BF743" s="69">
        <v>-1.4995400000000001</v>
      </c>
      <c r="BG743" s="73">
        <v>1.1882200000000001</v>
      </c>
      <c r="BH743" s="69">
        <v>3.8759899999999998</v>
      </c>
      <c r="BJ743" s="46" t="s">
        <v>42</v>
      </c>
      <c r="BK743" s="47"/>
      <c r="BL743" s="69">
        <v>-3.0249199999999998</v>
      </c>
      <c r="BM743" s="73">
        <v>10.564249999999999</v>
      </c>
      <c r="BN743" s="69">
        <v>24.153420000000001</v>
      </c>
      <c r="BP743" s="46" t="s">
        <v>42</v>
      </c>
      <c r="BQ743" s="47"/>
      <c r="BR743" s="69">
        <v>32.592030000000001</v>
      </c>
      <c r="BS743" s="73">
        <v>108.82172</v>
      </c>
      <c r="BT743" s="69">
        <v>185.05141</v>
      </c>
    </row>
    <row r="744" spans="2:72" x14ac:dyDescent="0.3">
      <c r="B744" s="14" t="s">
        <v>43</v>
      </c>
      <c r="C744" s="50" t="s">
        <v>3</v>
      </c>
      <c r="D744" s="71">
        <v>5.32287</v>
      </c>
      <c r="E744" s="74">
        <v>5.7849500000000003</v>
      </c>
      <c r="F744" s="71">
        <v>6.2470299999999996</v>
      </c>
      <c r="H744" s="14" t="s">
        <v>43</v>
      </c>
      <c r="I744" s="50" t="s">
        <v>3</v>
      </c>
      <c r="J744" s="71">
        <v>5.2810100000000002</v>
      </c>
      <c r="K744" s="74">
        <v>5.72248</v>
      </c>
      <c r="L744" s="71">
        <v>6.1639499999999998</v>
      </c>
      <c r="N744" s="14" t="s">
        <v>43</v>
      </c>
      <c r="O744" s="50" t="s">
        <v>3</v>
      </c>
      <c r="P744" s="71">
        <v>5.2567599999999999</v>
      </c>
      <c r="Q744" s="74">
        <v>5.6660399999999997</v>
      </c>
      <c r="R744" s="71">
        <v>6.0753199999999996</v>
      </c>
      <c r="T744" s="14" t="s">
        <v>43</v>
      </c>
      <c r="U744" s="50" t="s">
        <v>3</v>
      </c>
      <c r="V744" s="71">
        <v>5.2180299999999997</v>
      </c>
      <c r="W744" s="74">
        <v>5.6023899999999998</v>
      </c>
      <c r="X744" s="71">
        <v>5.9867499999999998</v>
      </c>
      <c r="Z744" s="14" t="s">
        <v>43</v>
      </c>
      <c r="AA744" s="50" t="s">
        <v>3</v>
      </c>
      <c r="AB744" s="71">
        <v>5.1444099999999997</v>
      </c>
      <c r="AC744" s="74">
        <v>5.5247799999999998</v>
      </c>
      <c r="AD744" s="71">
        <v>5.9051499999999999</v>
      </c>
      <c r="AF744" s="14" t="s">
        <v>43</v>
      </c>
      <c r="AG744" s="50" t="s">
        <v>3</v>
      </c>
      <c r="AH744" s="71">
        <v>4.9454900000000004</v>
      </c>
      <c r="AI744" s="74">
        <v>5.2965799999999996</v>
      </c>
      <c r="AJ744" s="71">
        <v>5.6476699999999997</v>
      </c>
      <c r="AL744" s="14" t="s">
        <v>43</v>
      </c>
      <c r="AM744" s="50" t="s">
        <v>3</v>
      </c>
      <c r="AN744" s="71">
        <v>4.8246399999999996</v>
      </c>
      <c r="AO744" s="74">
        <v>5.12425</v>
      </c>
      <c r="AP744" s="71">
        <v>5.4238499999999998</v>
      </c>
      <c r="AR744" s="14" t="s">
        <v>43</v>
      </c>
      <c r="AS744" s="50" t="s">
        <v>3</v>
      </c>
      <c r="AT744" s="71">
        <v>4.4800300000000002</v>
      </c>
      <c r="AU744" s="74">
        <v>4.7186300000000001</v>
      </c>
      <c r="AV744" s="71">
        <v>4.9572399999999996</v>
      </c>
      <c r="AX744" s="14" t="s">
        <v>43</v>
      </c>
      <c r="AY744" s="50" t="s">
        <v>3</v>
      </c>
      <c r="AZ744" s="71">
        <v>4.2887599999999999</v>
      </c>
      <c r="BA744" s="74">
        <v>4.4658899999999999</v>
      </c>
      <c r="BB744" s="71">
        <v>4.6430100000000003</v>
      </c>
      <c r="BD744" s="14" t="s">
        <v>43</v>
      </c>
      <c r="BE744" s="50" t="s">
        <v>3</v>
      </c>
      <c r="BF744" s="71">
        <v>4.02257</v>
      </c>
      <c r="BG744" s="74">
        <v>4.1594199999999999</v>
      </c>
      <c r="BH744" s="71">
        <v>4.2962800000000003</v>
      </c>
      <c r="BJ744" s="14" t="s">
        <v>43</v>
      </c>
      <c r="BK744" s="50" t="s">
        <v>3</v>
      </c>
      <c r="BL744" s="71">
        <v>3.6805300000000001</v>
      </c>
      <c r="BM744" s="74">
        <v>3.7471299999999998</v>
      </c>
      <c r="BN744" s="71">
        <v>3.81372</v>
      </c>
      <c r="BP744" s="14" t="s">
        <v>43</v>
      </c>
      <c r="BQ744" s="50" t="s">
        <v>3</v>
      </c>
      <c r="BR744" s="71">
        <v>3.1276299999999999</v>
      </c>
      <c r="BS744" s="74">
        <v>3.1598099999999998</v>
      </c>
      <c r="BT744" s="71">
        <v>3.1919900000000001</v>
      </c>
    </row>
    <row r="745" spans="2:72" x14ac:dyDescent="0.3">
      <c r="B745" s="47"/>
      <c r="C745" s="52" t="s">
        <v>4</v>
      </c>
      <c r="D745" s="69">
        <v>1.8873500000000001</v>
      </c>
      <c r="E745" s="73">
        <v>2.0663800000000001</v>
      </c>
      <c r="F745" s="69">
        <v>2.2454100000000001</v>
      </c>
      <c r="H745" s="47"/>
      <c r="I745" s="52" t="s">
        <v>4</v>
      </c>
      <c r="J745" s="69">
        <v>1.7969299999999999</v>
      </c>
      <c r="K745" s="73">
        <v>1.9534</v>
      </c>
      <c r="L745" s="69">
        <v>2.1098699999999999</v>
      </c>
      <c r="N745" s="47"/>
      <c r="O745" s="52" t="s">
        <v>4</v>
      </c>
      <c r="P745" s="69">
        <v>1.74013</v>
      </c>
      <c r="Q745" s="73">
        <v>1.8949</v>
      </c>
      <c r="R745" s="69">
        <v>2.0496599999999998</v>
      </c>
      <c r="T745" s="47"/>
      <c r="U745" s="52" t="s">
        <v>4</v>
      </c>
      <c r="V745" s="69">
        <v>1.67039</v>
      </c>
      <c r="W745" s="73">
        <v>1.8156600000000001</v>
      </c>
      <c r="X745" s="69">
        <v>1.96092</v>
      </c>
      <c r="Z745" s="47"/>
      <c r="AA745" s="52" t="s">
        <v>4</v>
      </c>
      <c r="AB745" s="69">
        <v>1.57165</v>
      </c>
      <c r="AC745" s="73">
        <v>1.71679</v>
      </c>
      <c r="AD745" s="69">
        <v>1.8619300000000001</v>
      </c>
      <c r="AF745" s="47"/>
      <c r="AG745" s="52" t="s">
        <v>4</v>
      </c>
      <c r="AH745" s="69">
        <v>1.3668100000000001</v>
      </c>
      <c r="AI745" s="73">
        <v>1.5000599999999999</v>
      </c>
      <c r="AJ745" s="69">
        <v>1.6333</v>
      </c>
      <c r="AL745" s="47"/>
      <c r="AM745" s="52" t="s">
        <v>4</v>
      </c>
      <c r="AN745" s="69">
        <v>1.23692</v>
      </c>
      <c r="AO745" s="73">
        <v>1.3641300000000001</v>
      </c>
      <c r="AP745" s="69">
        <v>1.49133</v>
      </c>
      <c r="AR745" s="47"/>
      <c r="AS745" s="52" t="s">
        <v>4</v>
      </c>
      <c r="AT745" s="69">
        <v>0.95887</v>
      </c>
      <c r="AU745" s="73">
        <v>1.0706</v>
      </c>
      <c r="AV745" s="69">
        <v>1.18232</v>
      </c>
      <c r="AX745" s="47"/>
      <c r="AY745" s="52" t="s">
        <v>4</v>
      </c>
      <c r="AZ745" s="69">
        <v>0.83650999999999998</v>
      </c>
      <c r="BA745" s="73">
        <v>0.92149999999999999</v>
      </c>
      <c r="BB745" s="69">
        <v>1.0065</v>
      </c>
      <c r="BD745" s="47"/>
      <c r="BE745" s="52" t="s">
        <v>4</v>
      </c>
      <c r="BF745" s="69">
        <v>0.66588000000000003</v>
      </c>
      <c r="BG745" s="73">
        <v>0.74911000000000005</v>
      </c>
      <c r="BH745" s="69">
        <v>0.83233000000000001</v>
      </c>
      <c r="BJ745" s="47"/>
      <c r="BK745" s="52" t="s">
        <v>4</v>
      </c>
      <c r="BL745" s="69">
        <v>0.55923999999999996</v>
      </c>
      <c r="BM745" s="73">
        <v>0.59355000000000002</v>
      </c>
      <c r="BN745" s="69">
        <v>0.62785999999999997</v>
      </c>
      <c r="BP745" s="47"/>
      <c r="BQ745" s="52" t="s">
        <v>4</v>
      </c>
      <c r="BR745" s="69">
        <v>0.50080999999999998</v>
      </c>
      <c r="BS745" s="73">
        <v>0.51666000000000001</v>
      </c>
      <c r="BT745" s="69">
        <v>0.53251999999999999</v>
      </c>
    </row>
    <row r="746" spans="2:72" x14ac:dyDescent="0.3">
      <c r="B746" s="14" t="s">
        <v>44</v>
      </c>
      <c r="C746" s="50" t="s">
        <v>3</v>
      </c>
      <c r="D746" s="71">
        <v>6.04026</v>
      </c>
      <c r="E746" s="74">
        <v>6.51525</v>
      </c>
      <c r="F746" s="71">
        <v>6.99024</v>
      </c>
      <c r="H746" s="14" t="s">
        <v>44</v>
      </c>
      <c r="I746" s="50" t="s">
        <v>3</v>
      </c>
      <c r="J746" s="71">
        <v>5.9821499999999999</v>
      </c>
      <c r="K746" s="74">
        <v>6.4290099999999999</v>
      </c>
      <c r="L746" s="71">
        <v>6.8758699999999999</v>
      </c>
      <c r="N746" s="14" t="s">
        <v>44</v>
      </c>
      <c r="O746" s="50" t="s">
        <v>3</v>
      </c>
      <c r="P746" s="71">
        <v>5.9456800000000003</v>
      </c>
      <c r="Q746" s="74">
        <v>6.3551700000000002</v>
      </c>
      <c r="R746" s="71">
        <v>6.7646600000000001</v>
      </c>
      <c r="T746" s="14" t="s">
        <v>44</v>
      </c>
      <c r="U746" s="50" t="s">
        <v>3</v>
      </c>
      <c r="V746" s="71">
        <v>5.8903600000000003</v>
      </c>
      <c r="W746" s="74">
        <v>6.2763200000000001</v>
      </c>
      <c r="X746" s="71">
        <v>6.66228</v>
      </c>
      <c r="Z746" s="14" t="s">
        <v>44</v>
      </c>
      <c r="AA746" s="50" t="s">
        <v>3</v>
      </c>
      <c r="AB746" s="71">
        <v>5.7931600000000003</v>
      </c>
      <c r="AC746" s="74">
        <v>6.1615700000000002</v>
      </c>
      <c r="AD746" s="71">
        <v>6.5299800000000001</v>
      </c>
      <c r="AF746" s="14" t="s">
        <v>44</v>
      </c>
      <c r="AG746" s="50" t="s">
        <v>3</v>
      </c>
      <c r="AH746" s="71">
        <v>5.53911</v>
      </c>
      <c r="AI746" s="74">
        <v>5.8607800000000001</v>
      </c>
      <c r="AJ746" s="71">
        <v>6.1824599999999998</v>
      </c>
      <c r="AL746" s="14" t="s">
        <v>44</v>
      </c>
      <c r="AM746" s="50" t="s">
        <v>3</v>
      </c>
      <c r="AN746" s="71">
        <v>5.3824199999999998</v>
      </c>
      <c r="AO746" s="74">
        <v>5.6401300000000001</v>
      </c>
      <c r="AP746" s="71">
        <v>5.8978400000000004</v>
      </c>
      <c r="AR746" s="14" t="s">
        <v>44</v>
      </c>
      <c r="AS746" s="50" t="s">
        <v>3</v>
      </c>
      <c r="AT746" s="71">
        <v>4.9521199999999999</v>
      </c>
      <c r="AU746" s="74">
        <v>5.1442399999999999</v>
      </c>
      <c r="AV746" s="71">
        <v>5.33636</v>
      </c>
      <c r="AX746" s="14" t="s">
        <v>44</v>
      </c>
      <c r="AY746" s="50" t="s">
        <v>3</v>
      </c>
      <c r="AZ746" s="71">
        <v>4.7007700000000003</v>
      </c>
      <c r="BA746" s="74">
        <v>4.8360700000000003</v>
      </c>
      <c r="BB746" s="71">
        <v>4.9713799999999999</v>
      </c>
      <c r="BD746" s="14" t="s">
        <v>44</v>
      </c>
      <c r="BE746" s="50" t="s">
        <v>3</v>
      </c>
      <c r="BF746" s="71">
        <v>4.3663999999999996</v>
      </c>
      <c r="BG746" s="74">
        <v>4.4638200000000001</v>
      </c>
      <c r="BH746" s="71">
        <v>4.5612500000000002</v>
      </c>
      <c r="BJ746" s="14" t="s">
        <v>44</v>
      </c>
      <c r="BK746" s="50" t="s">
        <v>3</v>
      </c>
      <c r="BL746" s="71">
        <v>3.9639700000000002</v>
      </c>
      <c r="BM746" s="74">
        <v>4.0117700000000003</v>
      </c>
      <c r="BN746" s="71">
        <v>4.0595699999999999</v>
      </c>
      <c r="BP746" s="14" t="s">
        <v>44</v>
      </c>
      <c r="BQ746" s="50" t="s">
        <v>3</v>
      </c>
      <c r="BR746" s="71">
        <v>3.4215300000000002</v>
      </c>
      <c r="BS746" s="74">
        <v>3.44564</v>
      </c>
      <c r="BT746" s="71">
        <v>3.4697499999999999</v>
      </c>
    </row>
    <row r="747" spans="2:72" x14ac:dyDescent="0.3">
      <c r="B747" s="47"/>
      <c r="C747" s="52" t="s">
        <v>4</v>
      </c>
      <c r="D747" s="69">
        <v>2.07762</v>
      </c>
      <c r="E747" s="73">
        <v>2.2675000000000001</v>
      </c>
      <c r="F747" s="69">
        <v>2.4573900000000002</v>
      </c>
      <c r="H747" s="47"/>
      <c r="I747" s="52" t="s">
        <v>4</v>
      </c>
      <c r="J747" s="69">
        <v>1.96495</v>
      </c>
      <c r="K747" s="73">
        <v>2.1299199999999998</v>
      </c>
      <c r="L747" s="69">
        <v>2.2949000000000002</v>
      </c>
      <c r="N747" s="47"/>
      <c r="O747" s="52" t="s">
        <v>4</v>
      </c>
      <c r="P747" s="69">
        <v>1.89574</v>
      </c>
      <c r="Q747" s="73">
        <v>2.0558299999999998</v>
      </c>
      <c r="R747" s="69">
        <v>2.2159200000000001</v>
      </c>
      <c r="T747" s="47"/>
      <c r="U747" s="52" t="s">
        <v>4</v>
      </c>
      <c r="V747" s="69">
        <v>1.81897</v>
      </c>
      <c r="W747" s="73">
        <v>1.9662599999999999</v>
      </c>
      <c r="X747" s="69">
        <v>2.11354</v>
      </c>
      <c r="Z747" s="47"/>
      <c r="AA747" s="52" t="s">
        <v>4</v>
      </c>
      <c r="AB747" s="69">
        <v>1.6978500000000001</v>
      </c>
      <c r="AC747" s="73">
        <v>1.8419300000000001</v>
      </c>
      <c r="AD747" s="69">
        <v>1.986</v>
      </c>
      <c r="AF747" s="47"/>
      <c r="AG747" s="52" t="s">
        <v>4</v>
      </c>
      <c r="AH747" s="69">
        <v>1.4596100000000001</v>
      </c>
      <c r="AI747" s="73">
        <v>1.5867500000000001</v>
      </c>
      <c r="AJ747" s="69">
        <v>1.7138800000000001</v>
      </c>
      <c r="AL747" s="47"/>
      <c r="AM747" s="52" t="s">
        <v>4</v>
      </c>
      <c r="AN747" s="69">
        <v>1.3204899999999999</v>
      </c>
      <c r="AO747" s="73">
        <v>1.4368799999999999</v>
      </c>
      <c r="AP747" s="69">
        <v>1.55328</v>
      </c>
      <c r="AR747" s="47"/>
      <c r="AS747" s="52" t="s">
        <v>4</v>
      </c>
      <c r="AT747" s="69">
        <v>1.0301199999999999</v>
      </c>
      <c r="AU747" s="73">
        <v>1.12731</v>
      </c>
      <c r="AV747" s="69">
        <v>1.22451</v>
      </c>
      <c r="AX747" s="47"/>
      <c r="AY747" s="52" t="s">
        <v>4</v>
      </c>
      <c r="AZ747" s="69">
        <v>0.89727999999999997</v>
      </c>
      <c r="BA747" s="73">
        <v>0.97243000000000002</v>
      </c>
      <c r="BB747" s="69">
        <v>1.0475699999999999</v>
      </c>
      <c r="BD747" s="47"/>
      <c r="BE747" s="52" t="s">
        <v>4</v>
      </c>
      <c r="BF747" s="69">
        <v>0.74628000000000005</v>
      </c>
      <c r="BG747" s="73">
        <v>0.81633</v>
      </c>
      <c r="BH747" s="69">
        <v>0.88637999999999995</v>
      </c>
      <c r="BJ747" s="47"/>
      <c r="BK747" s="52" t="s">
        <v>4</v>
      </c>
      <c r="BL747" s="69">
        <v>0.66</v>
      </c>
      <c r="BM747" s="73">
        <v>0.68694</v>
      </c>
      <c r="BN747" s="69">
        <v>0.71389000000000002</v>
      </c>
      <c r="BP747" s="47"/>
      <c r="BQ747" s="52" t="s">
        <v>4</v>
      </c>
      <c r="BR747" s="69">
        <v>0.60658000000000001</v>
      </c>
      <c r="BS747" s="73">
        <v>0.61356999999999995</v>
      </c>
      <c r="BT747" s="69">
        <v>0.62056999999999995</v>
      </c>
    </row>
    <row r="748" spans="2:72" x14ac:dyDescent="0.3">
      <c r="B748" s="14" t="s">
        <v>45</v>
      </c>
      <c r="D748" s="71">
        <v>88.469909999999999</v>
      </c>
      <c r="E748" s="78">
        <v>89.905630000000002</v>
      </c>
      <c r="F748" s="71">
        <v>91.341340000000002</v>
      </c>
      <c r="H748" s="14" t="s">
        <v>45</v>
      </c>
      <c r="J748" s="71">
        <v>88.477530000000002</v>
      </c>
      <c r="K748" s="78">
        <v>89.900779999999997</v>
      </c>
      <c r="L748" s="71">
        <v>91.324039999999997</v>
      </c>
      <c r="N748" s="14" t="s">
        <v>45</v>
      </c>
      <c r="P748" s="71">
        <v>88.491839999999996</v>
      </c>
      <c r="Q748" s="78">
        <v>89.913089999999997</v>
      </c>
      <c r="R748" s="71">
        <v>91.334339999999997</v>
      </c>
      <c r="T748" s="14" t="s">
        <v>45</v>
      </c>
      <c r="V748" s="71">
        <v>88.508179999999996</v>
      </c>
      <c r="W748" s="78">
        <v>89.937690000000003</v>
      </c>
      <c r="X748" s="71">
        <v>91.36721</v>
      </c>
      <c r="Z748" s="14" t="s">
        <v>45</v>
      </c>
      <c r="AB748" s="71">
        <v>88.496790000000004</v>
      </c>
      <c r="AC748" s="78">
        <v>89.926339999999996</v>
      </c>
      <c r="AD748" s="71">
        <v>91.355890000000002</v>
      </c>
      <c r="AF748" s="14" t="s">
        <v>45</v>
      </c>
      <c r="AH748" s="71">
        <v>88.521690000000007</v>
      </c>
      <c r="AI748" s="78">
        <v>89.945580000000007</v>
      </c>
      <c r="AJ748" s="71">
        <v>91.369470000000007</v>
      </c>
      <c r="AL748" s="14" t="s">
        <v>45</v>
      </c>
      <c r="AN748" s="71">
        <v>88.509320000000002</v>
      </c>
      <c r="AO748" s="78">
        <v>89.923749999999998</v>
      </c>
      <c r="AP748" s="71">
        <v>91.338179999999994</v>
      </c>
      <c r="AR748" s="14" t="s">
        <v>45</v>
      </c>
      <c r="AT748" s="71">
        <v>88.538659999999993</v>
      </c>
      <c r="AU748" s="78">
        <v>89.905779999999993</v>
      </c>
      <c r="AV748" s="71">
        <v>91.272900000000007</v>
      </c>
      <c r="AX748" s="14" t="s">
        <v>45</v>
      </c>
      <c r="AZ748" s="71">
        <v>88.492419999999996</v>
      </c>
      <c r="BA748" s="78">
        <v>89.810040000000001</v>
      </c>
      <c r="BB748" s="71">
        <v>91.127669999999995</v>
      </c>
      <c r="BD748" s="14" t="s">
        <v>45</v>
      </c>
      <c r="BF748" s="71">
        <v>88.497169999999997</v>
      </c>
      <c r="BG748" s="78">
        <v>89.840369999999993</v>
      </c>
      <c r="BH748" s="71">
        <v>91.18356</v>
      </c>
      <c r="BJ748" s="14" t="s">
        <v>45</v>
      </c>
      <c r="BL748" s="71">
        <v>88.290019999999998</v>
      </c>
      <c r="BM748" s="78">
        <v>89.47175</v>
      </c>
      <c r="BN748" s="71">
        <v>90.653490000000005</v>
      </c>
      <c r="BP748" s="14" t="s">
        <v>45</v>
      </c>
      <c r="BR748" s="71">
        <v>87.0351</v>
      </c>
      <c r="BS748" s="78">
        <v>88.077590000000001</v>
      </c>
      <c r="BT748" s="71">
        <v>89.120080000000002</v>
      </c>
    </row>
    <row r="749" spans="2:72" x14ac:dyDescent="0.3">
      <c r="B749" s="14" t="s">
        <v>46</v>
      </c>
      <c r="D749" s="71">
        <v>87.748919999999998</v>
      </c>
      <c r="E749" s="78">
        <v>89.621629999999996</v>
      </c>
      <c r="F749" s="71">
        <v>91.494349999999997</v>
      </c>
      <c r="H749" s="14" t="s">
        <v>46</v>
      </c>
      <c r="J749" s="71">
        <v>87.747389999999996</v>
      </c>
      <c r="K749" s="78">
        <v>89.615229999999997</v>
      </c>
      <c r="L749" s="71">
        <v>91.483059999999995</v>
      </c>
      <c r="N749" s="14" t="s">
        <v>46</v>
      </c>
      <c r="P749" s="71">
        <v>87.749399999999994</v>
      </c>
      <c r="Q749" s="78">
        <v>89.616349999999997</v>
      </c>
      <c r="R749" s="71">
        <v>91.483289999999997</v>
      </c>
      <c r="T749" s="14" t="s">
        <v>46</v>
      </c>
      <c r="V749" s="71">
        <v>87.791799999999995</v>
      </c>
      <c r="W749" s="78">
        <v>89.647919999999999</v>
      </c>
      <c r="X749" s="71">
        <v>91.50403</v>
      </c>
      <c r="Z749" s="14" t="s">
        <v>46</v>
      </c>
      <c r="AB749" s="71">
        <v>87.802090000000007</v>
      </c>
      <c r="AC749" s="78">
        <v>89.670540000000003</v>
      </c>
      <c r="AD749" s="71">
        <v>91.538989999999998</v>
      </c>
      <c r="AF749" s="14" t="s">
        <v>46</v>
      </c>
      <c r="AH749" s="71">
        <v>87.801130000000001</v>
      </c>
      <c r="AI749" s="78">
        <v>89.622839999999997</v>
      </c>
      <c r="AJ749" s="71">
        <v>91.444550000000007</v>
      </c>
      <c r="AL749" s="14" t="s">
        <v>46</v>
      </c>
      <c r="AN749" s="71">
        <v>87.808149999999998</v>
      </c>
      <c r="AO749" s="78">
        <v>89.642920000000004</v>
      </c>
      <c r="AP749" s="71">
        <v>91.477680000000007</v>
      </c>
      <c r="AR749" s="14" t="s">
        <v>46</v>
      </c>
      <c r="AT749" s="71">
        <v>87.809259999999995</v>
      </c>
      <c r="AU749" s="78">
        <v>89.608980000000003</v>
      </c>
      <c r="AV749" s="71">
        <v>91.408699999999996</v>
      </c>
      <c r="AX749" s="14" t="s">
        <v>46</v>
      </c>
      <c r="AZ749" s="71">
        <v>87.795699999999997</v>
      </c>
      <c r="BA749" s="78">
        <v>89.458820000000003</v>
      </c>
      <c r="BB749" s="71">
        <v>91.121949999999998</v>
      </c>
      <c r="BD749" s="14" t="s">
        <v>46</v>
      </c>
      <c r="BF749" s="71">
        <v>87.745199999999997</v>
      </c>
      <c r="BG749" s="78">
        <v>89.470110000000005</v>
      </c>
      <c r="BH749" s="71">
        <v>91.19502</v>
      </c>
      <c r="BJ749" s="14" t="s">
        <v>46</v>
      </c>
      <c r="BL749" s="71">
        <v>87.583250000000007</v>
      </c>
      <c r="BM749" s="78">
        <v>89.051919999999996</v>
      </c>
      <c r="BN749" s="71">
        <v>90.520579999999995</v>
      </c>
      <c r="BP749" s="14" t="s">
        <v>46</v>
      </c>
      <c r="BR749" s="71">
        <v>86.246319999999997</v>
      </c>
      <c r="BS749" s="78">
        <v>87.439440000000005</v>
      </c>
      <c r="BT749" s="71">
        <v>88.632559999999998</v>
      </c>
    </row>
    <row r="750" spans="2:72" x14ac:dyDescent="0.3">
      <c r="B750" s="14" t="s">
        <v>47</v>
      </c>
      <c r="D750" s="71">
        <v>88.861009999999993</v>
      </c>
      <c r="E750" s="78">
        <v>89.698279999999997</v>
      </c>
      <c r="F750" s="71">
        <v>90.535539999999997</v>
      </c>
      <c r="H750" s="14" t="s">
        <v>47</v>
      </c>
      <c r="J750" s="71">
        <v>88.865430000000003</v>
      </c>
      <c r="K750" s="78">
        <v>89.695139999999995</v>
      </c>
      <c r="L750" s="71">
        <v>90.524850000000001</v>
      </c>
      <c r="N750" s="14" t="s">
        <v>47</v>
      </c>
      <c r="P750" s="71">
        <v>88.870840000000001</v>
      </c>
      <c r="Q750" s="78">
        <v>89.694069999999996</v>
      </c>
      <c r="R750" s="71">
        <v>90.517290000000003</v>
      </c>
      <c r="T750" s="14" t="s">
        <v>47</v>
      </c>
      <c r="V750" s="71">
        <v>88.89743</v>
      </c>
      <c r="W750" s="78">
        <v>89.728840000000005</v>
      </c>
      <c r="X750" s="71">
        <v>90.56026</v>
      </c>
      <c r="Z750" s="14" t="s">
        <v>47</v>
      </c>
      <c r="AB750" s="71">
        <v>88.875069999999994</v>
      </c>
      <c r="AC750" s="78">
        <v>89.71369</v>
      </c>
      <c r="AD750" s="71">
        <v>90.552300000000002</v>
      </c>
      <c r="AF750" s="14" t="s">
        <v>47</v>
      </c>
      <c r="AH750" s="71">
        <v>88.894189999999995</v>
      </c>
      <c r="AI750" s="78">
        <v>89.710999999999999</v>
      </c>
      <c r="AJ750" s="71">
        <v>90.527810000000002</v>
      </c>
      <c r="AL750" s="14" t="s">
        <v>47</v>
      </c>
      <c r="AN750" s="71">
        <v>88.894890000000004</v>
      </c>
      <c r="AO750" s="78">
        <v>89.682659999999998</v>
      </c>
      <c r="AP750" s="71">
        <v>90.470439999999996</v>
      </c>
      <c r="AR750" s="14" t="s">
        <v>47</v>
      </c>
      <c r="AT750" s="71">
        <v>88.901439999999994</v>
      </c>
      <c r="AU750" s="78">
        <v>89.664370000000005</v>
      </c>
      <c r="AV750" s="71">
        <v>90.427300000000002</v>
      </c>
      <c r="AX750" s="14" t="s">
        <v>47</v>
      </c>
      <c r="AZ750" s="71">
        <v>88.852249999999998</v>
      </c>
      <c r="BA750" s="78">
        <v>89.546629999999993</v>
      </c>
      <c r="BB750" s="71">
        <v>90.241010000000003</v>
      </c>
      <c r="BD750" s="14" t="s">
        <v>47</v>
      </c>
      <c r="BF750" s="71">
        <v>88.865920000000003</v>
      </c>
      <c r="BG750" s="78">
        <v>89.571799999999996</v>
      </c>
      <c r="BH750" s="71">
        <v>90.277690000000007</v>
      </c>
      <c r="BJ750" s="14" t="s">
        <v>47</v>
      </c>
      <c r="BL750" s="71">
        <v>88.587919999999997</v>
      </c>
      <c r="BM750" s="78">
        <v>89.163110000000003</v>
      </c>
      <c r="BN750" s="71">
        <v>89.738309999999998</v>
      </c>
      <c r="BP750" s="14" t="s">
        <v>47</v>
      </c>
      <c r="BR750" s="71">
        <v>86.906099999999995</v>
      </c>
      <c r="BS750" s="78">
        <v>87.557649999999995</v>
      </c>
      <c r="BT750" s="71">
        <v>88.209199999999996</v>
      </c>
    </row>
    <row r="751" spans="2:72" x14ac:dyDescent="0.3">
      <c r="B751" s="14" t="s">
        <v>48</v>
      </c>
      <c r="D751" s="71">
        <v>87.009950000000003</v>
      </c>
      <c r="E751" s="78">
        <v>88.326549999999997</v>
      </c>
      <c r="F751" s="71">
        <v>89.643140000000002</v>
      </c>
      <c r="H751" s="14" t="s">
        <v>48</v>
      </c>
      <c r="J751" s="71">
        <v>86.994720000000001</v>
      </c>
      <c r="K751" s="78">
        <v>88.315770000000001</v>
      </c>
      <c r="L751" s="71">
        <v>89.63682</v>
      </c>
      <c r="N751" s="14" t="s">
        <v>48</v>
      </c>
      <c r="P751" s="71">
        <v>87.010909999999996</v>
      </c>
      <c r="Q751" s="78">
        <v>88.330190000000002</v>
      </c>
      <c r="R751" s="71">
        <v>89.649469999999994</v>
      </c>
      <c r="T751" s="14" t="s">
        <v>48</v>
      </c>
      <c r="V751" s="71">
        <v>87.02852</v>
      </c>
      <c r="W751" s="78">
        <v>88.326599999999999</v>
      </c>
      <c r="X751" s="71">
        <v>89.624690000000001</v>
      </c>
      <c r="Z751" s="14" t="s">
        <v>48</v>
      </c>
      <c r="AB751" s="71">
        <v>87.046890000000005</v>
      </c>
      <c r="AC751" s="78">
        <v>88.334850000000003</v>
      </c>
      <c r="AD751" s="71">
        <v>89.622810000000001</v>
      </c>
      <c r="AF751" s="14" t="s">
        <v>48</v>
      </c>
      <c r="AH751" s="71">
        <v>87.041150000000002</v>
      </c>
      <c r="AI751" s="78">
        <v>88.323869999999999</v>
      </c>
      <c r="AJ751" s="71">
        <v>89.6066</v>
      </c>
      <c r="AL751" s="14" t="s">
        <v>48</v>
      </c>
      <c r="AN751" s="71">
        <v>87.012609999999995</v>
      </c>
      <c r="AO751" s="78">
        <v>88.29486</v>
      </c>
      <c r="AP751" s="71">
        <v>89.577119999999994</v>
      </c>
      <c r="AR751" s="14" t="s">
        <v>48</v>
      </c>
      <c r="AT751" s="71">
        <v>87.049689999999998</v>
      </c>
      <c r="AU751" s="78">
        <v>88.253540000000001</v>
      </c>
      <c r="AV751" s="71">
        <v>89.457390000000004</v>
      </c>
      <c r="AX751" s="14" t="s">
        <v>48</v>
      </c>
      <c r="AZ751" s="71">
        <v>86.977990000000005</v>
      </c>
      <c r="BA751" s="78">
        <v>88.123009999999994</v>
      </c>
      <c r="BB751" s="71">
        <v>89.268029999999996</v>
      </c>
      <c r="BD751" s="14" t="s">
        <v>48</v>
      </c>
      <c r="BF751" s="71">
        <v>87.049440000000004</v>
      </c>
      <c r="BG751" s="78">
        <v>88.150279999999995</v>
      </c>
      <c r="BH751" s="71">
        <v>89.251130000000003</v>
      </c>
      <c r="BJ751" s="14" t="s">
        <v>48</v>
      </c>
      <c r="BL751" s="71">
        <v>86.767020000000002</v>
      </c>
      <c r="BM751" s="78">
        <v>87.732330000000005</v>
      </c>
      <c r="BN751" s="71">
        <v>88.697630000000004</v>
      </c>
      <c r="BP751" s="14" t="s">
        <v>48</v>
      </c>
      <c r="BR751" s="71">
        <v>85.124679999999998</v>
      </c>
      <c r="BS751" s="78">
        <v>86.045190000000005</v>
      </c>
      <c r="BT751" s="71">
        <v>86.965689999999995</v>
      </c>
    </row>
    <row r="752" spans="2:72" x14ac:dyDescent="0.3">
      <c r="B752" s="14" t="s">
        <v>49</v>
      </c>
      <c r="D752" s="71">
        <v>87.832300000000004</v>
      </c>
      <c r="E752" s="78">
        <v>89.289159999999995</v>
      </c>
      <c r="F752" s="71">
        <v>90.746020000000001</v>
      </c>
      <c r="H752" s="14" t="s">
        <v>49</v>
      </c>
      <c r="J752" s="71">
        <v>87.807379999999995</v>
      </c>
      <c r="K752" s="78">
        <v>89.273160000000004</v>
      </c>
      <c r="L752" s="71">
        <v>90.738929999999996</v>
      </c>
      <c r="N752" s="14" t="s">
        <v>49</v>
      </c>
      <c r="P752" s="71">
        <v>87.817869999999999</v>
      </c>
      <c r="Q752" s="78">
        <v>89.280879999999996</v>
      </c>
      <c r="R752" s="71">
        <v>90.743880000000004</v>
      </c>
      <c r="T752" s="14" t="s">
        <v>49</v>
      </c>
      <c r="V752" s="71">
        <v>87.859139999999996</v>
      </c>
      <c r="W752" s="78">
        <v>89.300910000000002</v>
      </c>
      <c r="X752" s="71">
        <v>90.742689999999996</v>
      </c>
      <c r="Z752" s="14" t="s">
        <v>49</v>
      </c>
      <c r="AB752" s="71">
        <v>87.877939999999995</v>
      </c>
      <c r="AC752" s="78">
        <v>89.312910000000002</v>
      </c>
      <c r="AD752" s="71">
        <v>90.747879999999995</v>
      </c>
      <c r="AF752" s="14" t="s">
        <v>49</v>
      </c>
      <c r="AH752" s="71">
        <v>87.907439999999994</v>
      </c>
      <c r="AI752" s="78">
        <v>89.311750000000004</v>
      </c>
      <c r="AJ752" s="71">
        <v>90.716059999999999</v>
      </c>
      <c r="AL752" s="14" t="s">
        <v>49</v>
      </c>
      <c r="AN752" s="71">
        <v>87.81371</v>
      </c>
      <c r="AO752" s="78">
        <v>89.262</v>
      </c>
      <c r="AP752" s="71">
        <v>90.710279999999997</v>
      </c>
      <c r="AR752" s="14" t="s">
        <v>49</v>
      </c>
      <c r="AT752" s="71">
        <v>87.869579999999999</v>
      </c>
      <c r="AU752" s="78">
        <v>89.221710000000002</v>
      </c>
      <c r="AV752" s="71">
        <v>90.573840000000004</v>
      </c>
      <c r="AX752" s="14" t="s">
        <v>49</v>
      </c>
      <c r="AZ752" s="71">
        <v>87.789330000000007</v>
      </c>
      <c r="BA752" s="78">
        <v>89.146900000000002</v>
      </c>
      <c r="BB752" s="71">
        <v>90.504469999999998</v>
      </c>
      <c r="BD752" s="14" t="s">
        <v>49</v>
      </c>
      <c r="BF752" s="71">
        <v>87.790989999999994</v>
      </c>
      <c r="BG752" s="78">
        <v>89.083529999999996</v>
      </c>
      <c r="BH752" s="71">
        <v>90.376059999999995</v>
      </c>
      <c r="BJ752" s="14" t="s">
        <v>49</v>
      </c>
      <c r="BL752" s="71">
        <v>87.438289999999995</v>
      </c>
      <c r="BM752" s="78">
        <v>88.676969999999997</v>
      </c>
      <c r="BN752" s="71">
        <v>89.915649999999999</v>
      </c>
      <c r="BP752" s="14" t="s">
        <v>49</v>
      </c>
      <c r="BR752" s="71">
        <v>85.651330000000002</v>
      </c>
      <c r="BS752" s="78">
        <v>86.904520000000005</v>
      </c>
      <c r="BT752" s="71">
        <v>88.157709999999994</v>
      </c>
    </row>
    <row r="753" spans="1:72" x14ac:dyDescent="0.3">
      <c r="B753" s="46" t="s">
        <v>50</v>
      </c>
      <c r="C753" s="47"/>
      <c r="D753" s="69">
        <v>88.529619999999994</v>
      </c>
      <c r="E753" s="79">
        <v>89.328699999999998</v>
      </c>
      <c r="F753" s="69">
        <v>90.127780000000001</v>
      </c>
      <c r="H753" s="46" t="s">
        <v>50</v>
      </c>
      <c r="I753" s="47"/>
      <c r="J753" s="69">
        <v>88.527550000000005</v>
      </c>
      <c r="K753" s="79">
        <v>89.323689999999999</v>
      </c>
      <c r="L753" s="69">
        <v>90.119829999999993</v>
      </c>
      <c r="N753" s="46" t="s">
        <v>50</v>
      </c>
      <c r="O753" s="47"/>
      <c r="P753" s="69">
        <v>88.533109999999994</v>
      </c>
      <c r="Q753" s="79">
        <v>89.32253</v>
      </c>
      <c r="R753" s="69">
        <v>90.111940000000004</v>
      </c>
      <c r="T753" s="46" t="s">
        <v>50</v>
      </c>
      <c r="U753" s="47"/>
      <c r="V753" s="69">
        <v>88.535709999999995</v>
      </c>
      <c r="W753" s="79">
        <v>89.327449999999999</v>
      </c>
      <c r="X753" s="69">
        <v>90.119190000000003</v>
      </c>
      <c r="Z753" s="46" t="s">
        <v>50</v>
      </c>
      <c r="AA753" s="47"/>
      <c r="AB753" s="69">
        <v>88.529669999999996</v>
      </c>
      <c r="AC753" s="79">
        <v>89.330089999999998</v>
      </c>
      <c r="AD753" s="69">
        <v>90.130499999999998</v>
      </c>
      <c r="AF753" s="46" t="s">
        <v>50</v>
      </c>
      <c r="AG753" s="47"/>
      <c r="AH753" s="69">
        <v>88.551900000000003</v>
      </c>
      <c r="AI753" s="79">
        <v>89.336429999999993</v>
      </c>
      <c r="AJ753" s="69">
        <v>90.120959999999997</v>
      </c>
      <c r="AL753" s="46" t="s">
        <v>50</v>
      </c>
      <c r="AM753" s="47"/>
      <c r="AN753" s="69">
        <v>88.507639999999995</v>
      </c>
      <c r="AO753" s="79">
        <v>89.286640000000006</v>
      </c>
      <c r="AP753" s="69">
        <v>90.065629999999999</v>
      </c>
      <c r="AR753" s="46" t="s">
        <v>50</v>
      </c>
      <c r="AS753" s="47"/>
      <c r="AT753" s="69">
        <v>88.465239999999994</v>
      </c>
      <c r="AU753" s="79">
        <v>89.254499999999993</v>
      </c>
      <c r="AV753" s="69">
        <v>90.043760000000006</v>
      </c>
      <c r="AX753" s="46" t="s">
        <v>50</v>
      </c>
      <c r="AY753" s="47"/>
      <c r="AZ753" s="69">
        <v>88.371780000000001</v>
      </c>
      <c r="BA753" s="79">
        <v>89.154219999999995</v>
      </c>
      <c r="BB753" s="69">
        <v>89.936660000000003</v>
      </c>
      <c r="BD753" s="46" t="s">
        <v>50</v>
      </c>
      <c r="BE753" s="47"/>
      <c r="BF753" s="69">
        <v>88.357969999999995</v>
      </c>
      <c r="BG753" s="79">
        <v>89.102770000000007</v>
      </c>
      <c r="BH753" s="69">
        <v>89.847560000000001</v>
      </c>
      <c r="BJ753" s="46" t="s">
        <v>50</v>
      </c>
      <c r="BK753" s="47"/>
      <c r="BL753" s="69">
        <v>87.918880000000001</v>
      </c>
      <c r="BM753" s="79">
        <v>88.664259999999999</v>
      </c>
      <c r="BN753" s="69">
        <v>89.409639999999996</v>
      </c>
      <c r="BP753" s="46" t="s">
        <v>50</v>
      </c>
      <c r="BQ753" s="47"/>
      <c r="BR753" s="69">
        <v>86.094499999999996</v>
      </c>
      <c r="BS753" s="79">
        <v>86.904210000000006</v>
      </c>
      <c r="BT753" s="69">
        <v>87.713909999999998</v>
      </c>
    </row>
    <row r="754" spans="1:72" x14ac:dyDescent="0.3">
      <c r="B754" s="14" t="s">
        <v>51</v>
      </c>
      <c r="C754" s="50" t="s">
        <v>3</v>
      </c>
      <c r="D754" s="71">
        <v>3.4298899999999999</v>
      </c>
      <c r="E754" s="72">
        <v>3.7296299999999998</v>
      </c>
      <c r="F754" s="71">
        <v>4.0293700000000001</v>
      </c>
      <c r="H754" s="14" t="s">
        <v>51</v>
      </c>
      <c r="I754" s="50" t="s">
        <v>3</v>
      </c>
      <c r="J754" s="71">
        <v>3.4216500000000001</v>
      </c>
      <c r="K754" s="72">
        <v>3.7143999999999999</v>
      </c>
      <c r="L754" s="71">
        <v>4.0071500000000002</v>
      </c>
      <c r="N754" s="14" t="s">
        <v>51</v>
      </c>
      <c r="O754" s="50" t="s">
        <v>3</v>
      </c>
      <c r="P754" s="71">
        <v>3.41879</v>
      </c>
      <c r="Q754" s="72">
        <v>3.6915800000000001</v>
      </c>
      <c r="R754" s="71">
        <v>3.9643799999999998</v>
      </c>
      <c r="T754" s="14" t="s">
        <v>51</v>
      </c>
      <c r="U754" s="50" t="s">
        <v>3</v>
      </c>
      <c r="V754" s="71">
        <v>3.3994399999999998</v>
      </c>
      <c r="W754" s="72">
        <v>3.6818300000000002</v>
      </c>
      <c r="X754" s="71">
        <v>3.96421</v>
      </c>
      <c r="Z754" s="14" t="s">
        <v>51</v>
      </c>
      <c r="AA754" s="50" t="s">
        <v>3</v>
      </c>
      <c r="AB754" s="71">
        <v>3.3868100000000001</v>
      </c>
      <c r="AC754" s="72">
        <v>3.69835</v>
      </c>
      <c r="AD754" s="71">
        <v>4.0099</v>
      </c>
      <c r="AF754" s="14" t="s">
        <v>51</v>
      </c>
      <c r="AG754" s="50" t="s">
        <v>3</v>
      </c>
      <c r="AH754" s="71">
        <v>3.3404099999999999</v>
      </c>
      <c r="AI754" s="72">
        <v>3.7715800000000002</v>
      </c>
      <c r="AJ754" s="71">
        <v>4.2027400000000004</v>
      </c>
      <c r="AL754" s="14" t="s">
        <v>51</v>
      </c>
      <c r="AM754" s="50" t="s">
        <v>3</v>
      </c>
      <c r="AN754" s="71">
        <v>3.3339699999999999</v>
      </c>
      <c r="AO754" s="72">
        <v>3.83087</v>
      </c>
      <c r="AP754" s="71">
        <v>4.3277599999999996</v>
      </c>
      <c r="AR754" s="14" t="s">
        <v>51</v>
      </c>
      <c r="AS754" s="50" t="s">
        <v>3</v>
      </c>
      <c r="AT754" s="71">
        <v>3.3674599999999999</v>
      </c>
      <c r="AU754" s="72">
        <v>4.1866399999999997</v>
      </c>
      <c r="AV754" s="71">
        <v>5.0058199999999999</v>
      </c>
      <c r="AX754" s="14" t="s">
        <v>51</v>
      </c>
      <c r="AY754" s="50" t="s">
        <v>3</v>
      </c>
      <c r="AZ754" s="71">
        <v>3.5592999999999999</v>
      </c>
      <c r="BA754" s="72">
        <v>4.8515699999999997</v>
      </c>
      <c r="BB754" s="71">
        <v>6.14384</v>
      </c>
      <c r="BD754" s="14" t="s">
        <v>51</v>
      </c>
      <c r="BE754" s="50" t="s">
        <v>3</v>
      </c>
      <c r="BF754" s="71">
        <v>4.32409</v>
      </c>
      <c r="BG754" s="72">
        <v>5.8906599999999996</v>
      </c>
      <c r="BH754" s="71">
        <v>7.45723</v>
      </c>
      <c r="BJ754" s="14" t="s">
        <v>51</v>
      </c>
      <c r="BK754" s="50" t="s">
        <v>3</v>
      </c>
      <c r="BL754" s="71">
        <v>7.6591699999999996</v>
      </c>
      <c r="BM754" s="72">
        <v>9.9827999999999992</v>
      </c>
      <c r="BN754" s="71">
        <v>12.30644</v>
      </c>
      <c r="BP754" s="14" t="s">
        <v>51</v>
      </c>
      <c r="BQ754" s="50" t="s">
        <v>3</v>
      </c>
      <c r="BR754" s="71">
        <v>17.586590000000001</v>
      </c>
      <c r="BS754" s="72">
        <v>22.589980000000001</v>
      </c>
      <c r="BT754" s="71">
        <v>27.59337</v>
      </c>
    </row>
    <row r="755" spans="1:72" x14ac:dyDescent="0.3">
      <c r="B755" s="47"/>
      <c r="C755" s="52" t="s">
        <v>4</v>
      </c>
      <c r="D755" s="69">
        <v>2.2623700000000002</v>
      </c>
      <c r="E755" s="79">
        <v>3.02345</v>
      </c>
      <c r="F755" s="69">
        <v>3.7845300000000002</v>
      </c>
      <c r="H755" s="47"/>
      <c r="I755" s="52" t="s">
        <v>4</v>
      </c>
      <c r="J755" s="69">
        <v>2.2631700000000001</v>
      </c>
      <c r="K755" s="79">
        <v>3.1317599999999999</v>
      </c>
      <c r="L755" s="69">
        <v>4.0003599999999997</v>
      </c>
      <c r="N755" s="47"/>
      <c r="O755" s="52" t="s">
        <v>4</v>
      </c>
      <c r="P755" s="69">
        <v>2.3911500000000001</v>
      </c>
      <c r="Q755" s="79">
        <v>3.0931700000000002</v>
      </c>
      <c r="R755" s="69">
        <v>3.7951899999999998</v>
      </c>
      <c r="T755" s="47"/>
      <c r="U755" s="52" t="s">
        <v>4</v>
      </c>
      <c r="V755" s="69">
        <v>2.4177300000000002</v>
      </c>
      <c r="W755" s="79">
        <v>3.5011700000000001</v>
      </c>
      <c r="X755" s="69">
        <v>4.5846200000000001</v>
      </c>
      <c r="Z755" s="47"/>
      <c r="AA755" s="52" t="s">
        <v>4</v>
      </c>
      <c r="AB755" s="69">
        <v>2.4190200000000002</v>
      </c>
      <c r="AC755" s="79">
        <v>3.33555</v>
      </c>
      <c r="AD755" s="69">
        <v>4.2520899999999999</v>
      </c>
      <c r="AF755" s="47"/>
      <c r="AG755" s="52" t="s">
        <v>4</v>
      </c>
      <c r="AH755" s="69">
        <v>2.66988</v>
      </c>
      <c r="AI755" s="79">
        <v>3.5565600000000002</v>
      </c>
      <c r="AJ755" s="69">
        <v>4.4432400000000003</v>
      </c>
      <c r="AL755" s="47"/>
      <c r="AM755" s="52" t="s">
        <v>4</v>
      </c>
      <c r="AN755" s="69">
        <v>2.8206000000000002</v>
      </c>
      <c r="AO755" s="79">
        <v>3.73915</v>
      </c>
      <c r="AP755" s="69">
        <v>4.6577099999999998</v>
      </c>
      <c r="AR755" s="47"/>
      <c r="AS755" s="52" t="s">
        <v>4</v>
      </c>
      <c r="AT755" s="69">
        <v>3.0792799999999998</v>
      </c>
      <c r="AU755" s="79">
        <v>4.7922700000000003</v>
      </c>
      <c r="AV755" s="69">
        <v>6.5052599999999998</v>
      </c>
      <c r="AX755" s="47"/>
      <c r="AY755" s="52" t="s">
        <v>4</v>
      </c>
      <c r="AZ755" s="69">
        <v>4.0754400000000004</v>
      </c>
      <c r="BA755" s="79">
        <v>5.9942099999999998</v>
      </c>
      <c r="BB755" s="69">
        <v>7.9129800000000001</v>
      </c>
      <c r="BD755" s="47"/>
      <c r="BE755" s="52" t="s">
        <v>4</v>
      </c>
      <c r="BF755" s="69">
        <v>5.8727999999999998</v>
      </c>
      <c r="BG755" s="79">
        <v>7.6865300000000003</v>
      </c>
      <c r="BH755" s="69">
        <v>9.5002600000000008</v>
      </c>
      <c r="BJ755" s="47"/>
      <c r="BK755" s="52" t="s">
        <v>4</v>
      </c>
      <c r="BL755" s="69">
        <v>9.76525</v>
      </c>
      <c r="BM755" s="79">
        <v>12.883290000000001</v>
      </c>
      <c r="BN755" s="69">
        <v>16.001329999999999</v>
      </c>
      <c r="BP755" s="47"/>
      <c r="BQ755" s="52" t="s">
        <v>4</v>
      </c>
      <c r="BR755" s="69">
        <v>21.80556</v>
      </c>
      <c r="BS755" s="79">
        <v>28.256409999999999</v>
      </c>
      <c r="BT755" s="69">
        <v>34.707259999999998</v>
      </c>
    </row>
    <row r="756" spans="1:72" ht="5.25" customHeight="1" x14ac:dyDescent="0.3"/>
    <row r="757" spans="1:72" s="37" customFormat="1" ht="15" customHeight="1" x14ac:dyDescent="0.3">
      <c r="A757" s="36" t="s">
        <v>94</v>
      </c>
    </row>
    <row r="758" spans="1:72" ht="6.75" customHeight="1" x14ac:dyDescent="0.3"/>
    <row r="759" spans="1:72" ht="14.5" customHeight="1" x14ac:dyDescent="0.3">
      <c r="B759" s="40">
        <v>32</v>
      </c>
      <c r="C759" s="41"/>
      <c r="D759" s="281"/>
      <c r="E759" s="281"/>
      <c r="F759" s="281"/>
      <c r="H759" s="40">
        <v>30</v>
      </c>
      <c r="I759" s="41"/>
      <c r="J759" s="281"/>
      <c r="K759" s="281"/>
      <c r="L759" s="281"/>
      <c r="N759" s="40">
        <v>28</v>
      </c>
      <c r="O759" s="41"/>
      <c r="P759" s="281"/>
      <c r="Q759" s="281"/>
      <c r="R759" s="281"/>
      <c r="T759" s="40">
        <v>26</v>
      </c>
      <c r="U759" s="41"/>
      <c r="V759" s="281"/>
      <c r="W759" s="281"/>
      <c r="X759" s="281"/>
      <c r="Z759" s="40">
        <v>24</v>
      </c>
      <c r="AA759" s="41"/>
      <c r="AB759" s="281"/>
      <c r="AC759" s="281"/>
      <c r="AD759" s="281"/>
      <c r="AF759" s="40">
        <v>22</v>
      </c>
      <c r="AG759" s="41"/>
      <c r="AH759" s="281"/>
      <c r="AI759" s="281"/>
      <c r="AJ759" s="281"/>
      <c r="AL759" s="40">
        <v>20</v>
      </c>
      <c r="AM759" s="41"/>
      <c r="AN759" s="281"/>
      <c r="AO759" s="281"/>
      <c r="AP759" s="281"/>
      <c r="AR759" s="40">
        <v>18</v>
      </c>
      <c r="AS759" s="41"/>
      <c r="AT759" s="281"/>
      <c r="AU759" s="281"/>
      <c r="AV759" s="281"/>
      <c r="AX759" s="40">
        <v>16</v>
      </c>
      <c r="AY759" s="41"/>
      <c r="AZ759" s="281"/>
      <c r="BA759" s="281"/>
      <c r="BB759" s="281"/>
      <c r="BD759" s="40">
        <v>14</v>
      </c>
      <c r="BE759" s="41"/>
      <c r="BF759" s="66"/>
      <c r="BG759" s="66"/>
      <c r="BH759" s="66"/>
      <c r="BJ759" s="40">
        <v>12</v>
      </c>
      <c r="BK759" s="41"/>
      <c r="BL759" s="281"/>
      <c r="BM759" s="281"/>
      <c r="BN759" s="281"/>
      <c r="BP759" s="40">
        <v>10</v>
      </c>
      <c r="BQ759" s="41"/>
      <c r="BR759" s="281"/>
      <c r="BS759" s="281"/>
      <c r="BT759" s="281"/>
    </row>
    <row r="760" spans="1:72" x14ac:dyDescent="0.3">
      <c r="E760" s="42"/>
      <c r="K760" s="42"/>
      <c r="Q760" s="42"/>
      <c r="W760" s="42"/>
      <c r="AC760" s="42"/>
      <c r="AI760" s="42"/>
      <c r="AO760" s="42"/>
      <c r="AU760" s="42"/>
      <c r="BA760" s="42"/>
      <c r="BG760" s="42"/>
      <c r="BM760" s="42"/>
      <c r="BS760" s="42"/>
    </row>
    <row r="761" spans="1:72" x14ac:dyDescent="0.3">
      <c r="B761" s="43"/>
      <c r="C761" s="43"/>
      <c r="D761" s="44">
        <v>-0.95</v>
      </c>
      <c r="E761" s="45" t="s">
        <v>0</v>
      </c>
      <c r="F761" s="44">
        <v>0.95</v>
      </c>
      <c r="H761" s="43"/>
      <c r="I761" s="43"/>
      <c r="J761" s="44">
        <v>-0.95</v>
      </c>
      <c r="K761" s="45" t="s">
        <v>0</v>
      </c>
      <c r="L761" s="44">
        <v>0.95</v>
      </c>
      <c r="N761" s="43"/>
      <c r="O761" s="43"/>
      <c r="P761" s="44">
        <v>-0.95</v>
      </c>
      <c r="Q761" s="45" t="s">
        <v>0</v>
      </c>
      <c r="R761" s="44">
        <v>0.95</v>
      </c>
      <c r="T761" s="43"/>
      <c r="U761" s="43"/>
      <c r="V761" s="44">
        <v>-0.95</v>
      </c>
      <c r="W761" s="45" t="s">
        <v>0</v>
      </c>
      <c r="X761" s="44">
        <v>0.95</v>
      </c>
      <c r="Z761" s="43"/>
      <c r="AA761" s="43"/>
      <c r="AB761" s="44">
        <v>-0.95</v>
      </c>
      <c r="AC761" s="45" t="s">
        <v>0</v>
      </c>
      <c r="AD761" s="44">
        <v>0.95</v>
      </c>
      <c r="AF761" s="43"/>
      <c r="AG761" s="43"/>
      <c r="AH761" s="44">
        <v>-0.95</v>
      </c>
      <c r="AI761" s="45" t="s">
        <v>0</v>
      </c>
      <c r="AJ761" s="44">
        <v>0.95</v>
      </c>
      <c r="AL761" s="43"/>
      <c r="AM761" s="43"/>
      <c r="AN761" s="44">
        <v>-0.95</v>
      </c>
      <c r="AO761" s="45" t="s">
        <v>0</v>
      </c>
      <c r="AP761" s="44">
        <v>0.95</v>
      </c>
      <c r="AR761" s="43"/>
      <c r="AS761" s="43"/>
      <c r="AT761" s="44">
        <v>-0.95</v>
      </c>
      <c r="AU761" s="45" t="s">
        <v>0</v>
      </c>
      <c r="AV761" s="44">
        <v>0.95</v>
      </c>
      <c r="AX761" s="43"/>
      <c r="AY761" s="43"/>
      <c r="AZ761" s="44">
        <v>-0.95</v>
      </c>
      <c r="BA761" s="45" t="s">
        <v>0</v>
      </c>
      <c r="BB761" s="44">
        <v>0.95</v>
      </c>
      <c r="BD761" s="43"/>
      <c r="BE761" s="43"/>
      <c r="BF761" s="44">
        <v>-0.95</v>
      </c>
      <c r="BG761" s="45" t="s">
        <v>0</v>
      </c>
      <c r="BH761" s="44">
        <v>0.95</v>
      </c>
      <c r="BJ761" s="43"/>
      <c r="BK761" s="43"/>
      <c r="BL761" s="44">
        <v>-0.95</v>
      </c>
      <c r="BM761" s="45" t="s">
        <v>0</v>
      </c>
      <c r="BN761" s="44">
        <v>0.95</v>
      </c>
      <c r="BP761" s="43"/>
      <c r="BQ761" s="43"/>
      <c r="BR761" s="44">
        <v>-0.95</v>
      </c>
      <c r="BS761" s="45" t="s">
        <v>0</v>
      </c>
      <c r="BT761" s="44">
        <v>0.95</v>
      </c>
    </row>
    <row r="762" spans="1:72" x14ac:dyDescent="0.3">
      <c r="B762" s="46" t="s">
        <v>1</v>
      </c>
      <c r="C762" s="46"/>
      <c r="D762" s="69">
        <v>5241.6859999999997</v>
      </c>
      <c r="E762" s="70">
        <v>5285</v>
      </c>
      <c r="F762" s="69">
        <v>5328.3140000000003</v>
      </c>
      <c r="H762" s="46" t="s">
        <v>1</v>
      </c>
      <c r="I762" s="46"/>
      <c r="J762" s="69">
        <v>5240.6232399999999</v>
      </c>
      <c r="K762" s="70">
        <v>5284.2</v>
      </c>
      <c r="L762" s="69">
        <v>5327.7767599999997</v>
      </c>
      <c r="N762" s="46" t="s">
        <v>1</v>
      </c>
      <c r="O762" s="46"/>
      <c r="P762" s="69">
        <v>5241.1960300000001</v>
      </c>
      <c r="Q762" s="70">
        <v>5284.7</v>
      </c>
      <c r="R762" s="69">
        <v>5328.2039699999996</v>
      </c>
      <c r="T762" s="46" t="s">
        <v>1</v>
      </c>
      <c r="U762" s="46"/>
      <c r="V762" s="69">
        <v>5241.2000799999996</v>
      </c>
      <c r="W762" s="70">
        <v>5284.4</v>
      </c>
      <c r="X762" s="69">
        <v>5327.5999199999997</v>
      </c>
      <c r="Z762" s="46" t="s">
        <v>1</v>
      </c>
      <c r="AA762" s="46"/>
      <c r="AB762" s="69">
        <v>5240.8183499999996</v>
      </c>
      <c r="AC762" s="70">
        <v>5283.9</v>
      </c>
      <c r="AD762" s="69">
        <v>5326.9816499999997</v>
      </c>
      <c r="AF762" s="46" t="s">
        <v>1</v>
      </c>
      <c r="AG762" s="46"/>
      <c r="AH762" s="69">
        <v>5240.8889099999997</v>
      </c>
      <c r="AI762" s="70">
        <v>5284.3</v>
      </c>
      <c r="AJ762" s="69">
        <v>5327.7110899999998</v>
      </c>
      <c r="AL762" s="46" t="s">
        <v>1</v>
      </c>
      <c r="AM762" s="46"/>
      <c r="AN762" s="69">
        <v>5238.1004400000002</v>
      </c>
      <c r="AO762" s="70">
        <v>5281.5</v>
      </c>
      <c r="AP762" s="69">
        <v>5324.8995599999998</v>
      </c>
      <c r="AR762" s="46" t="s">
        <v>1</v>
      </c>
      <c r="AS762" s="46"/>
      <c r="AT762" s="69">
        <v>5237.3633200000004</v>
      </c>
      <c r="AU762" s="70">
        <v>5280</v>
      </c>
      <c r="AV762" s="69">
        <v>5322.6366799999996</v>
      </c>
      <c r="AX762" s="46" t="s">
        <v>1</v>
      </c>
      <c r="AY762" s="46"/>
      <c r="AZ762" s="69">
        <v>5236.6183499999997</v>
      </c>
      <c r="BA762" s="70">
        <v>5277.7</v>
      </c>
      <c r="BB762" s="69">
        <v>5318.7816499999999</v>
      </c>
      <c r="BD762" s="46" t="s">
        <v>1</v>
      </c>
      <c r="BE762" s="46"/>
      <c r="BF762" s="69">
        <v>5232.0602900000004</v>
      </c>
      <c r="BG762" s="70">
        <v>5269.7</v>
      </c>
      <c r="BH762" s="69">
        <v>5307.3397100000002</v>
      </c>
      <c r="BJ762" s="46" t="s">
        <v>1</v>
      </c>
      <c r="BK762" s="46"/>
      <c r="BL762" s="69">
        <v>5215.8124299999999</v>
      </c>
      <c r="BM762" s="70">
        <v>5252.4</v>
      </c>
      <c r="BN762" s="69">
        <v>5288.9875700000002</v>
      </c>
      <c r="BP762" s="46" t="s">
        <v>1</v>
      </c>
      <c r="BQ762" s="46"/>
      <c r="BR762" s="69">
        <v>5160.60448</v>
      </c>
      <c r="BS762" s="70">
        <v>5197.6000000000004</v>
      </c>
      <c r="BT762" s="69">
        <v>5234.5955199999999</v>
      </c>
    </row>
    <row r="763" spans="1:72" x14ac:dyDescent="0.3">
      <c r="B763" s="14" t="s">
        <v>2</v>
      </c>
      <c r="C763" s="50" t="s">
        <v>3</v>
      </c>
      <c r="D763" s="71">
        <v>22.362459999999999</v>
      </c>
      <c r="E763" s="72">
        <v>24.362950000000001</v>
      </c>
      <c r="F763" s="71">
        <v>26.363440000000001</v>
      </c>
      <c r="H763" s="14" t="s">
        <v>2</v>
      </c>
      <c r="I763" s="50" t="s">
        <v>3</v>
      </c>
      <c r="J763" s="71">
        <v>22.551780000000001</v>
      </c>
      <c r="K763" s="72">
        <v>24.526420000000002</v>
      </c>
      <c r="L763" s="71">
        <v>26.501069999999999</v>
      </c>
      <c r="N763" s="14" t="s">
        <v>2</v>
      </c>
      <c r="O763" s="50" t="s">
        <v>3</v>
      </c>
      <c r="P763" s="71">
        <v>22.57396</v>
      </c>
      <c r="Q763" s="72">
        <v>24.55489</v>
      </c>
      <c r="R763" s="71">
        <v>26.535830000000001</v>
      </c>
      <c r="T763" s="14" t="s">
        <v>2</v>
      </c>
      <c r="U763" s="50" t="s">
        <v>3</v>
      </c>
      <c r="V763" s="71">
        <v>22.506769999999999</v>
      </c>
      <c r="W763" s="72">
        <v>24.65475</v>
      </c>
      <c r="X763" s="71">
        <v>26.80273</v>
      </c>
      <c r="Z763" s="14" t="s">
        <v>2</v>
      </c>
      <c r="AA763" s="50" t="s">
        <v>3</v>
      </c>
      <c r="AB763" s="71">
        <v>22.65062</v>
      </c>
      <c r="AC763" s="72">
        <v>24.78332</v>
      </c>
      <c r="AD763" s="71">
        <v>26.91602</v>
      </c>
      <c r="AF763" s="14" t="s">
        <v>2</v>
      </c>
      <c r="AG763" s="50" t="s">
        <v>3</v>
      </c>
      <c r="AH763" s="71">
        <v>22.839079999999999</v>
      </c>
      <c r="AI763" s="72">
        <v>25.216180000000001</v>
      </c>
      <c r="AJ763" s="71">
        <v>27.59329</v>
      </c>
      <c r="AL763" s="14" t="s">
        <v>2</v>
      </c>
      <c r="AM763" s="50" t="s">
        <v>3</v>
      </c>
      <c r="AN763" s="71">
        <v>23.37886</v>
      </c>
      <c r="AO763" s="72">
        <v>25.90607</v>
      </c>
      <c r="AP763" s="71">
        <v>28.43328</v>
      </c>
      <c r="AR763" s="14" t="s">
        <v>2</v>
      </c>
      <c r="AS763" s="50" t="s">
        <v>3</v>
      </c>
      <c r="AT763" s="71">
        <v>24.218029999999999</v>
      </c>
      <c r="AU763" s="72">
        <v>27.33616</v>
      </c>
      <c r="AV763" s="71">
        <v>30.45429</v>
      </c>
      <c r="AX763" s="14" t="s">
        <v>2</v>
      </c>
      <c r="AY763" s="50" t="s">
        <v>3</v>
      </c>
      <c r="AZ763" s="71">
        <v>25.31399</v>
      </c>
      <c r="BA763" s="72">
        <v>28.82891</v>
      </c>
      <c r="BB763" s="71">
        <v>32.343829999999997</v>
      </c>
      <c r="BD763" s="14" t="s">
        <v>2</v>
      </c>
      <c r="BE763" s="50" t="s">
        <v>3</v>
      </c>
      <c r="BF763" s="71">
        <v>27.44462</v>
      </c>
      <c r="BG763" s="72">
        <v>32.574010000000001</v>
      </c>
      <c r="BH763" s="71">
        <v>37.703389999999999</v>
      </c>
      <c r="BJ763" s="14" t="s">
        <v>2</v>
      </c>
      <c r="BK763" s="50" t="s">
        <v>3</v>
      </c>
      <c r="BL763" s="71">
        <v>33.19903</v>
      </c>
      <c r="BM763" s="72">
        <v>40.038589999999999</v>
      </c>
      <c r="BN763" s="71">
        <v>46.878160000000001</v>
      </c>
      <c r="BP763" s="14" t="s">
        <v>2</v>
      </c>
      <c r="BQ763" s="50" t="s">
        <v>3</v>
      </c>
      <c r="BR763" s="71">
        <v>50.731340000000003</v>
      </c>
      <c r="BS763" s="72">
        <v>62.325989999999997</v>
      </c>
      <c r="BT763" s="71">
        <v>73.920640000000006</v>
      </c>
    </row>
    <row r="764" spans="1:72" x14ac:dyDescent="0.3">
      <c r="B764" s="47"/>
      <c r="C764" s="52" t="s">
        <v>4</v>
      </c>
      <c r="D764" s="69">
        <v>13.71368</v>
      </c>
      <c r="E764" s="73">
        <v>14.87392</v>
      </c>
      <c r="F764" s="69">
        <v>16.03415</v>
      </c>
      <c r="H764" s="47"/>
      <c r="I764" s="52" t="s">
        <v>4</v>
      </c>
      <c r="J764" s="69">
        <v>13.748710000000001</v>
      </c>
      <c r="K764" s="73">
        <v>14.946680000000001</v>
      </c>
      <c r="L764" s="69">
        <v>16.144639999999999</v>
      </c>
      <c r="N764" s="47"/>
      <c r="O764" s="52" t="s">
        <v>4</v>
      </c>
      <c r="P764" s="69">
        <v>13.78984</v>
      </c>
      <c r="Q764" s="73">
        <v>14.96463</v>
      </c>
      <c r="R764" s="69">
        <v>16.139420000000001</v>
      </c>
      <c r="T764" s="47"/>
      <c r="U764" s="52" t="s">
        <v>4</v>
      </c>
      <c r="V764" s="69">
        <v>13.70026</v>
      </c>
      <c r="W764" s="73">
        <v>14.996309999999999</v>
      </c>
      <c r="X764" s="69">
        <v>16.292359999999999</v>
      </c>
      <c r="Z764" s="47"/>
      <c r="AA764" s="52" t="s">
        <v>4</v>
      </c>
      <c r="AB764" s="69">
        <v>13.80654</v>
      </c>
      <c r="AC764" s="73">
        <v>15.11079</v>
      </c>
      <c r="AD764" s="69">
        <v>16.415030000000002</v>
      </c>
      <c r="AF764" s="47"/>
      <c r="AG764" s="52" t="s">
        <v>4</v>
      </c>
      <c r="AH764" s="69">
        <v>13.936299999999999</v>
      </c>
      <c r="AI764" s="73">
        <v>15.234030000000001</v>
      </c>
      <c r="AJ764" s="69">
        <v>16.531770000000002</v>
      </c>
      <c r="AL764" s="47"/>
      <c r="AM764" s="52" t="s">
        <v>4</v>
      </c>
      <c r="AN764" s="69">
        <v>14.06855</v>
      </c>
      <c r="AO764" s="73">
        <v>15.52657</v>
      </c>
      <c r="AP764" s="69">
        <v>16.984580000000001</v>
      </c>
      <c r="AR764" s="47"/>
      <c r="AS764" s="52" t="s">
        <v>4</v>
      </c>
      <c r="AT764" s="69">
        <v>14.43389</v>
      </c>
      <c r="AU764" s="73">
        <v>16.338380000000001</v>
      </c>
      <c r="AV764" s="69">
        <v>18.24288</v>
      </c>
      <c r="AX764" s="47"/>
      <c r="AY764" s="52" t="s">
        <v>4</v>
      </c>
      <c r="AZ764" s="69">
        <v>14.9688</v>
      </c>
      <c r="BA764" s="73">
        <v>16.744589999999999</v>
      </c>
      <c r="BB764" s="69">
        <v>18.52037</v>
      </c>
      <c r="BD764" s="47"/>
      <c r="BE764" s="52" t="s">
        <v>4</v>
      </c>
      <c r="BF764" s="69">
        <v>16.0975</v>
      </c>
      <c r="BG764" s="73">
        <v>18.95092</v>
      </c>
      <c r="BH764" s="69">
        <v>21.80434</v>
      </c>
      <c r="BJ764" s="47"/>
      <c r="BK764" s="52" t="s">
        <v>4</v>
      </c>
      <c r="BL764" s="69">
        <v>17.947489999999998</v>
      </c>
      <c r="BM764" s="73">
        <v>22.866769999999999</v>
      </c>
      <c r="BN764" s="69">
        <v>27.78604</v>
      </c>
      <c r="BP764" s="47"/>
      <c r="BQ764" s="52" t="s">
        <v>4</v>
      </c>
      <c r="BR764" s="69">
        <v>26.910070000000001</v>
      </c>
      <c r="BS764" s="73">
        <v>34.361780000000003</v>
      </c>
      <c r="BT764" s="69">
        <v>41.813490000000002</v>
      </c>
    </row>
    <row r="765" spans="1:72" x14ac:dyDescent="0.3">
      <c r="B765" s="14" t="s">
        <v>5</v>
      </c>
      <c r="C765" s="50" t="s">
        <v>3</v>
      </c>
      <c r="D765" s="71">
        <v>9.5619999999999997E-2</v>
      </c>
      <c r="E765" s="73">
        <v>0.43092999999999998</v>
      </c>
      <c r="F765" s="71">
        <v>0.76622999999999997</v>
      </c>
      <c r="H765" s="14" t="s">
        <v>5</v>
      </c>
      <c r="I765" s="50" t="s">
        <v>3</v>
      </c>
      <c r="J765" s="71">
        <v>0.19242000000000001</v>
      </c>
      <c r="K765" s="72">
        <v>0.59631999999999996</v>
      </c>
      <c r="L765" s="71">
        <v>1.00023</v>
      </c>
      <c r="N765" s="14" t="s">
        <v>5</v>
      </c>
      <c r="O765" s="50" t="s">
        <v>3</v>
      </c>
      <c r="P765" s="71">
        <v>0.33972999999999998</v>
      </c>
      <c r="Q765" s="72">
        <v>0.82562999999999998</v>
      </c>
      <c r="R765" s="71">
        <v>1.3115300000000001</v>
      </c>
      <c r="T765" s="14" t="s">
        <v>5</v>
      </c>
      <c r="U765" s="50" t="s">
        <v>3</v>
      </c>
      <c r="V765" s="71">
        <v>0.49021999999999999</v>
      </c>
      <c r="W765" s="72">
        <v>1.1647400000000001</v>
      </c>
      <c r="X765" s="71">
        <v>1.83927</v>
      </c>
      <c r="Z765" s="14" t="s">
        <v>5</v>
      </c>
      <c r="AA765" s="50" t="s">
        <v>3</v>
      </c>
      <c r="AB765" s="71">
        <v>0.84636</v>
      </c>
      <c r="AC765" s="72">
        <v>1.63209</v>
      </c>
      <c r="AD765" s="71">
        <v>2.4178199999999999</v>
      </c>
      <c r="AF765" s="14" t="s">
        <v>5</v>
      </c>
      <c r="AG765" s="50" t="s">
        <v>3</v>
      </c>
      <c r="AH765" s="71">
        <v>1.38209</v>
      </c>
      <c r="AI765" s="72">
        <v>2.4123899999999998</v>
      </c>
      <c r="AJ765" s="71">
        <v>3.4426899999999998</v>
      </c>
      <c r="AL765" s="14" t="s">
        <v>5</v>
      </c>
      <c r="AM765" s="50" t="s">
        <v>3</v>
      </c>
      <c r="AN765" s="71">
        <v>2.1161400000000001</v>
      </c>
      <c r="AO765" s="72">
        <v>3.4710100000000002</v>
      </c>
      <c r="AP765" s="71">
        <v>4.8258900000000002</v>
      </c>
      <c r="AR765" s="14" t="s">
        <v>5</v>
      </c>
      <c r="AS765" s="50" t="s">
        <v>3</v>
      </c>
      <c r="AT765" s="71">
        <v>3.4115899999999999</v>
      </c>
      <c r="AU765" s="72">
        <v>5.5421199999999997</v>
      </c>
      <c r="AV765" s="71">
        <v>7.67265</v>
      </c>
      <c r="AX765" s="14" t="s">
        <v>5</v>
      </c>
      <c r="AY765" s="50" t="s">
        <v>3</v>
      </c>
      <c r="AZ765" s="71">
        <v>5.2822100000000001</v>
      </c>
      <c r="BA765" s="72">
        <v>7.8953199999999999</v>
      </c>
      <c r="BB765" s="71">
        <v>10.508419999999999</v>
      </c>
      <c r="BD765" s="14" t="s">
        <v>5</v>
      </c>
      <c r="BE765" s="50" t="s">
        <v>3</v>
      </c>
      <c r="BF765" s="71">
        <v>8.4058499999999992</v>
      </c>
      <c r="BG765" s="72">
        <v>12.917389999999999</v>
      </c>
      <c r="BH765" s="71">
        <v>17.428920000000002</v>
      </c>
      <c r="BJ765" s="14" t="s">
        <v>5</v>
      </c>
      <c r="BK765" s="50" t="s">
        <v>3</v>
      </c>
      <c r="BL765" s="71">
        <v>15.49437</v>
      </c>
      <c r="BM765" s="72">
        <v>21.967379999999999</v>
      </c>
      <c r="BN765" s="71">
        <v>28.440390000000001</v>
      </c>
      <c r="BP765" s="14" t="s">
        <v>5</v>
      </c>
      <c r="BQ765" s="50" t="s">
        <v>3</v>
      </c>
      <c r="BR765" s="71">
        <v>35.058819999999997</v>
      </c>
      <c r="BS765" s="72">
        <v>46.523969999999998</v>
      </c>
      <c r="BT765" s="71">
        <v>57.989109999999997</v>
      </c>
    </row>
    <row r="766" spans="1:72" x14ac:dyDescent="0.3">
      <c r="B766" s="47"/>
      <c r="C766" s="52" t="s">
        <v>4</v>
      </c>
      <c r="D766" s="69">
        <v>0.96304999999999996</v>
      </c>
      <c r="E766" s="73">
        <v>2.7125900000000001</v>
      </c>
      <c r="F766" s="69">
        <v>4.4621399999999998</v>
      </c>
      <c r="H766" s="47"/>
      <c r="I766" s="52" t="s">
        <v>4</v>
      </c>
      <c r="J766" s="69">
        <v>1.4846600000000001</v>
      </c>
      <c r="K766" s="73">
        <v>3.2603800000000001</v>
      </c>
      <c r="L766" s="69">
        <v>5.0360899999999997</v>
      </c>
      <c r="N766" s="47"/>
      <c r="O766" s="52" t="s">
        <v>4</v>
      </c>
      <c r="P766" s="69">
        <v>2.1705299999999998</v>
      </c>
      <c r="Q766" s="73">
        <v>4.13591</v>
      </c>
      <c r="R766" s="69">
        <v>6.1013000000000002</v>
      </c>
      <c r="T766" s="47"/>
      <c r="U766" s="52" t="s">
        <v>4</v>
      </c>
      <c r="V766" s="69">
        <v>2.7189399999999999</v>
      </c>
      <c r="W766" s="73">
        <v>4.9035399999999996</v>
      </c>
      <c r="X766" s="69">
        <v>7.0881299999999996</v>
      </c>
      <c r="Z766" s="47"/>
      <c r="AA766" s="52" t="s">
        <v>4</v>
      </c>
      <c r="AB766" s="69">
        <v>3.8301599999999998</v>
      </c>
      <c r="AC766" s="73">
        <v>6.0404600000000004</v>
      </c>
      <c r="AD766" s="69">
        <v>8.2507599999999996</v>
      </c>
      <c r="AF766" s="47"/>
      <c r="AG766" s="52" t="s">
        <v>4</v>
      </c>
      <c r="AH766" s="69">
        <v>5.0721800000000004</v>
      </c>
      <c r="AI766" s="73">
        <v>7.2494800000000001</v>
      </c>
      <c r="AJ766" s="69">
        <v>9.4267900000000004</v>
      </c>
      <c r="AL766" s="47"/>
      <c r="AM766" s="52" t="s">
        <v>4</v>
      </c>
      <c r="AN766" s="69">
        <v>6.1731299999999996</v>
      </c>
      <c r="AO766" s="73">
        <v>8.5405499999999996</v>
      </c>
      <c r="AP766" s="69">
        <v>10.907970000000001</v>
      </c>
      <c r="AR766" s="47"/>
      <c r="AS766" s="52" t="s">
        <v>4</v>
      </c>
      <c r="AT766" s="69">
        <v>7.95031</v>
      </c>
      <c r="AU766" s="73">
        <v>10.99977</v>
      </c>
      <c r="AV766" s="69">
        <v>14.049239999999999</v>
      </c>
      <c r="AX766" s="47"/>
      <c r="AY766" s="52" t="s">
        <v>4</v>
      </c>
      <c r="AZ766" s="69">
        <v>10.17511</v>
      </c>
      <c r="BA766" s="73">
        <v>13.08112</v>
      </c>
      <c r="BB766" s="69">
        <v>15.987130000000001</v>
      </c>
      <c r="BD766" s="47"/>
      <c r="BE766" s="52" t="s">
        <v>4</v>
      </c>
      <c r="BF766" s="69">
        <v>13.164160000000001</v>
      </c>
      <c r="BG766" s="73">
        <v>17.341909999999999</v>
      </c>
      <c r="BH766" s="69">
        <v>21.519659999999998</v>
      </c>
      <c r="BJ766" s="47"/>
      <c r="BK766" s="52" t="s">
        <v>4</v>
      </c>
      <c r="BL766" s="69">
        <v>17.933489999999999</v>
      </c>
      <c r="BM766" s="73">
        <v>23.832879999999999</v>
      </c>
      <c r="BN766" s="69">
        <v>29.732279999999999</v>
      </c>
      <c r="BP766" s="47"/>
      <c r="BQ766" s="52" t="s">
        <v>4</v>
      </c>
      <c r="BR766" s="69">
        <v>29.913709999999998</v>
      </c>
      <c r="BS766" s="73">
        <v>38.007959999999997</v>
      </c>
      <c r="BT766" s="69">
        <v>46.102209999999999</v>
      </c>
    </row>
    <row r="767" spans="1:72" x14ac:dyDescent="0.3">
      <c r="B767" s="14" t="s">
        <v>6</v>
      </c>
      <c r="C767" s="50" t="s">
        <v>3</v>
      </c>
      <c r="D767" s="71">
        <v>22.181950000000001</v>
      </c>
      <c r="E767" s="72">
        <v>23.932020000000001</v>
      </c>
      <c r="F767" s="71">
        <v>25.682089999999999</v>
      </c>
      <c r="H767" s="14" t="s">
        <v>6</v>
      </c>
      <c r="I767" s="50" t="s">
        <v>3</v>
      </c>
      <c r="J767" s="71">
        <v>22.259360000000001</v>
      </c>
      <c r="K767" s="72">
        <v>23.930099999999999</v>
      </c>
      <c r="L767" s="71">
        <v>25.600840000000002</v>
      </c>
      <c r="N767" s="14" t="s">
        <v>6</v>
      </c>
      <c r="O767" s="50" t="s">
        <v>3</v>
      </c>
      <c r="P767" s="71">
        <v>22.115939999999998</v>
      </c>
      <c r="Q767" s="72">
        <v>23.72926</v>
      </c>
      <c r="R767" s="71">
        <v>25.342580000000002</v>
      </c>
      <c r="T767" s="14" t="s">
        <v>6</v>
      </c>
      <c r="U767" s="50" t="s">
        <v>3</v>
      </c>
      <c r="V767" s="71">
        <v>21.882899999999999</v>
      </c>
      <c r="W767" s="72">
        <v>23.49</v>
      </c>
      <c r="X767" s="71">
        <v>25.097100000000001</v>
      </c>
      <c r="Z767" s="14" t="s">
        <v>6</v>
      </c>
      <c r="AA767" s="50" t="s">
        <v>3</v>
      </c>
      <c r="AB767" s="71">
        <v>21.65681</v>
      </c>
      <c r="AC767" s="72">
        <v>23.151230000000002</v>
      </c>
      <c r="AD767" s="71">
        <v>24.64565</v>
      </c>
      <c r="AF767" s="14" t="s">
        <v>6</v>
      </c>
      <c r="AG767" s="50" t="s">
        <v>3</v>
      </c>
      <c r="AH767" s="71">
        <v>21.360009999999999</v>
      </c>
      <c r="AI767" s="72">
        <v>22.803789999999999</v>
      </c>
      <c r="AJ767" s="71">
        <v>24.24757</v>
      </c>
      <c r="AL767" s="14" t="s">
        <v>6</v>
      </c>
      <c r="AM767" s="50" t="s">
        <v>3</v>
      </c>
      <c r="AN767" s="71">
        <v>21.127770000000002</v>
      </c>
      <c r="AO767" s="72">
        <v>22.43505</v>
      </c>
      <c r="AP767" s="71">
        <v>23.742339999999999</v>
      </c>
      <c r="AR767" s="14" t="s">
        <v>6</v>
      </c>
      <c r="AS767" s="50" t="s">
        <v>3</v>
      </c>
      <c r="AT767" s="71">
        <v>20.604869999999998</v>
      </c>
      <c r="AU767" s="72">
        <v>21.794039999999999</v>
      </c>
      <c r="AV767" s="71">
        <v>22.9832</v>
      </c>
      <c r="AX767" s="14" t="s">
        <v>6</v>
      </c>
      <c r="AY767" s="50" t="s">
        <v>3</v>
      </c>
      <c r="AZ767" s="71">
        <v>19.914819999999999</v>
      </c>
      <c r="BA767" s="72">
        <v>20.933589999999999</v>
      </c>
      <c r="BB767" s="71">
        <v>21.952359999999999</v>
      </c>
      <c r="BD767" s="14" t="s">
        <v>6</v>
      </c>
      <c r="BE767" s="50" t="s">
        <v>3</v>
      </c>
      <c r="BF767" s="71">
        <v>18.942080000000001</v>
      </c>
      <c r="BG767" s="72">
        <v>19.65662</v>
      </c>
      <c r="BH767" s="71">
        <v>20.37116</v>
      </c>
      <c r="BJ767" s="14" t="s">
        <v>6</v>
      </c>
      <c r="BK767" s="50" t="s">
        <v>3</v>
      </c>
      <c r="BL767" s="71">
        <v>17.579830000000001</v>
      </c>
      <c r="BM767" s="72">
        <v>18.07122</v>
      </c>
      <c r="BN767" s="71">
        <v>18.5626</v>
      </c>
      <c r="BP767" s="14" t="s">
        <v>6</v>
      </c>
      <c r="BQ767" s="50" t="s">
        <v>3</v>
      </c>
      <c r="BR767" s="71">
        <v>15.585050000000001</v>
      </c>
      <c r="BS767" s="72">
        <v>15.802020000000001</v>
      </c>
      <c r="BT767" s="71">
        <v>16.018979999999999</v>
      </c>
    </row>
    <row r="768" spans="1:72" x14ac:dyDescent="0.3">
      <c r="B768" s="47"/>
      <c r="C768" s="52" t="s">
        <v>4</v>
      </c>
      <c r="D768" s="69">
        <v>13.58832</v>
      </c>
      <c r="E768" s="73">
        <v>14.3301</v>
      </c>
      <c r="F768" s="69">
        <v>15.07188</v>
      </c>
      <c r="H768" s="47"/>
      <c r="I768" s="52" t="s">
        <v>4</v>
      </c>
      <c r="J768" s="69">
        <v>13.53313</v>
      </c>
      <c r="K768" s="73">
        <v>14.234859999999999</v>
      </c>
      <c r="L768" s="69">
        <v>14.9366</v>
      </c>
      <c r="N768" s="47"/>
      <c r="O768" s="52" t="s">
        <v>4</v>
      </c>
      <c r="P768" s="69">
        <v>13.399839999999999</v>
      </c>
      <c r="Q768" s="73">
        <v>14.01253</v>
      </c>
      <c r="R768" s="69">
        <v>14.625220000000001</v>
      </c>
      <c r="T768" s="47"/>
      <c r="U768" s="52" t="s">
        <v>4</v>
      </c>
      <c r="V768" s="69">
        <v>13.18201</v>
      </c>
      <c r="W768" s="73">
        <v>13.79814</v>
      </c>
      <c r="X768" s="69">
        <v>14.41428</v>
      </c>
      <c r="Z768" s="47"/>
      <c r="AA768" s="52" t="s">
        <v>4</v>
      </c>
      <c r="AB768" s="69">
        <v>12.93704</v>
      </c>
      <c r="AC768" s="73">
        <v>13.486280000000001</v>
      </c>
      <c r="AD768" s="69">
        <v>14.03552</v>
      </c>
      <c r="AF768" s="47"/>
      <c r="AG768" s="52" t="s">
        <v>4</v>
      </c>
      <c r="AH768" s="69">
        <v>12.62931</v>
      </c>
      <c r="AI768" s="73">
        <v>13.163029999999999</v>
      </c>
      <c r="AJ768" s="69">
        <v>13.69675</v>
      </c>
      <c r="AL768" s="47"/>
      <c r="AM768" s="52" t="s">
        <v>4</v>
      </c>
      <c r="AN768" s="69">
        <v>12.356389999999999</v>
      </c>
      <c r="AO768" s="73">
        <v>12.843680000000001</v>
      </c>
      <c r="AP768" s="69">
        <v>13.33098</v>
      </c>
      <c r="AR768" s="47"/>
      <c r="AS768" s="52" t="s">
        <v>4</v>
      </c>
      <c r="AT768" s="69">
        <v>11.99309</v>
      </c>
      <c r="AU768" s="73">
        <v>12.731019999999999</v>
      </c>
      <c r="AV768" s="69">
        <v>13.46895</v>
      </c>
      <c r="AX768" s="47"/>
      <c r="AY768" s="52" t="s">
        <v>4</v>
      </c>
      <c r="AZ768" s="69">
        <v>11.6463</v>
      </c>
      <c r="BA768" s="73">
        <v>12.467000000000001</v>
      </c>
      <c r="BB768" s="69">
        <v>13.28769</v>
      </c>
      <c r="BD768" s="47"/>
      <c r="BE768" s="52" t="s">
        <v>4</v>
      </c>
      <c r="BF768" s="69">
        <v>11.25278</v>
      </c>
      <c r="BG768" s="73">
        <v>12.631360000000001</v>
      </c>
      <c r="BH768" s="69">
        <v>14.009930000000001</v>
      </c>
      <c r="BJ768" s="47"/>
      <c r="BK768" s="52" t="s">
        <v>4</v>
      </c>
      <c r="BL768" s="69">
        <v>11.95712</v>
      </c>
      <c r="BM768" s="73">
        <v>13.140219999999999</v>
      </c>
      <c r="BN768" s="69">
        <v>14.323320000000001</v>
      </c>
      <c r="BP768" s="47"/>
      <c r="BQ768" s="52" t="s">
        <v>4</v>
      </c>
      <c r="BR768" s="69">
        <v>12.65225</v>
      </c>
      <c r="BS768" s="73">
        <v>13.493880000000001</v>
      </c>
      <c r="BT768" s="69">
        <v>14.335509999999999</v>
      </c>
    </row>
    <row r="769" spans="2:72" x14ac:dyDescent="0.3">
      <c r="B769" s="14" t="s">
        <v>7</v>
      </c>
      <c r="C769" s="50" t="s">
        <v>3</v>
      </c>
      <c r="D769" s="71">
        <v>3.6560999999999999</v>
      </c>
      <c r="E769" s="74">
        <v>3.6740599999999999</v>
      </c>
      <c r="F769" s="71">
        <v>3.6920099999999998</v>
      </c>
      <c r="H769" s="14" t="s">
        <v>7</v>
      </c>
      <c r="I769" s="50" t="s">
        <v>3</v>
      </c>
      <c r="J769" s="71">
        <v>3.6562600000000001</v>
      </c>
      <c r="K769" s="74">
        <v>3.6740599999999999</v>
      </c>
      <c r="L769" s="71">
        <v>3.6918600000000001</v>
      </c>
      <c r="N769" s="14" t="s">
        <v>7</v>
      </c>
      <c r="O769" s="50" t="s">
        <v>3</v>
      </c>
      <c r="P769" s="71">
        <v>3.6561900000000001</v>
      </c>
      <c r="Q769" s="74">
        <v>3.6741199999999998</v>
      </c>
      <c r="R769" s="71">
        <v>3.6920500000000001</v>
      </c>
      <c r="T769" s="14" t="s">
        <v>7</v>
      </c>
      <c r="U769" s="50" t="s">
        <v>3</v>
      </c>
      <c r="V769" s="71">
        <v>3.6562800000000002</v>
      </c>
      <c r="W769" s="74">
        <v>3.6743399999999999</v>
      </c>
      <c r="X769" s="71">
        <v>3.6924000000000001</v>
      </c>
      <c r="Z769" s="14" t="s">
        <v>7</v>
      </c>
      <c r="AA769" s="50" t="s">
        <v>3</v>
      </c>
      <c r="AB769" s="71">
        <v>3.65605</v>
      </c>
      <c r="AC769" s="74">
        <v>3.67401</v>
      </c>
      <c r="AD769" s="71">
        <v>3.6919599999999999</v>
      </c>
      <c r="AF769" s="14" t="s">
        <v>7</v>
      </c>
      <c r="AG769" s="50" t="s">
        <v>3</v>
      </c>
      <c r="AH769" s="71">
        <v>3.6560999999999999</v>
      </c>
      <c r="AI769" s="74">
        <v>3.6740200000000001</v>
      </c>
      <c r="AJ769" s="71">
        <v>3.6919400000000002</v>
      </c>
      <c r="AL769" s="14" t="s">
        <v>7</v>
      </c>
      <c r="AM769" s="50" t="s">
        <v>3</v>
      </c>
      <c r="AN769" s="71">
        <v>3.6560800000000002</v>
      </c>
      <c r="AO769" s="74">
        <v>3.6739899999999999</v>
      </c>
      <c r="AP769" s="71">
        <v>3.6918899999999999</v>
      </c>
      <c r="AR769" s="14" t="s">
        <v>7</v>
      </c>
      <c r="AS769" s="50" t="s">
        <v>3</v>
      </c>
      <c r="AT769" s="71">
        <v>3.6564399999999999</v>
      </c>
      <c r="AU769" s="74">
        <v>3.6738400000000002</v>
      </c>
      <c r="AV769" s="71">
        <v>3.6912400000000001</v>
      </c>
      <c r="AX769" s="14" t="s">
        <v>7</v>
      </c>
      <c r="AY769" s="50" t="s">
        <v>3</v>
      </c>
      <c r="AZ769" s="71">
        <v>3.6565699999999999</v>
      </c>
      <c r="BA769" s="74">
        <v>3.6736399999999998</v>
      </c>
      <c r="BB769" s="71">
        <v>3.6907000000000001</v>
      </c>
      <c r="BD769" s="14" t="s">
        <v>7</v>
      </c>
      <c r="BE769" s="50" t="s">
        <v>3</v>
      </c>
      <c r="BF769" s="71">
        <v>3.6571600000000002</v>
      </c>
      <c r="BG769" s="74">
        <v>3.6741299999999999</v>
      </c>
      <c r="BH769" s="71">
        <v>3.6911100000000001</v>
      </c>
      <c r="BJ769" s="14" t="s">
        <v>7</v>
      </c>
      <c r="BK769" s="50" t="s">
        <v>3</v>
      </c>
      <c r="BL769" s="71">
        <v>3.6568700000000001</v>
      </c>
      <c r="BM769" s="74">
        <v>3.6736800000000001</v>
      </c>
      <c r="BN769" s="71">
        <v>3.6905000000000001</v>
      </c>
      <c r="BP769" s="14" t="s">
        <v>7</v>
      </c>
      <c r="BQ769" s="50" t="s">
        <v>3</v>
      </c>
      <c r="BR769" s="71">
        <v>3.6551200000000001</v>
      </c>
      <c r="BS769" s="74">
        <v>3.6720600000000001</v>
      </c>
      <c r="BT769" s="71">
        <v>3.6890000000000001</v>
      </c>
    </row>
    <row r="770" spans="2:72" x14ac:dyDescent="0.3">
      <c r="B770" s="47"/>
      <c r="C770" s="52" t="s">
        <v>4</v>
      </c>
      <c r="D770" s="69">
        <v>2.2643499999999999</v>
      </c>
      <c r="E770" s="73">
        <v>2.2787600000000001</v>
      </c>
      <c r="F770" s="69">
        <v>2.2931699999999999</v>
      </c>
      <c r="H770" s="47"/>
      <c r="I770" s="52" t="s">
        <v>4</v>
      </c>
      <c r="J770" s="69">
        <v>2.2645400000000002</v>
      </c>
      <c r="K770" s="73">
        <v>2.27887</v>
      </c>
      <c r="L770" s="69">
        <v>2.2932000000000001</v>
      </c>
      <c r="N770" s="47"/>
      <c r="O770" s="52" t="s">
        <v>4</v>
      </c>
      <c r="P770" s="69">
        <v>2.2645499999999998</v>
      </c>
      <c r="Q770" s="73">
        <v>2.2788599999999999</v>
      </c>
      <c r="R770" s="69">
        <v>2.2931599999999999</v>
      </c>
      <c r="T770" s="47"/>
      <c r="U770" s="52" t="s">
        <v>4</v>
      </c>
      <c r="V770" s="69">
        <v>2.2646299999999999</v>
      </c>
      <c r="W770" s="73">
        <v>2.27887</v>
      </c>
      <c r="X770" s="69">
        <v>2.29312</v>
      </c>
      <c r="Z770" s="47"/>
      <c r="AA770" s="52" t="s">
        <v>4</v>
      </c>
      <c r="AB770" s="69">
        <v>2.26457</v>
      </c>
      <c r="AC770" s="73">
        <v>2.27887</v>
      </c>
      <c r="AD770" s="69">
        <v>2.2931599999999999</v>
      </c>
      <c r="AF770" s="47"/>
      <c r="AG770" s="52" t="s">
        <v>4</v>
      </c>
      <c r="AH770" s="69">
        <v>2.26451</v>
      </c>
      <c r="AI770" s="73">
        <v>2.2788300000000001</v>
      </c>
      <c r="AJ770" s="69">
        <v>2.2931499999999998</v>
      </c>
      <c r="AL770" s="47"/>
      <c r="AM770" s="52" t="s">
        <v>4</v>
      </c>
      <c r="AN770" s="69">
        <v>2.2645499999999998</v>
      </c>
      <c r="AO770" s="73">
        <v>2.2787899999999999</v>
      </c>
      <c r="AP770" s="69">
        <v>2.2930299999999999</v>
      </c>
      <c r="AR770" s="47"/>
      <c r="AS770" s="52" t="s">
        <v>4</v>
      </c>
      <c r="AT770" s="69">
        <v>2.2645900000000001</v>
      </c>
      <c r="AU770" s="73">
        <v>2.2787899999999999</v>
      </c>
      <c r="AV770" s="69">
        <v>2.2929900000000001</v>
      </c>
      <c r="AX770" s="47"/>
      <c r="AY770" s="52" t="s">
        <v>4</v>
      </c>
      <c r="AZ770" s="69">
        <v>2.2646600000000001</v>
      </c>
      <c r="BA770" s="73">
        <v>2.27888</v>
      </c>
      <c r="BB770" s="69">
        <v>2.2930899999999999</v>
      </c>
      <c r="BD770" s="47"/>
      <c r="BE770" s="52" t="s">
        <v>4</v>
      </c>
      <c r="BF770" s="69">
        <v>2.2641300000000002</v>
      </c>
      <c r="BG770" s="73">
        <v>2.2784300000000002</v>
      </c>
      <c r="BH770" s="69">
        <v>2.2927300000000002</v>
      </c>
      <c r="BJ770" s="47"/>
      <c r="BK770" s="52" t="s">
        <v>4</v>
      </c>
      <c r="BL770" s="69">
        <v>2.2638500000000001</v>
      </c>
      <c r="BM770" s="73">
        <v>2.27826</v>
      </c>
      <c r="BN770" s="69">
        <v>2.2926600000000001</v>
      </c>
      <c r="BP770" s="47"/>
      <c r="BQ770" s="52" t="s">
        <v>4</v>
      </c>
      <c r="BR770" s="69">
        <v>2.2634599999999998</v>
      </c>
      <c r="BS770" s="73">
        <v>2.2786300000000002</v>
      </c>
      <c r="BT770" s="69">
        <v>2.29379</v>
      </c>
    </row>
    <row r="771" spans="2:72" x14ac:dyDescent="0.3">
      <c r="B771" s="14" t="s">
        <v>8</v>
      </c>
      <c r="C771" s="50" t="s">
        <v>3</v>
      </c>
      <c r="D771" s="71">
        <v>18.515139999999999</v>
      </c>
      <c r="E771" s="72">
        <v>20.25797</v>
      </c>
      <c r="F771" s="71">
        <v>22.000800000000002</v>
      </c>
      <c r="H771" s="14" t="s">
        <v>8</v>
      </c>
      <c r="I771" s="50" t="s">
        <v>3</v>
      </c>
      <c r="J771" s="71">
        <v>18.592980000000001</v>
      </c>
      <c r="K771" s="72">
        <v>20.256039999999999</v>
      </c>
      <c r="L771" s="71">
        <v>21.91911</v>
      </c>
      <c r="N771" s="14" t="s">
        <v>8</v>
      </c>
      <c r="O771" s="50" t="s">
        <v>3</v>
      </c>
      <c r="P771" s="71">
        <v>18.44932</v>
      </c>
      <c r="Q771" s="72">
        <v>20.055140000000002</v>
      </c>
      <c r="R771" s="71">
        <v>21.660969999999999</v>
      </c>
      <c r="T771" s="14" t="s">
        <v>8</v>
      </c>
      <c r="U771" s="50" t="s">
        <v>3</v>
      </c>
      <c r="V771" s="71">
        <v>18.216709999999999</v>
      </c>
      <c r="W771" s="72">
        <v>19.815660000000001</v>
      </c>
      <c r="X771" s="71">
        <v>21.41461</v>
      </c>
      <c r="Z771" s="14" t="s">
        <v>8</v>
      </c>
      <c r="AA771" s="50" t="s">
        <v>3</v>
      </c>
      <c r="AB771" s="71">
        <v>17.990410000000001</v>
      </c>
      <c r="AC771" s="72">
        <v>19.477219999999999</v>
      </c>
      <c r="AD771" s="71">
        <v>20.964040000000001</v>
      </c>
      <c r="AF771" s="14" t="s">
        <v>8</v>
      </c>
      <c r="AG771" s="50" t="s">
        <v>3</v>
      </c>
      <c r="AH771" s="71">
        <v>17.692959999999999</v>
      </c>
      <c r="AI771" s="72">
        <v>19.129770000000001</v>
      </c>
      <c r="AJ771" s="71">
        <v>20.566590000000001</v>
      </c>
      <c r="AL771" s="14" t="s">
        <v>8</v>
      </c>
      <c r="AM771" s="50" t="s">
        <v>3</v>
      </c>
      <c r="AN771" s="71">
        <v>17.460129999999999</v>
      </c>
      <c r="AO771" s="72">
        <v>18.76107</v>
      </c>
      <c r="AP771" s="71">
        <v>20.062000000000001</v>
      </c>
      <c r="AR771" s="14" t="s">
        <v>8</v>
      </c>
      <c r="AS771" s="50" t="s">
        <v>3</v>
      </c>
      <c r="AT771" s="71">
        <v>16.938960000000002</v>
      </c>
      <c r="AU771" s="72">
        <v>18.120190000000001</v>
      </c>
      <c r="AV771" s="71">
        <v>19.30143</v>
      </c>
      <c r="AX771" s="14" t="s">
        <v>8</v>
      </c>
      <c r="AY771" s="50" t="s">
        <v>3</v>
      </c>
      <c r="AZ771" s="71">
        <v>16.247430000000001</v>
      </c>
      <c r="BA771" s="72">
        <v>17.25995</v>
      </c>
      <c r="BB771" s="71">
        <v>18.272480000000002</v>
      </c>
      <c r="BD771" s="14" t="s">
        <v>8</v>
      </c>
      <c r="BE771" s="50" t="s">
        <v>3</v>
      </c>
      <c r="BF771" s="71">
        <v>15.27281</v>
      </c>
      <c r="BG771" s="72">
        <v>15.98249</v>
      </c>
      <c r="BH771" s="71">
        <v>16.692160000000001</v>
      </c>
      <c r="BJ771" s="14" t="s">
        <v>8</v>
      </c>
      <c r="BK771" s="50" t="s">
        <v>3</v>
      </c>
      <c r="BL771" s="71">
        <v>13.910970000000001</v>
      </c>
      <c r="BM771" s="72">
        <v>14.397539999999999</v>
      </c>
      <c r="BN771" s="71">
        <v>14.8841</v>
      </c>
      <c r="BP771" s="14" t="s">
        <v>8</v>
      </c>
      <c r="BQ771" s="50" t="s">
        <v>3</v>
      </c>
      <c r="BR771" s="71">
        <v>11.9186</v>
      </c>
      <c r="BS771" s="72">
        <v>12.129960000000001</v>
      </c>
      <c r="BT771" s="71">
        <v>12.34131</v>
      </c>
    </row>
    <row r="772" spans="2:72" x14ac:dyDescent="0.3">
      <c r="B772" s="47"/>
      <c r="C772" s="52" t="s">
        <v>4</v>
      </c>
      <c r="D772" s="69">
        <v>12.770619999999999</v>
      </c>
      <c r="E772" s="73">
        <v>13.52929</v>
      </c>
      <c r="F772" s="69">
        <v>14.28796</v>
      </c>
      <c r="H772" s="47"/>
      <c r="I772" s="52" t="s">
        <v>4</v>
      </c>
      <c r="J772" s="69">
        <v>12.712289999999999</v>
      </c>
      <c r="K772" s="73">
        <v>13.43464</v>
      </c>
      <c r="L772" s="69">
        <v>14.156980000000001</v>
      </c>
      <c r="N772" s="47"/>
      <c r="O772" s="52" t="s">
        <v>4</v>
      </c>
      <c r="P772" s="69">
        <v>12.58046</v>
      </c>
      <c r="Q772" s="73">
        <v>13.20969</v>
      </c>
      <c r="R772" s="69">
        <v>13.83891</v>
      </c>
      <c r="T772" s="47"/>
      <c r="U772" s="52" t="s">
        <v>4</v>
      </c>
      <c r="V772" s="69">
        <v>12.35927</v>
      </c>
      <c r="W772" s="73">
        <v>12.99648</v>
      </c>
      <c r="X772" s="69">
        <v>13.63369</v>
      </c>
      <c r="Z772" s="47"/>
      <c r="AA772" s="52" t="s">
        <v>4</v>
      </c>
      <c r="AB772" s="69">
        <v>12.1204</v>
      </c>
      <c r="AC772" s="73">
        <v>12.693110000000001</v>
      </c>
      <c r="AD772" s="69">
        <v>13.26581</v>
      </c>
      <c r="AF772" s="47"/>
      <c r="AG772" s="52" t="s">
        <v>4</v>
      </c>
      <c r="AH772" s="69">
        <v>11.81789</v>
      </c>
      <c r="AI772" s="73">
        <v>12.37134</v>
      </c>
      <c r="AJ772" s="69">
        <v>12.92478</v>
      </c>
      <c r="AL772" s="47"/>
      <c r="AM772" s="52" t="s">
        <v>4</v>
      </c>
      <c r="AN772" s="69">
        <v>11.551640000000001</v>
      </c>
      <c r="AO772" s="73">
        <v>12.06793</v>
      </c>
      <c r="AP772" s="69">
        <v>12.58422</v>
      </c>
      <c r="AR772" s="47"/>
      <c r="AS772" s="52" t="s">
        <v>4</v>
      </c>
      <c r="AT772" s="69">
        <v>11.207660000000001</v>
      </c>
      <c r="AU772" s="73">
        <v>11.995990000000001</v>
      </c>
      <c r="AV772" s="69">
        <v>12.784319999999999</v>
      </c>
      <c r="AX772" s="47"/>
      <c r="AY772" s="52" t="s">
        <v>4</v>
      </c>
      <c r="AZ772" s="69">
        <v>10.89289</v>
      </c>
      <c r="BA772" s="73">
        <v>11.784940000000001</v>
      </c>
      <c r="BB772" s="69">
        <v>12.67698</v>
      </c>
      <c r="BD772" s="47"/>
      <c r="BE772" s="52" t="s">
        <v>4</v>
      </c>
      <c r="BF772" s="69">
        <v>10.55335</v>
      </c>
      <c r="BG772" s="73">
        <v>12.019259999999999</v>
      </c>
      <c r="BH772" s="69">
        <v>13.48517</v>
      </c>
      <c r="BJ772" s="47"/>
      <c r="BK772" s="52" t="s">
        <v>4</v>
      </c>
      <c r="BL772" s="69">
        <v>11.383599999999999</v>
      </c>
      <c r="BM772" s="73">
        <v>12.626720000000001</v>
      </c>
      <c r="BN772" s="69">
        <v>13.86984</v>
      </c>
      <c r="BP772" s="47"/>
      <c r="BQ772" s="52" t="s">
        <v>4</v>
      </c>
      <c r="BR772" s="69">
        <v>12.166600000000001</v>
      </c>
      <c r="BS772" s="73">
        <v>13.0343</v>
      </c>
      <c r="BT772" s="69">
        <v>13.902010000000001</v>
      </c>
    </row>
    <row r="773" spans="2:72" x14ac:dyDescent="0.3">
      <c r="B773" s="46" t="s">
        <v>9</v>
      </c>
      <c r="C773" s="52"/>
      <c r="D773" s="69">
        <v>0.79959999999999998</v>
      </c>
      <c r="E773" s="75">
        <v>0.84726000000000001</v>
      </c>
      <c r="F773" s="69">
        <v>0.89493</v>
      </c>
      <c r="H773" s="46" t="s">
        <v>9</v>
      </c>
      <c r="I773" s="52"/>
      <c r="J773" s="69">
        <v>0.79866000000000004</v>
      </c>
      <c r="K773" s="75">
        <v>0.84467999999999999</v>
      </c>
      <c r="L773" s="69">
        <v>0.89068999999999998</v>
      </c>
      <c r="N773" s="46" t="s">
        <v>9</v>
      </c>
      <c r="O773" s="52"/>
      <c r="P773" s="69">
        <v>0.79852000000000001</v>
      </c>
      <c r="Q773" s="75">
        <v>0.84433999999999998</v>
      </c>
      <c r="R773" s="69">
        <v>0.89015999999999995</v>
      </c>
      <c r="T773" s="46" t="s">
        <v>9</v>
      </c>
      <c r="U773" s="52"/>
      <c r="V773" s="69">
        <v>0.79193000000000002</v>
      </c>
      <c r="W773" s="75">
        <v>0.84170999999999996</v>
      </c>
      <c r="X773" s="69">
        <v>0.89148000000000005</v>
      </c>
      <c r="Z773" s="46" t="s">
        <v>9</v>
      </c>
      <c r="AA773" s="52"/>
      <c r="AB773" s="69">
        <v>0.79081000000000001</v>
      </c>
      <c r="AC773" s="75">
        <v>0.84108000000000005</v>
      </c>
      <c r="AD773" s="69">
        <v>0.89136000000000004</v>
      </c>
      <c r="AF773" s="46" t="s">
        <v>9</v>
      </c>
      <c r="AG773" s="52"/>
      <c r="AH773" s="69">
        <v>0.77500000000000002</v>
      </c>
      <c r="AI773" s="75">
        <v>0.83116999999999996</v>
      </c>
      <c r="AJ773" s="69">
        <v>0.88734000000000002</v>
      </c>
      <c r="AL773" s="46" t="s">
        <v>9</v>
      </c>
      <c r="AM773" s="52"/>
      <c r="AN773" s="69">
        <v>0.75070000000000003</v>
      </c>
      <c r="AO773" s="75">
        <v>0.81391999999999998</v>
      </c>
      <c r="AP773" s="69">
        <v>0.87712999999999997</v>
      </c>
      <c r="AR773" s="46" t="s">
        <v>9</v>
      </c>
      <c r="AS773" s="52"/>
      <c r="AT773" s="69">
        <v>0.69926999999999995</v>
      </c>
      <c r="AU773" s="75">
        <v>0.77805000000000002</v>
      </c>
      <c r="AV773" s="69">
        <v>0.85682999999999998</v>
      </c>
      <c r="AX773" s="46" t="s">
        <v>9</v>
      </c>
      <c r="AY773" s="52"/>
      <c r="AZ773" s="69">
        <v>0.65129999999999999</v>
      </c>
      <c r="BA773" s="75">
        <v>0.74085999999999996</v>
      </c>
      <c r="BB773" s="69">
        <v>0.83043</v>
      </c>
      <c r="BD773" s="46" t="s">
        <v>9</v>
      </c>
      <c r="BE773" s="52"/>
      <c r="BF773" s="69">
        <v>0.56477999999999995</v>
      </c>
      <c r="BG773" s="75">
        <v>0.66329000000000005</v>
      </c>
      <c r="BH773" s="69">
        <v>0.76180999999999999</v>
      </c>
      <c r="BJ773" s="46" t="s">
        <v>9</v>
      </c>
      <c r="BK773" s="52"/>
      <c r="BL773" s="69">
        <v>0.42257</v>
      </c>
      <c r="BM773" s="75">
        <v>0.52087000000000006</v>
      </c>
      <c r="BN773" s="69">
        <v>0.61917999999999995</v>
      </c>
      <c r="BP773" s="46" t="s">
        <v>9</v>
      </c>
      <c r="BQ773" s="52"/>
      <c r="BR773" s="69">
        <v>0.22694</v>
      </c>
      <c r="BS773" s="75">
        <v>0.30554999999999999</v>
      </c>
      <c r="BT773" s="69">
        <v>0.38416</v>
      </c>
    </row>
    <row r="774" spans="2:72" x14ac:dyDescent="0.3">
      <c r="B774" s="14" t="s">
        <v>10</v>
      </c>
      <c r="C774" s="50" t="s">
        <v>3</v>
      </c>
      <c r="D774" s="71">
        <v>7.8397800000000002</v>
      </c>
      <c r="E774" s="72">
        <v>9.8422599999999996</v>
      </c>
      <c r="F774" s="71">
        <v>11.84474</v>
      </c>
      <c r="H774" s="14" t="s">
        <v>10</v>
      </c>
      <c r="I774" s="50" t="s">
        <v>3</v>
      </c>
      <c r="J774" s="71">
        <v>7.6916099999999998</v>
      </c>
      <c r="K774" s="72">
        <v>9.9711200000000009</v>
      </c>
      <c r="L774" s="71">
        <v>12.250629999999999</v>
      </c>
      <c r="N774" s="14" t="s">
        <v>10</v>
      </c>
      <c r="O774" s="50" t="s">
        <v>3</v>
      </c>
      <c r="P774" s="71">
        <v>7.7019200000000003</v>
      </c>
      <c r="Q774" s="72">
        <v>9.7792999999999992</v>
      </c>
      <c r="R774" s="71">
        <v>11.856669999999999</v>
      </c>
      <c r="T774" s="14" t="s">
        <v>10</v>
      </c>
      <c r="U774" s="50" t="s">
        <v>3</v>
      </c>
      <c r="V774" s="71">
        <v>7.59213</v>
      </c>
      <c r="W774" s="72">
        <v>9.7870399999999993</v>
      </c>
      <c r="X774" s="71">
        <v>11.981949999999999</v>
      </c>
      <c r="Z774" s="14" t="s">
        <v>10</v>
      </c>
      <c r="AA774" s="50" t="s">
        <v>3</v>
      </c>
      <c r="AB774" s="71">
        <v>7.7478999999999996</v>
      </c>
      <c r="AC774" s="72">
        <v>9.9812499999999993</v>
      </c>
      <c r="AD774" s="71">
        <v>12.214600000000001</v>
      </c>
      <c r="AF774" s="14" t="s">
        <v>10</v>
      </c>
      <c r="AG774" s="50" t="s">
        <v>3</v>
      </c>
      <c r="AH774" s="71">
        <v>7.9713599999999998</v>
      </c>
      <c r="AI774" s="72">
        <v>10.236409999999999</v>
      </c>
      <c r="AJ774" s="71">
        <v>12.50146</v>
      </c>
      <c r="AL774" s="14" t="s">
        <v>10</v>
      </c>
      <c r="AM774" s="50" t="s">
        <v>3</v>
      </c>
      <c r="AN774" s="71">
        <v>8.4504199999999994</v>
      </c>
      <c r="AO774" s="72">
        <v>10.60389</v>
      </c>
      <c r="AP774" s="71">
        <v>12.75737</v>
      </c>
      <c r="AR774" s="14" t="s">
        <v>10</v>
      </c>
      <c r="AS774" s="50" t="s">
        <v>3</v>
      </c>
      <c r="AT774" s="71">
        <v>9.0251099999999997</v>
      </c>
      <c r="AU774" s="72">
        <v>11.837440000000001</v>
      </c>
      <c r="AV774" s="71">
        <v>14.649760000000001</v>
      </c>
      <c r="AX774" s="14" t="s">
        <v>10</v>
      </c>
      <c r="AY774" s="50" t="s">
        <v>3</v>
      </c>
      <c r="AZ774" s="71">
        <v>9.8586299999999998</v>
      </c>
      <c r="BA774" s="72">
        <v>12.51722</v>
      </c>
      <c r="BB774" s="71">
        <v>15.17581</v>
      </c>
      <c r="BD774" s="14" t="s">
        <v>10</v>
      </c>
      <c r="BE774" s="50" t="s">
        <v>3</v>
      </c>
      <c r="BF774" s="71">
        <v>11.236549999999999</v>
      </c>
      <c r="BG774" s="72">
        <v>15.843019999999999</v>
      </c>
      <c r="BH774" s="71">
        <v>20.4495</v>
      </c>
      <c r="BJ774" s="14" t="s">
        <v>10</v>
      </c>
      <c r="BK774" s="50" t="s">
        <v>3</v>
      </c>
      <c r="BL774" s="71">
        <v>14.5991</v>
      </c>
      <c r="BM774" s="72">
        <v>22.048490000000001</v>
      </c>
      <c r="BN774" s="71">
        <v>29.497879999999999</v>
      </c>
      <c r="BP774" s="14" t="s">
        <v>10</v>
      </c>
      <c r="BQ774" s="50" t="s">
        <v>3</v>
      </c>
      <c r="BR774" s="71">
        <v>30.904969999999999</v>
      </c>
      <c r="BS774" s="72">
        <v>43.043709999999997</v>
      </c>
      <c r="BT774" s="71">
        <v>55.182450000000003</v>
      </c>
    </row>
    <row r="775" spans="2:72" x14ac:dyDescent="0.3">
      <c r="B775" s="47"/>
      <c r="C775" s="52" t="s">
        <v>4</v>
      </c>
      <c r="D775" s="69">
        <v>3.4733700000000001</v>
      </c>
      <c r="E775" s="73">
        <v>5.9728399999999997</v>
      </c>
      <c r="F775" s="69">
        <v>8.4723199999999999</v>
      </c>
      <c r="H775" s="47"/>
      <c r="I775" s="52" t="s">
        <v>4</v>
      </c>
      <c r="J775" s="69">
        <v>3.8058900000000002</v>
      </c>
      <c r="K775" s="73">
        <v>6.0948399999999996</v>
      </c>
      <c r="L775" s="69">
        <v>8.3837899999999994</v>
      </c>
      <c r="N775" s="47"/>
      <c r="O775" s="52" t="s">
        <v>4</v>
      </c>
      <c r="P775" s="69">
        <v>4.0821100000000001</v>
      </c>
      <c r="Q775" s="73">
        <v>6.6194199999999999</v>
      </c>
      <c r="R775" s="69">
        <v>9.15672</v>
      </c>
      <c r="T775" s="47"/>
      <c r="U775" s="52" t="s">
        <v>4</v>
      </c>
      <c r="V775" s="69">
        <v>4.1476199999999999</v>
      </c>
      <c r="W775" s="73">
        <v>6.7121599999999999</v>
      </c>
      <c r="X775" s="69">
        <v>9.2767099999999996</v>
      </c>
      <c r="Z775" s="47"/>
      <c r="AA775" s="52" t="s">
        <v>4</v>
      </c>
      <c r="AB775" s="69">
        <v>4.8565100000000001</v>
      </c>
      <c r="AC775" s="73">
        <v>7.67685</v>
      </c>
      <c r="AD775" s="69">
        <v>10.49719</v>
      </c>
      <c r="AF775" s="47"/>
      <c r="AG775" s="52" t="s">
        <v>4</v>
      </c>
      <c r="AH775" s="69">
        <v>5.3461800000000004</v>
      </c>
      <c r="AI775" s="73">
        <v>7.7126900000000003</v>
      </c>
      <c r="AJ775" s="69">
        <v>10.0792</v>
      </c>
      <c r="AL775" s="47"/>
      <c r="AM775" s="52" t="s">
        <v>4</v>
      </c>
      <c r="AN775" s="69">
        <v>5.6855000000000002</v>
      </c>
      <c r="AO775" s="73">
        <v>7.7573400000000001</v>
      </c>
      <c r="AP775" s="69">
        <v>9.8291699999999995</v>
      </c>
      <c r="AR775" s="47"/>
      <c r="AS775" s="52" t="s">
        <v>4</v>
      </c>
      <c r="AT775" s="69">
        <v>6.3115699999999997</v>
      </c>
      <c r="AU775" s="73">
        <v>8.3774800000000003</v>
      </c>
      <c r="AV775" s="69">
        <v>10.443390000000001</v>
      </c>
      <c r="AX775" s="47"/>
      <c r="AY775" s="52" t="s">
        <v>4</v>
      </c>
      <c r="AZ775" s="69">
        <v>6.4916299999999998</v>
      </c>
      <c r="BA775" s="73">
        <v>8.4289500000000004</v>
      </c>
      <c r="BB775" s="69">
        <v>10.36627</v>
      </c>
      <c r="BD775" s="47"/>
      <c r="BE775" s="52" t="s">
        <v>4</v>
      </c>
      <c r="BF775" s="69">
        <v>7.5860000000000003</v>
      </c>
      <c r="BG775" s="73">
        <v>10.3225</v>
      </c>
      <c r="BH775" s="69">
        <v>13.058999999999999</v>
      </c>
      <c r="BJ775" s="47"/>
      <c r="BK775" s="52" t="s">
        <v>4</v>
      </c>
      <c r="BL775" s="69">
        <v>8.8004800000000003</v>
      </c>
      <c r="BM775" s="73">
        <v>13.92952</v>
      </c>
      <c r="BN775" s="69">
        <v>19.05855</v>
      </c>
      <c r="BP775" s="47"/>
      <c r="BQ775" s="52" t="s">
        <v>4</v>
      </c>
      <c r="BR775" s="69">
        <v>16.819669999999999</v>
      </c>
      <c r="BS775" s="73">
        <v>24.276450000000001</v>
      </c>
      <c r="BT775" s="69">
        <v>31.733219999999999</v>
      </c>
    </row>
    <row r="776" spans="2:72" x14ac:dyDescent="0.3">
      <c r="B776" s="14" t="s">
        <v>11</v>
      </c>
      <c r="C776" s="50" t="s">
        <v>3</v>
      </c>
      <c r="D776" s="71">
        <v>0.89746000000000004</v>
      </c>
      <c r="E776" s="72">
        <v>1.6096600000000001</v>
      </c>
      <c r="F776" s="71">
        <v>2.3218700000000001</v>
      </c>
      <c r="H776" s="14" t="s">
        <v>11</v>
      </c>
      <c r="I776" s="50" t="s">
        <v>3</v>
      </c>
      <c r="J776" s="71">
        <v>0.92</v>
      </c>
      <c r="K776" s="72">
        <v>1.65839</v>
      </c>
      <c r="L776" s="71">
        <v>2.3967800000000001</v>
      </c>
      <c r="N776" s="14" t="s">
        <v>11</v>
      </c>
      <c r="O776" s="50" t="s">
        <v>3</v>
      </c>
      <c r="P776" s="71">
        <v>0.92918000000000001</v>
      </c>
      <c r="Q776" s="72">
        <v>1.6200399999999999</v>
      </c>
      <c r="R776" s="71">
        <v>2.3109099999999998</v>
      </c>
      <c r="T776" s="14" t="s">
        <v>11</v>
      </c>
      <c r="U776" s="50" t="s">
        <v>3</v>
      </c>
      <c r="V776" s="71">
        <v>0.88573999999999997</v>
      </c>
      <c r="W776" s="72">
        <v>1.66923</v>
      </c>
      <c r="X776" s="71">
        <v>2.4527299999999999</v>
      </c>
      <c r="Z776" s="14" t="s">
        <v>11</v>
      </c>
      <c r="AA776" s="50" t="s">
        <v>3</v>
      </c>
      <c r="AB776" s="71">
        <v>0.90176999999999996</v>
      </c>
      <c r="AC776" s="72">
        <v>1.71268</v>
      </c>
      <c r="AD776" s="71">
        <v>2.5235799999999999</v>
      </c>
      <c r="AF776" s="14" t="s">
        <v>11</v>
      </c>
      <c r="AG776" s="50" t="s">
        <v>3</v>
      </c>
      <c r="AH776" s="71">
        <v>0.98509999999999998</v>
      </c>
      <c r="AI776" s="72">
        <v>1.8789199999999999</v>
      </c>
      <c r="AJ776" s="71">
        <v>2.7727499999999998</v>
      </c>
      <c r="AL776" s="14" t="s">
        <v>11</v>
      </c>
      <c r="AM776" s="50" t="s">
        <v>3</v>
      </c>
      <c r="AN776" s="71">
        <v>1.10416</v>
      </c>
      <c r="AO776" s="72">
        <v>2.1583100000000002</v>
      </c>
      <c r="AP776" s="71">
        <v>3.21245</v>
      </c>
      <c r="AR776" s="14" t="s">
        <v>11</v>
      </c>
      <c r="AS776" s="50" t="s">
        <v>3</v>
      </c>
      <c r="AT776" s="71">
        <v>1.36991</v>
      </c>
      <c r="AU776" s="72">
        <v>2.92482</v>
      </c>
      <c r="AV776" s="71">
        <v>4.47973</v>
      </c>
      <c r="AX776" s="14" t="s">
        <v>11</v>
      </c>
      <c r="AY776" s="50" t="s">
        <v>3</v>
      </c>
      <c r="AZ776" s="71">
        <v>1.79016</v>
      </c>
      <c r="BA776" s="72">
        <v>3.5727899999999999</v>
      </c>
      <c r="BB776" s="71">
        <v>5.3554300000000001</v>
      </c>
      <c r="BD776" s="14" t="s">
        <v>11</v>
      </c>
      <c r="BE776" s="50" t="s">
        <v>3</v>
      </c>
      <c r="BF776" s="71">
        <v>2.4325700000000001</v>
      </c>
      <c r="BG776" s="72">
        <v>6.0656299999999996</v>
      </c>
      <c r="BH776" s="71">
        <v>9.6987000000000005</v>
      </c>
      <c r="BJ776" s="14" t="s">
        <v>11</v>
      </c>
      <c r="BK776" s="50" t="s">
        <v>3</v>
      </c>
      <c r="BL776" s="71">
        <v>5.6626799999999999</v>
      </c>
      <c r="BM776" s="72">
        <v>11.263260000000001</v>
      </c>
      <c r="BN776" s="71">
        <v>16.863849999999999</v>
      </c>
      <c r="BP776" s="14" t="s">
        <v>11</v>
      </c>
      <c r="BQ776" s="50" t="s">
        <v>3</v>
      </c>
      <c r="BR776" s="71">
        <v>19.948869999999999</v>
      </c>
      <c r="BS776" s="72">
        <v>30.876899999999999</v>
      </c>
      <c r="BT776" s="71">
        <v>41.804920000000003</v>
      </c>
    </row>
    <row r="777" spans="2:72" x14ac:dyDescent="0.3">
      <c r="B777" s="47"/>
      <c r="C777" s="52" t="s">
        <v>4</v>
      </c>
      <c r="D777" s="69">
        <v>2.7317200000000001</v>
      </c>
      <c r="E777" s="73">
        <v>4.3287000000000004</v>
      </c>
      <c r="F777" s="69">
        <v>5.9256700000000002</v>
      </c>
      <c r="H777" s="47"/>
      <c r="I777" s="52" t="s">
        <v>4</v>
      </c>
      <c r="J777" s="69">
        <v>2.8029799999999998</v>
      </c>
      <c r="K777" s="73">
        <v>4.4337099999999996</v>
      </c>
      <c r="L777" s="69">
        <v>6.0644400000000003</v>
      </c>
      <c r="N777" s="47"/>
      <c r="O777" s="52" t="s">
        <v>4</v>
      </c>
      <c r="P777" s="69">
        <v>2.88117</v>
      </c>
      <c r="Q777" s="73">
        <v>4.5462899999999999</v>
      </c>
      <c r="R777" s="69">
        <v>6.2114099999999999</v>
      </c>
      <c r="T777" s="47"/>
      <c r="U777" s="52" t="s">
        <v>4</v>
      </c>
      <c r="V777" s="69">
        <v>2.8338800000000002</v>
      </c>
      <c r="W777" s="73">
        <v>4.6135999999999999</v>
      </c>
      <c r="X777" s="69">
        <v>6.3933299999999997</v>
      </c>
      <c r="Z777" s="47"/>
      <c r="AA777" s="52" t="s">
        <v>4</v>
      </c>
      <c r="AB777" s="69">
        <v>3.10209</v>
      </c>
      <c r="AC777" s="73">
        <v>4.9246400000000001</v>
      </c>
      <c r="AD777" s="69">
        <v>6.7471800000000002</v>
      </c>
      <c r="AF777" s="47"/>
      <c r="AG777" s="52" t="s">
        <v>4</v>
      </c>
      <c r="AH777" s="69">
        <v>3.3106499999999999</v>
      </c>
      <c r="AI777" s="73">
        <v>5.0555399999999997</v>
      </c>
      <c r="AJ777" s="69">
        <v>6.8004300000000004</v>
      </c>
      <c r="AL777" s="47"/>
      <c r="AM777" s="52" t="s">
        <v>4</v>
      </c>
      <c r="AN777" s="69">
        <v>3.5168499999999998</v>
      </c>
      <c r="AO777" s="73">
        <v>5.4273100000000003</v>
      </c>
      <c r="AP777" s="69">
        <v>7.3377699999999999</v>
      </c>
      <c r="AR777" s="47"/>
      <c r="AS777" s="52" t="s">
        <v>4</v>
      </c>
      <c r="AT777" s="69">
        <v>4.0686799999999996</v>
      </c>
      <c r="AU777" s="73">
        <v>6.3875299999999999</v>
      </c>
      <c r="AV777" s="69">
        <v>8.7063799999999993</v>
      </c>
      <c r="AX777" s="47"/>
      <c r="AY777" s="52" t="s">
        <v>4</v>
      </c>
      <c r="AZ777" s="69">
        <v>4.6963499999999998</v>
      </c>
      <c r="BA777" s="73">
        <v>6.9907500000000002</v>
      </c>
      <c r="BB777" s="69">
        <v>9.2851499999999998</v>
      </c>
      <c r="BD777" s="47"/>
      <c r="BE777" s="52" t="s">
        <v>4</v>
      </c>
      <c r="BF777" s="69">
        <v>6.1642200000000003</v>
      </c>
      <c r="BG777" s="73">
        <v>9.6620799999999996</v>
      </c>
      <c r="BH777" s="69">
        <v>13.15995</v>
      </c>
      <c r="BJ777" s="47"/>
      <c r="BK777" s="52" t="s">
        <v>4</v>
      </c>
      <c r="BL777" s="69">
        <v>8.9581</v>
      </c>
      <c r="BM777" s="73">
        <v>14.57963</v>
      </c>
      <c r="BN777" s="69">
        <v>20.201160000000002</v>
      </c>
      <c r="BP777" s="47"/>
      <c r="BQ777" s="52" t="s">
        <v>4</v>
      </c>
      <c r="BR777" s="69">
        <v>19.715869999999999</v>
      </c>
      <c r="BS777" s="73">
        <v>27.751460000000002</v>
      </c>
      <c r="BT777" s="69">
        <v>35.787050000000001</v>
      </c>
    </row>
    <row r="778" spans="2:72" x14ac:dyDescent="0.3">
      <c r="B778" s="46" t="s">
        <v>12</v>
      </c>
      <c r="C778" s="52"/>
      <c r="D778" s="69">
        <v>5.2424499999999998</v>
      </c>
      <c r="E778" s="73">
        <v>80.5</v>
      </c>
      <c r="F778" s="69">
        <v>155.75755000000001</v>
      </c>
      <c r="H778" s="46" t="s">
        <v>12</v>
      </c>
      <c r="I778" s="52"/>
      <c r="J778" s="69">
        <v>22.126110000000001</v>
      </c>
      <c r="K778" s="73">
        <v>92.5</v>
      </c>
      <c r="L778" s="69">
        <v>162.87388999999999</v>
      </c>
      <c r="N778" s="46" t="s">
        <v>12</v>
      </c>
      <c r="O778" s="52"/>
      <c r="P778" s="69">
        <v>27.798259999999999</v>
      </c>
      <c r="Q778" s="73">
        <v>117</v>
      </c>
      <c r="R778" s="69">
        <v>206.20174</v>
      </c>
      <c r="T778" s="46" t="s">
        <v>12</v>
      </c>
      <c r="U778" s="52"/>
      <c r="V778" s="69">
        <v>34.406460000000003</v>
      </c>
      <c r="W778" s="73">
        <v>124.5</v>
      </c>
      <c r="X778" s="69">
        <v>214.59353999999999</v>
      </c>
      <c r="Z778" s="46" t="s">
        <v>12</v>
      </c>
      <c r="AA778" s="52"/>
      <c r="AB778" s="69">
        <v>54.114049999999999</v>
      </c>
      <c r="AC778" s="73">
        <v>147</v>
      </c>
      <c r="AD778" s="69">
        <v>239.88595000000001</v>
      </c>
      <c r="AF778" s="46" t="s">
        <v>12</v>
      </c>
      <c r="AG778" s="52"/>
      <c r="AH778" s="69">
        <v>81.699430000000007</v>
      </c>
      <c r="AI778" s="73">
        <v>141.5</v>
      </c>
      <c r="AJ778" s="69">
        <v>201.30056999999999</v>
      </c>
      <c r="AL778" s="46" t="s">
        <v>12</v>
      </c>
      <c r="AM778" s="52"/>
      <c r="AN778" s="69">
        <v>62.606839999999998</v>
      </c>
      <c r="AO778" s="73">
        <v>140.5</v>
      </c>
      <c r="AP778" s="69">
        <v>218.39315999999999</v>
      </c>
      <c r="AR778" s="46" t="s">
        <v>12</v>
      </c>
      <c r="AS778" s="52"/>
      <c r="AT778" s="69">
        <v>89.873230000000007</v>
      </c>
      <c r="AU778" s="73">
        <v>147.5</v>
      </c>
      <c r="AV778" s="69">
        <v>205.12676999999999</v>
      </c>
      <c r="AX778" s="46" t="s">
        <v>12</v>
      </c>
      <c r="AY778" s="52"/>
      <c r="AZ778" s="69">
        <v>68.996989999999997</v>
      </c>
      <c r="BA778" s="73">
        <v>105</v>
      </c>
      <c r="BB778" s="69">
        <v>141.00300999999999</v>
      </c>
      <c r="BD778" s="46" t="s">
        <v>12</v>
      </c>
      <c r="BE778" s="52"/>
      <c r="BF778" s="69">
        <v>81.647270000000006</v>
      </c>
      <c r="BG778" s="73">
        <v>121</v>
      </c>
      <c r="BH778" s="69">
        <v>160.35273000000001</v>
      </c>
      <c r="BJ778" s="46" t="s">
        <v>12</v>
      </c>
      <c r="BK778" s="52"/>
      <c r="BL778" s="69">
        <v>93.290559999999999</v>
      </c>
      <c r="BM778" s="73">
        <v>123.5</v>
      </c>
      <c r="BN778" s="69">
        <v>153.70944</v>
      </c>
      <c r="BP778" s="46" t="s">
        <v>12</v>
      </c>
      <c r="BQ778" s="52"/>
      <c r="BR778" s="69">
        <v>113.03924000000001</v>
      </c>
      <c r="BS778" s="73">
        <v>138.5</v>
      </c>
      <c r="BT778" s="69">
        <v>163.96075999999999</v>
      </c>
    </row>
    <row r="779" spans="2:72" x14ac:dyDescent="0.3">
      <c r="B779" s="14" t="s">
        <v>13</v>
      </c>
      <c r="C779" s="50" t="s">
        <v>3</v>
      </c>
      <c r="D779" s="71">
        <v>17.173290000000001</v>
      </c>
      <c r="E779" s="72">
        <v>18.01172</v>
      </c>
      <c r="F779" s="71">
        <v>18.85014</v>
      </c>
      <c r="H779" s="14" t="s">
        <v>13</v>
      </c>
      <c r="I779" s="50" t="s">
        <v>3</v>
      </c>
      <c r="J779" s="71">
        <v>17.016079999999999</v>
      </c>
      <c r="K779" s="72">
        <v>17.922239999999999</v>
      </c>
      <c r="L779" s="71">
        <v>18.828410000000002</v>
      </c>
      <c r="N779" s="14" t="s">
        <v>13</v>
      </c>
      <c r="O779" s="50" t="s">
        <v>3</v>
      </c>
      <c r="P779" s="71">
        <v>16.91779</v>
      </c>
      <c r="Q779" s="72">
        <v>17.84845</v>
      </c>
      <c r="R779" s="71">
        <v>18.7791</v>
      </c>
      <c r="T779" s="14" t="s">
        <v>13</v>
      </c>
      <c r="U779" s="50" t="s">
        <v>3</v>
      </c>
      <c r="V779" s="71">
        <v>16.864180000000001</v>
      </c>
      <c r="W779" s="72">
        <v>17.8248</v>
      </c>
      <c r="X779" s="71">
        <v>18.785409999999999</v>
      </c>
      <c r="Z779" s="14" t="s">
        <v>13</v>
      </c>
      <c r="AA779" s="50" t="s">
        <v>3</v>
      </c>
      <c r="AB779" s="71">
        <v>16.742349999999998</v>
      </c>
      <c r="AC779" s="72">
        <v>17.73565</v>
      </c>
      <c r="AD779" s="71">
        <v>18.728950000000001</v>
      </c>
      <c r="AF779" s="14" t="s">
        <v>13</v>
      </c>
      <c r="AG779" s="50" t="s">
        <v>3</v>
      </c>
      <c r="AH779" s="71">
        <v>16.54992</v>
      </c>
      <c r="AI779" s="72">
        <v>17.58398</v>
      </c>
      <c r="AJ779" s="71">
        <v>18.618040000000001</v>
      </c>
      <c r="AL779" s="14" t="s">
        <v>13</v>
      </c>
      <c r="AM779" s="50" t="s">
        <v>3</v>
      </c>
      <c r="AN779" s="71">
        <v>16.31793</v>
      </c>
      <c r="AO779" s="72">
        <v>17.402419999999999</v>
      </c>
      <c r="AP779" s="71">
        <v>18.486920000000001</v>
      </c>
      <c r="AR779" s="14" t="s">
        <v>13</v>
      </c>
      <c r="AS779" s="50" t="s">
        <v>3</v>
      </c>
      <c r="AT779" s="71">
        <v>16.07865</v>
      </c>
      <c r="AU779" s="72">
        <v>17.230689999999999</v>
      </c>
      <c r="AV779" s="71">
        <v>18.382729999999999</v>
      </c>
      <c r="AX779" s="14" t="s">
        <v>13</v>
      </c>
      <c r="AY779" s="50" t="s">
        <v>3</v>
      </c>
      <c r="AZ779" s="71">
        <v>15.57302</v>
      </c>
      <c r="BA779" s="72">
        <v>16.791039999999999</v>
      </c>
      <c r="BB779" s="71">
        <v>18.009060000000002</v>
      </c>
      <c r="BD779" s="14" t="s">
        <v>13</v>
      </c>
      <c r="BE779" s="50" t="s">
        <v>3</v>
      </c>
      <c r="BF779" s="71">
        <v>15.55612</v>
      </c>
      <c r="BG779" s="72">
        <v>16.69624</v>
      </c>
      <c r="BH779" s="71">
        <v>17.836359999999999</v>
      </c>
      <c r="BJ779" s="14" t="s">
        <v>13</v>
      </c>
      <c r="BK779" s="50" t="s">
        <v>3</v>
      </c>
      <c r="BL779" s="71">
        <v>14.86951</v>
      </c>
      <c r="BM779" s="72">
        <v>16.094950000000001</v>
      </c>
      <c r="BN779" s="71">
        <v>17.32039</v>
      </c>
      <c r="BP779" s="14" t="s">
        <v>13</v>
      </c>
      <c r="BQ779" s="50" t="s">
        <v>3</v>
      </c>
      <c r="BR779" s="71">
        <v>16.021429999999999</v>
      </c>
      <c r="BS779" s="72">
        <v>17.698979999999999</v>
      </c>
      <c r="BT779" s="71">
        <v>19.376519999999999</v>
      </c>
    </row>
    <row r="780" spans="2:72" x14ac:dyDescent="0.3">
      <c r="B780" s="47"/>
      <c r="C780" s="52" t="s">
        <v>4</v>
      </c>
      <c r="D780" s="69">
        <v>10.73007</v>
      </c>
      <c r="E780" s="73">
        <v>10.880330000000001</v>
      </c>
      <c r="F780" s="69">
        <v>11.03059</v>
      </c>
      <c r="H780" s="47"/>
      <c r="I780" s="52" t="s">
        <v>4</v>
      </c>
      <c r="J780" s="69">
        <v>10.71088</v>
      </c>
      <c r="K780" s="73">
        <v>10.8819</v>
      </c>
      <c r="L780" s="69">
        <v>11.05293</v>
      </c>
      <c r="N780" s="47"/>
      <c r="O780" s="52" t="s">
        <v>4</v>
      </c>
      <c r="P780" s="69">
        <v>10.74672</v>
      </c>
      <c r="Q780" s="73">
        <v>10.8957</v>
      </c>
      <c r="R780" s="69">
        <v>11.044689999999999</v>
      </c>
      <c r="T780" s="47"/>
      <c r="U780" s="52" t="s">
        <v>4</v>
      </c>
      <c r="V780" s="69">
        <v>10.727679999999999</v>
      </c>
      <c r="W780" s="73">
        <v>10.87101</v>
      </c>
      <c r="X780" s="69">
        <v>11.01435</v>
      </c>
      <c r="Z780" s="47"/>
      <c r="AA780" s="52" t="s">
        <v>4</v>
      </c>
      <c r="AB780" s="69">
        <v>10.68951</v>
      </c>
      <c r="AC780" s="73">
        <v>10.84656</v>
      </c>
      <c r="AD780" s="69">
        <v>11.00361</v>
      </c>
      <c r="AF780" s="47"/>
      <c r="AG780" s="52" t="s">
        <v>4</v>
      </c>
      <c r="AH780" s="69">
        <v>10.69075</v>
      </c>
      <c r="AI780" s="73">
        <v>10.86739</v>
      </c>
      <c r="AJ780" s="69">
        <v>11.04402</v>
      </c>
      <c r="AL780" s="47"/>
      <c r="AM780" s="52" t="s">
        <v>4</v>
      </c>
      <c r="AN780" s="69">
        <v>10.63738</v>
      </c>
      <c r="AO780" s="73">
        <v>10.80864</v>
      </c>
      <c r="AP780" s="69">
        <v>10.979900000000001</v>
      </c>
      <c r="AR780" s="47"/>
      <c r="AS780" s="52" t="s">
        <v>4</v>
      </c>
      <c r="AT780" s="69">
        <v>10.662990000000001</v>
      </c>
      <c r="AU780" s="73">
        <v>10.86304</v>
      </c>
      <c r="AV780" s="69">
        <v>11.0631</v>
      </c>
      <c r="AX780" s="47"/>
      <c r="AY780" s="52" t="s">
        <v>4</v>
      </c>
      <c r="AZ780" s="69">
        <v>10.59737</v>
      </c>
      <c r="BA780" s="73">
        <v>10.796150000000001</v>
      </c>
      <c r="BB780" s="69">
        <v>10.99494</v>
      </c>
      <c r="BD780" s="47"/>
      <c r="BE780" s="52" t="s">
        <v>4</v>
      </c>
      <c r="BF780" s="69">
        <v>10.590730000000001</v>
      </c>
      <c r="BG780" s="73">
        <v>10.85262</v>
      </c>
      <c r="BH780" s="69">
        <v>11.114520000000001</v>
      </c>
      <c r="BJ780" s="47"/>
      <c r="BK780" s="52" t="s">
        <v>4</v>
      </c>
      <c r="BL780" s="69">
        <v>10.80918</v>
      </c>
      <c r="BM780" s="73">
        <v>11.095510000000001</v>
      </c>
      <c r="BN780" s="69">
        <v>11.38184</v>
      </c>
      <c r="BP780" s="47"/>
      <c r="BQ780" s="52" t="s">
        <v>4</v>
      </c>
      <c r="BR780" s="69">
        <v>11.950799999999999</v>
      </c>
      <c r="BS780" s="73">
        <v>12.44266</v>
      </c>
      <c r="BT780" s="69">
        <v>12.934519999999999</v>
      </c>
    </row>
    <row r="781" spans="2:72" x14ac:dyDescent="0.3">
      <c r="B781" s="14" t="s">
        <v>14</v>
      </c>
      <c r="C781" s="50" t="s">
        <v>3</v>
      </c>
      <c r="D781" s="71">
        <v>14.42571</v>
      </c>
      <c r="E781" s="72">
        <v>15.722720000000001</v>
      </c>
      <c r="F781" s="71">
        <v>17.019729999999999</v>
      </c>
      <c r="H781" s="14" t="s">
        <v>14</v>
      </c>
      <c r="I781" s="50" t="s">
        <v>3</v>
      </c>
      <c r="J781" s="71">
        <v>14.30908</v>
      </c>
      <c r="K781" s="72">
        <v>15.60717</v>
      </c>
      <c r="L781" s="71">
        <v>16.905259999999998</v>
      </c>
      <c r="N781" s="14" t="s">
        <v>14</v>
      </c>
      <c r="O781" s="50" t="s">
        <v>3</v>
      </c>
      <c r="P781" s="71">
        <v>14.208500000000001</v>
      </c>
      <c r="Q781" s="72">
        <v>15.540430000000001</v>
      </c>
      <c r="R781" s="71">
        <v>16.87237</v>
      </c>
      <c r="T781" s="14" t="s">
        <v>14</v>
      </c>
      <c r="U781" s="50" t="s">
        <v>3</v>
      </c>
      <c r="V781" s="71">
        <v>14.07239</v>
      </c>
      <c r="W781" s="72">
        <v>15.4908</v>
      </c>
      <c r="X781" s="71">
        <v>16.909210000000002</v>
      </c>
      <c r="Z781" s="14" t="s">
        <v>14</v>
      </c>
      <c r="AA781" s="50" t="s">
        <v>3</v>
      </c>
      <c r="AB781" s="71">
        <v>14.00442</v>
      </c>
      <c r="AC781" s="72">
        <v>15.40255</v>
      </c>
      <c r="AD781" s="71">
        <v>16.800689999999999</v>
      </c>
      <c r="AF781" s="14" t="s">
        <v>14</v>
      </c>
      <c r="AG781" s="50" t="s">
        <v>3</v>
      </c>
      <c r="AH781" s="71">
        <v>13.62121</v>
      </c>
      <c r="AI781" s="72">
        <v>15.136749999999999</v>
      </c>
      <c r="AJ781" s="71">
        <v>16.652280000000001</v>
      </c>
      <c r="AL781" s="14" t="s">
        <v>14</v>
      </c>
      <c r="AM781" s="50" t="s">
        <v>3</v>
      </c>
      <c r="AN781" s="71">
        <v>13.182729999999999</v>
      </c>
      <c r="AO781" s="72">
        <v>14.726610000000001</v>
      </c>
      <c r="AP781" s="71">
        <v>16.270479999999999</v>
      </c>
      <c r="AR781" s="14" t="s">
        <v>14</v>
      </c>
      <c r="AS781" s="50" t="s">
        <v>3</v>
      </c>
      <c r="AT781" s="71">
        <v>12.3545</v>
      </c>
      <c r="AU781" s="72">
        <v>14.06245</v>
      </c>
      <c r="AV781" s="71">
        <v>15.770390000000001</v>
      </c>
      <c r="AX781" s="14" t="s">
        <v>14</v>
      </c>
      <c r="AY781" s="50" t="s">
        <v>3</v>
      </c>
      <c r="AZ781" s="71">
        <v>11.40353</v>
      </c>
      <c r="BA781" s="72">
        <v>13.21805</v>
      </c>
      <c r="BB781" s="71">
        <v>15.03256</v>
      </c>
      <c r="BD781" s="14" t="s">
        <v>14</v>
      </c>
      <c r="BE781" s="50" t="s">
        <v>3</v>
      </c>
      <c r="BF781" s="71">
        <v>10.333600000000001</v>
      </c>
      <c r="BG781" s="72">
        <v>11.965920000000001</v>
      </c>
      <c r="BH781" s="71">
        <v>13.598240000000001</v>
      </c>
      <c r="BJ781" s="14" t="s">
        <v>14</v>
      </c>
      <c r="BK781" s="50" t="s">
        <v>3</v>
      </c>
      <c r="BL781" s="71">
        <v>7.9791699999999999</v>
      </c>
      <c r="BM781" s="72">
        <v>9.6945499999999996</v>
      </c>
      <c r="BN781" s="71">
        <v>11.409929999999999</v>
      </c>
      <c r="BP781" s="14" t="s">
        <v>14</v>
      </c>
      <c r="BQ781" s="50" t="s">
        <v>3</v>
      </c>
      <c r="BR781" s="71">
        <v>6.0309200000000001</v>
      </c>
      <c r="BS781" s="72">
        <v>7.0204399999999998</v>
      </c>
      <c r="BT781" s="71">
        <v>8.0099499999999999</v>
      </c>
    </row>
    <row r="782" spans="2:72" x14ac:dyDescent="0.3">
      <c r="B782" s="47"/>
      <c r="C782" s="52" t="s">
        <v>4</v>
      </c>
      <c r="D782" s="69">
        <v>11.19148</v>
      </c>
      <c r="E782" s="73">
        <v>11.36205</v>
      </c>
      <c r="F782" s="69">
        <v>11.532629999999999</v>
      </c>
      <c r="H782" s="47"/>
      <c r="I782" s="52" t="s">
        <v>4</v>
      </c>
      <c r="J782" s="69">
        <v>11.157249999999999</v>
      </c>
      <c r="K782" s="73">
        <v>11.357290000000001</v>
      </c>
      <c r="L782" s="69">
        <v>11.55733</v>
      </c>
      <c r="N782" s="47"/>
      <c r="O782" s="52" t="s">
        <v>4</v>
      </c>
      <c r="P782" s="69">
        <v>11.169919999999999</v>
      </c>
      <c r="Q782" s="73">
        <v>11.35671</v>
      </c>
      <c r="R782" s="69">
        <v>11.5435</v>
      </c>
      <c r="T782" s="47"/>
      <c r="U782" s="52" t="s">
        <v>4</v>
      </c>
      <c r="V782" s="69">
        <v>11.11556</v>
      </c>
      <c r="W782" s="73">
        <v>11.32104</v>
      </c>
      <c r="X782" s="69">
        <v>11.52652</v>
      </c>
      <c r="Z782" s="47"/>
      <c r="AA782" s="52" t="s">
        <v>4</v>
      </c>
      <c r="AB782" s="69">
        <v>11.068099999999999</v>
      </c>
      <c r="AC782" s="73">
        <v>11.29059</v>
      </c>
      <c r="AD782" s="69">
        <v>11.51308</v>
      </c>
      <c r="AF782" s="47"/>
      <c r="AG782" s="52" t="s">
        <v>4</v>
      </c>
      <c r="AH782" s="69">
        <v>11.04743</v>
      </c>
      <c r="AI782" s="73">
        <v>11.27858</v>
      </c>
      <c r="AJ782" s="69">
        <v>11.509729999999999</v>
      </c>
      <c r="AL782" s="47"/>
      <c r="AM782" s="52" t="s">
        <v>4</v>
      </c>
      <c r="AN782" s="69">
        <v>10.92578</v>
      </c>
      <c r="AO782" s="73">
        <v>11.215490000000001</v>
      </c>
      <c r="AP782" s="69">
        <v>11.50521</v>
      </c>
      <c r="AR782" s="47"/>
      <c r="AS782" s="52" t="s">
        <v>4</v>
      </c>
      <c r="AT782" s="69">
        <v>10.861599999999999</v>
      </c>
      <c r="AU782" s="73">
        <v>11.2056</v>
      </c>
      <c r="AV782" s="69">
        <v>11.54959</v>
      </c>
      <c r="AX782" s="47"/>
      <c r="AY782" s="52" t="s">
        <v>4</v>
      </c>
      <c r="AZ782" s="69">
        <v>10.57808</v>
      </c>
      <c r="BA782" s="73">
        <v>11.013500000000001</v>
      </c>
      <c r="BB782" s="69">
        <v>11.448930000000001</v>
      </c>
      <c r="BD782" s="47"/>
      <c r="BE782" s="52" t="s">
        <v>4</v>
      </c>
      <c r="BF782" s="69">
        <v>10.409700000000001</v>
      </c>
      <c r="BG782" s="73">
        <v>10.90924</v>
      </c>
      <c r="BH782" s="69">
        <v>11.40878</v>
      </c>
      <c r="BJ782" s="47"/>
      <c r="BK782" s="52" t="s">
        <v>4</v>
      </c>
      <c r="BL782" s="69">
        <v>9.5987500000000008</v>
      </c>
      <c r="BM782" s="73">
        <v>10.324619999999999</v>
      </c>
      <c r="BN782" s="69">
        <v>11.05049</v>
      </c>
      <c r="BP782" s="47"/>
      <c r="BQ782" s="52" t="s">
        <v>4</v>
      </c>
      <c r="BR782" s="69">
        <v>9.0278500000000008</v>
      </c>
      <c r="BS782" s="73">
        <v>9.5872700000000002</v>
      </c>
      <c r="BT782" s="69">
        <v>10.146699999999999</v>
      </c>
    </row>
    <row r="783" spans="2:72" x14ac:dyDescent="0.3">
      <c r="B783" s="14" t="s">
        <v>15</v>
      </c>
      <c r="C783" s="50" t="s">
        <v>3</v>
      </c>
      <c r="D783" s="71">
        <v>17.173290000000001</v>
      </c>
      <c r="E783" s="74">
        <v>18.01172</v>
      </c>
      <c r="F783" s="71">
        <v>18.85014</v>
      </c>
      <c r="H783" s="14" t="s">
        <v>15</v>
      </c>
      <c r="I783" s="50" t="s">
        <v>3</v>
      </c>
      <c r="J783" s="71">
        <v>17.016079999999999</v>
      </c>
      <c r="K783" s="74">
        <v>17.922239999999999</v>
      </c>
      <c r="L783" s="71">
        <v>18.828410000000002</v>
      </c>
      <c r="N783" s="14" t="s">
        <v>15</v>
      </c>
      <c r="O783" s="50" t="s">
        <v>3</v>
      </c>
      <c r="P783" s="71">
        <v>16.91779</v>
      </c>
      <c r="Q783" s="74">
        <v>17.84845</v>
      </c>
      <c r="R783" s="71">
        <v>18.7791</v>
      </c>
      <c r="T783" s="14" t="s">
        <v>15</v>
      </c>
      <c r="U783" s="50" t="s">
        <v>3</v>
      </c>
      <c r="V783" s="71">
        <v>16.864180000000001</v>
      </c>
      <c r="W783" s="74">
        <v>17.8248</v>
      </c>
      <c r="X783" s="71">
        <v>18.785409999999999</v>
      </c>
      <c r="Z783" s="14" t="s">
        <v>15</v>
      </c>
      <c r="AA783" s="50" t="s">
        <v>3</v>
      </c>
      <c r="AB783" s="71">
        <v>16.742349999999998</v>
      </c>
      <c r="AC783" s="74">
        <v>17.73565</v>
      </c>
      <c r="AD783" s="71">
        <v>18.728950000000001</v>
      </c>
      <c r="AF783" s="14" t="s">
        <v>15</v>
      </c>
      <c r="AG783" s="50" t="s">
        <v>3</v>
      </c>
      <c r="AH783" s="71">
        <v>16.54992</v>
      </c>
      <c r="AI783" s="74">
        <v>17.58398</v>
      </c>
      <c r="AJ783" s="71">
        <v>18.618040000000001</v>
      </c>
      <c r="AL783" s="14" t="s">
        <v>15</v>
      </c>
      <c r="AM783" s="50" t="s">
        <v>3</v>
      </c>
      <c r="AN783" s="71">
        <v>16.31793</v>
      </c>
      <c r="AO783" s="74">
        <v>17.402419999999999</v>
      </c>
      <c r="AP783" s="71">
        <v>18.486920000000001</v>
      </c>
      <c r="AR783" s="14" t="s">
        <v>15</v>
      </c>
      <c r="AS783" s="50" t="s">
        <v>3</v>
      </c>
      <c r="AT783" s="71">
        <v>16.07865</v>
      </c>
      <c r="AU783" s="74">
        <v>17.230689999999999</v>
      </c>
      <c r="AV783" s="71">
        <v>18.382729999999999</v>
      </c>
      <c r="AX783" s="14" t="s">
        <v>15</v>
      </c>
      <c r="AY783" s="50" t="s">
        <v>3</v>
      </c>
      <c r="AZ783" s="71">
        <v>15.57302</v>
      </c>
      <c r="BA783" s="74">
        <v>16.791039999999999</v>
      </c>
      <c r="BB783" s="71">
        <v>18.009060000000002</v>
      </c>
      <c r="BD783" s="14" t="s">
        <v>15</v>
      </c>
      <c r="BE783" s="50" t="s">
        <v>3</v>
      </c>
      <c r="BF783" s="71">
        <v>15.55612</v>
      </c>
      <c r="BG783" s="74">
        <v>16.69624</v>
      </c>
      <c r="BH783" s="71">
        <v>17.836359999999999</v>
      </c>
      <c r="BJ783" s="14" t="s">
        <v>15</v>
      </c>
      <c r="BK783" s="50" t="s">
        <v>3</v>
      </c>
      <c r="BL783" s="71">
        <v>14.86951</v>
      </c>
      <c r="BM783" s="74">
        <v>16.094950000000001</v>
      </c>
      <c r="BN783" s="71">
        <v>17.32039</v>
      </c>
      <c r="BP783" s="14" t="s">
        <v>15</v>
      </c>
      <c r="BQ783" s="50" t="s">
        <v>3</v>
      </c>
      <c r="BR783" s="71">
        <v>16.021429999999999</v>
      </c>
      <c r="BS783" s="74">
        <v>17.698979999999999</v>
      </c>
      <c r="BT783" s="71">
        <v>19.376519999999999</v>
      </c>
    </row>
    <row r="784" spans="2:72" x14ac:dyDescent="0.3">
      <c r="B784" s="47"/>
      <c r="C784" s="52" t="s">
        <v>4</v>
      </c>
      <c r="D784" s="69">
        <v>10.73007</v>
      </c>
      <c r="E784" s="73">
        <v>10.880330000000001</v>
      </c>
      <c r="F784" s="69">
        <v>11.03059</v>
      </c>
      <c r="H784" s="47"/>
      <c r="I784" s="52" t="s">
        <v>4</v>
      </c>
      <c r="J784" s="69">
        <v>10.71088</v>
      </c>
      <c r="K784" s="73">
        <v>10.8819</v>
      </c>
      <c r="L784" s="69">
        <v>11.05293</v>
      </c>
      <c r="N784" s="47"/>
      <c r="O784" s="52" t="s">
        <v>4</v>
      </c>
      <c r="P784" s="69">
        <v>10.74672</v>
      </c>
      <c r="Q784" s="73">
        <v>10.8957</v>
      </c>
      <c r="R784" s="69">
        <v>11.044689999999999</v>
      </c>
      <c r="T784" s="47"/>
      <c r="U784" s="52" t="s">
        <v>4</v>
      </c>
      <c r="V784" s="69">
        <v>10.727679999999999</v>
      </c>
      <c r="W784" s="73">
        <v>10.87101</v>
      </c>
      <c r="X784" s="69">
        <v>11.01435</v>
      </c>
      <c r="Z784" s="47"/>
      <c r="AA784" s="52" t="s">
        <v>4</v>
      </c>
      <c r="AB784" s="69">
        <v>10.68951</v>
      </c>
      <c r="AC784" s="73">
        <v>10.84656</v>
      </c>
      <c r="AD784" s="69">
        <v>11.00361</v>
      </c>
      <c r="AF784" s="47"/>
      <c r="AG784" s="52" t="s">
        <v>4</v>
      </c>
      <c r="AH784" s="69">
        <v>10.69075</v>
      </c>
      <c r="AI784" s="73">
        <v>10.86739</v>
      </c>
      <c r="AJ784" s="69">
        <v>11.04402</v>
      </c>
      <c r="AL784" s="47"/>
      <c r="AM784" s="52" t="s">
        <v>4</v>
      </c>
      <c r="AN784" s="69">
        <v>10.63738</v>
      </c>
      <c r="AO784" s="73">
        <v>10.80864</v>
      </c>
      <c r="AP784" s="69">
        <v>10.979900000000001</v>
      </c>
      <c r="AR784" s="47"/>
      <c r="AS784" s="52" t="s">
        <v>4</v>
      </c>
      <c r="AT784" s="69">
        <v>10.662990000000001</v>
      </c>
      <c r="AU784" s="73">
        <v>10.86304</v>
      </c>
      <c r="AV784" s="69">
        <v>11.0631</v>
      </c>
      <c r="AX784" s="47"/>
      <c r="AY784" s="52" t="s">
        <v>4</v>
      </c>
      <c r="AZ784" s="69">
        <v>10.59737</v>
      </c>
      <c r="BA784" s="73">
        <v>10.796150000000001</v>
      </c>
      <c r="BB784" s="69">
        <v>10.99494</v>
      </c>
      <c r="BD784" s="47"/>
      <c r="BE784" s="52" t="s">
        <v>4</v>
      </c>
      <c r="BF784" s="69">
        <v>10.590730000000001</v>
      </c>
      <c r="BG784" s="73">
        <v>10.85262</v>
      </c>
      <c r="BH784" s="69">
        <v>11.114520000000001</v>
      </c>
      <c r="BJ784" s="47"/>
      <c r="BK784" s="52" t="s">
        <v>4</v>
      </c>
      <c r="BL784" s="69">
        <v>10.80918</v>
      </c>
      <c r="BM784" s="73">
        <v>11.095510000000001</v>
      </c>
      <c r="BN784" s="69">
        <v>11.38184</v>
      </c>
      <c r="BP784" s="47"/>
      <c r="BQ784" s="52" t="s">
        <v>4</v>
      </c>
      <c r="BR784" s="69">
        <v>11.950799999999999</v>
      </c>
      <c r="BS784" s="73">
        <v>12.44266</v>
      </c>
      <c r="BT784" s="69">
        <v>12.934519999999999</v>
      </c>
    </row>
    <row r="785" spans="2:72" x14ac:dyDescent="0.3">
      <c r="B785" s="14" t="s">
        <v>16</v>
      </c>
      <c r="C785" s="50" t="s">
        <v>3</v>
      </c>
      <c r="D785" s="71">
        <v>2.6650200000000002</v>
      </c>
      <c r="E785" s="74">
        <v>2.73807</v>
      </c>
      <c r="F785" s="71">
        <v>2.8111199999999998</v>
      </c>
      <c r="H785" s="14" t="s">
        <v>16</v>
      </c>
      <c r="I785" s="50" t="s">
        <v>3</v>
      </c>
      <c r="J785" s="71">
        <v>2.6745399999999999</v>
      </c>
      <c r="K785" s="74">
        <v>2.74512</v>
      </c>
      <c r="L785" s="71">
        <v>2.8157100000000002</v>
      </c>
      <c r="N785" s="14" t="s">
        <v>16</v>
      </c>
      <c r="O785" s="50" t="s">
        <v>3</v>
      </c>
      <c r="P785" s="71">
        <v>2.6594000000000002</v>
      </c>
      <c r="Q785" s="74">
        <v>2.7214499999999999</v>
      </c>
      <c r="R785" s="71">
        <v>2.78349</v>
      </c>
      <c r="T785" s="14" t="s">
        <v>16</v>
      </c>
      <c r="U785" s="50" t="s">
        <v>3</v>
      </c>
      <c r="V785" s="71">
        <v>2.6497299999999999</v>
      </c>
      <c r="W785" s="74">
        <v>2.74823</v>
      </c>
      <c r="X785" s="71">
        <v>2.84673</v>
      </c>
      <c r="Z785" s="14" t="s">
        <v>16</v>
      </c>
      <c r="AA785" s="50" t="s">
        <v>3</v>
      </c>
      <c r="AB785" s="71">
        <v>2.6635300000000002</v>
      </c>
      <c r="AC785" s="74">
        <v>2.7593999999999999</v>
      </c>
      <c r="AD785" s="71">
        <v>2.8552599999999999</v>
      </c>
      <c r="AF785" s="14" t="s">
        <v>16</v>
      </c>
      <c r="AG785" s="50" t="s">
        <v>3</v>
      </c>
      <c r="AH785" s="71">
        <v>2.6546500000000002</v>
      </c>
      <c r="AI785" s="74">
        <v>2.7323300000000001</v>
      </c>
      <c r="AJ785" s="71">
        <v>2.8100100000000001</v>
      </c>
      <c r="AL785" s="14" t="s">
        <v>16</v>
      </c>
      <c r="AM785" s="50" t="s">
        <v>3</v>
      </c>
      <c r="AN785" s="71">
        <v>2.6408299999999998</v>
      </c>
      <c r="AO785" s="74">
        <v>2.7386599999999999</v>
      </c>
      <c r="AP785" s="71">
        <v>2.8365</v>
      </c>
      <c r="AR785" s="14" t="s">
        <v>16</v>
      </c>
      <c r="AS785" s="50" t="s">
        <v>3</v>
      </c>
      <c r="AT785" s="71">
        <v>2.6153</v>
      </c>
      <c r="AU785" s="74">
        <v>2.6924700000000001</v>
      </c>
      <c r="AV785" s="71">
        <v>2.7696399999999999</v>
      </c>
      <c r="AX785" s="14" t="s">
        <v>16</v>
      </c>
      <c r="AY785" s="50" t="s">
        <v>3</v>
      </c>
      <c r="AZ785" s="71">
        <v>2.6160000000000001</v>
      </c>
      <c r="BA785" s="74">
        <v>2.6834600000000002</v>
      </c>
      <c r="BB785" s="71">
        <v>2.7509199999999998</v>
      </c>
      <c r="BD785" s="14" t="s">
        <v>16</v>
      </c>
      <c r="BE785" s="50" t="s">
        <v>3</v>
      </c>
      <c r="BF785" s="71">
        <v>2.5875499999999998</v>
      </c>
      <c r="BG785" s="74">
        <v>2.6466500000000002</v>
      </c>
      <c r="BH785" s="71">
        <v>2.7057600000000002</v>
      </c>
      <c r="BJ785" s="14" t="s">
        <v>16</v>
      </c>
      <c r="BK785" s="50" t="s">
        <v>3</v>
      </c>
      <c r="BL785" s="71">
        <v>2.5462699999999998</v>
      </c>
      <c r="BM785" s="74">
        <v>2.5827399999999998</v>
      </c>
      <c r="BN785" s="71">
        <v>2.6192099999999998</v>
      </c>
      <c r="BP785" s="14" t="s">
        <v>16</v>
      </c>
      <c r="BQ785" s="50" t="s">
        <v>3</v>
      </c>
      <c r="BR785" s="71">
        <v>2.5232700000000001</v>
      </c>
      <c r="BS785" s="74">
        <v>2.5408200000000001</v>
      </c>
      <c r="BT785" s="71">
        <v>2.55836</v>
      </c>
    </row>
    <row r="786" spans="2:72" x14ac:dyDescent="0.3">
      <c r="B786" s="47"/>
      <c r="C786" s="52" t="s">
        <v>4</v>
      </c>
      <c r="D786" s="69">
        <v>1.42039</v>
      </c>
      <c r="E786" s="73">
        <v>1.4422699999999999</v>
      </c>
      <c r="F786" s="69">
        <v>1.4641500000000001</v>
      </c>
      <c r="H786" s="47"/>
      <c r="I786" s="52" t="s">
        <v>4</v>
      </c>
      <c r="J786" s="69">
        <v>1.40892</v>
      </c>
      <c r="K786" s="73">
        <v>1.4258200000000001</v>
      </c>
      <c r="L786" s="69">
        <v>1.4427099999999999</v>
      </c>
      <c r="N786" s="47"/>
      <c r="O786" s="52" t="s">
        <v>4</v>
      </c>
      <c r="P786" s="69">
        <v>1.4017900000000001</v>
      </c>
      <c r="Q786" s="73">
        <v>1.4246300000000001</v>
      </c>
      <c r="R786" s="69">
        <v>1.44747</v>
      </c>
      <c r="T786" s="47"/>
      <c r="U786" s="52" t="s">
        <v>4</v>
      </c>
      <c r="V786" s="69">
        <v>1.40978</v>
      </c>
      <c r="W786" s="73">
        <v>1.42946</v>
      </c>
      <c r="X786" s="69">
        <v>1.44913</v>
      </c>
      <c r="Z786" s="47"/>
      <c r="AA786" s="52" t="s">
        <v>4</v>
      </c>
      <c r="AB786" s="69">
        <v>1.3960699999999999</v>
      </c>
      <c r="AC786" s="73">
        <v>1.4191100000000001</v>
      </c>
      <c r="AD786" s="69">
        <v>1.44215</v>
      </c>
      <c r="AF786" s="47"/>
      <c r="AG786" s="52" t="s">
        <v>4</v>
      </c>
      <c r="AH786" s="69">
        <v>1.3969400000000001</v>
      </c>
      <c r="AI786" s="73">
        <v>1.42693</v>
      </c>
      <c r="AJ786" s="69">
        <v>1.45692</v>
      </c>
      <c r="AL786" s="47"/>
      <c r="AM786" s="52" t="s">
        <v>4</v>
      </c>
      <c r="AN786" s="69">
        <v>1.40408</v>
      </c>
      <c r="AO786" s="73">
        <v>1.4305699999999999</v>
      </c>
      <c r="AP786" s="69">
        <v>1.45706</v>
      </c>
      <c r="AR786" s="47"/>
      <c r="AS786" s="52" t="s">
        <v>4</v>
      </c>
      <c r="AT786" s="69">
        <v>1.4069400000000001</v>
      </c>
      <c r="AU786" s="73">
        <v>1.43045</v>
      </c>
      <c r="AV786" s="69">
        <v>1.4539500000000001</v>
      </c>
      <c r="AX786" s="47"/>
      <c r="AY786" s="52" t="s">
        <v>4</v>
      </c>
      <c r="AZ786" s="69">
        <v>1.41021</v>
      </c>
      <c r="BA786" s="73">
        <v>1.4247399999999999</v>
      </c>
      <c r="BB786" s="69">
        <v>1.4392799999999999</v>
      </c>
      <c r="BD786" s="47"/>
      <c r="BE786" s="52" t="s">
        <v>4</v>
      </c>
      <c r="BF786" s="69">
        <v>1.4214</v>
      </c>
      <c r="BG786" s="73">
        <v>1.4320200000000001</v>
      </c>
      <c r="BH786" s="69">
        <v>1.44265</v>
      </c>
      <c r="BJ786" s="47"/>
      <c r="BK786" s="52" t="s">
        <v>4</v>
      </c>
      <c r="BL786" s="69">
        <v>1.4314800000000001</v>
      </c>
      <c r="BM786" s="73">
        <v>1.44289</v>
      </c>
      <c r="BN786" s="69">
        <v>1.4542900000000001</v>
      </c>
      <c r="BP786" s="47"/>
      <c r="BQ786" s="52" t="s">
        <v>4</v>
      </c>
      <c r="BR786" s="69">
        <v>1.4320600000000001</v>
      </c>
      <c r="BS786" s="73">
        <v>1.43784</v>
      </c>
      <c r="BT786" s="69">
        <v>1.44363</v>
      </c>
    </row>
    <row r="787" spans="2:72" x14ac:dyDescent="0.3">
      <c r="B787" s="14" t="s">
        <v>17</v>
      </c>
      <c r="C787" s="50" t="s">
        <v>3</v>
      </c>
      <c r="D787" s="71">
        <v>88.379779999999997</v>
      </c>
      <c r="E787" s="72">
        <v>88.965800000000002</v>
      </c>
      <c r="F787" s="71">
        <v>89.551820000000006</v>
      </c>
      <c r="H787" s="14" t="s">
        <v>17</v>
      </c>
      <c r="I787" s="50" t="s">
        <v>3</v>
      </c>
      <c r="J787" s="71">
        <v>88.379990000000006</v>
      </c>
      <c r="K787" s="72">
        <v>88.973690000000005</v>
      </c>
      <c r="L787" s="71">
        <v>89.567400000000006</v>
      </c>
      <c r="N787" s="14" t="s">
        <v>17</v>
      </c>
      <c r="O787" s="50" t="s">
        <v>3</v>
      </c>
      <c r="P787" s="71">
        <v>88.369320000000002</v>
      </c>
      <c r="Q787" s="72">
        <v>88.941339999999997</v>
      </c>
      <c r="R787" s="71">
        <v>89.513350000000003</v>
      </c>
      <c r="T787" s="14" t="s">
        <v>17</v>
      </c>
      <c r="U787" s="50" t="s">
        <v>3</v>
      </c>
      <c r="V787" s="71">
        <v>88.340599999999995</v>
      </c>
      <c r="W787" s="72">
        <v>88.949060000000003</v>
      </c>
      <c r="X787" s="71">
        <v>89.55753</v>
      </c>
      <c r="Z787" s="14" t="s">
        <v>17</v>
      </c>
      <c r="AA787" s="50" t="s">
        <v>3</v>
      </c>
      <c r="AB787" s="71">
        <v>88.329610000000002</v>
      </c>
      <c r="AC787" s="72">
        <v>88.933719999999994</v>
      </c>
      <c r="AD787" s="71">
        <v>89.537840000000003</v>
      </c>
      <c r="AF787" s="14" t="s">
        <v>17</v>
      </c>
      <c r="AG787" s="50" t="s">
        <v>3</v>
      </c>
      <c r="AH787" s="71">
        <v>88.349710000000002</v>
      </c>
      <c r="AI787" s="72">
        <v>88.95326</v>
      </c>
      <c r="AJ787" s="71">
        <v>89.556799999999996</v>
      </c>
      <c r="AL787" s="14" t="s">
        <v>17</v>
      </c>
      <c r="AM787" s="50" t="s">
        <v>3</v>
      </c>
      <c r="AN787" s="71">
        <v>88.351920000000007</v>
      </c>
      <c r="AO787" s="72">
        <v>89.012339999999995</v>
      </c>
      <c r="AP787" s="71">
        <v>89.67277</v>
      </c>
      <c r="AR787" s="14" t="s">
        <v>17</v>
      </c>
      <c r="AS787" s="50" t="s">
        <v>3</v>
      </c>
      <c r="AT787" s="71">
        <v>88.388930000000002</v>
      </c>
      <c r="AU787" s="72">
        <v>89.223920000000007</v>
      </c>
      <c r="AV787" s="71">
        <v>90.058899999999994</v>
      </c>
      <c r="AX787" s="14" t="s">
        <v>17</v>
      </c>
      <c r="AY787" s="50" t="s">
        <v>3</v>
      </c>
      <c r="AZ787" s="71">
        <v>88.504390000000001</v>
      </c>
      <c r="BA787" s="72">
        <v>89.357249999999993</v>
      </c>
      <c r="BB787" s="71">
        <v>90.210120000000003</v>
      </c>
      <c r="BD787" s="14" t="s">
        <v>17</v>
      </c>
      <c r="BE787" s="50" t="s">
        <v>3</v>
      </c>
      <c r="BF787" s="71">
        <v>88.689130000000006</v>
      </c>
      <c r="BG787" s="72">
        <v>90.158850000000001</v>
      </c>
      <c r="BH787" s="71">
        <v>91.628559999999993</v>
      </c>
      <c r="BJ787" s="14" t="s">
        <v>17</v>
      </c>
      <c r="BK787" s="50" t="s">
        <v>3</v>
      </c>
      <c r="BL787" s="71">
        <v>89.678520000000006</v>
      </c>
      <c r="BM787" s="72">
        <v>91.906099999999995</v>
      </c>
      <c r="BN787" s="71">
        <v>94.133679999999998</v>
      </c>
      <c r="BP787" s="14" t="s">
        <v>17</v>
      </c>
      <c r="BQ787" s="50" t="s">
        <v>3</v>
      </c>
      <c r="BR787" s="71">
        <v>94.798850000000002</v>
      </c>
      <c r="BS787" s="72">
        <v>99.057410000000004</v>
      </c>
      <c r="BT787" s="71">
        <v>103.31596999999999</v>
      </c>
    </row>
    <row r="788" spans="2:72" x14ac:dyDescent="0.3">
      <c r="B788" s="47"/>
      <c r="C788" s="52" t="s">
        <v>4</v>
      </c>
      <c r="D788" s="69">
        <v>42.51737</v>
      </c>
      <c r="E788" s="73">
        <v>42.882260000000002</v>
      </c>
      <c r="F788" s="69">
        <v>43.247149999999998</v>
      </c>
      <c r="H788" s="47"/>
      <c r="I788" s="52" t="s">
        <v>4</v>
      </c>
      <c r="J788" s="69">
        <v>42.545900000000003</v>
      </c>
      <c r="K788" s="73">
        <v>42.891759999999998</v>
      </c>
      <c r="L788" s="69">
        <v>43.23762</v>
      </c>
      <c r="N788" s="47"/>
      <c r="O788" s="52" t="s">
        <v>4</v>
      </c>
      <c r="P788" s="69">
        <v>42.512929999999997</v>
      </c>
      <c r="Q788" s="73">
        <v>42.922060000000002</v>
      </c>
      <c r="R788" s="69">
        <v>43.331180000000003</v>
      </c>
      <c r="T788" s="47"/>
      <c r="U788" s="52" t="s">
        <v>4</v>
      </c>
      <c r="V788" s="69">
        <v>42.515790000000003</v>
      </c>
      <c r="W788" s="73">
        <v>42.943449999999999</v>
      </c>
      <c r="X788" s="69">
        <v>43.371119999999998</v>
      </c>
      <c r="Z788" s="47"/>
      <c r="AA788" s="52" t="s">
        <v>4</v>
      </c>
      <c r="AB788" s="69">
        <v>42.518520000000002</v>
      </c>
      <c r="AC788" s="73">
        <v>42.961239999999997</v>
      </c>
      <c r="AD788" s="69">
        <v>43.403959999999998</v>
      </c>
      <c r="AF788" s="47"/>
      <c r="AG788" s="52" t="s">
        <v>4</v>
      </c>
      <c r="AH788" s="69">
        <v>42.537269999999999</v>
      </c>
      <c r="AI788" s="73">
        <v>42.944600000000001</v>
      </c>
      <c r="AJ788" s="69">
        <v>43.35192</v>
      </c>
      <c r="AL788" s="47"/>
      <c r="AM788" s="52" t="s">
        <v>4</v>
      </c>
      <c r="AN788" s="69">
        <v>42.555799999999998</v>
      </c>
      <c r="AO788" s="73">
        <v>43.070569999999996</v>
      </c>
      <c r="AP788" s="69">
        <v>43.585340000000002</v>
      </c>
      <c r="AR788" s="47"/>
      <c r="AS788" s="52" t="s">
        <v>4</v>
      </c>
      <c r="AT788" s="69">
        <v>42.669910000000002</v>
      </c>
      <c r="AU788" s="73">
        <v>43.249130000000001</v>
      </c>
      <c r="AV788" s="69">
        <v>43.82835</v>
      </c>
      <c r="AX788" s="47"/>
      <c r="AY788" s="52" t="s">
        <v>4</v>
      </c>
      <c r="AZ788" s="69">
        <v>42.734639999999999</v>
      </c>
      <c r="BA788" s="73">
        <v>43.400320000000001</v>
      </c>
      <c r="BB788" s="69">
        <v>44.066000000000003</v>
      </c>
      <c r="BD788" s="47"/>
      <c r="BE788" s="52" t="s">
        <v>4</v>
      </c>
      <c r="BF788" s="69">
        <v>42.951990000000002</v>
      </c>
      <c r="BG788" s="73">
        <v>44.076439999999998</v>
      </c>
      <c r="BH788" s="69">
        <v>45.200899999999997</v>
      </c>
      <c r="BJ788" s="47"/>
      <c r="BK788" s="52" t="s">
        <v>4</v>
      </c>
      <c r="BL788" s="69">
        <v>43.906219999999998</v>
      </c>
      <c r="BM788" s="73">
        <v>45.551519999999996</v>
      </c>
      <c r="BN788" s="69">
        <v>47.196820000000002</v>
      </c>
      <c r="BP788" s="47"/>
      <c r="BQ788" s="52" t="s">
        <v>4</v>
      </c>
      <c r="BR788" s="69">
        <v>47.869950000000003</v>
      </c>
      <c r="BS788" s="73">
        <v>50.786439999999999</v>
      </c>
      <c r="BT788" s="69">
        <v>53.702930000000002</v>
      </c>
    </row>
    <row r="789" spans="2:72" x14ac:dyDescent="0.3">
      <c r="B789" s="14" t="s">
        <v>18</v>
      </c>
      <c r="C789" s="50" t="s">
        <v>3</v>
      </c>
      <c r="D789" s="71">
        <v>84.889719999999997</v>
      </c>
      <c r="E789" s="74">
        <v>85.207170000000005</v>
      </c>
      <c r="F789" s="71">
        <v>85.524619999999999</v>
      </c>
      <c r="H789" s="14" t="s">
        <v>18</v>
      </c>
      <c r="I789" s="50" t="s">
        <v>3</v>
      </c>
      <c r="J789" s="71">
        <v>84.892970000000005</v>
      </c>
      <c r="K789" s="74">
        <v>85.207210000000003</v>
      </c>
      <c r="L789" s="71">
        <v>85.521460000000005</v>
      </c>
      <c r="N789" s="14" t="s">
        <v>18</v>
      </c>
      <c r="O789" s="50" t="s">
        <v>3</v>
      </c>
      <c r="P789" s="71">
        <v>84.891660000000002</v>
      </c>
      <c r="Q789" s="74">
        <v>85.207610000000003</v>
      </c>
      <c r="R789" s="71">
        <v>85.523560000000003</v>
      </c>
      <c r="T789" s="14" t="s">
        <v>18</v>
      </c>
      <c r="U789" s="50" t="s">
        <v>3</v>
      </c>
      <c r="V789" s="71">
        <v>84.893730000000005</v>
      </c>
      <c r="W789" s="74">
        <v>85.211979999999997</v>
      </c>
      <c r="X789" s="71">
        <v>85.53022</v>
      </c>
      <c r="Z789" s="14" t="s">
        <v>18</v>
      </c>
      <c r="AA789" s="50" t="s">
        <v>3</v>
      </c>
      <c r="AB789" s="71">
        <v>84.890820000000005</v>
      </c>
      <c r="AC789" s="74">
        <v>85.206230000000005</v>
      </c>
      <c r="AD789" s="71">
        <v>85.521640000000005</v>
      </c>
      <c r="AF789" s="14" t="s">
        <v>18</v>
      </c>
      <c r="AG789" s="50" t="s">
        <v>3</v>
      </c>
      <c r="AH789" s="71">
        <v>84.890910000000005</v>
      </c>
      <c r="AI789" s="74">
        <v>85.206639999999993</v>
      </c>
      <c r="AJ789" s="71">
        <v>85.522379999999998</v>
      </c>
      <c r="AL789" s="14" t="s">
        <v>18</v>
      </c>
      <c r="AM789" s="50" t="s">
        <v>3</v>
      </c>
      <c r="AN789" s="71">
        <v>84.89058</v>
      </c>
      <c r="AO789" s="74">
        <v>85.205569999999994</v>
      </c>
      <c r="AP789" s="71">
        <v>85.520560000000003</v>
      </c>
      <c r="AR789" s="14" t="s">
        <v>18</v>
      </c>
      <c r="AS789" s="50" t="s">
        <v>3</v>
      </c>
      <c r="AT789" s="71">
        <v>84.898380000000003</v>
      </c>
      <c r="AU789" s="74">
        <v>85.203090000000003</v>
      </c>
      <c r="AV789" s="71">
        <v>85.50779</v>
      </c>
      <c r="AX789" s="14" t="s">
        <v>18</v>
      </c>
      <c r="AY789" s="50" t="s">
        <v>3</v>
      </c>
      <c r="AZ789" s="71">
        <v>84.901989999999998</v>
      </c>
      <c r="BA789" s="74">
        <v>85.200019999999995</v>
      </c>
      <c r="BB789" s="71">
        <v>85.498040000000003</v>
      </c>
      <c r="BD789" s="14" t="s">
        <v>18</v>
      </c>
      <c r="BE789" s="50" t="s">
        <v>3</v>
      </c>
      <c r="BF789" s="71">
        <v>84.911479999999997</v>
      </c>
      <c r="BG789" s="74">
        <v>85.207790000000003</v>
      </c>
      <c r="BH789" s="71">
        <v>85.504090000000005</v>
      </c>
      <c r="BJ789" s="14" t="s">
        <v>18</v>
      </c>
      <c r="BK789" s="50" t="s">
        <v>3</v>
      </c>
      <c r="BL789" s="71">
        <v>84.907480000000007</v>
      </c>
      <c r="BM789" s="74">
        <v>85.202510000000004</v>
      </c>
      <c r="BN789" s="71">
        <v>85.497540000000001</v>
      </c>
      <c r="BP789" s="14" t="s">
        <v>18</v>
      </c>
      <c r="BQ789" s="50" t="s">
        <v>3</v>
      </c>
      <c r="BR789" s="71">
        <v>84.87818</v>
      </c>
      <c r="BS789" s="74">
        <v>85.174549999999996</v>
      </c>
      <c r="BT789" s="71">
        <v>85.470920000000007</v>
      </c>
    </row>
    <row r="790" spans="2:72" x14ac:dyDescent="0.3">
      <c r="B790" s="47"/>
      <c r="C790" s="52" t="s">
        <v>4</v>
      </c>
      <c r="D790" s="69">
        <v>40.602969999999999</v>
      </c>
      <c r="E790" s="73">
        <v>40.871270000000003</v>
      </c>
      <c r="F790" s="69">
        <v>41.139569999999999</v>
      </c>
      <c r="H790" s="47"/>
      <c r="I790" s="52" t="s">
        <v>4</v>
      </c>
      <c r="J790" s="69">
        <v>40.60651</v>
      </c>
      <c r="K790" s="73">
        <v>40.873220000000003</v>
      </c>
      <c r="L790" s="69">
        <v>41.139919999999996</v>
      </c>
      <c r="N790" s="47"/>
      <c r="O790" s="52" t="s">
        <v>4</v>
      </c>
      <c r="P790" s="69">
        <v>40.606949999999998</v>
      </c>
      <c r="Q790" s="73">
        <v>40.87321</v>
      </c>
      <c r="R790" s="69">
        <v>41.139470000000003</v>
      </c>
      <c r="T790" s="47"/>
      <c r="U790" s="52" t="s">
        <v>4</v>
      </c>
      <c r="V790" s="69">
        <v>40.608229999999999</v>
      </c>
      <c r="W790" s="73">
        <v>40.873759999999997</v>
      </c>
      <c r="X790" s="69">
        <v>41.139279999999999</v>
      </c>
      <c r="Z790" s="47"/>
      <c r="AA790" s="52" t="s">
        <v>4</v>
      </c>
      <c r="AB790" s="69">
        <v>40.608359999999998</v>
      </c>
      <c r="AC790" s="73">
        <v>40.873950000000001</v>
      </c>
      <c r="AD790" s="69">
        <v>41.13955</v>
      </c>
      <c r="AF790" s="47"/>
      <c r="AG790" s="52" t="s">
        <v>4</v>
      </c>
      <c r="AH790" s="69">
        <v>40.605289999999997</v>
      </c>
      <c r="AI790" s="73">
        <v>40.872210000000003</v>
      </c>
      <c r="AJ790" s="69">
        <v>41.139130000000002</v>
      </c>
      <c r="AL790" s="47"/>
      <c r="AM790" s="52" t="s">
        <v>4</v>
      </c>
      <c r="AN790" s="69">
        <v>40.606699999999996</v>
      </c>
      <c r="AO790" s="73">
        <v>40.872259999999997</v>
      </c>
      <c r="AP790" s="69">
        <v>41.137810000000002</v>
      </c>
      <c r="AR790" s="47"/>
      <c r="AS790" s="52" t="s">
        <v>4</v>
      </c>
      <c r="AT790" s="69">
        <v>40.606529999999999</v>
      </c>
      <c r="AU790" s="73">
        <v>40.871540000000003</v>
      </c>
      <c r="AV790" s="69">
        <v>41.13655</v>
      </c>
      <c r="AX790" s="47"/>
      <c r="AY790" s="52" t="s">
        <v>4</v>
      </c>
      <c r="AZ790" s="69">
        <v>40.608669999999996</v>
      </c>
      <c r="BA790" s="73">
        <v>40.873220000000003</v>
      </c>
      <c r="BB790" s="69">
        <v>41.137770000000003</v>
      </c>
      <c r="BD790" s="47"/>
      <c r="BE790" s="52" t="s">
        <v>4</v>
      </c>
      <c r="BF790" s="69">
        <v>40.601799999999997</v>
      </c>
      <c r="BG790" s="73">
        <v>40.865569999999998</v>
      </c>
      <c r="BH790" s="69">
        <v>41.129339999999999</v>
      </c>
      <c r="BJ790" s="47"/>
      <c r="BK790" s="52" t="s">
        <v>4</v>
      </c>
      <c r="BL790" s="69">
        <v>40.598550000000003</v>
      </c>
      <c r="BM790" s="73">
        <v>40.863979999999998</v>
      </c>
      <c r="BN790" s="69">
        <v>41.12941</v>
      </c>
      <c r="BP790" s="47"/>
      <c r="BQ790" s="52" t="s">
        <v>4</v>
      </c>
      <c r="BR790" s="69">
        <v>40.588760000000001</v>
      </c>
      <c r="BS790" s="73">
        <v>40.869759999999999</v>
      </c>
      <c r="BT790" s="69">
        <v>41.150759999999998</v>
      </c>
    </row>
    <row r="791" spans="2:72" x14ac:dyDescent="0.3">
      <c r="B791" s="14" t="s">
        <v>19</v>
      </c>
      <c r="C791" s="50" t="s">
        <v>3</v>
      </c>
      <c r="D791" s="71">
        <v>1.5389699999999999</v>
      </c>
      <c r="E791" s="72">
        <v>1.6567700000000001</v>
      </c>
      <c r="F791" s="71">
        <v>1.77458</v>
      </c>
      <c r="H791" s="14" t="s">
        <v>19</v>
      </c>
      <c r="I791" s="50" t="s">
        <v>3</v>
      </c>
      <c r="J791" s="71">
        <v>1.54379</v>
      </c>
      <c r="K791" s="72">
        <v>1.65567</v>
      </c>
      <c r="L791" s="71">
        <v>1.76756</v>
      </c>
      <c r="N791" s="14" t="s">
        <v>19</v>
      </c>
      <c r="O791" s="50" t="s">
        <v>3</v>
      </c>
      <c r="P791" s="71">
        <v>1.53345</v>
      </c>
      <c r="Q791" s="72">
        <v>1.6415299999999999</v>
      </c>
      <c r="R791" s="71">
        <v>1.7496100000000001</v>
      </c>
      <c r="T791" s="14" t="s">
        <v>19</v>
      </c>
      <c r="U791" s="50" t="s">
        <v>3</v>
      </c>
      <c r="V791" s="71">
        <v>1.51746</v>
      </c>
      <c r="W791" s="72">
        <v>1.6245499999999999</v>
      </c>
      <c r="X791" s="71">
        <v>1.7316400000000001</v>
      </c>
      <c r="Z791" s="14" t="s">
        <v>19</v>
      </c>
      <c r="AA791" s="50" t="s">
        <v>3</v>
      </c>
      <c r="AB791" s="71">
        <v>1.50047</v>
      </c>
      <c r="AC791" s="72">
        <v>1.59945</v>
      </c>
      <c r="AD791" s="71">
        <v>1.6984300000000001</v>
      </c>
      <c r="AF791" s="14" t="s">
        <v>19</v>
      </c>
      <c r="AG791" s="50" t="s">
        <v>3</v>
      </c>
      <c r="AH791" s="71">
        <v>1.4792099999999999</v>
      </c>
      <c r="AI791" s="72">
        <v>1.5744899999999999</v>
      </c>
      <c r="AJ791" s="71">
        <v>1.6697599999999999</v>
      </c>
      <c r="AL791" s="14" t="s">
        <v>19</v>
      </c>
      <c r="AM791" s="50" t="s">
        <v>3</v>
      </c>
      <c r="AN791" s="71">
        <v>1.46187</v>
      </c>
      <c r="AO791" s="72">
        <v>1.5464100000000001</v>
      </c>
      <c r="AP791" s="71">
        <v>1.6309499999999999</v>
      </c>
      <c r="AR791" s="14" t="s">
        <v>19</v>
      </c>
      <c r="AS791" s="50" t="s">
        <v>3</v>
      </c>
      <c r="AT791" s="71">
        <v>1.42218</v>
      </c>
      <c r="AU791" s="72">
        <v>1.49925</v>
      </c>
      <c r="AV791" s="71">
        <v>1.5763100000000001</v>
      </c>
      <c r="AX791" s="14" t="s">
        <v>19</v>
      </c>
      <c r="AY791" s="50" t="s">
        <v>3</v>
      </c>
      <c r="AZ791" s="71">
        <v>1.37199</v>
      </c>
      <c r="BA791" s="72">
        <v>1.43597</v>
      </c>
      <c r="BB791" s="71">
        <v>1.49996</v>
      </c>
      <c r="BD791" s="14" t="s">
        <v>19</v>
      </c>
      <c r="BE791" s="50" t="s">
        <v>3</v>
      </c>
      <c r="BF791" s="71">
        <v>1.30382</v>
      </c>
      <c r="BG791" s="72">
        <v>1.34606</v>
      </c>
      <c r="BH791" s="71">
        <v>1.3883099999999999</v>
      </c>
      <c r="BJ791" s="14" t="s">
        <v>19</v>
      </c>
      <c r="BK791" s="50" t="s">
        <v>3</v>
      </c>
      <c r="BL791" s="71">
        <v>1.2071400000000001</v>
      </c>
      <c r="BM791" s="72">
        <v>1.23698</v>
      </c>
      <c r="BN791" s="71">
        <v>1.2668200000000001</v>
      </c>
      <c r="BP791" s="14" t="s">
        <v>19</v>
      </c>
      <c r="BQ791" s="50" t="s">
        <v>3</v>
      </c>
      <c r="BR791" s="71">
        <v>1.0750200000000001</v>
      </c>
      <c r="BS791" s="72">
        <v>1.08945</v>
      </c>
      <c r="BT791" s="71">
        <v>1.10389</v>
      </c>
    </row>
    <row r="792" spans="2:72" x14ac:dyDescent="0.3">
      <c r="B792" s="47"/>
      <c r="C792" s="52" t="s">
        <v>4</v>
      </c>
      <c r="D792" s="69">
        <v>1.2615400000000001</v>
      </c>
      <c r="E792" s="73">
        <v>1.3279099999999999</v>
      </c>
      <c r="F792" s="69">
        <v>1.3942699999999999</v>
      </c>
      <c r="H792" s="47"/>
      <c r="I792" s="52" t="s">
        <v>4</v>
      </c>
      <c r="J792" s="69">
        <v>1.2602899999999999</v>
      </c>
      <c r="K792" s="73">
        <v>1.32063</v>
      </c>
      <c r="L792" s="69">
        <v>1.3809800000000001</v>
      </c>
      <c r="N792" s="47"/>
      <c r="O792" s="52" t="s">
        <v>4</v>
      </c>
      <c r="P792" s="69">
        <v>1.24722</v>
      </c>
      <c r="Q792" s="73">
        <v>1.30264</v>
      </c>
      <c r="R792" s="69">
        <v>1.35806</v>
      </c>
      <c r="T792" s="47"/>
      <c r="U792" s="52" t="s">
        <v>4</v>
      </c>
      <c r="V792" s="69">
        <v>1.23109</v>
      </c>
      <c r="W792" s="73">
        <v>1.2852300000000001</v>
      </c>
      <c r="X792" s="69">
        <v>1.33938</v>
      </c>
      <c r="Z792" s="47"/>
      <c r="AA792" s="52" t="s">
        <v>4</v>
      </c>
      <c r="AB792" s="69">
        <v>1.2080599999999999</v>
      </c>
      <c r="AC792" s="73">
        <v>1.2558199999999999</v>
      </c>
      <c r="AD792" s="69">
        <v>1.30359</v>
      </c>
      <c r="AF792" s="47"/>
      <c r="AG792" s="52" t="s">
        <v>4</v>
      </c>
      <c r="AH792" s="69">
        <v>1.17957</v>
      </c>
      <c r="AI792" s="73">
        <v>1.2295400000000001</v>
      </c>
      <c r="AJ792" s="69">
        <v>1.2795099999999999</v>
      </c>
      <c r="AL792" s="47"/>
      <c r="AM792" s="52" t="s">
        <v>4</v>
      </c>
      <c r="AN792" s="69">
        <v>1.15768</v>
      </c>
      <c r="AO792" s="73">
        <v>1.19814</v>
      </c>
      <c r="AP792" s="69">
        <v>1.2385900000000001</v>
      </c>
      <c r="AR792" s="47"/>
      <c r="AS792" s="52" t="s">
        <v>4</v>
      </c>
      <c r="AT792" s="69">
        <v>1.11924</v>
      </c>
      <c r="AU792" s="73">
        <v>1.16967</v>
      </c>
      <c r="AV792" s="69">
        <v>1.2200899999999999</v>
      </c>
      <c r="AX792" s="47"/>
      <c r="AY792" s="52" t="s">
        <v>4</v>
      </c>
      <c r="AZ792" s="69">
        <v>1.08189</v>
      </c>
      <c r="BA792" s="73">
        <v>1.1297900000000001</v>
      </c>
      <c r="BB792" s="69">
        <v>1.1776800000000001</v>
      </c>
      <c r="BD792" s="47"/>
      <c r="BE792" s="52" t="s">
        <v>4</v>
      </c>
      <c r="BF792" s="69">
        <v>1.0325599999999999</v>
      </c>
      <c r="BG792" s="73">
        <v>1.10646</v>
      </c>
      <c r="BH792" s="69">
        <v>1.18035</v>
      </c>
      <c r="BJ792" s="47"/>
      <c r="BK792" s="52" t="s">
        <v>4</v>
      </c>
      <c r="BL792" s="69">
        <v>1.03206</v>
      </c>
      <c r="BM792" s="73">
        <v>1.1049199999999999</v>
      </c>
      <c r="BN792" s="69">
        <v>1.1777899999999999</v>
      </c>
      <c r="BP792" s="47"/>
      <c r="BQ792" s="52" t="s">
        <v>4</v>
      </c>
      <c r="BR792" s="69">
        <v>1.04769</v>
      </c>
      <c r="BS792" s="73">
        <v>1.1032999999999999</v>
      </c>
      <c r="BT792" s="69">
        <v>1.15892</v>
      </c>
    </row>
    <row r="793" spans="2:72" x14ac:dyDescent="0.3">
      <c r="B793" s="14" t="s">
        <v>20</v>
      </c>
      <c r="C793" s="50" t="s">
        <v>3</v>
      </c>
      <c r="D793" s="71">
        <v>1.2244900000000001</v>
      </c>
      <c r="E793" s="72">
        <v>1.35514</v>
      </c>
      <c r="F793" s="71">
        <v>1.4857800000000001</v>
      </c>
      <c r="H793" s="14" t="s">
        <v>20</v>
      </c>
      <c r="I793" s="50" t="s">
        <v>3</v>
      </c>
      <c r="J793" s="71">
        <v>1.2142900000000001</v>
      </c>
      <c r="K793" s="72">
        <v>1.34412</v>
      </c>
      <c r="L793" s="71">
        <v>1.4739599999999999</v>
      </c>
      <c r="N793" s="14" t="s">
        <v>20</v>
      </c>
      <c r="O793" s="50" t="s">
        <v>3</v>
      </c>
      <c r="P793" s="71">
        <v>1.2042999999999999</v>
      </c>
      <c r="Q793" s="72">
        <v>1.33758</v>
      </c>
      <c r="R793" s="71">
        <v>1.47085</v>
      </c>
      <c r="T793" s="14" t="s">
        <v>20</v>
      </c>
      <c r="U793" s="50" t="s">
        <v>3</v>
      </c>
      <c r="V793" s="71">
        <v>1.1942900000000001</v>
      </c>
      <c r="W793" s="72">
        <v>1.33525</v>
      </c>
      <c r="X793" s="71">
        <v>1.47621</v>
      </c>
      <c r="Z793" s="14" t="s">
        <v>20</v>
      </c>
      <c r="AA793" s="50" t="s">
        <v>3</v>
      </c>
      <c r="AB793" s="71">
        <v>1.19059</v>
      </c>
      <c r="AC793" s="72">
        <v>1.3286100000000001</v>
      </c>
      <c r="AD793" s="71">
        <v>1.4666399999999999</v>
      </c>
      <c r="AF793" s="14" t="s">
        <v>20</v>
      </c>
      <c r="AG793" s="50" t="s">
        <v>3</v>
      </c>
      <c r="AH793" s="71">
        <v>1.15601</v>
      </c>
      <c r="AI793" s="72">
        <v>1.3050999999999999</v>
      </c>
      <c r="AJ793" s="71">
        <v>1.4541900000000001</v>
      </c>
      <c r="AL793" s="14" t="s">
        <v>20</v>
      </c>
      <c r="AM793" s="50" t="s">
        <v>3</v>
      </c>
      <c r="AN793" s="71">
        <v>1.1198999999999999</v>
      </c>
      <c r="AO793" s="72">
        <v>1.2690900000000001</v>
      </c>
      <c r="AP793" s="71">
        <v>1.41828</v>
      </c>
      <c r="AR793" s="14" t="s">
        <v>20</v>
      </c>
      <c r="AS793" s="50" t="s">
        <v>3</v>
      </c>
      <c r="AT793" s="71">
        <v>1.0504100000000001</v>
      </c>
      <c r="AU793" s="72">
        <v>1.21255</v>
      </c>
      <c r="AV793" s="71">
        <v>1.3747</v>
      </c>
      <c r="AX793" s="14" t="s">
        <v>20</v>
      </c>
      <c r="AY793" s="50" t="s">
        <v>3</v>
      </c>
      <c r="AZ793" s="71">
        <v>0.96597</v>
      </c>
      <c r="BA793" s="72">
        <v>1.13794</v>
      </c>
      <c r="BB793" s="71">
        <v>1.3099099999999999</v>
      </c>
      <c r="BD793" s="14" t="s">
        <v>20</v>
      </c>
      <c r="BE793" s="50" t="s">
        <v>3</v>
      </c>
      <c r="BF793" s="71">
        <v>0.87083999999999995</v>
      </c>
      <c r="BG793" s="72">
        <v>1.0240400000000001</v>
      </c>
      <c r="BH793" s="71">
        <v>1.1772400000000001</v>
      </c>
      <c r="BJ793" s="14" t="s">
        <v>20</v>
      </c>
      <c r="BK793" s="50" t="s">
        <v>3</v>
      </c>
      <c r="BL793" s="71">
        <v>0.65819000000000005</v>
      </c>
      <c r="BM793" s="72">
        <v>0.81581999999999999</v>
      </c>
      <c r="BN793" s="71">
        <v>0.97345999999999999</v>
      </c>
      <c r="BP793" s="14" t="s">
        <v>20</v>
      </c>
      <c r="BQ793" s="50" t="s">
        <v>3</v>
      </c>
      <c r="BR793" s="71">
        <v>0.48255999999999999</v>
      </c>
      <c r="BS793" s="72">
        <v>0.57203999999999999</v>
      </c>
      <c r="BT793" s="71">
        <v>0.66152</v>
      </c>
    </row>
    <row r="794" spans="2:72" x14ac:dyDescent="0.3">
      <c r="B794" s="47"/>
      <c r="C794" s="52" t="s">
        <v>4</v>
      </c>
      <c r="D794" s="69">
        <v>0.94047999999999998</v>
      </c>
      <c r="E794" s="73">
        <v>0.98907999999999996</v>
      </c>
      <c r="F794" s="69">
        <v>1.0376799999999999</v>
      </c>
      <c r="H794" s="47"/>
      <c r="I794" s="52" t="s">
        <v>4</v>
      </c>
      <c r="J794" s="69">
        <v>0.93640000000000001</v>
      </c>
      <c r="K794" s="73">
        <v>0.98479000000000005</v>
      </c>
      <c r="L794" s="69">
        <v>1.0331900000000001</v>
      </c>
      <c r="N794" s="47"/>
      <c r="O794" s="52" t="s">
        <v>4</v>
      </c>
      <c r="P794" s="69">
        <v>0.93620999999999999</v>
      </c>
      <c r="Q794" s="73">
        <v>0.98594999999999999</v>
      </c>
      <c r="R794" s="69">
        <v>1.03569</v>
      </c>
      <c r="T794" s="47"/>
      <c r="U794" s="52" t="s">
        <v>4</v>
      </c>
      <c r="V794" s="69">
        <v>0.93418000000000001</v>
      </c>
      <c r="W794" s="73">
        <v>0.98624000000000001</v>
      </c>
      <c r="X794" s="69">
        <v>1.0383</v>
      </c>
      <c r="Z794" s="47"/>
      <c r="AA794" s="52" t="s">
        <v>4</v>
      </c>
      <c r="AB794" s="69">
        <v>0.93240000000000001</v>
      </c>
      <c r="AC794" s="73">
        <v>0.98448999999999998</v>
      </c>
      <c r="AD794" s="69">
        <v>1.03657</v>
      </c>
      <c r="AF794" s="47"/>
      <c r="AG794" s="52" t="s">
        <v>4</v>
      </c>
      <c r="AH794" s="69">
        <v>0.92974000000000001</v>
      </c>
      <c r="AI794" s="73">
        <v>0.98194999999999999</v>
      </c>
      <c r="AJ794" s="69">
        <v>1.03417</v>
      </c>
      <c r="AL794" s="47"/>
      <c r="AM794" s="52" t="s">
        <v>4</v>
      </c>
      <c r="AN794" s="69">
        <v>0.91735999999999995</v>
      </c>
      <c r="AO794" s="73">
        <v>0.97436999999999996</v>
      </c>
      <c r="AP794" s="69">
        <v>1.03138</v>
      </c>
      <c r="AR794" s="47"/>
      <c r="AS794" s="52" t="s">
        <v>4</v>
      </c>
      <c r="AT794" s="69">
        <v>0.91271000000000002</v>
      </c>
      <c r="AU794" s="73">
        <v>0.97475000000000001</v>
      </c>
      <c r="AV794" s="69">
        <v>1.03678</v>
      </c>
      <c r="AX794" s="47"/>
      <c r="AY794" s="52" t="s">
        <v>4</v>
      </c>
      <c r="AZ794" s="69">
        <v>0.87414000000000003</v>
      </c>
      <c r="BA794" s="73">
        <v>0.95030999999999999</v>
      </c>
      <c r="BB794" s="69">
        <v>1.0264899999999999</v>
      </c>
      <c r="BD794" s="47"/>
      <c r="BE794" s="52" t="s">
        <v>4</v>
      </c>
      <c r="BF794" s="69">
        <v>0.83996999999999999</v>
      </c>
      <c r="BG794" s="73">
        <v>0.92042000000000002</v>
      </c>
      <c r="BH794" s="69">
        <v>1.00088</v>
      </c>
      <c r="BJ794" s="47"/>
      <c r="BK794" s="52" t="s">
        <v>4</v>
      </c>
      <c r="BL794" s="69">
        <v>0.71560000000000001</v>
      </c>
      <c r="BM794" s="73">
        <v>0.82323000000000002</v>
      </c>
      <c r="BN794" s="69">
        <v>0.93084999999999996</v>
      </c>
      <c r="BP794" s="47"/>
      <c r="BQ794" s="52" t="s">
        <v>4</v>
      </c>
      <c r="BR794" s="69">
        <v>0.60475000000000001</v>
      </c>
      <c r="BS794" s="73">
        <v>0.68491999999999997</v>
      </c>
      <c r="BT794" s="69">
        <v>0.76507999999999998</v>
      </c>
    </row>
    <row r="795" spans="2:72" x14ac:dyDescent="0.3">
      <c r="B795" s="14" t="s">
        <v>21</v>
      </c>
      <c r="C795" s="50" t="s">
        <v>3</v>
      </c>
      <c r="D795" s="71">
        <v>1.42686</v>
      </c>
      <c r="E795" s="74">
        <v>1.52949</v>
      </c>
      <c r="F795" s="71">
        <v>1.63212</v>
      </c>
      <c r="H795" s="14" t="s">
        <v>21</v>
      </c>
      <c r="I795" s="50" t="s">
        <v>3</v>
      </c>
      <c r="J795" s="71">
        <v>1.41405</v>
      </c>
      <c r="K795" s="74">
        <v>1.5205599999999999</v>
      </c>
      <c r="L795" s="71">
        <v>1.6270800000000001</v>
      </c>
      <c r="N795" s="14" t="s">
        <v>21</v>
      </c>
      <c r="O795" s="50" t="s">
        <v>3</v>
      </c>
      <c r="P795" s="71">
        <v>1.4035299999999999</v>
      </c>
      <c r="Q795" s="74">
        <v>1.51336</v>
      </c>
      <c r="R795" s="71">
        <v>1.6232</v>
      </c>
      <c r="T795" s="14" t="s">
        <v>21</v>
      </c>
      <c r="U795" s="50" t="s">
        <v>3</v>
      </c>
      <c r="V795" s="71">
        <v>1.39968</v>
      </c>
      <c r="W795" s="74">
        <v>1.5129699999999999</v>
      </c>
      <c r="X795" s="71">
        <v>1.62626</v>
      </c>
      <c r="Z795" s="14" t="s">
        <v>21</v>
      </c>
      <c r="AA795" s="50" t="s">
        <v>3</v>
      </c>
      <c r="AB795" s="71">
        <v>1.3919600000000001</v>
      </c>
      <c r="AC795" s="74">
        <v>1.5060100000000001</v>
      </c>
      <c r="AD795" s="71">
        <v>1.6200600000000001</v>
      </c>
      <c r="AF795" s="14" t="s">
        <v>21</v>
      </c>
      <c r="AG795" s="50" t="s">
        <v>3</v>
      </c>
      <c r="AH795" s="71">
        <v>1.3714999999999999</v>
      </c>
      <c r="AI795" s="74">
        <v>1.4903900000000001</v>
      </c>
      <c r="AJ795" s="71">
        <v>1.60928</v>
      </c>
      <c r="AL795" s="14" t="s">
        <v>21</v>
      </c>
      <c r="AM795" s="50" t="s">
        <v>3</v>
      </c>
      <c r="AN795" s="71">
        <v>1.35002</v>
      </c>
      <c r="AO795" s="74">
        <v>1.4721299999999999</v>
      </c>
      <c r="AP795" s="71">
        <v>1.5942499999999999</v>
      </c>
      <c r="AR795" s="14" t="s">
        <v>21</v>
      </c>
      <c r="AS795" s="50" t="s">
        <v>3</v>
      </c>
      <c r="AT795" s="71">
        <v>1.32352</v>
      </c>
      <c r="AU795" s="74">
        <v>1.45333</v>
      </c>
      <c r="AV795" s="71">
        <v>1.5831500000000001</v>
      </c>
      <c r="AX795" s="14" t="s">
        <v>21</v>
      </c>
      <c r="AY795" s="50" t="s">
        <v>3</v>
      </c>
      <c r="AZ795" s="71">
        <v>1.2645599999999999</v>
      </c>
      <c r="BA795" s="74">
        <v>1.40516</v>
      </c>
      <c r="BB795" s="71">
        <v>1.54576</v>
      </c>
      <c r="BD795" s="14" t="s">
        <v>21</v>
      </c>
      <c r="BE795" s="50" t="s">
        <v>3</v>
      </c>
      <c r="BF795" s="71">
        <v>1.25342</v>
      </c>
      <c r="BG795" s="74">
        <v>1.37754</v>
      </c>
      <c r="BH795" s="71">
        <v>1.5016499999999999</v>
      </c>
      <c r="BJ795" s="14" t="s">
        <v>21</v>
      </c>
      <c r="BK795" s="50" t="s">
        <v>3</v>
      </c>
      <c r="BL795" s="71">
        <v>1.11961</v>
      </c>
      <c r="BM795" s="74">
        <v>1.26633</v>
      </c>
      <c r="BN795" s="71">
        <v>1.4130499999999999</v>
      </c>
      <c r="BP795" s="14" t="s">
        <v>21</v>
      </c>
      <c r="BQ795" s="50" t="s">
        <v>3</v>
      </c>
      <c r="BR795" s="71">
        <v>1.12242</v>
      </c>
      <c r="BS795" s="74">
        <v>1.2410600000000001</v>
      </c>
      <c r="BT795" s="71">
        <v>1.3596900000000001</v>
      </c>
    </row>
    <row r="796" spans="2:72" x14ac:dyDescent="0.3">
      <c r="B796" s="47"/>
      <c r="C796" s="52" t="s">
        <v>4</v>
      </c>
      <c r="D796" s="69">
        <v>0.93098999999999998</v>
      </c>
      <c r="E796" s="73">
        <v>0.97121000000000002</v>
      </c>
      <c r="F796" s="69">
        <v>1.0114300000000001</v>
      </c>
      <c r="H796" s="47"/>
      <c r="I796" s="52" t="s">
        <v>4</v>
      </c>
      <c r="J796" s="69">
        <v>0.92701999999999996</v>
      </c>
      <c r="K796" s="73">
        <v>0.96701999999999999</v>
      </c>
      <c r="L796" s="69">
        <v>1.00702</v>
      </c>
      <c r="N796" s="47"/>
      <c r="O796" s="52" t="s">
        <v>4</v>
      </c>
      <c r="P796" s="69">
        <v>0.92935999999999996</v>
      </c>
      <c r="Q796" s="73">
        <v>0.96962999999999999</v>
      </c>
      <c r="R796" s="69">
        <v>1.00989</v>
      </c>
      <c r="T796" s="47"/>
      <c r="U796" s="52" t="s">
        <v>4</v>
      </c>
      <c r="V796" s="69">
        <v>0.92935999999999996</v>
      </c>
      <c r="W796" s="73">
        <v>0.97148000000000001</v>
      </c>
      <c r="X796" s="69">
        <v>1.0136099999999999</v>
      </c>
      <c r="Z796" s="47"/>
      <c r="AA796" s="52" t="s">
        <v>4</v>
      </c>
      <c r="AB796" s="69">
        <v>0.92996999999999996</v>
      </c>
      <c r="AC796" s="73">
        <v>0.97085999999999995</v>
      </c>
      <c r="AD796" s="69">
        <v>1.0117499999999999</v>
      </c>
      <c r="AF796" s="47"/>
      <c r="AG796" s="52" t="s">
        <v>4</v>
      </c>
      <c r="AH796" s="69">
        <v>0.93198000000000003</v>
      </c>
      <c r="AI796" s="73">
        <v>0.97140000000000004</v>
      </c>
      <c r="AJ796" s="69">
        <v>1.01081</v>
      </c>
      <c r="AL796" s="47"/>
      <c r="AM796" s="52" t="s">
        <v>4</v>
      </c>
      <c r="AN796" s="69">
        <v>0.92462999999999995</v>
      </c>
      <c r="AO796" s="73">
        <v>0.96599000000000002</v>
      </c>
      <c r="AP796" s="69">
        <v>1.00736</v>
      </c>
      <c r="AR796" s="47"/>
      <c r="AS796" s="52" t="s">
        <v>4</v>
      </c>
      <c r="AT796" s="69">
        <v>0.93435000000000001</v>
      </c>
      <c r="AU796" s="73">
        <v>0.97602</v>
      </c>
      <c r="AV796" s="69">
        <v>1.0176799999999999</v>
      </c>
      <c r="AX796" s="47"/>
      <c r="AY796" s="52" t="s">
        <v>4</v>
      </c>
      <c r="AZ796" s="69">
        <v>0.91905999999999999</v>
      </c>
      <c r="BA796" s="73">
        <v>0.96347000000000005</v>
      </c>
      <c r="BB796" s="69">
        <v>1.0078800000000001</v>
      </c>
      <c r="BD796" s="47"/>
      <c r="BE796" s="52" t="s">
        <v>4</v>
      </c>
      <c r="BF796" s="69">
        <v>0.89876999999999996</v>
      </c>
      <c r="BG796" s="73">
        <v>0.94820000000000004</v>
      </c>
      <c r="BH796" s="69">
        <v>0.99761999999999995</v>
      </c>
      <c r="BJ796" s="47"/>
      <c r="BK796" s="52" t="s">
        <v>4</v>
      </c>
      <c r="BL796" s="69">
        <v>0.85274000000000005</v>
      </c>
      <c r="BM796" s="73">
        <v>0.90991999999999995</v>
      </c>
      <c r="BN796" s="69">
        <v>0.96709999999999996</v>
      </c>
      <c r="BP796" s="47"/>
      <c r="BQ796" s="52" t="s">
        <v>4</v>
      </c>
      <c r="BR796" s="69">
        <v>0.87166999999999994</v>
      </c>
      <c r="BS796" s="73">
        <v>0.92581000000000002</v>
      </c>
      <c r="BT796" s="69">
        <v>0.97994999999999999</v>
      </c>
    </row>
    <row r="797" spans="2:72" x14ac:dyDescent="0.3">
      <c r="B797" s="14" t="s">
        <v>22</v>
      </c>
      <c r="C797" s="50" t="s">
        <v>3</v>
      </c>
      <c r="D797" s="71">
        <v>0.33645000000000003</v>
      </c>
      <c r="E797" s="74">
        <v>0.35437999999999997</v>
      </c>
      <c r="F797" s="71">
        <v>0.37230999999999997</v>
      </c>
      <c r="H797" s="14" t="s">
        <v>22</v>
      </c>
      <c r="I797" s="50" t="s">
        <v>3</v>
      </c>
      <c r="J797" s="71">
        <v>0.33585999999999999</v>
      </c>
      <c r="K797" s="74">
        <v>0.35404999999999998</v>
      </c>
      <c r="L797" s="71">
        <v>0.37224000000000002</v>
      </c>
      <c r="N797" s="14" t="s">
        <v>22</v>
      </c>
      <c r="O797" s="50" t="s">
        <v>3</v>
      </c>
      <c r="P797" s="71">
        <v>0.33367999999999998</v>
      </c>
      <c r="Q797" s="74">
        <v>0.35003000000000001</v>
      </c>
      <c r="R797" s="71">
        <v>0.36636999999999997</v>
      </c>
      <c r="T797" s="14" t="s">
        <v>22</v>
      </c>
      <c r="U797" s="50" t="s">
        <v>3</v>
      </c>
      <c r="V797" s="71">
        <v>0.33393</v>
      </c>
      <c r="W797" s="74">
        <v>0.35382999999999998</v>
      </c>
      <c r="X797" s="71">
        <v>0.37373000000000001</v>
      </c>
      <c r="Z797" s="14" t="s">
        <v>22</v>
      </c>
      <c r="AA797" s="50" t="s">
        <v>3</v>
      </c>
      <c r="AB797" s="71">
        <v>0.33600000000000002</v>
      </c>
      <c r="AC797" s="74">
        <v>0.35810999999999998</v>
      </c>
      <c r="AD797" s="71">
        <v>0.38022</v>
      </c>
      <c r="AF797" s="14" t="s">
        <v>22</v>
      </c>
      <c r="AG797" s="50" t="s">
        <v>3</v>
      </c>
      <c r="AH797" s="71">
        <v>0.33302999999999999</v>
      </c>
      <c r="AI797" s="74">
        <v>0.35314000000000001</v>
      </c>
      <c r="AJ797" s="71">
        <v>0.37325000000000003</v>
      </c>
      <c r="AL797" s="14" t="s">
        <v>22</v>
      </c>
      <c r="AM797" s="50" t="s">
        <v>3</v>
      </c>
      <c r="AN797" s="71">
        <v>0.32578000000000001</v>
      </c>
      <c r="AO797" s="74">
        <v>0.34921999999999997</v>
      </c>
      <c r="AP797" s="71">
        <v>0.37265999999999999</v>
      </c>
      <c r="AR797" s="14" t="s">
        <v>22</v>
      </c>
      <c r="AS797" s="50" t="s">
        <v>3</v>
      </c>
      <c r="AT797" s="71">
        <v>0.31574000000000002</v>
      </c>
      <c r="AU797" s="74">
        <v>0.33986</v>
      </c>
      <c r="AV797" s="71">
        <v>0.36398000000000003</v>
      </c>
      <c r="AX797" s="14" t="s">
        <v>22</v>
      </c>
      <c r="AY797" s="50" t="s">
        <v>3</v>
      </c>
      <c r="AZ797" s="71">
        <v>0.31376999999999999</v>
      </c>
      <c r="BA797" s="74">
        <v>0.33357999999999999</v>
      </c>
      <c r="BB797" s="71">
        <v>0.35338999999999998</v>
      </c>
      <c r="BD797" s="14" t="s">
        <v>22</v>
      </c>
      <c r="BE797" s="50" t="s">
        <v>3</v>
      </c>
      <c r="BF797" s="71">
        <v>0.29827999999999999</v>
      </c>
      <c r="BG797" s="74">
        <v>0.31573000000000001</v>
      </c>
      <c r="BH797" s="71">
        <v>0.33317999999999998</v>
      </c>
      <c r="BJ797" s="14" t="s">
        <v>22</v>
      </c>
      <c r="BK797" s="50" t="s">
        <v>3</v>
      </c>
      <c r="BL797" s="71">
        <v>0.28656999999999999</v>
      </c>
      <c r="BM797" s="74">
        <v>0.29737999999999998</v>
      </c>
      <c r="BN797" s="71">
        <v>0.30819999999999997</v>
      </c>
      <c r="BP797" s="14" t="s">
        <v>22</v>
      </c>
      <c r="BQ797" s="50" t="s">
        <v>3</v>
      </c>
      <c r="BR797" s="71">
        <v>0.27628000000000003</v>
      </c>
      <c r="BS797" s="74">
        <v>0.28123999999999999</v>
      </c>
      <c r="BT797" s="71">
        <v>0.28620000000000001</v>
      </c>
    </row>
    <row r="798" spans="2:72" x14ac:dyDescent="0.3">
      <c r="B798" s="47"/>
      <c r="C798" s="52" t="s">
        <v>4</v>
      </c>
      <c r="D798" s="69">
        <v>0.23055</v>
      </c>
      <c r="E798" s="73">
        <v>0.23798</v>
      </c>
      <c r="F798" s="69">
        <v>0.24540999999999999</v>
      </c>
      <c r="H798" s="47"/>
      <c r="I798" s="52" t="s">
        <v>4</v>
      </c>
      <c r="J798" s="69">
        <v>0.22846</v>
      </c>
      <c r="K798" s="73">
        <v>0.23658000000000001</v>
      </c>
      <c r="L798" s="69">
        <v>0.24471000000000001</v>
      </c>
      <c r="N798" s="47"/>
      <c r="O798" s="52" t="s">
        <v>4</v>
      </c>
      <c r="P798" s="69">
        <v>0.22613</v>
      </c>
      <c r="Q798" s="73">
        <v>0.23215</v>
      </c>
      <c r="R798" s="69">
        <v>0.23816999999999999</v>
      </c>
      <c r="T798" s="47"/>
      <c r="U798" s="52" t="s">
        <v>4</v>
      </c>
      <c r="V798" s="69">
        <v>0.23111999999999999</v>
      </c>
      <c r="W798" s="73">
        <v>0.23571</v>
      </c>
      <c r="X798" s="69">
        <v>0.24029</v>
      </c>
      <c r="Z798" s="47"/>
      <c r="AA798" s="52" t="s">
        <v>4</v>
      </c>
      <c r="AB798" s="69">
        <v>0.23136999999999999</v>
      </c>
      <c r="AC798" s="73">
        <v>0.23518</v>
      </c>
      <c r="AD798" s="69">
        <v>0.23899000000000001</v>
      </c>
      <c r="AF798" s="47"/>
      <c r="AG798" s="52" t="s">
        <v>4</v>
      </c>
      <c r="AH798" s="69">
        <v>0.22967000000000001</v>
      </c>
      <c r="AI798" s="73">
        <v>0.23508000000000001</v>
      </c>
      <c r="AJ798" s="69">
        <v>0.24049000000000001</v>
      </c>
      <c r="AL798" s="47"/>
      <c r="AM798" s="52" t="s">
        <v>4</v>
      </c>
      <c r="AN798" s="69">
        <v>0.22650000000000001</v>
      </c>
      <c r="AO798" s="73">
        <v>0.23233000000000001</v>
      </c>
      <c r="AP798" s="69">
        <v>0.23816999999999999</v>
      </c>
      <c r="AR798" s="47"/>
      <c r="AS798" s="52" t="s">
        <v>4</v>
      </c>
      <c r="AT798" s="69">
        <v>0.22514999999999999</v>
      </c>
      <c r="AU798" s="73">
        <v>0.23308999999999999</v>
      </c>
      <c r="AV798" s="69">
        <v>0.24102999999999999</v>
      </c>
      <c r="AX798" s="47"/>
      <c r="AY798" s="52" t="s">
        <v>4</v>
      </c>
      <c r="AZ798" s="69">
        <v>0.22422</v>
      </c>
      <c r="BA798" s="73">
        <v>0.22939000000000001</v>
      </c>
      <c r="BB798" s="69">
        <v>0.23455999999999999</v>
      </c>
      <c r="BD798" s="47"/>
      <c r="BE798" s="52" t="s">
        <v>4</v>
      </c>
      <c r="BF798" s="69">
        <v>0.21714</v>
      </c>
      <c r="BG798" s="73">
        <v>0.22273999999999999</v>
      </c>
      <c r="BH798" s="69">
        <v>0.22835</v>
      </c>
      <c r="BJ798" s="47"/>
      <c r="BK798" s="52" t="s">
        <v>4</v>
      </c>
      <c r="BL798" s="69">
        <v>0.2157</v>
      </c>
      <c r="BM798" s="73">
        <v>0.21983</v>
      </c>
      <c r="BN798" s="69">
        <v>0.22395999999999999</v>
      </c>
      <c r="BP798" s="47"/>
      <c r="BQ798" s="52" t="s">
        <v>4</v>
      </c>
      <c r="BR798" s="69">
        <v>0.21138999999999999</v>
      </c>
      <c r="BS798" s="73">
        <v>0.21359</v>
      </c>
      <c r="BT798" s="69">
        <v>0.21579000000000001</v>
      </c>
    </row>
    <row r="799" spans="2:72" x14ac:dyDescent="0.3">
      <c r="B799" s="14" t="s">
        <v>23</v>
      </c>
      <c r="C799" s="50" t="s">
        <v>3</v>
      </c>
      <c r="D799" s="71">
        <v>0.42591000000000001</v>
      </c>
      <c r="E799" s="72">
        <v>0.74672000000000005</v>
      </c>
      <c r="F799" s="71">
        <v>1.06752</v>
      </c>
      <c r="H799" s="14" t="s">
        <v>23</v>
      </c>
      <c r="I799" s="50" t="s">
        <v>3</v>
      </c>
      <c r="J799" s="71">
        <v>0.43842999999999999</v>
      </c>
      <c r="K799" s="72">
        <v>0.76668000000000003</v>
      </c>
      <c r="L799" s="71">
        <v>1.09493</v>
      </c>
      <c r="N799" s="14" t="s">
        <v>23</v>
      </c>
      <c r="O799" s="50" t="s">
        <v>3</v>
      </c>
      <c r="P799" s="71">
        <v>0.44234000000000001</v>
      </c>
      <c r="Q799" s="72">
        <v>0.75461999999999996</v>
      </c>
      <c r="R799" s="71">
        <v>1.0669</v>
      </c>
      <c r="T799" s="14" t="s">
        <v>23</v>
      </c>
      <c r="U799" s="50" t="s">
        <v>3</v>
      </c>
      <c r="V799" s="71">
        <v>0.42742999999999998</v>
      </c>
      <c r="W799" s="72">
        <v>0.77729000000000004</v>
      </c>
      <c r="X799" s="71">
        <v>1.12714</v>
      </c>
      <c r="Z799" s="14" t="s">
        <v>23</v>
      </c>
      <c r="AA799" s="50" t="s">
        <v>3</v>
      </c>
      <c r="AB799" s="71">
        <v>0.43830999999999998</v>
      </c>
      <c r="AC799" s="72">
        <v>0.79942999999999997</v>
      </c>
      <c r="AD799" s="71">
        <v>1.16055</v>
      </c>
      <c r="AF799" s="14" t="s">
        <v>23</v>
      </c>
      <c r="AG799" s="50" t="s">
        <v>3</v>
      </c>
      <c r="AH799" s="71">
        <v>0.47195999999999999</v>
      </c>
      <c r="AI799" s="72">
        <v>0.86702999999999997</v>
      </c>
      <c r="AJ799" s="71">
        <v>1.2620899999999999</v>
      </c>
      <c r="AL799" s="14" t="s">
        <v>23</v>
      </c>
      <c r="AM799" s="50" t="s">
        <v>3</v>
      </c>
      <c r="AN799" s="71">
        <v>0.52590000000000003</v>
      </c>
      <c r="AO799" s="72">
        <v>0.99126999999999998</v>
      </c>
      <c r="AP799" s="71">
        <v>1.4566399999999999</v>
      </c>
      <c r="AR799" s="14" t="s">
        <v>23</v>
      </c>
      <c r="AS799" s="50" t="s">
        <v>3</v>
      </c>
      <c r="AT799" s="71">
        <v>0.64412999999999998</v>
      </c>
      <c r="AU799" s="72">
        <v>1.3090299999999999</v>
      </c>
      <c r="AV799" s="71">
        <v>1.97393</v>
      </c>
      <c r="AX799" s="14" t="s">
        <v>23</v>
      </c>
      <c r="AY799" s="50" t="s">
        <v>3</v>
      </c>
      <c r="AZ799" s="71">
        <v>0.82279000000000002</v>
      </c>
      <c r="BA799" s="72">
        <v>1.5833299999999999</v>
      </c>
      <c r="BB799" s="71">
        <v>2.3438599999999998</v>
      </c>
      <c r="BD799" s="14" t="s">
        <v>23</v>
      </c>
      <c r="BE799" s="50" t="s">
        <v>3</v>
      </c>
      <c r="BF799" s="71">
        <v>1.1247100000000001</v>
      </c>
      <c r="BG799" s="72">
        <v>2.5809600000000001</v>
      </c>
      <c r="BH799" s="71">
        <v>4.03721</v>
      </c>
      <c r="BJ799" s="14" t="s">
        <v>23</v>
      </c>
      <c r="BK799" s="50" t="s">
        <v>3</v>
      </c>
      <c r="BL799" s="71">
        <v>2.4662700000000002</v>
      </c>
      <c r="BM799" s="72">
        <v>4.6507800000000001</v>
      </c>
      <c r="BN799" s="71">
        <v>6.8352899999999996</v>
      </c>
      <c r="BP799" s="14" t="s">
        <v>23</v>
      </c>
      <c r="BQ799" s="50" t="s">
        <v>3</v>
      </c>
      <c r="BR799" s="71">
        <v>8.0209100000000007</v>
      </c>
      <c r="BS799" s="72">
        <v>12.22137</v>
      </c>
      <c r="BT799" s="71">
        <v>16.42182</v>
      </c>
    </row>
    <row r="800" spans="2:72" x14ac:dyDescent="0.3">
      <c r="B800" s="47"/>
      <c r="C800" s="52" t="s">
        <v>4</v>
      </c>
      <c r="D800" s="69">
        <v>1.33202</v>
      </c>
      <c r="E800" s="73">
        <v>2.3166500000000001</v>
      </c>
      <c r="F800" s="69">
        <v>3.3012700000000001</v>
      </c>
      <c r="H800" s="47"/>
      <c r="I800" s="52" t="s">
        <v>4</v>
      </c>
      <c r="J800" s="69">
        <v>1.4218</v>
      </c>
      <c r="K800" s="73">
        <v>2.3411300000000002</v>
      </c>
      <c r="L800" s="69">
        <v>3.2604500000000001</v>
      </c>
      <c r="N800" s="47"/>
      <c r="O800" s="52" t="s">
        <v>4</v>
      </c>
      <c r="P800" s="69">
        <v>1.3874299999999999</v>
      </c>
      <c r="Q800" s="73">
        <v>2.6499600000000001</v>
      </c>
      <c r="R800" s="69">
        <v>3.9125000000000001</v>
      </c>
      <c r="T800" s="47"/>
      <c r="U800" s="52" t="s">
        <v>4</v>
      </c>
      <c r="V800" s="69">
        <v>1.3868</v>
      </c>
      <c r="W800" s="73">
        <v>2.6961200000000001</v>
      </c>
      <c r="X800" s="69">
        <v>4.0054299999999996</v>
      </c>
      <c r="Z800" s="47"/>
      <c r="AA800" s="52" t="s">
        <v>4</v>
      </c>
      <c r="AB800" s="69">
        <v>1.5584499999999999</v>
      </c>
      <c r="AC800" s="73">
        <v>2.8812199999999999</v>
      </c>
      <c r="AD800" s="69">
        <v>4.2039799999999996</v>
      </c>
      <c r="AF800" s="47"/>
      <c r="AG800" s="52" t="s">
        <v>4</v>
      </c>
      <c r="AH800" s="69">
        <v>1.7738799999999999</v>
      </c>
      <c r="AI800" s="73">
        <v>2.7339699999999998</v>
      </c>
      <c r="AJ800" s="69">
        <v>3.6940599999999999</v>
      </c>
      <c r="AL800" s="47"/>
      <c r="AM800" s="52" t="s">
        <v>4</v>
      </c>
      <c r="AN800" s="69">
        <v>1.75031</v>
      </c>
      <c r="AO800" s="73">
        <v>3.1086299999999998</v>
      </c>
      <c r="AP800" s="69">
        <v>4.4669600000000003</v>
      </c>
      <c r="AR800" s="47"/>
      <c r="AS800" s="52" t="s">
        <v>4</v>
      </c>
      <c r="AT800" s="69">
        <v>2.1507900000000002</v>
      </c>
      <c r="AU800" s="73">
        <v>3.3741300000000001</v>
      </c>
      <c r="AV800" s="69">
        <v>4.59748</v>
      </c>
      <c r="AX800" s="47"/>
      <c r="AY800" s="52" t="s">
        <v>4</v>
      </c>
      <c r="AZ800" s="69">
        <v>2.4329700000000001</v>
      </c>
      <c r="BA800" s="73">
        <v>3.6086100000000001</v>
      </c>
      <c r="BB800" s="69">
        <v>4.7842399999999996</v>
      </c>
      <c r="BD800" s="47"/>
      <c r="BE800" s="52" t="s">
        <v>4</v>
      </c>
      <c r="BF800" s="69">
        <v>3.1716199999999999</v>
      </c>
      <c r="BG800" s="73">
        <v>4.8981899999999996</v>
      </c>
      <c r="BH800" s="69">
        <v>6.6247699999999998</v>
      </c>
      <c r="BJ800" s="47"/>
      <c r="BK800" s="52" t="s">
        <v>4</v>
      </c>
      <c r="BL800" s="69">
        <v>4.5854799999999996</v>
      </c>
      <c r="BM800" s="73">
        <v>7.1939299999999999</v>
      </c>
      <c r="BN800" s="69">
        <v>9.8023699999999998</v>
      </c>
      <c r="BP800" s="47"/>
      <c r="BQ800" s="52" t="s">
        <v>4</v>
      </c>
      <c r="BR800" s="69">
        <v>9.8975100000000005</v>
      </c>
      <c r="BS800" s="73">
        <v>13.74194</v>
      </c>
      <c r="BT800" s="69">
        <v>17.586369999999999</v>
      </c>
    </row>
    <row r="801" spans="2:72" x14ac:dyDescent="0.3">
      <c r="B801" s="14" t="s">
        <v>24</v>
      </c>
      <c r="C801" s="50" t="s">
        <v>3</v>
      </c>
      <c r="D801" s="71">
        <v>3.7405900000000001</v>
      </c>
      <c r="E801" s="74">
        <v>4.59633</v>
      </c>
      <c r="F801" s="71">
        <v>5.4520600000000004</v>
      </c>
      <c r="H801" s="14" t="s">
        <v>24</v>
      </c>
      <c r="I801" s="50" t="s">
        <v>3</v>
      </c>
      <c r="J801" s="71">
        <v>3.6890800000000001</v>
      </c>
      <c r="K801" s="74">
        <v>4.6431399999999998</v>
      </c>
      <c r="L801" s="71">
        <v>5.5972</v>
      </c>
      <c r="N801" s="14" t="s">
        <v>24</v>
      </c>
      <c r="O801" s="50" t="s">
        <v>3</v>
      </c>
      <c r="P801" s="71">
        <v>3.7025399999999999</v>
      </c>
      <c r="Q801" s="74">
        <v>4.57559</v>
      </c>
      <c r="R801" s="71">
        <v>5.4486400000000001</v>
      </c>
      <c r="T801" s="14" t="s">
        <v>24</v>
      </c>
      <c r="U801" s="50" t="s">
        <v>3</v>
      </c>
      <c r="V801" s="71">
        <v>3.6838899999999999</v>
      </c>
      <c r="W801" s="74">
        <v>4.5886699999999996</v>
      </c>
      <c r="X801" s="71">
        <v>5.4934599999999998</v>
      </c>
      <c r="Z801" s="14" t="s">
        <v>24</v>
      </c>
      <c r="AA801" s="50" t="s">
        <v>3</v>
      </c>
      <c r="AB801" s="71">
        <v>3.7884699999999998</v>
      </c>
      <c r="AC801" s="74">
        <v>4.6980300000000002</v>
      </c>
      <c r="AD801" s="71">
        <v>5.6075900000000001</v>
      </c>
      <c r="AF801" s="14" t="s">
        <v>24</v>
      </c>
      <c r="AG801" s="50" t="s">
        <v>3</v>
      </c>
      <c r="AH801" s="71">
        <v>3.8528099999999998</v>
      </c>
      <c r="AI801" s="74">
        <v>4.7717200000000002</v>
      </c>
      <c r="AJ801" s="71">
        <v>5.6906299999999996</v>
      </c>
      <c r="AL801" s="14" t="s">
        <v>24</v>
      </c>
      <c r="AM801" s="50" t="s">
        <v>3</v>
      </c>
      <c r="AN801" s="71">
        <v>4.0585800000000001</v>
      </c>
      <c r="AO801" s="74">
        <v>4.9194899999999997</v>
      </c>
      <c r="AP801" s="71">
        <v>5.7804099999999998</v>
      </c>
      <c r="AR801" s="14" t="s">
        <v>24</v>
      </c>
      <c r="AS801" s="50" t="s">
        <v>3</v>
      </c>
      <c r="AT801" s="71">
        <v>4.2670899999999996</v>
      </c>
      <c r="AU801" s="74">
        <v>5.3656899999999998</v>
      </c>
      <c r="AV801" s="71">
        <v>6.4642900000000001</v>
      </c>
      <c r="AX801" s="14" t="s">
        <v>24</v>
      </c>
      <c r="AY801" s="50" t="s">
        <v>3</v>
      </c>
      <c r="AZ801" s="71">
        <v>4.5694400000000002</v>
      </c>
      <c r="BA801" s="74">
        <v>5.6112599999999997</v>
      </c>
      <c r="BB801" s="71">
        <v>6.6530800000000001</v>
      </c>
      <c r="BD801" s="14" t="s">
        <v>24</v>
      </c>
      <c r="BE801" s="50" t="s">
        <v>3</v>
      </c>
      <c r="BF801" s="71">
        <v>5.0820699999999999</v>
      </c>
      <c r="BG801" s="74">
        <v>6.8415900000000001</v>
      </c>
      <c r="BH801" s="71">
        <v>8.6011100000000003</v>
      </c>
      <c r="BJ801" s="14" t="s">
        <v>24</v>
      </c>
      <c r="BK801" s="50" t="s">
        <v>3</v>
      </c>
      <c r="BL801" s="71">
        <v>6.3130600000000001</v>
      </c>
      <c r="BM801" s="74">
        <v>9.1601599999999994</v>
      </c>
      <c r="BN801" s="71">
        <v>12.00727</v>
      </c>
      <c r="BP801" s="14" t="s">
        <v>24</v>
      </c>
      <c r="BQ801" s="50" t="s">
        <v>3</v>
      </c>
      <c r="BR801" s="71">
        <v>12.423539999999999</v>
      </c>
      <c r="BS801" s="74">
        <v>17.063700000000001</v>
      </c>
      <c r="BT801" s="71">
        <v>21.703849999999999</v>
      </c>
    </row>
    <row r="802" spans="2:72" x14ac:dyDescent="0.3">
      <c r="B802" s="47"/>
      <c r="C802" s="52" t="s">
        <v>4</v>
      </c>
      <c r="D802" s="69">
        <v>2.0707399999999998</v>
      </c>
      <c r="E802" s="73">
        <v>3.8834499999999998</v>
      </c>
      <c r="F802" s="69">
        <v>5.6961599999999999</v>
      </c>
      <c r="H802" s="47"/>
      <c r="I802" s="52" t="s">
        <v>4</v>
      </c>
      <c r="J802" s="69">
        <v>2.3976899999999999</v>
      </c>
      <c r="K802" s="73">
        <v>3.9056799999999998</v>
      </c>
      <c r="L802" s="69">
        <v>5.4136600000000001</v>
      </c>
      <c r="N802" s="47"/>
      <c r="O802" s="52" t="s">
        <v>4</v>
      </c>
      <c r="P802" s="69">
        <v>2.3689900000000002</v>
      </c>
      <c r="Q802" s="73">
        <v>4.6434800000000003</v>
      </c>
      <c r="R802" s="69">
        <v>6.9179700000000004</v>
      </c>
      <c r="T802" s="47"/>
      <c r="U802" s="52" t="s">
        <v>4</v>
      </c>
      <c r="V802" s="69">
        <v>2.4740799999999998</v>
      </c>
      <c r="W802" s="73">
        <v>4.7090300000000003</v>
      </c>
      <c r="X802" s="69">
        <v>6.9439900000000003</v>
      </c>
      <c r="Z802" s="47"/>
      <c r="AA802" s="52" t="s">
        <v>4</v>
      </c>
      <c r="AB802" s="69">
        <v>2.9967700000000002</v>
      </c>
      <c r="AC802" s="73">
        <v>5.2455800000000004</v>
      </c>
      <c r="AD802" s="69">
        <v>7.4943999999999997</v>
      </c>
      <c r="AF802" s="47"/>
      <c r="AG802" s="52" t="s">
        <v>4</v>
      </c>
      <c r="AH802" s="69">
        <v>3.43737</v>
      </c>
      <c r="AI802" s="73">
        <v>4.8358299999999996</v>
      </c>
      <c r="AJ802" s="69">
        <v>6.23428</v>
      </c>
      <c r="AL802" s="47"/>
      <c r="AM802" s="52" t="s">
        <v>4</v>
      </c>
      <c r="AN802" s="69">
        <v>3.23651</v>
      </c>
      <c r="AO802" s="73">
        <v>5.2079800000000001</v>
      </c>
      <c r="AP802" s="69">
        <v>7.1794500000000001</v>
      </c>
      <c r="AR802" s="47"/>
      <c r="AS802" s="52" t="s">
        <v>4</v>
      </c>
      <c r="AT802" s="69">
        <v>3.8598599999999998</v>
      </c>
      <c r="AU802" s="73">
        <v>5.1793100000000001</v>
      </c>
      <c r="AV802" s="69">
        <v>6.4987599999999999</v>
      </c>
      <c r="AX802" s="47"/>
      <c r="AY802" s="52" t="s">
        <v>4</v>
      </c>
      <c r="AZ802" s="69">
        <v>3.9668800000000002</v>
      </c>
      <c r="BA802" s="73">
        <v>5.1080800000000002</v>
      </c>
      <c r="BB802" s="69">
        <v>6.2492900000000002</v>
      </c>
      <c r="BD802" s="47"/>
      <c r="BE802" s="52" t="s">
        <v>4</v>
      </c>
      <c r="BF802" s="69">
        <v>4.6369999999999996</v>
      </c>
      <c r="BG802" s="73">
        <v>6.1786099999999999</v>
      </c>
      <c r="BH802" s="69">
        <v>7.7202200000000003</v>
      </c>
      <c r="BJ802" s="47"/>
      <c r="BK802" s="52" t="s">
        <v>4</v>
      </c>
      <c r="BL802" s="69">
        <v>5.3946300000000003</v>
      </c>
      <c r="BM802" s="73">
        <v>7.9699</v>
      </c>
      <c r="BN802" s="69">
        <v>10.545170000000001</v>
      </c>
      <c r="BP802" s="47"/>
      <c r="BQ802" s="52" t="s">
        <v>4</v>
      </c>
      <c r="BR802" s="69">
        <v>9.9648800000000008</v>
      </c>
      <c r="BS802" s="73">
        <v>13.707280000000001</v>
      </c>
      <c r="BT802" s="69">
        <v>17.449680000000001</v>
      </c>
    </row>
    <row r="803" spans="2:72" x14ac:dyDescent="0.3">
      <c r="B803" s="14" t="s">
        <v>25</v>
      </c>
      <c r="C803" s="50" t="s">
        <v>3</v>
      </c>
      <c r="D803" s="71">
        <v>99.745419999999996</v>
      </c>
      <c r="E803" s="72">
        <v>100.11843</v>
      </c>
      <c r="F803" s="71">
        <v>100.49142999999999</v>
      </c>
      <c r="H803" s="14" t="s">
        <v>25</v>
      </c>
      <c r="I803" s="50" t="s">
        <v>3</v>
      </c>
      <c r="J803" s="71">
        <v>99.749229999999997</v>
      </c>
      <c r="K803" s="72">
        <v>100.11847</v>
      </c>
      <c r="L803" s="71">
        <v>100.48771000000001</v>
      </c>
      <c r="N803" s="14" t="s">
        <v>25</v>
      </c>
      <c r="O803" s="50" t="s">
        <v>3</v>
      </c>
      <c r="P803" s="71">
        <v>99.747709999999998</v>
      </c>
      <c r="Q803" s="72">
        <v>100.11893999999999</v>
      </c>
      <c r="R803" s="71">
        <v>100.49018</v>
      </c>
      <c r="T803" s="14" t="s">
        <v>25</v>
      </c>
      <c r="U803" s="50" t="s">
        <v>3</v>
      </c>
      <c r="V803" s="71">
        <v>99.750140000000002</v>
      </c>
      <c r="W803" s="72">
        <v>100.12407</v>
      </c>
      <c r="X803" s="71">
        <v>100.49800999999999</v>
      </c>
      <c r="Z803" s="14" t="s">
        <v>25</v>
      </c>
      <c r="AA803" s="50" t="s">
        <v>3</v>
      </c>
      <c r="AB803" s="71">
        <v>99.746709999999993</v>
      </c>
      <c r="AC803" s="72">
        <v>100.11732000000001</v>
      </c>
      <c r="AD803" s="71">
        <v>100.48793000000001</v>
      </c>
      <c r="AF803" s="14" t="s">
        <v>25</v>
      </c>
      <c r="AG803" s="50" t="s">
        <v>3</v>
      </c>
      <c r="AH803" s="71">
        <v>99.74682</v>
      </c>
      <c r="AI803" s="72">
        <v>100.11781000000001</v>
      </c>
      <c r="AJ803" s="71">
        <v>100.48878999999999</v>
      </c>
      <c r="AL803" s="14" t="s">
        <v>25</v>
      </c>
      <c r="AM803" s="50" t="s">
        <v>3</v>
      </c>
      <c r="AN803" s="71">
        <v>99.746440000000007</v>
      </c>
      <c r="AO803" s="72">
        <v>100.11654</v>
      </c>
      <c r="AP803" s="71">
        <v>100.48665</v>
      </c>
      <c r="AR803" s="14" t="s">
        <v>25</v>
      </c>
      <c r="AS803" s="50" t="s">
        <v>3</v>
      </c>
      <c r="AT803" s="71">
        <v>99.755600000000001</v>
      </c>
      <c r="AU803" s="72">
        <v>100.11363</v>
      </c>
      <c r="AV803" s="71">
        <v>100.47165</v>
      </c>
      <c r="AX803" s="14" t="s">
        <v>25</v>
      </c>
      <c r="AY803" s="50" t="s">
        <v>3</v>
      </c>
      <c r="AZ803" s="71">
        <v>99.759839999999997</v>
      </c>
      <c r="BA803" s="72">
        <v>100.11002000000001</v>
      </c>
      <c r="BB803" s="71">
        <v>100.4602</v>
      </c>
      <c r="BD803" s="14" t="s">
        <v>25</v>
      </c>
      <c r="BE803" s="50" t="s">
        <v>3</v>
      </c>
      <c r="BF803" s="71">
        <v>99.770989999999998</v>
      </c>
      <c r="BG803" s="72">
        <v>100.11915</v>
      </c>
      <c r="BH803" s="71">
        <v>100.46731</v>
      </c>
      <c r="BJ803" s="14" t="s">
        <v>25</v>
      </c>
      <c r="BK803" s="50" t="s">
        <v>3</v>
      </c>
      <c r="BL803" s="71">
        <v>99.766289999999998</v>
      </c>
      <c r="BM803" s="72">
        <v>100.11295</v>
      </c>
      <c r="BN803" s="71">
        <v>100.45961</v>
      </c>
      <c r="BP803" s="14" t="s">
        <v>25</v>
      </c>
      <c r="BQ803" s="50" t="s">
        <v>3</v>
      </c>
      <c r="BR803" s="71">
        <v>99.731859999999998</v>
      </c>
      <c r="BS803" s="72">
        <v>100.0801</v>
      </c>
      <c r="BT803" s="71">
        <v>100.42834000000001</v>
      </c>
    </row>
    <row r="804" spans="2:72" x14ac:dyDescent="0.3">
      <c r="B804" s="47"/>
      <c r="C804" s="52" t="s">
        <v>4</v>
      </c>
      <c r="D804" s="69">
        <v>47.708489999999998</v>
      </c>
      <c r="E804" s="73">
        <v>48.023739999999997</v>
      </c>
      <c r="F804" s="69">
        <v>48.338990000000003</v>
      </c>
      <c r="H804" s="47"/>
      <c r="I804" s="52" t="s">
        <v>4</v>
      </c>
      <c r="J804" s="69">
        <v>47.712649999999996</v>
      </c>
      <c r="K804" s="73">
        <v>48.026029999999999</v>
      </c>
      <c r="L804" s="69">
        <v>48.339410000000001</v>
      </c>
      <c r="N804" s="47"/>
      <c r="O804" s="52" t="s">
        <v>4</v>
      </c>
      <c r="P804" s="69">
        <v>47.713160000000002</v>
      </c>
      <c r="Q804" s="73">
        <v>48.026020000000003</v>
      </c>
      <c r="R804" s="69">
        <v>48.338880000000003</v>
      </c>
      <c r="T804" s="47"/>
      <c r="U804" s="52" t="s">
        <v>4</v>
      </c>
      <c r="V804" s="69">
        <v>47.714669999999998</v>
      </c>
      <c r="W804" s="73">
        <v>48.02666</v>
      </c>
      <c r="X804" s="69">
        <v>48.338659999999997</v>
      </c>
      <c r="Z804" s="47"/>
      <c r="AA804" s="52" t="s">
        <v>4</v>
      </c>
      <c r="AB804" s="69">
        <v>47.714829999999999</v>
      </c>
      <c r="AC804" s="73">
        <v>48.026899999999998</v>
      </c>
      <c r="AD804" s="69">
        <v>48.338970000000003</v>
      </c>
      <c r="AF804" s="47"/>
      <c r="AG804" s="52" t="s">
        <v>4</v>
      </c>
      <c r="AH804" s="69">
        <v>47.711210000000001</v>
      </c>
      <c r="AI804" s="73">
        <v>48.024850000000001</v>
      </c>
      <c r="AJ804" s="69">
        <v>48.338479999999997</v>
      </c>
      <c r="AL804" s="47"/>
      <c r="AM804" s="52" t="s">
        <v>4</v>
      </c>
      <c r="AN804" s="69">
        <v>47.712879999999998</v>
      </c>
      <c r="AO804" s="73">
        <v>48.024900000000002</v>
      </c>
      <c r="AP804" s="69">
        <v>48.336930000000002</v>
      </c>
      <c r="AR804" s="47"/>
      <c r="AS804" s="52" t="s">
        <v>4</v>
      </c>
      <c r="AT804" s="69">
        <v>47.712679999999999</v>
      </c>
      <c r="AU804" s="73">
        <v>48.024059999999999</v>
      </c>
      <c r="AV804" s="69">
        <v>48.335450000000002</v>
      </c>
      <c r="AX804" s="47"/>
      <c r="AY804" s="52" t="s">
        <v>4</v>
      </c>
      <c r="AZ804" s="69">
        <v>47.71519</v>
      </c>
      <c r="BA804" s="73">
        <v>48.026040000000002</v>
      </c>
      <c r="BB804" s="69">
        <v>48.336880000000001</v>
      </c>
      <c r="BD804" s="47"/>
      <c r="BE804" s="52" t="s">
        <v>4</v>
      </c>
      <c r="BF804" s="69">
        <v>47.70711</v>
      </c>
      <c r="BG804" s="73">
        <v>48.017040000000001</v>
      </c>
      <c r="BH804" s="69">
        <v>48.326979999999999</v>
      </c>
      <c r="BJ804" s="47"/>
      <c r="BK804" s="52" t="s">
        <v>4</v>
      </c>
      <c r="BL804" s="69">
        <v>47.703290000000003</v>
      </c>
      <c r="BM804" s="73">
        <v>48.015180000000001</v>
      </c>
      <c r="BN804" s="69">
        <v>48.327060000000003</v>
      </c>
      <c r="BP804" s="47"/>
      <c r="BQ804" s="52" t="s">
        <v>4</v>
      </c>
      <c r="BR804" s="69">
        <v>47.691789999999997</v>
      </c>
      <c r="BS804" s="73">
        <v>48.021970000000003</v>
      </c>
      <c r="BT804" s="69">
        <v>48.352150000000002</v>
      </c>
    </row>
    <row r="805" spans="2:72" x14ac:dyDescent="0.3">
      <c r="B805" s="14" t="s">
        <v>26</v>
      </c>
      <c r="C805" s="50" t="s">
        <v>3</v>
      </c>
      <c r="D805" s="71">
        <v>10.857810000000001</v>
      </c>
      <c r="E805" s="72">
        <v>11.15263</v>
      </c>
      <c r="F805" s="71">
        <v>11.44745</v>
      </c>
      <c r="H805" s="14" t="s">
        <v>26</v>
      </c>
      <c r="I805" s="50" t="s">
        <v>3</v>
      </c>
      <c r="J805" s="71">
        <v>10.84334</v>
      </c>
      <c r="K805" s="72">
        <v>11.144780000000001</v>
      </c>
      <c r="L805" s="71">
        <v>11.44622</v>
      </c>
      <c r="N805" s="14" t="s">
        <v>26</v>
      </c>
      <c r="O805" s="50" t="s">
        <v>3</v>
      </c>
      <c r="P805" s="71">
        <v>10.903359999999999</v>
      </c>
      <c r="Q805" s="72">
        <v>11.17761</v>
      </c>
      <c r="R805" s="71">
        <v>11.45185</v>
      </c>
      <c r="T805" s="14" t="s">
        <v>26</v>
      </c>
      <c r="U805" s="50" t="s">
        <v>3</v>
      </c>
      <c r="V805" s="71">
        <v>10.87477</v>
      </c>
      <c r="W805" s="72">
        <v>11.17501</v>
      </c>
      <c r="X805" s="71">
        <v>11.475250000000001</v>
      </c>
      <c r="Z805" s="14" t="s">
        <v>26</v>
      </c>
      <c r="AA805" s="50" t="s">
        <v>3</v>
      </c>
      <c r="AB805" s="71">
        <v>10.873760000000001</v>
      </c>
      <c r="AC805" s="72">
        <v>11.1836</v>
      </c>
      <c r="AD805" s="71">
        <v>11.49343</v>
      </c>
      <c r="AF805" s="14" t="s">
        <v>26</v>
      </c>
      <c r="AG805" s="50" t="s">
        <v>3</v>
      </c>
      <c r="AH805" s="71">
        <v>10.83222</v>
      </c>
      <c r="AI805" s="72">
        <v>11.16455</v>
      </c>
      <c r="AJ805" s="71">
        <v>11.496869999999999</v>
      </c>
      <c r="AL805" s="14" t="s">
        <v>26</v>
      </c>
      <c r="AM805" s="50" t="s">
        <v>3</v>
      </c>
      <c r="AN805" s="71">
        <v>10.710470000000001</v>
      </c>
      <c r="AO805" s="72">
        <v>11.104200000000001</v>
      </c>
      <c r="AP805" s="71">
        <v>11.49793</v>
      </c>
      <c r="AR805" s="14" t="s">
        <v>26</v>
      </c>
      <c r="AS805" s="50" t="s">
        <v>3</v>
      </c>
      <c r="AT805" s="71">
        <v>10.315860000000001</v>
      </c>
      <c r="AU805" s="72">
        <v>10.889709999999999</v>
      </c>
      <c r="AV805" s="71">
        <v>11.463559999999999</v>
      </c>
      <c r="AX805" s="14" t="s">
        <v>26</v>
      </c>
      <c r="AY805" s="50" t="s">
        <v>3</v>
      </c>
      <c r="AZ805" s="71">
        <v>10.098459999999999</v>
      </c>
      <c r="BA805" s="72">
        <v>10.75277</v>
      </c>
      <c r="BB805" s="71">
        <v>11.407069999999999</v>
      </c>
      <c r="BD805" s="14" t="s">
        <v>26</v>
      </c>
      <c r="BE805" s="50" t="s">
        <v>3</v>
      </c>
      <c r="BF805" s="71">
        <v>8.5982199999999995</v>
      </c>
      <c r="BG805" s="72">
        <v>9.9603000000000002</v>
      </c>
      <c r="BH805" s="71">
        <v>11.322380000000001</v>
      </c>
      <c r="BJ805" s="14" t="s">
        <v>26</v>
      </c>
      <c r="BK805" s="50" t="s">
        <v>3</v>
      </c>
      <c r="BL805" s="71">
        <v>6.1029799999999996</v>
      </c>
      <c r="BM805" s="72">
        <v>8.2068499999999993</v>
      </c>
      <c r="BN805" s="71">
        <v>10.31072</v>
      </c>
      <c r="BP805" s="14" t="s">
        <v>26</v>
      </c>
      <c r="BQ805" s="50" t="s">
        <v>3</v>
      </c>
      <c r="BR805" s="71">
        <v>-3.1213000000000002</v>
      </c>
      <c r="BS805" s="72">
        <v>1.0226900000000001</v>
      </c>
      <c r="BT805" s="71">
        <v>5.1666800000000004</v>
      </c>
    </row>
    <row r="806" spans="2:72" x14ac:dyDescent="0.3">
      <c r="B806" s="47"/>
      <c r="C806" s="52" t="s">
        <v>4</v>
      </c>
      <c r="D806" s="69">
        <v>5.5362200000000001</v>
      </c>
      <c r="E806" s="73">
        <v>5.8754</v>
      </c>
      <c r="F806" s="69">
        <v>6.2145799999999998</v>
      </c>
      <c r="H806" s="47"/>
      <c r="I806" s="52" t="s">
        <v>4</v>
      </c>
      <c r="J806" s="69">
        <v>5.5926600000000004</v>
      </c>
      <c r="K806" s="73">
        <v>5.8571900000000001</v>
      </c>
      <c r="L806" s="69">
        <v>6.1217199999999998</v>
      </c>
      <c r="N806" s="47"/>
      <c r="O806" s="52" t="s">
        <v>4</v>
      </c>
      <c r="P806" s="69">
        <v>5.5804799999999997</v>
      </c>
      <c r="Q806" s="73">
        <v>6.0482100000000001</v>
      </c>
      <c r="R806" s="69">
        <v>6.5159500000000001</v>
      </c>
      <c r="T806" s="47"/>
      <c r="U806" s="52" t="s">
        <v>4</v>
      </c>
      <c r="V806" s="69">
        <v>5.5703100000000001</v>
      </c>
      <c r="W806" s="73">
        <v>6.0567099999999998</v>
      </c>
      <c r="X806" s="69">
        <v>6.54312</v>
      </c>
      <c r="Z806" s="47"/>
      <c r="AA806" s="52" t="s">
        <v>4</v>
      </c>
      <c r="AB806" s="69">
        <v>5.5914299999999999</v>
      </c>
      <c r="AC806" s="73">
        <v>6.10886</v>
      </c>
      <c r="AD806" s="69">
        <v>6.6262999999999996</v>
      </c>
      <c r="AF806" s="47"/>
      <c r="AG806" s="52" t="s">
        <v>4</v>
      </c>
      <c r="AH806" s="69">
        <v>5.7041399999999998</v>
      </c>
      <c r="AI806" s="73">
        <v>5.9212800000000003</v>
      </c>
      <c r="AJ806" s="69">
        <v>6.13842</v>
      </c>
      <c r="AL806" s="47"/>
      <c r="AM806" s="52" t="s">
        <v>4</v>
      </c>
      <c r="AN806" s="69">
        <v>5.5627800000000001</v>
      </c>
      <c r="AO806" s="73">
        <v>6.0860000000000003</v>
      </c>
      <c r="AP806" s="69">
        <v>6.60921</v>
      </c>
      <c r="AR806" s="47"/>
      <c r="AS806" s="52" t="s">
        <v>4</v>
      </c>
      <c r="AT806" s="69">
        <v>5.7311100000000001</v>
      </c>
      <c r="AU806" s="73">
        <v>5.9836400000000003</v>
      </c>
      <c r="AV806" s="69">
        <v>6.2361700000000004</v>
      </c>
      <c r="AX806" s="47"/>
      <c r="AY806" s="52" t="s">
        <v>4</v>
      </c>
      <c r="AZ806" s="69">
        <v>5.6879999999999997</v>
      </c>
      <c r="BA806" s="73">
        <v>5.9117100000000002</v>
      </c>
      <c r="BB806" s="69">
        <v>6.1354300000000004</v>
      </c>
      <c r="BD806" s="47"/>
      <c r="BE806" s="52" t="s">
        <v>4</v>
      </c>
      <c r="BF806" s="69">
        <v>5.7200199999999999</v>
      </c>
      <c r="BG806" s="73">
        <v>6.2881499999999999</v>
      </c>
      <c r="BH806" s="69">
        <v>6.8562799999999999</v>
      </c>
      <c r="BJ806" s="47"/>
      <c r="BK806" s="52" t="s">
        <v>4</v>
      </c>
      <c r="BL806" s="69">
        <v>5.46936</v>
      </c>
      <c r="BM806" s="73">
        <v>7.1616999999999997</v>
      </c>
      <c r="BN806" s="69">
        <v>8.8540399999999995</v>
      </c>
      <c r="BP806" s="47"/>
      <c r="BQ806" s="52" t="s">
        <v>4</v>
      </c>
      <c r="BR806" s="69">
        <v>7.8745000000000003</v>
      </c>
      <c r="BS806" s="73">
        <v>11.134980000000001</v>
      </c>
      <c r="BT806" s="69">
        <v>14.39547</v>
      </c>
    </row>
    <row r="807" spans="2:72" x14ac:dyDescent="0.3">
      <c r="B807" s="57" t="s">
        <v>27</v>
      </c>
      <c r="C807" s="43"/>
      <c r="D807" s="76">
        <v>37.210079999999998</v>
      </c>
      <c r="E807" s="77">
        <v>39.220390000000002</v>
      </c>
      <c r="F807" s="76">
        <v>41.230690000000003</v>
      </c>
      <c r="H807" s="57" t="s">
        <v>27</v>
      </c>
      <c r="I807" s="43"/>
      <c r="J807" s="76">
        <v>37.056089999999998</v>
      </c>
      <c r="K807" s="77">
        <v>39.037570000000002</v>
      </c>
      <c r="L807" s="76">
        <v>41.019060000000003</v>
      </c>
      <c r="N807" s="57" t="s">
        <v>27</v>
      </c>
      <c r="O807" s="43"/>
      <c r="P807" s="76">
        <v>37.058790000000002</v>
      </c>
      <c r="Q807" s="77">
        <v>39.257280000000002</v>
      </c>
      <c r="R807" s="76">
        <v>41.455770000000001</v>
      </c>
      <c r="T807" s="57" t="s">
        <v>27</v>
      </c>
      <c r="U807" s="43"/>
      <c r="V807" s="76">
        <v>37.683329999999998</v>
      </c>
      <c r="W807" s="77">
        <v>40.242359999999998</v>
      </c>
      <c r="X807" s="76">
        <v>42.801389999999998</v>
      </c>
      <c r="Z807" s="57" t="s">
        <v>27</v>
      </c>
      <c r="AA807" s="43"/>
      <c r="AB807" s="76">
        <v>37.387279999999997</v>
      </c>
      <c r="AC807" s="77">
        <v>39.459470000000003</v>
      </c>
      <c r="AD807" s="76">
        <v>41.531660000000002</v>
      </c>
      <c r="AF807" s="57" t="s">
        <v>27</v>
      </c>
      <c r="AG807" s="43"/>
      <c r="AH807" s="76">
        <v>37.153210000000001</v>
      </c>
      <c r="AI807" s="77">
        <v>39.151420000000002</v>
      </c>
      <c r="AJ807" s="76">
        <v>41.149639999999998</v>
      </c>
      <c r="AL807" s="57" t="s">
        <v>27</v>
      </c>
      <c r="AM807" s="43"/>
      <c r="AN807" s="76">
        <v>36.861609999999999</v>
      </c>
      <c r="AO807" s="77">
        <v>39.082880000000003</v>
      </c>
      <c r="AP807" s="76">
        <v>41.304160000000003</v>
      </c>
      <c r="AR807" s="57" t="s">
        <v>27</v>
      </c>
      <c r="AS807" s="43"/>
      <c r="AT807" s="76">
        <v>36.861020000000003</v>
      </c>
      <c r="AU807" s="77">
        <v>39.272199999999998</v>
      </c>
      <c r="AV807" s="76">
        <v>41.683369999999996</v>
      </c>
      <c r="AX807" s="57" t="s">
        <v>27</v>
      </c>
      <c r="AY807" s="43"/>
      <c r="AZ807" s="76">
        <v>37.096769999999999</v>
      </c>
      <c r="BA807" s="77">
        <v>38.510599999999997</v>
      </c>
      <c r="BB807" s="76">
        <v>39.924419999999998</v>
      </c>
      <c r="BD807" s="57" t="s">
        <v>27</v>
      </c>
      <c r="BE807" s="43"/>
      <c r="BF807" s="76">
        <v>36.679580000000001</v>
      </c>
      <c r="BG807" s="77">
        <v>39.05885</v>
      </c>
      <c r="BH807" s="76">
        <v>41.438130000000001</v>
      </c>
      <c r="BJ807" s="57" t="s">
        <v>27</v>
      </c>
      <c r="BK807" s="43"/>
      <c r="BL807" s="76">
        <v>34.91283</v>
      </c>
      <c r="BM807" s="77">
        <v>36.980370000000001</v>
      </c>
      <c r="BN807" s="76">
        <v>39.047910000000002</v>
      </c>
      <c r="BP807" s="57" t="s">
        <v>27</v>
      </c>
      <c r="BQ807" s="43"/>
      <c r="BR807" s="76">
        <v>31.48874</v>
      </c>
      <c r="BS807" s="77">
        <v>33.57799</v>
      </c>
      <c r="BT807" s="76">
        <v>35.66724</v>
      </c>
    </row>
    <row r="808" spans="2:72" x14ac:dyDescent="0.3">
      <c r="B808" s="57" t="s">
        <v>28</v>
      </c>
      <c r="C808" s="43"/>
      <c r="D808" s="76">
        <v>-95.236729999999994</v>
      </c>
      <c r="E808" s="77">
        <v>-35.022329999999997</v>
      </c>
      <c r="F808" s="76">
        <v>25.192070000000001</v>
      </c>
      <c r="H808" s="57" t="s">
        <v>28</v>
      </c>
      <c r="I808" s="43"/>
      <c r="J808" s="76">
        <v>-88.712040000000002</v>
      </c>
      <c r="K808" s="77">
        <v>-37.786569999999998</v>
      </c>
      <c r="L808" s="76">
        <v>13.13889</v>
      </c>
      <c r="N808" s="57" t="s">
        <v>28</v>
      </c>
      <c r="O808" s="43"/>
      <c r="P808" s="76">
        <v>-160.94641999999999</v>
      </c>
      <c r="Q808" s="77">
        <v>-70.160309999999996</v>
      </c>
      <c r="R808" s="76">
        <v>20.625789999999999</v>
      </c>
      <c r="T808" s="57" t="s">
        <v>28</v>
      </c>
      <c r="U808" s="43"/>
      <c r="V808" s="76">
        <v>-165.69571999999999</v>
      </c>
      <c r="W808" s="77">
        <v>-74.084959999999995</v>
      </c>
      <c r="X808" s="76">
        <v>17.5258</v>
      </c>
      <c r="Z808" s="57" t="s">
        <v>28</v>
      </c>
      <c r="AA808" s="43"/>
      <c r="AB808" s="76">
        <v>-176.57626999999999</v>
      </c>
      <c r="AC808" s="77">
        <v>-85.465170000000001</v>
      </c>
      <c r="AD808" s="76">
        <v>5.6459400000000004</v>
      </c>
      <c r="AF808" s="57" t="s">
        <v>28</v>
      </c>
      <c r="AG808" s="43"/>
      <c r="AH808" s="76">
        <v>-109.14991999999999</v>
      </c>
      <c r="AI808" s="77">
        <v>-66.657520000000005</v>
      </c>
      <c r="AJ808" s="76">
        <v>-24.165120000000002</v>
      </c>
      <c r="AL808" s="57" t="s">
        <v>28</v>
      </c>
      <c r="AM808" s="43"/>
      <c r="AN808" s="76">
        <v>-171.81045</v>
      </c>
      <c r="AO808" s="77">
        <v>-83.876270000000005</v>
      </c>
      <c r="AP808" s="76">
        <v>4.0579000000000001</v>
      </c>
      <c r="AR808" s="57" t="s">
        <v>28</v>
      </c>
      <c r="AS808" s="43"/>
      <c r="AT808" s="76">
        <v>-114.35832000000001</v>
      </c>
      <c r="AU808" s="77">
        <v>-71.486620000000002</v>
      </c>
      <c r="AV808" s="76">
        <v>-28.614920000000001</v>
      </c>
      <c r="AX808" s="57" t="s">
        <v>28</v>
      </c>
      <c r="AY808" s="43"/>
      <c r="AZ808" s="76">
        <v>-78.082350000000005</v>
      </c>
      <c r="BA808" s="77">
        <v>-46.028669999999998</v>
      </c>
      <c r="BB808" s="76">
        <v>-13.975</v>
      </c>
      <c r="BD808" s="57" t="s">
        <v>28</v>
      </c>
      <c r="BE808" s="43"/>
      <c r="BF808" s="76">
        <v>-91.264840000000007</v>
      </c>
      <c r="BG808" s="77">
        <v>-60.045839999999998</v>
      </c>
      <c r="BH808" s="76">
        <v>-28.826830000000001</v>
      </c>
      <c r="BJ808" s="57" t="s">
        <v>28</v>
      </c>
      <c r="BK808" s="43"/>
      <c r="BL808" s="76">
        <v>-99.793350000000004</v>
      </c>
      <c r="BM808" s="77">
        <v>-67.194980000000001</v>
      </c>
      <c r="BN808" s="76">
        <v>-34.596620000000001</v>
      </c>
      <c r="BP808" s="57" t="s">
        <v>28</v>
      </c>
      <c r="BQ808" s="43"/>
      <c r="BR808" s="76">
        <v>-98.006439999999998</v>
      </c>
      <c r="BS808" s="77">
        <v>-72.165629999999993</v>
      </c>
      <c r="BT808" s="76">
        <v>-46.324809999999999</v>
      </c>
    </row>
    <row r="809" spans="2:72" x14ac:dyDescent="0.3">
      <c r="B809" s="46" t="s">
        <v>29</v>
      </c>
      <c r="C809" s="47"/>
      <c r="D809" s="69">
        <v>57526.442609999998</v>
      </c>
      <c r="E809" s="70">
        <v>58931.549449999999</v>
      </c>
      <c r="F809" s="69">
        <v>60336.656280000003</v>
      </c>
      <c r="H809" s="46" t="s">
        <v>29</v>
      </c>
      <c r="I809" s="47"/>
      <c r="J809" s="69">
        <v>57336.304889999999</v>
      </c>
      <c r="K809" s="70">
        <v>58886.223440000002</v>
      </c>
      <c r="L809" s="69">
        <v>60436.141989999996</v>
      </c>
      <c r="N809" s="46" t="s">
        <v>29</v>
      </c>
      <c r="O809" s="47"/>
      <c r="P809" s="69">
        <v>57696.30444</v>
      </c>
      <c r="Q809" s="70">
        <v>59063.698810000002</v>
      </c>
      <c r="R809" s="69">
        <v>60431.09319</v>
      </c>
      <c r="T809" s="46" t="s">
        <v>29</v>
      </c>
      <c r="U809" s="47"/>
      <c r="V809" s="69">
        <v>57543.185239999999</v>
      </c>
      <c r="W809" s="70">
        <v>59046.333680000003</v>
      </c>
      <c r="X809" s="69">
        <v>60549.482120000001</v>
      </c>
      <c r="Z809" s="46" t="s">
        <v>29</v>
      </c>
      <c r="AA809" s="47"/>
      <c r="AB809" s="69">
        <v>57493.854449999999</v>
      </c>
      <c r="AC809" s="70">
        <v>59088.010179999997</v>
      </c>
      <c r="AD809" s="69">
        <v>60682.165910000003</v>
      </c>
      <c r="AF809" s="46" t="s">
        <v>29</v>
      </c>
      <c r="AG809" s="47"/>
      <c r="AH809" s="69">
        <v>57350.76827</v>
      </c>
      <c r="AI809" s="70">
        <v>58987.54421</v>
      </c>
      <c r="AJ809" s="69">
        <v>60624.32015</v>
      </c>
      <c r="AL809" s="46" t="s">
        <v>29</v>
      </c>
      <c r="AM809" s="47"/>
      <c r="AN809" s="69">
        <v>56620.338380000001</v>
      </c>
      <c r="AO809" s="70">
        <v>58640.276290000002</v>
      </c>
      <c r="AP809" s="69">
        <v>60660.214189999999</v>
      </c>
      <c r="AR809" s="46" t="s">
        <v>29</v>
      </c>
      <c r="AS809" s="47"/>
      <c r="AT809" s="69">
        <v>54480.341849999997</v>
      </c>
      <c r="AU809" s="70">
        <v>57494.790609999996</v>
      </c>
      <c r="AV809" s="69">
        <v>60509.23936</v>
      </c>
      <c r="AX809" s="46" t="s">
        <v>29</v>
      </c>
      <c r="AY809" s="47"/>
      <c r="AZ809" s="69">
        <v>53432.835129999999</v>
      </c>
      <c r="BA809" s="70">
        <v>56729.26857</v>
      </c>
      <c r="BB809" s="69">
        <v>60025.702019999997</v>
      </c>
      <c r="BD809" s="46" t="s">
        <v>29</v>
      </c>
      <c r="BE809" s="47"/>
      <c r="BF809" s="69">
        <v>45379.401420000002</v>
      </c>
      <c r="BG809" s="70">
        <v>52439.661870000004</v>
      </c>
      <c r="BH809" s="69">
        <v>59499.922319999998</v>
      </c>
      <c r="BJ809" s="46" t="s">
        <v>29</v>
      </c>
      <c r="BK809" s="47"/>
      <c r="BL809" s="69">
        <v>32035.560949999999</v>
      </c>
      <c r="BM809" s="70">
        <v>43067.284659999998</v>
      </c>
      <c r="BN809" s="69">
        <v>54099.008370000003</v>
      </c>
      <c r="BP809" s="46" t="s">
        <v>29</v>
      </c>
      <c r="BQ809" s="47"/>
      <c r="BR809" s="69">
        <v>-15979.51035</v>
      </c>
      <c r="BS809" s="70">
        <v>5437.3706099999999</v>
      </c>
      <c r="BT809" s="69">
        <v>26854.25157</v>
      </c>
    </row>
    <row r="810" spans="2:72" x14ac:dyDescent="0.3">
      <c r="B810" s="14" t="s">
        <v>30</v>
      </c>
      <c r="C810" s="50" t="s">
        <v>3</v>
      </c>
      <c r="D810" s="71">
        <v>32.182560000000002</v>
      </c>
      <c r="E810" s="72">
        <v>35.036140000000003</v>
      </c>
      <c r="F810" s="71">
        <v>37.889719999999997</v>
      </c>
      <c r="H810" s="14" t="s">
        <v>30</v>
      </c>
      <c r="I810" s="50" t="s">
        <v>3</v>
      </c>
      <c r="J810" s="71">
        <v>32.304290000000002</v>
      </c>
      <c r="K810" s="72">
        <v>35.01605</v>
      </c>
      <c r="L810" s="71">
        <v>37.727820000000001</v>
      </c>
      <c r="N810" s="14" t="s">
        <v>30</v>
      </c>
      <c r="O810" s="50" t="s">
        <v>3</v>
      </c>
      <c r="P810" s="71">
        <v>32.092239999999997</v>
      </c>
      <c r="Q810" s="72">
        <v>34.715949999999999</v>
      </c>
      <c r="R810" s="71">
        <v>37.339649999999999</v>
      </c>
      <c r="T810" s="14" t="s">
        <v>30</v>
      </c>
      <c r="U810" s="50" t="s">
        <v>3</v>
      </c>
      <c r="V810" s="71">
        <v>31.758520000000001</v>
      </c>
      <c r="W810" s="72">
        <v>34.36159</v>
      </c>
      <c r="X810" s="71">
        <v>36.964660000000002</v>
      </c>
      <c r="Z810" s="14" t="s">
        <v>30</v>
      </c>
      <c r="AA810" s="50" t="s">
        <v>3</v>
      </c>
      <c r="AB810" s="71">
        <v>31.428319999999999</v>
      </c>
      <c r="AC810" s="72">
        <v>33.867289999999997</v>
      </c>
      <c r="AD810" s="71">
        <v>36.306260000000002</v>
      </c>
      <c r="AF810" s="14" t="s">
        <v>30</v>
      </c>
      <c r="AG810" s="50" t="s">
        <v>3</v>
      </c>
      <c r="AH810" s="71">
        <v>30.97917</v>
      </c>
      <c r="AI810" s="72">
        <v>33.339860000000002</v>
      </c>
      <c r="AJ810" s="71">
        <v>35.700560000000003</v>
      </c>
      <c r="AL810" s="14" t="s">
        <v>30</v>
      </c>
      <c r="AM810" s="50" t="s">
        <v>3</v>
      </c>
      <c r="AN810" s="71">
        <v>30.64931</v>
      </c>
      <c r="AO810" s="72">
        <v>32.793419999999998</v>
      </c>
      <c r="AP810" s="71">
        <v>34.937539999999998</v>
      </c>
      <c r="AR810" s="14" t="s">
        <v>30</v>
      </c>
      <c r="AS810" s="50" t="s">
        <v>3</v>
      </c>
      <c r="AT810" s="71">
        <v>29.902560000000001</v>
      </c>
      <c r="AU810" s="72">
        <v>31.857289999999999</v>
      </c>
      <c r="AV810" s="71">
        <v>33.812019999999997</v>
      </c>
      <c r="AX810" s="14" t="s">
        <v>30</v>
      </c>
      <c r="AY810" s="50" t="s">
        <v>3</v>
      </c>
      <c r="AZ810" s="71">
        <v>28.874199999999998</v>
      </c>
      <c r="BA810" s="72">
        <v>30.587530000000001</v>
      </c>
      <c r="BB810" s="71">
        <v>32.300870000000003</v>
      </c>
      <c r="BD810" s="14" t="s">
        <v>30</v>
      </c>
      <c r="BE810" s="50" t="s">
        <v>3</v>
      </c>
      <c r="BF810" s="71">
        <v>27.441749999999999</v>
      </c>
      <c r="BG810" s="72">
        <v>28.67052</v>
      </c>
      <c r="BH810" s="71">
        <v>29.899290000000001</v>
      </c>
      <c r="BJ810" s="14" t="s">
        <v>30</v>
      </c>
      <c r="BK810" s="50" t="s">
        <v>3</v>
      </c>
      <c r="BL810" s="71">
        <v>25.434570000000001</v>
      </c>
      <c r="BM810" s="72">
        <v>26.274709999999999</v>
      </c>
      <c r="BN810" s="71">
        <v>27.114850000000001</v>
      </c>
      <c r="BP810" s="14" t="s">
        <v>30</v>
      </c>
      <c r="BQ810" s="50" t="s">
        <v>3</v>
      </c>
      <c r="BR810" s="71">
        <v>22.40297</v>
      </c>
      <c r="BS810" s="72">
        <v>22.760629999999999</v>
      </c>
      <c r="BT810" s="71">
        <v>23.118289999999998</v>
      </c>
    </row>
    <row r="811" spans="2:72" x14ac:dyDescent="0.3">
      <c r="B811" s="47"/>
      <c r="C811" s="52" t="s">
        <v>4</v>
      </c>
      <c r="D811" s="69">
        <v>11.625859999999999</v>
      </c>
      <c r="E811" s="73">
        <v>12.99025</v>
      </c>
      <c r="F811" s="69">
        <v>14.35463</v>
      </c>
      <c r="H811" s="47"/>
      <c r="I811" s="52" t="s">
        <v>4</v>
      </c>
      <c r="J811" s="69">
        <v>11.52115</v>
      </c>
      <c r="K811" s="73">
        <v>12.82291</v>
      </c>
      <c r="L811" s="69">
        <v>14.12467</v>
      </c>
      <c r="N811" s="47"/>
      <c r="O811" s="52" t="s">
        <v>4</v>
      </c>
      <c r="P811" s="69">
        <v>11.34084</v>
      </c>
      <c r="Q811" s="73">
        <v>12.460990000000001</v>
      </c>
      <c r="R811" s="69">
        <v>13.58114</v>
      </c>
      <c r="T811" s="47"/>
      <c r="U811" s="52" t="s">
        <v>4</v>
      </c>
      <c r="V811" s="69">
        <v>11.12007</v>
      </c>
      <c r="W811" s="73">
        <v>12.140650000000001</v>
      </c>
      <c r="X811" s="69">
        <v>13.16123</v>
      </c>
      <c r="Z811" s="47"/>
      <c r="AA811" s="52" t="s">
        <v>4</v>
      </c>
      <c r="AB811" s="69">
        <v>10.635759999999999</v>
      </c>
      <c r="AC811" s="73">
        <v>11.55409</v>
      </c>
      <c r="AD811" s="69">
        <v>12.472429999999999</v>
      </c>
      <c r="AF811" s="47"/>
      <c r="AG811" s="52" t="s">
        <v>4</v>
      </c>
      <c r="AH811" s="69">
        <v>10.13378</v>
      </c>
      <c r="AI811" s="73">
        <v>10.92113</v>
      </c>
      <c r="AJ811" s="69">
        <v>11.70848</v>
      </c>
      <c r="AL811" s="47"/>
      <c r="AM811" s="52" t="s">
        <v>4</v>
      </c>
      <c r="AN811" s="69">
        <v>9.6166300000000007</v>
      </c>
      <c r="AO811" s="73">
        <v>10.28754</v>
      </c>
      <c r="AP811" s="69">
        <v>10.95844</v>
      </c>
      <c r="AR811" s="47"/>
      <c r="AS811" s="52" t="s">
        <v>4</v>
      </c>
      <c r="AT811" s="69">
        <v>8.8330000000000002</v>
      </c>
      <c r="AU811" s="73">
        <v>9.4582599999999992</v>
      </c>
      <c r="AV811" s="69">
        <v>10.08352</v>
      </c>
      <c r="AX811" s="47"/>
      <c r="AY811" s="52" t="s">
        <v>4</v>
      </c>
      <c r="AZ811" s="69">
        <v>7.7777799999999999</v>
      </c>
      <c r="BA811" s="73">
        <v>8.3472200000000001</v>
      </c>
      <c r="BB811" s="69">
        <v>8.9166500000000006</v>
      </c>
      <c r="BD811" s="47"/>
      <c r="BE811" s="52" t="s">
        <v>4</v>
      </c>
      <c r="BF811" s="69">
        <v>6.6474900000000003</v>
      </c>
      <c r="BG811" s="73">
        <v>7.1057600000000001</v>
      </c>
      <c r="BH811" s="69">
        <v>7.5640400000000003</v>
      </c>
      <c r="BJ811" s="47"/>
      <c r="BK811" s="52" t="s">
        <v>4</v>
      </c>
      <c r="BL811" s="69">
        <v>5.4182800000000002</v>
      </c>
      <c r="BM811" s="73">
        <v>5.7539600000000002</v>
      </c>
      <c r="BN811" s="69">
        <v>6.0896499999999998</v>
      </c>
      <c r="BP811" s="47"/>
      <c r="BQ811" s="52" t="s">
        <v>4</v>
      </c>
      <c r="BR811" s="69">
        <v>4.4689300000000003</v>
      </c>
      <c r="BS811" s="73">
        <v>4.6212400000000002</v>
      </c>
      <c r="BT811" s="69">
        <v>4.7735500000000002</v>
      </c>
    </row>
    <row r="812" spans="2:72" x14ac:dyDescent="0.3">
      <c r="B812" s="46" t="s">
        <v>31</v>
      </c>
      <c r="C812" s="47"/>
      <c r="D812" s="69">
        <v>65.762519999999995</v>
      </c>
      <c r="E812" s="73">
        <v>71.7</v>
      </c>
      <c r="F812" s="69">
        <v>77.637479999999996</v>
      </c>
      <c r="H812" s="46" t="s">
        <v>31</v>
      </c>
      <c r="I812" s="47"/>
      <c r="J812" s="69">
        <v>65.273409999999998</v>
      </c>
      <c r="K812" s="73">
        <v>70.5</v>
      </c>
      <c r="L812" s="69">
        <v>75.726590000000002</v>
      </c>
      <c r="N812" s="46" t="s">
        <v>31</v>
      </c>
      <c r="O812" s="47"/>
      <c r="P812" s="69">
        <v>65.231290000000001</v>
      </c>
      <c r="Q812" s="73">
        <v>70</v>
      </c>
      <c r="R812" s="69">
        <v>74.768709999999999</v>
      </c>
      <c r="T812" s="46" t="s">
        <v>31</v>
      </c>
      <c r="U812" s="47"/>
      <c r="V812" s="69">
        <v>64.224909999999994</v>
      </c>
      <c r="W812" s="73">
        <v>68.3</v>
      </c>
      <c r="X812" s="69">
        <v>72.37509</v>
      </c>
      <c r="Z812" s="46" t="s">
        <v>31</v>
      </c>
      <c r="AA812" s="47"/>
      <c r="AB812" s="69">
        <v>61.366630000000001</v>
      </c>
      <c r="AC812" s="73">
        <v>66.3</v>
      </c>
      <c r="AD812" s="69">
        <v>71.233369999999994</v>
      </c>
      <c r="AF812" s="46" t="s">
        <v>31</v>
      </c>
      <c r="AG812" s="47"/>
      <c r="AH812" s="69">
        <v>59.655439999999999</v>
      </c>
      <c r="AI812" s="73">
        <v>63.9</v>
      </c>
      <c r="AJ812" s="69">
        <v>68.144559999999998</v>
      </c>
      <c r="AL812" s="46" t="s">
        <v>31</v>
      </c>
      <c r="AM812" s="47"/>
      <c r="AN812" s="69">
        <v>57.256689999999999</v>
      </c>
      <c r="AO812" s="73">
        <v>59.9</v>
      </c>
      <c r="AP812" s="69">
        <v>62.543309999999998</v>
      </c>
      <c r="AR812" s="46" t="s">
        <v>31</v>
      </c>
      <c r="AS812" s="47"/>
      <c r="AT812" s="69">
        <v>54.011760000000002</v>
      </c>
      <c r="AU812" s="73">
        <v>56.3</v>
      </c>
      <c r="AV812" s="69">
        <v>58.588239999999999</v>
      </c>
      <c r="AX812" s="46" t="s">
        <v>31</v>
      </c>
      <c r="AY812" s="47"/>
      <c r="AZ812" s="69">
        <v>50.569389999999999</v>
      </c>
      <c r="BA812" s="73">
        <v>52</v>
      </c>
      <c r="BB812" s="69">
        <v>53.430610000000001</v>
      </c>
      <c r="BD812" s="46" t="s">
        <v>31</v>
      </c>
      <c r="BE812" s="47"/>
      <c r="BF812" s="69">
        <v>46.752920000000003</v>
      </c>
      <c r="BG812" s="73">
        <v>48.3</v>
      </c>
      <c r="BH812" s="69">
        <v>49.847079999999998</v>
      </c>
      <c r="BJ812" s="46" t="s">
        <v>31</v>
      </c>
      <c r="BK812" s="47"/>
      <c r="BL812" s="69">
        <v>41.693959999999997</v>
      </c>
      <c r="BM812" s="73">
        <v>42.1</v>
      </c>
      <c r="BN812" s="69">
        <v>42.506039999999999</v>
      </c>
      <c r="BP812" s="46" t="s">
        <v>31</v>
      </c>
      <c r="BQ812" s="47"/>
      <c r="BR812" s="69">
        <v>35.828249999999997</v>
      </c>
      <c r="BS812" s="73">
        <v>37.299999999999997</v>
      </c>
      <c r="BT812" s="69">
        <v>38.771749999999997</v>
      </c>
    </row>
    <row r="813" spans="2:72" x14ac:dyDescent="0.3">
      <c r="B813" s="57" t="s">
        <v>32</v>
      </c>
      <c r="C813" s="43"/>
      <c r="D813" s="76">
        <v>2.5935999999999999</v>
      </c>
      <c r="E813" s="77">
        <v>3.8</v>
      </c>
      <c r="F813" s="76">
        <v>5.0064000000000002</v>
      </c>
      <c r="H813" s="57" t="s">
        <v>32</v>
      </c>
      <c r="I813" s="43"/>
      <c r="J813" s="76">
        <v>2.6633499999999999</v>
      </c>
      <c r="K813" s="77">
        <v>3.9</v>
      </c>
      <c r="L813" s="76">
        <v>5.1366500000000004</v>
      </c>
      <c r="N813" s="57" t="s">
        <v>32</v>
      </c>
      <c r="O813" s="43"/>
      <c r="P813" s="76">
        <v>3.1831999999999998</v>
      </c>
      <c r="Q813" s="77">
        <v>4.5</v>
      </c>
      <c r="R813" s="76">
        <v>5.8167999999999997</v>
      </c>
      <c r="T813" s="57" t="s">
        <v>32</v>
      </c>
      <c r="U813" s="43"/>
      <c r="V813" s="76">
        <v>2.7383199999999999</v>
      </c>
      <c r="W813" s="77">
        <v>4</v>
      </c>
      <c r="X813" s="76">
        <v>5.2616800000000001</v>
      </c>
      <c r="Z813" s="57" t="s">
        <v>32</v>
      </c>
      <c r="AA813" s="43"/>
      <c r="AB813" s="76">
        <v>2.7901199999999999</v>
      </c>
      <c r="AC813" s="77">
        <v>4.3</v>
      </c>
      <c r="AD813" s="76">
        <v>5.8098799999999997</v>
      </c>
      <c r="AF813" s="57" t="s">
        <v>32</v>
      </c>
      <c r="AG813" s="43"/>
      <c r="AH813" s="76">
        <v>2.9076499999999998</v>
      </c>
      <c r="AI813" s="77">
        <v>4.3</v>
      </c>
      <c r="AJ813" s="76">
        <v>5.6923500000000002</v>
      </c>
      <c r="AL813" s="57" t="s">
        <v>32</v>
      </c>
      <c r="AM813" s="43"/>
      <c r="AN813" s="76">
        <v>3.0844800000000001</v>
      </c>
      <c r="AO813" s="77">
        <v>4.5999999999999996</v>
      </c>
      <c r="AP813" s="76">
        <v>6.1155200000000001</v>
      </c>
      <c r="AR813" s="57" t="s">
        <v>32</v>
      </c>
      <c r="AS813" s="43"/>
      <c r="AT813" s="76">
        <v>3.3014299999999999</v>
      </c>
      <c r="AU813" s="77">
        <v>5.0999999999999996</v>
      </c>
      <c r="AV813" s="76">
        <v>6.8985700000000003</v>
      </c>
      <c r="AX813" s="57" t="s">
        <v>32</v>
      </c>
      <c r="AY813" s="43"/>
      <c r="AZ813" s="76">
        <v>2.98705</v>
      </c>
      <c r="BA813" s="77">
        <v>5.3</v>
      </c>
      <c r="BB813" s="76">
        <v>7.6129499999999997</v>
      </c>
      <c r="BD813" s="57" t="s">
        <v>32</v>
      </c>
      <c r="BE813" s="43"/>
      <c r="BF813" s="76">
        <v>3.21088</v>
      </c>
      <c r="BG813" s="77">
        <v>5.6</v>
      </c>
      <c r="BH813" s="76">
        <v>7.9891199999999998</v>
      </c>
      <c r="BJ813" s="57" t="s">
        <v>32</v>
      </c>
      <c r="BK813" s="43"/>
      <c r="BL813" s="76">
        <v>4.2108800000000004</v>
      </c>
      <c r="BM813" s="77">
        <v>6.6</v>
      </c>
      <c r="BN813" s="76">
        <v>8.9891199999999998</v>
      </c>
      <c r="BP813" s="57" t="s">
        <v>32</v>
      </c>
      <c r="BQ813" s="43"/>
      <c r="BR813" s="76">
        <v>5.09185</v>
      </c>
      <c r="BS813" s="77">
        <v>6.2</v>
      </c>
      <c r="BT813" s="76">
        <v>7.3081500000000004</v>
      </c>
    </row>
    <row r="814" spans="2:72" x14ac:dyDescent="0.3">
      <c r="B814" s="14" t="s">
        <v>33</v>
      </c>
      <c r="C814" s="50" t="s">
        <v>3</v>
      </c>
      <c r="D814" s="71">
        <v>100.90082</v>
      </c>
      <c r="E814" s="72">
        <v>110.80388000000001</v>
      </c>
      <c r="F814" s="71">
        <v>120.70693</v>
      </c>
      <c r="H814" s="14" t="s">
        <v>33</v>
      </c>
      <c r="I814" s="50" t="s">
        <v>3</v>
      </c>
      <c r="J814" s="71">
        <v>101.37232</v>
      </c>
      <c r="K814" s="72">
        <v>110.80427</v>
      </c>
      <c r="L814" s="71">
        <v>120.23622</v>
      </c>
      <c r="N814" s="14" t="s">
        <v>33</v>
      </c>
      <c r="O814" s="50" t="s">
        <v>3</v>
      </c>
      <c r="P814" s="71">
        <v>100.55985</v>
      </c>
      <c r="Q814" s="72">
        <v>109.70957</v>
      </c>
      <c r="R814" s="71">
        <v>118.85929</v>
      </c>
      <c r="T814" s="14" t="s">
        <v>33</v>
      </c>
      <c r="U814" s="50" t="s">
        <v>3</v>
      </c>
      <c r="V814" s="71">
        <v>99.701170000000005</v>
      </c>
      <c r="W814" s="72">
        <v>108.60516</v>
      </c>
      <c r="X814" s="71">
        <v>117.50915000000001</v>
      </c>
      <c r="Z814" s="14" t="s">
        <v>33</v>
      </c>
      <c r="AA814" s="50" t="s">
        <v>3</v>
      </c>
      <c r="AB814" s="71">
        <v>98.402190000000004</v>
      </c>
      <c r="AC814" s="72">
        <v>106.6906</v>
      </c>
      <c r="AD814" s="71">
        <v>114.97902000000001</v>
      </c>
      <c r="AF814" s="14" t="s">
        <v>33</v>
      </c>
      <c r="AG814" s="50" t="s">
        <v>3</v>
      </c>
      <c r="AH814" s="71">
        <v>96.900170000000003</v>
      </c>
      <c r="AI814" s="72">
        <v>104.82314</v>
      </c>
      <c r="AJ814" s="71">
        <v>112.74611</v>
      </c>
      <c r="AL814" s="14" t="s">
        <v>33</v>
      </c>
      <c r="AM814" s="50" t="s">
        <v>3</v>
      </c>
      <c r="AN814" s="71">
        <v>95.752650000000003</v>
      </c>
      <c r="AO814" s="72">
        <v>102.77363</v>
      </c>
      <c r="AP814" s="71">
        <v>109.79461000000001</v>
      </c>
      <c r="AR814" s="14" t="s">
        <v>33</v>
      </c>
      <c r="AS814" s="50" t="s">
        <v>3</v>
      </c>
      <c r="AT814" s="71">
        <v>92.921059999999997</v>
      </c>
      <c r="AU814" s="72">
        <v>99.315550000000002</v>
      </c>
      <c r="AV814" s="71">
        <v>105.71005</v>
      </c>
      <c r="AX814" s="14" t="s">
        <v>33</v>
      </c>
      <c r="AY814" s="50" t="s">
        <v>3</v>
      </c>
      <c r="AZ814" s="71">
        <v>89.154730000000001</v>
      </c>
      <c r="BA814" s="72">
        <v>94.350819999999999</v>
      </c>
      <c r="BB814" s="71">
        <v>99.546909999999997</v>
      </c>
      <c r="BD814" s="14" t="s">
        <v>33</v>
      </c>
      <c r="BE814" s="50" t="s">
        <v>3</v>
      </c>
      <c r="BF814" s="71">
        <v>83.893320000000003</v>
      </c>
      <c r="BG814" s="72">
        <v>87.237139999999997</v>
      </c>
      <c r="BH814" s="71">
        <v>90.580950000000001</v>
      </c>
      <c r="BJ814" s="14" t="s">
        <v>33</v>
      </c>
      <c r="BK814" s="50" t="s">
        <v>3</v>
      </c>
      <c r="BL814" s="71">
        <v>76.1845</v>
      </c>
      <c r="BM814" s="72">
        <v>78.275300000000001</v>
      </c>
      <c r="BN814" s="71">
        <v>80.366110000000006</v>
      </c>
      <c r="BP814" s="14" t="s">
        <v>33</v>
      </c>
      <c r="BQ814" s="50" t="s">
        <v>3</v>
      </c>
      <c r="BR814" s="71">
        <v>65.28246</v>
      </c>
      <c r="BS814" s="72">
        <v>66.09084</v>
      </c>
      <c r="BT814" s="71">
        <v>66.899230000000003</v>
      </c>
    </row>
    <row r="815" spans="2:72" x14ac:dyDescent="0.3">
      <c r="B815" s="47"/>
      <c r="C815" s="52" t="s">
        <v>4</v>
      </c>
      <c r="D815" s="69">
        <v>38.531129999999997</v>
      </c>
      <c r="E815" s="73">
        <v>43.84393</v>
      </c>
      <c r="F815" s="69">
        <v>49.156739999999999</v>
      </c>
      <c r="H815" s="47"/>
      <c r="I815" s="52" t="s">
        <v>4</v>
      </c>
      <c r="J815" s="69">
        <v>38.443350000000002</v>
      </c>
      <c r="K815" s="73">
        <v>43.403170000000003</v>
      </c>
      <c r="L815" s="69">
        <v>48.36298</v>
      </c>
      <c r="N815" s="47"/>
      <c r="O815" s="52" t="s">
        <v>4</v>
      </c>
      <c r="P815" s="69">
        <v>37.70993</v>
      </c>
      <c r="Q815" s="73">
        <v>42.086530000000003</v>
      </c>
      <c r="R815" s="69">
        <v>46.463140000000003</v>
      </c>
      <c r="T815" s="47"/>
      <c r="U815" s="52" t="s">
        <v>4</v>
      </c>
      <c r="V815" s="69">
        <v>37.319540000000003</v>
      </c>
      <c r="W815" s="73">
        <v>41.005229999999997</v>
      </c>
      <c r="X815" s="69">
        <v>44.690919999999998</v>
      </c>
      <c r="Z815" s="47"/>
      <c r="AA815" s="52" t="s">
        <v>4</v>
      </c>
      <c r="AB815" s="69">
        <v>35.588769999999997</v>
      </c>
      <c r="AC815" s="73">
        <v>38.809359999999998</v>
      </c>
      <c r="AD815" s="69">
        <v>42.029940000000003</v>
      </c>
      <c r="AF815" s="47"/>
      <c r="AG815" s="52" t="s">
        <v>4</v>
      </c>
      <c r="AH815" s="69">
        <v>34.050139999999999</v>
      </c>
      <c r="AI815" s="73">
        <v>36.655999999999999</v>
      </c>
      <c r="AJ815" s="69">
        <v>39.261859999999999</v>
      </c>
      <c r="AL815" s="47"/>
      <c r="AM815" s="52" t="s">
        <v>4</v>
      </c>
      <c r="AN815" s="69">
        <v>32.203850000000003</v>
      </c>
      <c r="AO815" s="73">
        <v>34.360689999999998</v>
      </c>
      <c r="AP815" s="69">
        <v>36.517530000000001</v>
      </c>
      <c r="AR815" s="47"/>
      <c r="AS815" s="52" t="s">
        <v>4</v>
      </c>
      <c r="AT815" s="69">
        <v>29.31251</v>
      </c>
      <c r="AU815" s="73">
        <v>31.269500000000001</v>
      </c>
      <c r="AV815" s="69">
        <v>33.226489999999998</v>
      </c>
      <c r="AX815" s="47"/>
      <c r="AY815" s="52" t="s">
        <v>4</v>
      </c>
      <c r="AZ815" s="69">
        <v>25.512530000000002</v>
      </c>
      <c r="BA815" s="73">
        <v>27.081</v>
      </c>
      <c r="BB815" s="69">
        <v>28.649470000000001</v>
      </c>
      <c r="BD815" s="47"/>
      <c r="BE815" s="52" t="s">
        <v>4</v>
      </c>
      <c r="BF815" s="69">
        <v>21.258369999999999</v>
      </c>
      <c r="BG815" s="73">
        <v>22.737719999999999</v>
      </c>
      <c r="BH815" s="69">
        <v>24.21707</v>
      </c>
      <c r="BJ815" s="47"/>
      <c r="BK815" s="52" t="s">
        <v>4</v>
      </c>
      <c r="BL815" s="69">
        <v>17.18055</v>
      </c>
      <c r="BM815" s="73">
        <v>18.264240000000001</v>
      </c>
      <c r="BN815" s="69">
        <v>19.347930000000002</v>
      </c>
      <c r="BP815" s="47"/>
      <c r="BQ815" s="52" t="s">
        <v>4</v>
      </c>
      <c r="BR815" s="69">
        <v>13.97486</v>
      </c>
      <c r="BS815" s="73">
        <v>14.44303</v>
      </c>
      <c r="BT815" s="69">
        <v>14.911210000000001</v>
      </c>
    </row>
    <row r="816" spans="2:72" x14ac:dyDescent="0.3">
      <c r="B816" s="57" t="s">
        <v>34</v>
      </c>
      <c r="C816" s="43"/>
      <c r="D816" s="76">
        <v>209.34434999999999</v>
      </c>
      <c r="E816" s="77">
        <v>234.44016999999999</v>
      </c>
      <c r="F816" s="76">
        <v>259.536</v>
      </c>
      <c r="H816" s="57" t="s">
        <v>34</v>
      </c>
      <c r="I816" s="43"/>
      <c r="J816" s="76">
        <v>211.55107000000001</v>
      </c>
      <c r="K816" s="77">
        <v>232.60668999999999</v>
      </c>
      <c r="L816" s="76">
        <v>253.66230999999999</v>
      </c>
      <c r="N816" s="57" t="s">
        <v>34</v>
      </c>
      <c r="O816" s="43"/>
      <c r="P816" s="76">
        <v>204.48862</v>
      </c>
      <c r="Q816" s="77">
        <v>226.34943999999999</v>
      </c>
      <c r="R816" s="76">
        <v>248.21026000000001</v>
      </c>
      <c r="T816" s="57" t="s">
        <v>34</v>
      </c>
      <c r="U816" s="43"/>
      <c r="V816" s="76">
        <v>204.28865999999999</v>
      </c>
      <c r="W816" s="77">
        <v>221.81232</v>
      </c>
      <c r="X816" s="76">
        <v>239.33599000000001</v>
      </c>
      <c r="Z816" s="57" t="s">
        <v>34</v>
      </c>
      <c r="AA816" s="43"/>
      <c r="AB816" s="76">
        <v>197.63591</v>
      </c>
      <c r="AC816" s="77">
        <v>214.13050999999999</v>
      </c>
      <c r="AD816" s="76">
        <v>230.62512000000001</v>
      </c>
      <c r="AF816" s="57" t="s">
        <v>34</v>
      </c>
      <c r="AG816" s="43"/>
      <c r="AH816" s="76">
        <v>188.76187999999999</v>
      </c>
      <c r="AI816" s="77">
        <v>202.99225000000001</v>
      </c>
      <c r="AJ816" s="76">
        <v>217.22263000000001</v>
      </c>
      <c r="AL816" s="57" t="s">
        <v>34</v>
      </c>
      <c r="AM816" s="43"/>
      <c r="AN816" s="76">
        <v>184.73617999999999</v>
      </c>
      <c r="AO816" s="77">
        <v>191.86708999999999</v>
      </c>
      <c r="AP816" s="76">
        <v>198.99799999999999</v>
      </c>
      <c r="AR816" s="57" t="s">
        <v>34</v>
      </c>
      <c r="AS816" s="43"/>
      <c r="AT816" s="76">
        <v>171.61678000000001</v>
      </c>
      <c r="AU816" s="77">
        <v>176.39268000000001</v>
      </c>
      <c r="AV816" s="76">
        <v>181.16856999999999</v>
      </c>
      <c r="AX816" s="57" t="s">
        <v>34</v>
      </c>
      <c r="AY816" s="43"/>
      <c r="AZ816" s="76">
        <v>159.91168999999999</v>
      </c>
      <c r="BA816" s="77">
        <v>162.08349000000001</v>
      </c>
      <c r="BB816" s="76">
        <v>164.25528</v>
      </c>
      <c r="BD816" s="57" t="s">
        <v>34</v>
      </c>
      <c r="BE816" s="43"/>
      <c r="BF816" s="76">
        <v>145.19246000000001</v>
      </c>
      <c r="BG816" s="77">
        <v>148.83497</v>
      </c>
      <c r="BH816" s="76">
        <v>152.47748000000001</v>
      </c>
      <c r="BJ816" s="57" t="s">
        <v>34</v>
      </c>
      <c r="BK816" s="43"/>
      <c r="BL816" s="76">
        <v>124.26052</v>
      </c>
      <c r="BM816" s="77">
        <v>126.33394</v>
      </c>
      <c r="BN816" s="76">
        <v>128.40736000000001</v>
      </c>
      <c r="BP816" s="57" t="s">
        <v>34</v>
      </c>
      <c r="BQ816" s="43"/>
      <c r="BR816" s="76">
        <v>103.86592</v>
      </c>
      <c r="BS816" s="77">
        <v>105.88019</v>
      </c>
      <c r="BT816" s="76">
        <v>107.89446</v>
      </c>
    </row>
    <row r="817" spans="2:72" x14ac:dyDescent="0.3">
      <c r="B817" s="57" t="s">
        <v>35</v>
      </c>
      <c r="C817" s="43"/>
      <c r="D817" s="76">
        <v>5.1200299999999999</v>
      </c>
      <c r="E817" s="77">
        <v>9.9720099999999992</v>
      </c>
      <c r="F817" s="76">
        <v>14.82399</v>
      </c>
      <c r="H817" s="57" t="s">
        <v>35</v>
      </c>
      <c r="I817" s="43"/>
      <c r="J817" s="76">
        <v>5.0792000000000002</v>
      </c>
      <c r="K817" s="77">
        <v>9.9126899999999996</v>
      </c>
      <c r="L817" s="76">
        <v>14.746169999999999</v>
      </c>
      <c r="N817" s="57" t="s">
        <v>35</v>
      </c>
      <c r="O817" s="43"/>
      <c r="P817" s="76">
        <v>6.4617899999999997</v>
      </c>
      <c r="Q817" s="77">
        <v>11.27553</v>
      </c>
      <c r="R817" s="76">
        <v>16.089269999999999</v>
      </c>
      <c r="T817" s="57" t="s">
        <v>35</v>
      </c>
      <c r="U817" s="43"/>
      <c r="V817" s="76">
        <v>5.0248799999999996</v>
      </c>
      <c r="W817" s="77">
        <v>9.8194300000000005</v>
      </c>
      <c r="X817" s="76">
        <v>14.61397</v>
      </c>
      <c r="Z817" s="57" t="s">
        <v>35</v>
      </c>
      <c r="AA817" s="43"/>
      <c r="AB817" s="76">
        <v>4.8954199999999997</v>
      </c>
      <c r="AC817" s="77">
        <v>10.77922</v>
      </c>
      <c r="AD817" s="76">
        <v>16.663029999999999</v>
      </c>
      <c r="AF817" s="57" t="s">
        <v>35</v>
      </c>
      <c r="AG817" s="43"/>
      <c r="AH817" s="76">
        <v>5.7683900000000001</v>
      </c>
      <c r="AI817" s="77">
        <v>11.40377</v>
      </c>
      <c r="AJ817" s="76">
        <v>17.039159999999999</v>
      </c>
      <c r="AL817" s="57" t="s">
        <v>35</v>
      </c>
      <c r="AM817" s="43"/>
      <c r="AN817" s="76">
        <v>6.5122</v>
      </c>
      <c r="AO817" s="77">
        <v>12.076359999999999</v>
      </c>
      <c r="AP817" s="76">
        <v>17.640529999999998</v>
      </c>
      <c r="AR817" s="57" t="s">
        <v>35</v>
      </c>
      <c r="AS817" s="43"/>
      <c r="AT817" s="76">
        <v>6.84328</v>
      </c>
      <c r="AU817" s="77">
        <v>13.03016</v>
      </c>
      <c r="AV817" s="76">
        <v>19.217040000000001</v>
      </c>
      <c r="AX817" s="57" t="s">
        <v>35</v>
      </c>
      <c r="AY817" s="43"/>
      <c r="AZ817" s="76">
        <v>7.0475199999999996</v>
      </c>
      <c r="BA817" s="77">
        <v>14.92179</v>
      </c>
      <c r="BB817" s="76">
        <v>22.796050000000001</v>
      </c>
      <c r="BD817" s="57" t="s">
        <v>35</v>
      </c>
      <c r="BE817" s="43"/>
      <c r="BF817" s="76">
        <v>8.8672299999999993</v>
      </c>
      <c r="BG817" s="77">
        <v>16.049869999999999</v>
      </c>
      <c r="BH817" s="76">
        <v>23.232520000000001</v>
      </c>
      <c r="BJ817" s="57" t="s">
        <v>35</v>
      </c>
      <c r="BK817" s="43"/>
      <c r="BL817" s="76">
        <v>9.9487799999999993</v>
      </c>
      <c r="BM817" s="77">
        <v>14.817970000000001</v>
      </c>
      <c r="BN817" s="76">
        <v>19.687159999999999</v>
      </c>
      <c r="BP817" s="57" t="s">
        <v>35</v>
      </c>
      <c r="BQ817" s="43"/>
      <c r="BR817" s="76">
        <v>12.535550000000001</v>
      </c>
      <c r="BS817" s="77">
        <v>15.0487</v>
      </c>
      <c r="BT817" s="76">
        <v>17.56185</v>
      </c>
    </row>
    <row r="818" spans="2:72" x14ac:dyDescent="0.3">
      <c r="B818" s="14" t="s">
        <v>36</v>
      </c>
      <c r="C818" s="50" t="s">
        <v>3</v>
      </c>
      <c r="D818" s="71">
        <v>59.995480000000001</v>
      </c>
      <c r="E818" s="72">
        <v>65.377520000000004</v>
      </c>
      <c r="F818" s="71">
        <v>70.759569999999997</v>
      </c>
      <c r="H818" s="14" t="s">
        <v>36</v>
      </c>
      <c r="I818" s="50" t="s">
        <v>3</v>
      </c>
      <c r="J818" s="71">
        <v>60.240130000000001</v>
      </c>
      <c r="K818" s="72">
        <v>65.336669999999998</v>
      </c>
      <c r="L818" s="71">
        <v>70.433199999999999</v>
      </c>
      <c r="N818" s="14" t="s">
        <v>36</v>
      </c>
      <c r="O818" s="50" t="s">
        <v>3</v>
      </c>
      <c r="P818" s="71">
        <v>59.774909999999998</v>
      </c>
      <c r="Q818" s="72">
        <v>64.721850000000003</v>
      </c>
      <c r="R818" s="71">
        <v>69.668790000000001</v>
      </c>
      <c r="T818" s="14" t="s">
        <v>36</v>
      </c>
      <c r="U818" s="50" t="s">
        <v>3</v>
      </c>
      <c r="V818" s="71">
        <v>59.173050000000003</v>
      </c>
      <c r="W818" s="72">
        <v>64.021690000000007</v>
      </c>
      <c r="X818" s="71">
        <v>68.870339999999999</v>
      </c>
      <c r="Z818" s="14" t="s">
        <v>36</v>
      </c>
      <c r="AA818" s="50" t="s">
        <v>3</v>
      </c>
      <c r="AB818" s="71">
        <v>58.430599999999998</v>
      </c>
      <c r="AC818" s="72">
        <v>62.920079999999999</v>
      </c>
      <c r="AD818" s="71">
        <v>67.409570000000002</v>
      </c>
      <c r="AF818" s="14" t="s">
        <v>36</v>
      </c>
      <c r="AG818" s="50" t="s">
        <v>3</v>
      </c>
      <c r="AH818" s="71">
        <v>57.5261</v>
      </c>
      <c r="AI818" s="72">
        <v>61.828319999999998</v>
      </c>
      <c r="AJ818" s="71">
        <v>66.130529999999993</v>
      </c>
      <c r="AL818" s="14" t="s">
        <v>36</v>
      </c>
      <c r="AM818" s="50" t="s">
        <v>3</v>
      </c>
      <c r="AN818" s="71">
        <v>56.762070000000001</v>
      </c>
      <c r="AO818" s="72">
        <v>60.587580000000003</v>
      </c>
      <c r="AP818" s="71">
        <v>64.413079999999994</v>
      </c>
      <c r="AR818" s="14" t="s">
        <v>36</v>
      </c>
      <c r="AS818" s="50" t="s">
        <v>3</v>
      </c>
      <c r="AT818" s="71">
        <v>55.116030000000002</v>
      </c>
      <c r="AU818" s="72">
        <v>58.554859999999998</v>
      </c>
      <c r="AV818" s="71">
        <v>61.993679999999998</v>
      </c>
      <c r="AX818" s="14" t="s">
        <v>36</v>
      </c>
      <c r="AY818" s="50" t="s">
        <v>3</v>
      </c>
      <c r="AZ818" s="71">
        <v>52.939459999999997</v>
      </c>
      <c r="BA818" s="72">
        <v>55.749470000000002</v>
      </c>
      <c r="BB818" s="71">
        <v>58.559469999999997</v>
      </c>
      <c r="BD818" s="14" t="s">
        <v>36</v>
      </c>
      <c r="BE818" s="50" t="s">
        <v>3</v>
      </c>
      <c r="BF818" s="71">
        <v>49.887869999999999</v>
      </c>
      <c r="BG818" s="72">
        <v>51.714030000000001</v>
      </c>
      <c r="BH818" s="71">
        <v>53.540190000000003</v>
      </c>
      <c r="BJ818" s="14" t="s">
        <v>36</v>
      </c>
      <c r="BK818" s="50" t="s">
        <v>3</v>
      </c>
      <c r="BL818" s="71">
        <v>45.55771</v>
      </c>
      <c r="BM818" s="72">
        <v>46.710050000000003</v>
      </c>
      <c r="BN818" s="71">
        <v>47.862389999999998</v>
      </c>
      <c r="BP818" s="14" t="s">
        <v>36</v>
      </c>
      <c r="BQ818" s="50" t="s">
        <v>3</v>
      </c>
      <c r="BR818" s="71">
        <v>39.436520000000002</v>
      </c>
      <c r="BS818" s="72">
        <v>39.868290000000002</v>
      </c>
      <c r="BT818" s="71">
        <v>40.300069999999998</v>
      </c>
    </row>
    <row r="819" spans="2:72" x14ac:dyDescent="0.3">
      <c r="B819" s="47"/>
      <c r="C819" s="52" t="s">
        <v>4</v>
      </c>
      <c r="D819" s="69">
        <v>21.606649999999998</v>
      </c>
      <c r="E819" s="73">
        <v>24.33539</v>
      </c>
      <c r="F819" s="69">
        <v>27.064129999999999</v>
      </c>
      <c r="H819" s="47"/>
      <c r="I819" s="52" t="s">
        <v>4</v>
      </c>
      <c r="J819" s="69">
        <v>21.44924</v>
      </c>
      <c r="K819" s="73">
        <v>24.022179999999999</v>
      </c>
      <c r="L819" s="69">
        <v>26.595120000000001</v>
      </c>
      <c r="N819" s="47"/>
      <c r="O819" s="52" t="s">
        <v>4</v>
      </c>
      <c r="P819" s="69">
        <v>21.018940000000001</v>
      </c>
      <c r="Q819" s="73">
        <v>23.250219999999999</v>
      </c>
      <c r="R819" s="69">
        <v>25.4815</v>
      </c>
      <c r="T819" s="47"/>
      <c r="U819" s="52" t="s">
        <v>4</v>
      </c>
      <c r="V819" s="69">
        <v>20.672840000000001</v>
      </c>
      <c r="W819" s="73">
        <v>22.607209999999998</v>
      </c>
      <c r="X819" s="69">
        <v>24.541589999999999</v>
      </c>
      <c r="Z819" s="47"/>
      <c r="AA819" s="52" t="s">
        <v>4</v>
      </c>
      <c r="AB819" s="69">
        <v>19.641960000000001</v>
      </c>
      <c r="AC819" s="73">
        <v>21.331009999999999</v>
      </c>
      <c r="AD819" s="69">
        <v>23.020050000000001</v>
      </c>
      <c r="AF819" s="47"/>
      <c r="AG819" s="52" t="s">
        <v>4</v>
      </c>
      <c r="AH819" s="69">
        <v>18.630800000000001</v>
      </c>
      <c r="AI819" s="73">
        <v>20.054970000000001</v>
      </c>
      <c r="AJ819" s="69">
        <v>21.479130000000001</v>
      </c>
      <c r="AL819" s="47"/>
      <c r="AM819" s="52" t="s">
        <v>4</v>
      </c>
      <c r="AN819" s="69">
        <v>17.46095</v>
      </c>
      <c r="AO819" s="73">
        <v>18.667649999999998</v>
      </c>
      <c r="AP819" s="69">
        <v>19.87435</v>
      </c>
      <c r="AR819" s="47"/>
      <c r="AS819" s="52" t="s">
        <v>4</v>
      </c>
      <c r="AT819" s="69">
        <v>15.77117</v>
      </c>
      <c r="AU819" s="73">
        <v>16.868079999999999</v>
      </c>
      <c r="AV819" s="69">
        <v>17.96499</v>
      </c>
      <c r="AX819" s="47"/>
      <c r="AY819" s="52" t="s">
        <v>4</v>
      </c>
      <c r="AZ819" s="69">
        <v>13.42066</v>
      </c>
      <c r="BA819" s="73">
        <v>14.458310000000001</v>
      </c>
      <c r="BB819" s="69">
        <v>15.49597</v>
      </c>
      <c r="BD819" s="47"/>
      <c r="BE819" s="52" t="s">
        <v>4</v>
      </c>
      <c r="BF819" s="69">
        <v>11.0153</v>
      </c>
      <c r="BG819" s="73">
        <v>11.922700000000001</v>
      </c>
      <c r="BH819" s="69">
        <v>12.83009</v>
      </c>
      <c r="BJ819" s="47"/>
      <c r="BK819" s="52" t="s">
        <v>4</v>
      </c>
      <c r="BL819" s="69">
        <v>8.6682299999999994</v>
      </c>
      <c r="BM819" s="73">
        <v>9.3473199999999999</v>
      </c>
      <c r="BN819" s="69">
        <v>10.026400000000001</v>
      </c>
      <c r="BP819" s="47"/>
      <c r="BQ819" s="52" t="s">
        <v>4</v>
      </c>
      <c r="BR819" s="69">
        <v>6.8755800000000002</v>
      </c>
      <c r="BS819" s="73">
        <v>7.1189900000000002</v>
      </c>
      <c r="BT819" s="69">
        <v>7.3624099999999997</v>
      </c>
    </row>
    <row r="820" spans="2:72" x14ac:dyDescent="0.3">
      <c r="B820" s="14" t="s">
        <v>37</v>
      </c>
      <c r="C820" s="50" t="s">
        <v>3</v>
      </c>
      <c r="D820" s="71">
        <v>0.13757</v>
      </c>
      <c r="E820" s="72">
        <v>0.64134000000000002</v>
      </c>
      <c r="F820" s="71">
        <v>1.1451100000000001</v>
      </c>
      <c r="H820" s="14" t="s">
        <v>37</v>
      </c>
      <c r="I820" s="50" t="s">
        <v>3</v>
      </c>
      <c r="J820" s="71">
        <v>0.27732000000000001</v>
      </c>
      <c r="K820" s="72">
        <v>0.89185999999999999</v>
      </c>
      <c r="L820" s="71">
        <v>1.5064</v>
      </c>
      <c r="N820" s="14" t="s">
        <v>37</v>
      </c>
      <c r="O820" s="50" t="s">
        <v>3</v>
      </c>
      <c r="P820" s="71">
        <v>0.48860999999999999</v>
      </c>
      <c r="Q820" s="72">
        <v>1.2325999999999999</v>
      </c>
      <c r="R820" s="71">
        <v>1.9765900000000001</v>
      </c>
      <c r="T820" s="14" t="s">
        <v>37</v>
      </c>
      <c r="U820" s="50" t="s">
        <v>3</v>
      </c>
      <c r="V820" s="71">
        <v>0.70977000000000001</v>
      </c>
      <c r="W820" s="72">
        <v>1.7343</v>
      </c>
      <c r="X820" s="71">
        <v>2.7588300000000001</v>
      </c>
      <c r="Z820" s="14" t="s">
        <v>37</v>
      </c>
      <c r="AA820" s="50" t="s">
        <v>3</v>
      </c>
      <c r="AB820" s="71">
        <v>1.22597</v>
      </c>
      <c r="AC820" s="72">
        <v>2.4266000000000001</v>
      </c>
      <c r="AD820" s="71">
        <v>3.62723</v>
      </c>
      <c r="AF820" s="14" t="s">
        <v>37</v>
      </c>
      <c r="AG820" s="50" t="s">
        <v>3</v>
      </c>
      <c r="AH820" s="71">
        <v>2.0046900000000001</v>
      </c>
      <c r="AI820" s="72">
        <v>3.5829599999999999</v>
      </c>
      <c r="AJ820" s="71">
        <v>5.1612299999999998</v>
      </c>
      <c r="AL820" s="14" t="s">
        <v>37</v>
      </c>
      <c r="AM820" s="50" t="s">
        <v>3</v>
      </c>
      <c r="AN820" s="71">
        <v>3.0648900000000001</v>
      </c>
      <c r="AO820" s="72">
        <v>5.1461399999999999</v>
      </c>
      <c r="AP820" s="71">
        <v>7.2273800000000001</v>
      </c>
      <c r="AR820" s="14" t="s">
        <v>37</v>
      </c>
      <c r="AS820" s="50" t="s">
        <v>3</v>
      </c>
      <c r="AT820" s="71">
        <v>4.9537500000000003</v>
      </c>
      <c r="AU820" s="72">
        <v>8.1816200000000006</v>
      </c>
      <c r="AV820" s="71">
        <v>11.40948</v>
      </c>
      <c r="AX820" s="14" t="s">
        <v>37</v>
      </c>
      <c r="AY820" s="50" t="s">
        <v>3</v>
      </c>
      <c r="AZ820" s="71">
        <v>7.6807800000000004</v>
      </c>
      <c r="BA820" s="72">
        <v>11.642189999999999</v>
      </c>
      <c r="BB820" s="71">
        <v>15.6036</v>
      </c>
      <c r="BD820" s="14" t="s">
        <v>37</v>
      </c>
      <c r="BE820" s="50" t="s">
        <v>3</v>
      </c>
      <c r="BF820" s="71">
        <v>12.215199999999999</v>
      </c>
      <c r="BG820" s="72">
        <v>19.056049999999999</v>
      </c>
      <c r="BH820" s="71">
        <v>25.896909999999998</v>
      </c>
      <c r="BJ820" s="14" t="s">
        <v>37</v>
      </c>
      <c r="BK820" s="50" t="s">
        <v>3</v>
      </c>
      <c r="BL820" s="71">
        <v>22.505800000000001</v>
      </c>
      <c r="BM820" s="72">
        <v>32.36871</v>
      </c>
      <c r="BN820" s="71">
        <v>42.231619999999999</v>
      </c>
      <c r="BP820" s="14" t="s">
        <v>37</v>
      </c>
      <c r="BQ820" s="50" t="s">
        <v>3</v>
      </c>
      <c r="BR820" s="71">
        <v>51.046990000000001</v>
      </c>
      <c r="BS820" s="72">
        <v>68.379810000000006</v>
      </c>
      <c r="BT820" s="71">
        <v>85.712620000000001</v>
      </c>
    </row>
    <row r="821" spans="2:72" x14ac:dyDescent="0.3">
      <c r="B821" s="47"/>
      <c r="C821" s="52" t="s">
        <v>4</v>
      </c>
      <c r="D821" s="69">
        <v>0.84914999999999996</v>
      </c>
      <c r="E821" s="73">
        <v>2.2835399999999999</v>
      </c>
      <c r="F821" s="69">
        <v>3.71793</v>
      </c>
      <c r="H821" s="47"/>
      <c r="I821" s="52" t="s">
        <v>4</v>
      </c>
      <c r="J821" s="69">
        <v>1.28224</v>
      </c>
      <c r="K821" s="73">
        <v>2.7748699999999999</v>
      </c>
      <c r="L821" s="69">
        <v>4.2675000000000001</v>
      </c>
      <c r="N821" s="47"/>
      <c r="O821" s="52" t="s">
        <v>4</v>
      </c>
      <c r="P821" s="69">
        <v>1.85293</v>
      </c>
      <c r="Q821" s="73">
        <v>3.5116100000000001</v>
      </c>
      <c r="R821" s="69">
        <v>5.1702899999999996</v>
      </c>
      <c r="T821" s="47"/>
      <c r="U821" s="52" t="s">
        <v>4</v>
      </c>
      <c r="V821" s="69">
        <v>2.3375300000000001</v>
      </c>
      <c r="W821" s="73">
        <v>4.2556500000000002</v>
      </c>
      <c r="X821" s="69">
        <v>6.1737799999999998</v>
      </c>
      <c r="Z821" s="47"/>
      <c r="AA821" s="52" t="s">
        <v>4</v>
      </c>
      <c r="AB821" s="69">
        <v>3.1915300000000002</v>
      </c>
      <c r="AC821" s="73">
        <v>5.1754800000000003</v>
      </c>
      <c r="AD821" s="69">
        <v>7.1594199999999999</v>
      </c>
      <c r="AF821" s="47"/>
      <c r="AG821" s="52" t="s">
        <v>4</v>
      </c>
      <c r="AH821" s="69">
        <v>4.4479100000000003</v>
      </c>
      <c r="AI821" s="73">
        <v>6.5649699999999998</v>
      </c>
      <c r="AJ821" s="69">
        <v>8.6820299999999992</v>
      </c>
      <c r="AL821" s="47"/>
      <c r="AM821" s="52" t="s">
        <v>4</v>
      </c>
      <c r="AN821" s="69">
        <v>5.6136400000000002</v>
      </c>
      <c r="AO821" s="73">
        <v>7.8771300000000002</v>
      </c>
      <c r="AP821" s="69">
        <v>10.14062</v>
      </c>
      <c r="AR821" s="47"/>
      <c r="AS821" s="52" t="s">
        <v>4</v>
      </c>
      <c r="AT821" s="69">
        <v>7.2545900000000003</v>
      </c>
      <c r="AU821" s="73">
        <v>10.345370000000001</v>
      </c>
      <c r="AV821" s="69">
        <v>13.43615</v>
      </c>
      <c r="AX821" s="47"/>
      <c r="AY821" s="52" t="s">
        <v>4</v>
      </c>
      <c r="AZ821" s="69">
        <v>9.5834600000000005</v>
      </c>
      <c r="BA821" s="73">
        <v>12.24478</v>
      </c>
      <c r="BB821" s="69">
        <v>14.9061</v>
      </c>
      <c r="BD821" s="47"/>
      <c r="BE821" s="52" t="s">
        <v>4</v>
      </c>
      <c r="BF821" s="69">
        <v>12.714449999999999</v>
      </c>
      <c r="BG821" s="73">
        <v>16.67961</v>
      </c>
      <c r="BH821" s="69">
        <v>20.644760000000002</v>
      </c>
      <c r="BJ821" s="47"/>
      <c r="BK821" s="52" t="s">
        <v>4</v>
      </c>
      <c r="BL821" s="69">
        <v>15.714270000000001</v>
      </c>
      <c r="BM821" s="73">
        <v>22.028880000000001</v>
      </c>
      <c r="BN821" s="69">
        <v>28.343499999999999</v>
      </c>
      <c r="BP821" s="47"/>
      <c r="BQ821" s="52" t="s">
        <v>4</v>
      </c>
      <c r="BR821" s="69">
        <v>21.37546</v>
      </c>
      <c r="BS821" s="73">
        <v>29.596129999999999</v>
      </c>
      <c r="BT821" s="69">
        <v>37.816800000000001</v>
      </c>
    </row>
    <row r="822" spans="2:72" x14ac:dyDescent="0.3">
      <c r="B822" s="57" t="s">
        <v>38</v>
      </c>
      <c r="C822" s="43"/>
      <c r="D822" s="76">
        <v>12.28814</v>
      </c>
      <c r="E822" s="77">
        <v>19.600000000000001</v>
      </c>
      <c r="F822" s="76">
        <v>26.911860000000001</v>
      </c>
      <c r="H822" s="57" t="s">
        <v>38</v>
      </c>
      <c r="I822" s="43"/>
      <c r="J822" s="76">
        <v>14.691839999999999</v>
      </c>
      <c r="K822" s="77">
        <v>21.3</v>
      </c>
      <c r="L822" s="76">
        <v>27.908159999999999</v>
      </c>
      <c r="N822" s="57" t="s">
        <v>38</v>
      </c>
      <c r="O822" s="43"/>
      <c r="P822" s="76">
        <v>20.10783</v>
      </c>
      <c r="Q822" s="77">
        <v>26.4</v>
      </c>
      <c r="R822" s="76">
        <v>32.692169999999997</v>
      </c>
      <c r="T822" s="57" t="s">
        <v>38</v>
      </c>
      <c r="U822" s="43"/>
      <c r="V822" s="76">
        <v>23.073039999999999</v>
      </c>
      <c r="W822" s="77">
        <v>30</v>
      </c>
      <c r="X822" s="76">
        <v>36.926960000000001</v>
      </c>
      <c r="Z822" s="57" t="s">
        <v>38</v>
      </c>
      <c r="AA822" s="43"/>
      <c r="AB822" s="76">
        <v>24.96114</v>
      </c>
      <c r="AC822" s="77">
        <v>33.5</v>
      </c>
      <c r="AD822" s="76">
        <v>42.03886</v>
      </c>
      <c r="AF822" s="57" t="s">
        <v>38</v>
      </c>
      <c r="AG822" s="43"/>
      <c r="AH822" s="76">
        <v>28.585149999999999</v>
      </c>
      <c r="AI822" s="77">
        <v>37.799999999999997</v>
      </c>
      <c r="AJ822" s="76">
        <v>47.014850000000003</v>
      </c>
      <c r="AL822" s="57" t="s">
        <v>38</v>
      </c>
      <c r="AM822" s="43"/>
      <c r="AN822" s="76">
        <v>30.543089999999999</v>
      </c>
      <c r="AO822" s="77">
        <v>39</v>
      </c>
      <c r="AP822" s="76">
        <v>47.456910000000001</v>
      </c>
      <c r="AR822" s="57" t="s">
        <v>38</v>
      </c>
      <c r="AS822" s="43"/>
      <c r="AT822" s="76">
        <v>37.050910000000002</v>
      </c>
      <c r="AU822" s="77">
        <v>47.5</v>
      </c>
      <c r="AV822" s="76">
        <v>57.949089999999998</v>
      </c>
      <c r="AX822" s="57" t="s">
        <v>38</v>
      </c>
      <c r="AY822" s="43"/>
      <c r="AZ822" s="76">
        <v>45.170369999999998</v>
      </c>
      <c r="BA822" s="77">
        <v>54.3</v>
      </c>
      <c r="BB822" s="76">
        <v>63.429630000000003</v>
      </c>
      <c r="BD822" s="57" t="s">
        <v>38</v>
      </c>
      <c r="BE822" s="43"/>
      <c r="BF822" s="76">
        <v>54.65034</v>
      </c>
      <c r="BG822" s="77">
        <v>69.2</v>
      </c>
      <c r="BH822" s="76">
        <v>83.749660000000006</v>
      </c>
      <c r="BJ822" s="57" t="s">
        <v>38</v>
      </c>
      <c r="BK822" s="43"/>
      <c r="BL822" s="76">
        <v>67.967979999999997</v>
      </c>
      <c r="BM822" s="77">
        <v>88.9</v>
      </c>
      <c r="BN822" s="76">
        <v>109.83202</v>
      </c>
      <c r="BP822" s="57" t="s">
        <v>38</v>
      </c>
      <c r="BQ822" s="43"/>
      <c r="BR822" s="76">
        <v>103.83868</v>
      </c>
      <c r="BS822" s="77">
        <v>135.9</v>
      </c>
      <c r="BT822" s="76">
        <v>167.96132</v>
      </c>
    </row>
    <row r="823" spans="2:72" x14ac:dyDescent="0.3">
      <c r="B823" s="57" t="s">
        <v>39</v>
      </c>
      <c r="C823" s="43"/>
      <c r="D823" s="76">
        <v>0</v>
      </c>
      <c r="E823" s="77">
        <v>0</v>
      </c>
      <c r="F823" s="76">
        <v>0</v>
      </c>
      <c r="H823" s="57" t="s">
        <v>39</v>
      </c>
      <c r="I823" s="43"/>
      <c r="J823" s="76">
        <v>0</v>
      </c>
      <c r="K823" s="77">
        <v>0</v>
      </c>
      <c r="L823" s="76">
        <v>0</v>
      </c>
      <c r="N823" s="57" t="s">
        <v>39</v>
      </c>
      <c r="O823" s="43"/>
      <c r="P823" s="76">
        <v>0</v>
      </c>
      <c r="Q823" s="77">
        <v>0</v>
      </c>
      <c r="R823" s="76">
        <v>0</v>
      </c>
      <c r="T823" s="57" t="s">
        <v>39</v>
      </c>
      <c r="U823" s="43"/>
      <c r="V823" s="76">
        <v>0</v>
      </c>
      <c r="W823" s="77">
        <v>0</v>
      </c>
      <c r="X823" s="76">
        <v>0</v>
      </c>
      <c r="Z823" s="57" t="s">
        <v>39</v>
      </c>
      <c r="AA823" s="43"/>
      <c r="AB823" s="76">
        <v>0</v>
      </c>
      <c r="AC823" s="77">
        <v>0</v>
      </c>
      <c r="AD823" s="76">
        <v>0</v>
      </c>
      <c r="AF823" s="57" t="s">
        <v>39</v>
      </c>
      <c r="AG823" s="43"/>
      <c r="AH823" s="76">
        <v>0</v>
      </c>
      <c r="AI823" s="77">
        <v>0</v>
      </c>
      <c r="AJ823" s="76">
        <v>0</v>
      </c>
      <c r="AL823" s="57" t="s">
        <v>39</v>
      </c>
      <c r="AM823" s="43"/>
      <c r="AN823" s="76">
        <v>0</v>
      </c>
      <c r="AO823" s="77">
        <v>0</v>
      </c>
      <c r="AP823" s="76">
        <v>0</v>
      </c>
      <c r="AR823" s="57" t="s">
        <v>39</v>
      </c>
      <c r="AS823" s="43"/>
      <c r="AT823" s="76">
        <v>0</v>
      </c>
      <c r="AU823" s="77">
        <v>0</v>
      </c>
      <c r="AV823" s="76">
        <v>0</v>
      </c>
      <c r="AX823" s="57" t="s">
        <v>39</v>
      </c>
      <c r="AY823" s="43"/>
      <c r="AZ823" s="76">
        <v>0</v>
      </c>
      <c r="BA823" s="77">
        <v>0</v>
      </c>
      <c r="BB823" s="76">
        <v>0</v>
      </c>
      <c r="BD823" s="57" t="s">
        <v>39</v>
      </c>
      <c r="BE823" s="43"/>
      <c r="BF823" s="76">
        <v>0</v>
      </c>
      <c r="BG823" s="77">
        <v>0</v>
      </c>
      <c r="BH823" s="76">
        <v>0</v>
      </c>
      <c r="BJ823" s="57" t="s">
        <v>39</v>
      </c>
      <c r="BK823" s="43"/>
      <c r="BL823" s="76">
        <v>0</v>
      </c>
      <c r="BM823" s="77">
        <v>0</v>
      </c>
      <c r="BN823" s="76">
        <v>0</v>
      </c>
      <c r="BP823" s="57" t="s">
        <v>39</v>
      </c>
      <c r="BQ823" s="43"/>
      <c r="BR823" s="76">
        <v>-1.9282999999999999</v>
      </c>
      <c r="BS823" s="77">
        <v>12.8</v>
      </c>
      <c r="BT823" s="76">
        <v>27.528300000000002</v>
      </c>
    </row>
    <row r="824" spans="2:72" x14ac:dyDescent="0.3">
      <c r="B824" s="14" t="s">
        <v>40</v>
      </c>
      <c r="C824" s="50" t="s">
        <v>3</v>
      </c>
      <c r="D824" s="71">
        <v>0.51151000000000002</v>
      </c>
      <c r="E824" s="72">
        <v>2.7796099999999999</v>
      </c>
      <c r="F824" s="71">
        <v>5.04772</v>
      </c>
      <c r="H824" s="14" t="s">
        <v>40</v>
      </c>
      <c r="I824" s="50" t="s">
        <v>3</v>
      </c>
      <c r="J824" s="71">
        <v>1.06372</v>
      </c>
      <c r="K824" s="72">
        <v>3.8052600000000001</v>
      </c>
      <c r="L824" s="71">
        <v>6.5468000000000002</v>
      </c>
      <c r="N824" s="14" t="s">
        <v>40</v>
      </c>
      <c r="O824" s="50" t="s">
        <v>3</v>
      </c>
      <c r="P824" s="71">
        <v>1.9823999999999999</v>
      </c>
      <c r="Q824" s="72">
        <v>5.2885999999999997</v>
      </c>
      <c r="R824" s="71">
        <v>8.5947999999999993</v>
      </c>
      <c r="T824" s="14" t="s">
        <v>40</v>
      </c>
      <c r="U824" s="50" t="s">
        <v>3</v>
      </c>
      <c r="V824" s="71">
        <v>2.9334799999999999</v>
      </c>
      <c r="W824" s="72">
        <v>7.3483400000000003</v>
      </c>
      <c r="X824" s="71">
        <v>11.763199999999999</v>
      </c>
      <c r="Z824" s="14" t="s">
        <v>40</v>
      </c>
      <c r="AA824" s="50" t="s">
        <v>3</v>
      </c>
      <c r="AB824" s="71">
        <v>5.1371200000000004</v>
      </c>
      <c r="AC824" s="72">
        <v>10.33202</v>
      </c>
      <c r="AD824" s="71">
        <v>15.52692</v>
      </c>
      <c r="AF824" s="14" t="s">
        <v>40</v>
      </c>
      <c r="AG824" s="50" t="s">
        <v>3</v>
      </c>
      <c r="AH824" s="71">
        <v>8.2191200000000002</v>
      </c>
      <c r="AI824" s="72">
        <v>14.8865</v>
      </c>
      <c r="AJ824" s="71">
        <v>21.553879999999999</v>
      </c>
      <c r="AL824" s="14" t="s">
        <v>40</v>
      </c>
      <c r="AM824" s="50" t="s">
        <v>3</v>
      </c>
      <c r="AN824" s="71">
        <v>12.53159</v>
      </c>
      <c r="AO824" s="72">
        <v>21.367049999999999</v>
      </c>
      <c r="AP824" s="71">
        <v>30.20251</v>
      </c>
      <c r="AR824" s="14" t="s">
        <v>40</v>
      </c>
      <c r="AS824" s="50" t="s">
        <v>3</v>
      </c>
      <c r="AT824" s="71">
        <v>20.269829999999999</v>
      </c>
      <c r="AU824" s="72">
        <v>33.446730000000002</v>
      </c>
      <c r="AV824" s="71">
        <v>46.623620000000003</v>
      </c>
      <c r="AX824" s="14" t="s">
        <v>40</v>
      </c>
      <c r="AY824" s="50" t="s">
        <v>3</v>
      </c>
      <c r="AZ824" s="71">
        <v>31.03755</v>
      </c>
      <c r="BA824" s="72">
        <v>47.420569999999998</v>
      </c>
      <c r="BB824" s="71">
        <v>63.803600000000003</v>
      </c>
      <c r="BD824" s="14" t="s">
        <v>40</v>
      </c>
      <c r="BE824" s="50" t="s">
        <v>3</v>
      </c>
      <c r="BF824" s="71">
        <v>49.279000000000003</v>
      </c>
      <c r="BG824" s="72">
        <v>76.876930000000002</v>
      </c>
      <c r="BH824" s="71">
        <v>104.47486000000001</v>
      </c>
      <c r="BJ824" s="14" t="s">
        <v>40</v>
      </c>
      <c r="BK824" s="50" t="s">
        <v>3</v>
      </c>
      <c r="BL824" s="71">
        <v>90.30677</v>
      </c>
      <c r="BM824" s="72">
        <v>129.21534</v>
      </c>
      <c r="BN824" s="71">
        <v>168.12391</v>
      </c>
      <c r="BP824" s="14" t="s">
        <v>40</v>
      </c>
      <c r="BQ824" s="50" t="s">
        <v>3</v>
      </c>
      <c r="BR824" s="71">
        <v>201.25613000000001</v>
      </c>
      <c r="BS824" s="72">
        <v>269.80335000000002</v>
      </c>
      <c r="BT824" s="71">
        <v>338.35055999999997</v>
      </c>
    </row>
    <row r="825" spans="2:72" x14ac:dyDescent="0.3">
      <c r="B825" s="47"/>
      <c r="C825" s="52" t="s">
        <v>4</v>
      </c>
      <c r="D825" s="69">
        <v>3.1432500000000001</v>
      </c>
      <c r="E825" s="73">
        <v>9.7369800000000009</v>
      </c>
      <c r="F825" s="69">
        <v>16.330719999999999</v>
      </c>
      <c r="H825" s="47"/>
      <c r="I825" s="52" t="s">
        <v>4</v>
      </c>
      <c r="J825" s="69">
        <v>4.8556400000000002</v>
      </c>
      <c r="K825" s="73">
        <v>11.61402</v>
      </c>
      <c r="L825" s="69">
        <v>18.372399999999999</v>
      </c>
      <c r="N825" s="47"/>
      <c r="O825" s="52" t="s">
        <v>4</v>
      </c>
      <c r="P825" s="69">
        <v>7.2632599999999998</v>
      </c>
      <c r="Q825" s="73">
        <v>14.72683</v>
      </c>
      <c r="R825" s="69">
        <v>22.1904</v>
      </c>
      <c r="T825" s="47"/>
      <c r="U825" s="52" t="s">
        <v>4</v>
      </c>
      <c r="V825" s="69">
        <v>9.4185300000000005</v>
      </c>
      <c r="W825" s="73">
        <v>17.533529999999999</v>
      </c>
      <c r="X825" s="69">
        <v>25.648540000000001</v>
      </c>
      <c r="Z825" s="47"/>
      <c r="AA825" s="52" t="s">
        <v>4</v>
      </c>
      <c r="AB825" s="69">
        <v>12.9596</v>
      </c>
      <c r="AC825" s="73">
        <v>21.520250000000001</v>
      </c>
      <c r="AD825" s="69">
        <v>30.0809</v>
      </c>
      <c r="AF825" s="47"/>
      <c r="AG825" s="52" t="s">
        <v>4</v>
      </c>
      <c r="AH825" s="69">
        <v>17.973469999999999</v>
      </c>
      <c r="AI825" s="73">
        <v>26.707080000000001</v>
      </c>
      <c r="AJ825" s="69">
        <v>35.440689999999996</v>
      </c>
      <c r="AL825" s="47"/>
      <c r="AM825" s="52" t="s">
        <v>4</v>
      </c>
      <c r="AN825" s="69">
        <v>22.640609999999999</v>
      </c>
      <c r="AO825" s="73">
        <v>32.099640000000001</v>
      </c>
      <c r="AP825" s="69">
        <v>41.558660000000003</v>
      </c>
      <c r="AR825" s="47"/>
      <c r="AS825" s="52" t="s">
        <v>4</v>
      </c>
      <c r="AT825" s="69">
        <v>29.330549999999999</v>
      </c>
      <c r="AU825" s="73">
        <v>41.721040000000002</v>
      </c>
      <c r="AV825" s="69">
        <v>54.111530000000002</v>
      </c>
      <c r="AX825" s="47"/>
      <c r="AY825" s="52" t="s">
        <v>4</v>
      </c>
      <c r="AZ825" s="69">
        <v>38.200110000000002</v>
      </c>
      <c r="BA825" s="73">
        <v>49.43674</v>
      </c>
      <c r="BB825" s="69">
        <v>60.673369999999998</v>
      </c>
      <c r="BD825" s="47"/>
      <c r="BE825" s="52" t="s">
        <v>4</v>
      </c>
      <c r="BF825" s="69">
        <v>50.715589999999999</v>
      </c>
      <c r="BG825" s="73">
        <v>66.744669999999999</v>
      </c>
      <c r="BH825" s="69">
        <v>82.773740000000004</v>
      </c>
      <c r="BJ825" s="47"/>
      <c r="BK825" s="52" t="s">
        <v>4</v>
      </c>
      <c r="BL825" s="69">
        <v>61.846359999999997</v>
      </c>
      <c r="BM825" s="73">
        <v>87.307550000000006</v>
      </c>
      <c r="BN825" s="69">
        <v>112.76875</v>
      </c>
      <c r="BP825" s="47"/>
      <c r="BQ825" s="52" t="s">
        <v>4</v>
      </c>
      <c r="BR825" s="69">
        <v>82.762739999999994</v>
      </c>
      <c r="BS825" s="73">
        <v>116.05566</v>
      </c>
      <c r="BT825" s="69">
        <v>149.34859</v>
      </c>
    </row>
    <row r="826" spans="2:72" x14ac:dyDescent="0.3">
      <c r="B826" s="57" t="s">
        <v>41</v>
      </c>
      <c r="C826" s="43"/>
      <c r="D826" s="76">
        <v>46.68253</v>
      </c>
      <c r="E826" s="77">
        <v>84.684399999999997</v>
      </c>
      <c r="F826" s="76">
        <v>122.68628</v>
      </c>
      <c r="H826" s="57" t="s">
        <v>41</v>
      </c>
      <c r="I826" s="43"/>
      <c r="J826" s="76">
        <v>52.978810000000003</v>
      </c>
      <c r="K826" s="77">
        <v>85.901679999999999</v>
      </c>
      <c r="L826" s="76">
        <v>118.82455</v>
      </c>
      <c r="N826" s="57" t="s">
        <v>41</v>
      </c>
      <c r="O826" s="43"/>
      <c r="P826" s="76">
        <v>75.054730000000006</v>
      </c>
      <c r="Q826" s="77">
        <v>106.06558</v>
      </c>
      <c r="R826" s="76">
        <v>137.07642999999999</v>
      </c>
      <c r="T826" s="57" t="s">
        <v>41</v>
      </c>
      <c r="U826" s="43"/>
      <c r="V826" s="76">
        <v>84.442139999999995</v>
      </c>
      <c r="W826" s="77">
        <v>116.54362999999999</v>
      </c>
      <c r="X826" s="76">
        <v>148.64511999999999</v>
      </c>
      <c r="Z826" s="57" t="s">
        <v>41</v>
      </c>
      <c r="AA826" s="43"/>
      <c r="AB826" s="76">
        <v>93.287220000000005</v>
      </c>
      <c r="AC826" s="77">
        <v>128.02567999999999</v>
      </c>
      <c r="AD826" s="76">
        <v>162.76414</v>
      </c>
      <c r="AF826" s="57" t="s">
        <v>41</v>
      </c>
      <c r="AG826" s="43"/>
      <c r="AH826" s="76">
        <v>114.66197</v>
      </c>
      <c r="AI826" s="77">
        <v>153.42992000000001</v>
      </c>
      <c r="AJ826" s="76">
        <v>192.19788</v>
      </c>
      <c r="AL826" s="57" t="s">
        <v>41</v>
      </c>
      <c r="AM826" s="43"/>
      <c r="AN826" s="76">
        <v>118.24366999999999</v>
      </c>
      <c r="AO826" s="77">
        <v>156.35827</v>
      </c>
      <c r="AP826" s="76">
        <v>194.47287</v>
      </c>
      <c r="AR826" s="57" t="s">
        <v>41</v>
      </c>
      <c r="AS826" s="43"/>
      <c r="AT826" s="76">
        <v>148.00112999999999</v>
      </c>
      <c r="AU826" s="77">
        <v>188.52122</v>
      </c>
      <c r="AV826" s="76">
        <v>229.04131000000001</v>
      </c>
      <c r="AX826" s="57" t="s">
        <v>41</v>
      </c>
      <c r="AY826" s="43"/>
      <c r="AZ826" s="76">
        <v>176.62336999999999</v>
      </c>
      <c r="BA826" s="77">
        <v>215.51181</v>
      </c>
      <c r="BB826" s="76">
        <v>254.40024</v>
      </c>
      <c r="BD826" s="57" t="s">
        <v>41</v>
      </c>
      <c r="BE826" s="43"/>
      <c r="BF826" s="76">
        <v>219.20973000000001</v>
      </c>
      <c r="BG826" s="77">
        <v>278.99606</v>
      </c>
      <c r="BH826" s="76">
        <v>338.78237999999999</v>
      </c>
      <c r="BJ826" s="57" t="s">
        <v>41</v>
      </c>
      <c r="BK826" s="43"/>
      <c r="BL826" s="76">
        <v>254.41938999999999</v>
      </c>
      <c r="BM826" s="77">
        <v>344.24846000000002</v>
      </c>
      <c r="BN826" s="76">
        <v>434.07753000000002</v>
      </c>
      <c r="BP826" s="57" t="s">
        <v>41</v>
      </c>
      <c r="BQ826" s="43"/>
      <c r="BR826" s="76">
        <v>397.35050000000001</v>
      </c>
      <c r="BS826" s="77">
        <v>525.58464000000004</v>
      </c>
      <c r="BT826" s="76">
        <v>653.81877999999995</v>
      </c>
    </row>
    <row r="827" spans="2:72" x14ac:dyDescent="0.3">
      <c r="B827" s="46" t="s">
        <v>42</v>
      </c>
      <c r="C827" s="47"/>
      <c r="D827" s="69">
        <v>0</v>
      </c>
      <c r="E827" s="73">
        <v>0</v>
      </c>
      <c r="F827" s="69">
        <v>0</v>
      </c>
      <c r="H827" s="46" t="s">
        <v>42</v>
      </c>
      <c r="I827" s="47"/>
      <c r="J827" s="69">
        <v>0</v>
      </c>
      <c r="K827" s="73">
        <v>0</v>
      </c>
      <c r="L827" s="69">
        <v>0</v>
      </c>
      <c r="N827" s="46" t="s">
        <v>42</v>
      </c>
      <c r="O827" s="47"/>
      <c r="P827" s="69">
        <v>0</v>
      </c>
      <c r="Q827" s="73">
        <v>0</v>
      </c>
      <c r="R827" s="69">
        <v>0</v>
      </c>
      <c r="T827" s="46" t="s">
        <v>42</v>
      </c>
      <c r="U827" s="47"/>
      <c r="V827" s="69">
        <v>0</v>
      </c>
      <c r="W827" s="73">
        <v>0</v>
      </c>
      <c r="X827" s="69">
        <v>0</v>
      </c>
      <c r="Z827" s="46" t="s">
        <v>42</v>
      </c>
      <c r="AA827" s="47"/>
      <c r="AB827" s="69">
        <v>0</v>
      </c>
      <c r="AC827" s="73">
        <v>0</v>
      </c>
      <c r="AD827" s="69">
        <v>0</v>
      </c>
      <c r="AF827" s="46" t="s">
        <v>42</v>
      </c>
      <c r="AG827" s="47"/>
      <c r="AH827" s="69">
        <v>0</v>
      </c>
      <c r="AI827" s="73">
        <v>0</v>
      </c>
      <c r="AJ827" s="69">
        <v>0</v>
      </c>
      <c r="AL827" s="46" t="s">
        <v>42</v>
      </c>
      <c r="AM827" s="47"/>
      <c r="AN827" s="69">
        <v>0</v>
      </c>
      <c r="AO827" s="73">
        <v>0</v>
      </c>
      <c r="AP827" s="69">
        <v>0</v>
      </c>
      <c r="AR827" s="46" t="s">
        <v>42</v>
      </c>
      <c r="AS827" s="47"/>
      <c r="AT827" s="69">
        <v>0</v>
      </c>
      <c r="AU827" s="73">
        <v>0</v>
      </c>
      <c r="AV827" s="69">
        <v>0</v>
      </c>
      <c r="AX827" s="46" t="s">
        <v>42</v>
      </c>
      <c r="AY827" s="47"/>
      <c r="AZ827" s="69">
        <v>0</v>
      </c>
      <c r="BA827" s="73">
        <v>0</v>
      </c>
      <c r="BB827" s="69">
        <v>0</v>
      </c>
      <c r="BD827" s="46" t="s">
        <v>42</v>
      </c>
      <c r="BE827" s="47"/>
      <c r="BF827" s="69">
        <v>0</v>
      </c>
      <c r="BG827" s="73">
        <v>0</v>
      </c>
      <c r="BH827" s="69">
        <v>0</v>
      </c>
      <c r="BJ827" s="46" t="s">
        <v>42</v>
      </c>
      <c r="BK827" s="47"/>
      <c r="BL827" s="69">
        <v>0</v>
      </c>
      <c r="BM827" s="73">
        <v>0</v>
      </c>
      <c r="BN827" s="69">
        <v>0</v>
      </c>
      <c r="BP827" s="46" t="s">
        <v>42</v>
      </c>
      <c r="BQ827" s="47"/>
      <c r="BR827" s="69">
        <v>-8.4476399999999998</v>
      </c>
      <c r="BS827" s="73">
        <v>48.971469999999997</v>
      </c>
      <c r="BT827" s="69">
        <v>106.39057</v>
      </c>
    </row>
    <row r="828" spans="2:72" x14ac:dyDescent="0.3">
      <c r="B828" s="14" t="s">
        <v>43</v>
      </c>
      <c r="C828" s="50" t="s">
        <v>3</v>
      </c>
      <c r="D828" s="71">
        <v>5.3637600000000001</v>
      </c>
      <c r="E828" s="74">
        <v>5.8393600000000001</v>
      </c>
      <c r="F828" s="71">
        <v>6.3149499999999996</v>
      </c>
      <c r="H828" s="14" t="s">
        <v>43</v>
      </c>
      <c r="I828" s="50" t="s">
        <v>3</v>
      </c>
      <c r="J828" s="71">
        <v>5.3840500000000002</v>
      </c>
      <c r="K828" s="74">
        <v>5.8360099999999999</v>
      </c>
      <c r="L828" s="71">
        <v>6.2879699999999996</v>
      </c>
      <c r="N828" s="14" t="s">
        <v>43</v>
      </c>
      <c r="O828" s="50" t="s">
        <v>3</v>
      </c>
      <c r="P828" s="71">
        <v>5.3487099999999996</v>
      </c>
      <c r="Q828" s="74">
        <v>5.78599</v>
      </c>
      <c r="R828" s="71">
        <v>6.2232700000000003</v>
      </c>
      <c r="T828" s="14" t="s">
        <v>43</v>
      </c>
      <c r="U828" s="50" t="s">
        <v>3</v>
      </c>
      <c r="V828" s="71">
        <v>5.2930900000000003</v>
      </c>
      <c r="W828" s="74">
        <v>5.7269300000000003</v>
      </c>
      <c r="X828" s="71">
        <v>6.1607799999999999</v>
      </c>
      <c r="Z828" s="14" t="s">
        <v>43</v>
      </c>
      <c r="AA828" s="50" t="s">
        <v>3</v>
      </c>
      <c r="AB828" s="71">
        <v>5.2380500000000003</v>
      </c>
      <c r="AC828" s="74">
        <v>5.6445499999999997</v>
      </c>
      <c r="AD828" s="71">
        <v>6.0510400000000004</v>
      </c>
      <c r="AF828" s="14" t="s">
        <v>43</v>
      </c>
      <c r="AG828" s="50" t="s">
        <v>3</v>
      </c>
      <c r="AH828" s="71">
        <v>5.1631900000000002</v>
      </c>
      <c r="AI828" s="74">
        <v>5.5566399999999998</v>
      </c>
      <c r="AJ828" s="71">
        <v>5.9500900000000003</v>
      </c>
      <c r="AL828" s="14" t="s">
        <v>43</v>
      </c>
      <c r="AM828" s="50" t="s">
        <v>3</v>
      </c>
      <c r="AN828" s="71">
        <v>5.1082200000000002</v>
      </c>
      <c r="AO828" s="74">
        <v>5.4655699999999996</v>
      </c>
      <c r="AP828" s="71">
        <v>5.8229199999999999</v>
      </c>
      <c r="AR828" s="14" t="s">
        <v>43</v>
      </c>
      <c r="AS828" s="50" t="s">
        <v>3</v>
      </c>
      <c r="AT828" s="71">
        <v>4.9837600000000002</v>
      </c>
      <c r="AU828" s="74">
        <v>5.3095499999999998</v>
      </c>
      <c r="AV828" s="71">
        <v>5.6353400000000002</v>
      </c>
      <c r="AX828" s="14" t="s">
        <v>43</v>
      </c>
      <c r="AY828" s="50" t="s">
        <v>3</v>
      </c>
      <c r="AZ828" s="71">
        <v>4.8123699999999996</v>
      </c>
      <c r="BA828" s="74">
        <v>5.0979200000000002</v>
      </c>
      <c r="BB828" s="71">
        <v>5.3834799999999996</v>
      </c>
      <c r="BD828" s="14" t="s">
        <v>43</v>
      </c>
      <c r="BE828" s="50" t="s">
        <v>3</v>
      </c>
      <c r="BF828" s="71">
        <v>4.57362</v>
      </c>
      <c r="BG828" s="74">
        <v>4.7784199999999997</v>
      </c>
      <c r="BH828" s="71">
        <v>4.9832200000000002</v>
      </c>
      <c r="BJ828" s="14" t="s">
        <v>43</v>
      </c>
      <c r="BK828" s="50" t="s">
        <v>3</v>
      </c>
      <c r="BL828" s="71">
        <v>4.2390999999999996</v>
      </c>
      <c r="BM828" s="74">
        <v>4.3791200000000003</v>
      </c>
      <c r="BN828" s="71">
        <v>4.5191400000000002</v>
      </c>
      <c r="BP828" s="14" t="s">
        <v>43</v>
      </c>
      <c r="BQ828" s="50" t="s">
        <v>3</v>
      </c>
      <c r="BR828" s="71">
        <v>3.7338300000000002</v>
      </c>
      <c r="BS828" s="74">
        <v>3.7934399999999999</v>
      </c>
      <c r="BT828" s="71">
        <v>3.8530500000000001</v>
      </c>
    </row>
    <row r="829" spans="2:72" x14ac:dyDescent="0.3">
      <c r="B829" s="47"/>
      <c r="C829" s="52" t="s">
        <v>4</v>
      </c>
      <c r="D829" s="69">
        <v>1.93764</v>
      </c>
      <c r="E829" s="73">
        <v>2.1650399999999999</v>
      </c>
      <c r="F829" s="69">
        <v>2.3924400000000001</v>
      </c>
      <c r="H829" s="47"/>
      <c r="I829" s="52" t="s">
        <v>4</v>
      </c>
      <c r="J829" s="69">
        <v>1.9201900000000001</v>
      </c>
      <c r="K829" s="73">
        <v>2.1371500000000001</v>
      </c>
      <c r="L829" s="69">
        <v>2.3541099999999999</v>
      </c>
      <c r="N829" s="47"/>
      <c r="O829" s="52" t="s">
        <v>4</v>
      </c>
      <c r="P829" s="69">
        <v>1.8901399999999999</v>
      </c>
      <c r="Q829" s="73">
        <v>2.0768300000000002</v>
      </c>
      <c r="R829" s="69">
        <v>2.2635200000000002</v>
      </c>
      <c r="T829" s="47"/>
      <c r="U829" s="52" t="s">
        <v>4</v>
      </c>
      <c r="V829" s="69">
        <v>1.85334</v>
      </c>
      <c r="W829" s="73">
        <v>2.0234399999999999</v>
      </c>
      <c r="X829" s="69">
        <v>2.19354</v>
      </c>
      <c r="Z829" s="47"/>
      <c r="AA829" s="52" t="s">
        <v>4</v>
      </c>
      <c r="AB829" s="69">
        <v>1.7726299999999999</v>
      </c>
      <c r="AC829" s="73">
        <v>1.9256800000000001</v>
      </c>
      <c r="AD829" s="69">
        <v>2.0787399999999998</v>
      </c>
      <c r="AF829" s="47"/>
      <c r="AG829" s="52" t="s">
        <v>4</v>
      </c>
      <c r="AH829" s="69">
        <v>1.68896</v>
      </c>
      <c r="AI829" s="73">
        <v>1.82019</v>
      </c>
      <c r="AJ829" s="69">
        <v>1.9514100000000001</v>
      </c>
      <c r="AL829" s="47"/>
      <c r="AM829" s="52" t="s">
        <v>4</v>
      </c>
      <c r="AN829" s="69">
        <v>1.60277</v>
      </c>
      <c r="AO829" s="73">
        <v>1.7145900000000001</v>
      </c>
      <c r="AP829" s="69">
        <v>1.8264100000000001</v>
      </c>
      <c r="AR829" s="47"/>
      <c r="AS829" s="52" t="s">
        <v>4</v>
      </c>
      <c r="AT829" s="69">
        <v>1.47217</v>
      </c>
      <c r="AU829" s="73">
        <v>1.5763799999999999</v>
      </c>
      <c r="AV829" s="69">
        <v>1.68059</v>
      </c>
      <c r="AX829" s="47"/>
      <c r="AY829" s="52" t="s">
        <v>4</v>
      </c>
      <c r="AZ829" s="69">
        <v>1.2963</v>
      </c>
      <c r="BA829" s="73">
        <v>1.3912</v>
      </c>
      <c r="BB829" s="69">
        <v>1.48611</v>
      </c>
      <c r="BD829" s="47"/>
      <c r="BE829" s="52" t="s">
        <v>4</v>
      </c>
      <c r="BF829" s="69">
        <v>1.10791</v>
      </c>
      <c r="BG829" s="73">
        <v>1.1842900000000001</v>
      </c>
      <c r="BH829" s="69">
        <v>1.26067</v>
      </c>
      <c r="BJ829" s="47"/>
      <c r="BK829" s="52" t="s">
        <v>4</v>
      </c>
      <c r="BL829" s="69">
        <v>0.90305000000000002</v>
      </c>
      <c r="BM829" s="73">
        <v>0.95899000000000001</v>
      </c>
      <c r="BN829" s="69">
        <v>1.01494</v>
      </c>
      <c r="BP829" s="47"/>
      <c r="BQ829" s="52" t="s">
        <v>4</v>
      </c>
      <c r="BR829" s="69">
        <v>0.74482000000000004</v>
      </c>
      <c r="BS829" s="73">
        <v>0.77020999999999995</v>
      </c>
      <c r="BT829" s="69">
        <v>0.79559000000000002</v>
      </c>
    </row>
    <row r="830" spans="2:72" x14ac:dyDescent="0.3">
      <c r="B830" s="14" t="s">
        <v>44</v>
      </c>
      <c r="C830" s="50" t="s">
        <v>3</v>
      </c>
      <c r="D830" s="71">
        <v>6.08643</v>
      </c>
      <c r="E830" s="74">
        <v>6.5770499999999998</v>
      </c>
      <c r="F830" s="71">
        <v>7.0676800000000002</v>
      </c>
      <c r="H830" s="14" t="s">
        <v>44</v>
      </c>
      <c r="I830" s="50" t="s">
        <v>3</v>
      </c>
      <c r="J830" s="71">
        <v>6.1083699999999999</v>
      </c>
      <c r="K830" s="74">
        <v>6.56921</v>
      </c>
      <c r="L830" s="71">
        <v>7.0300500000000001</v>
      </c>
      <c r="N830" s="14" t="s">
        <v>44</v>
      </c>
      <c r="O830" s="50" t="s">
        <v>3</v>
      </c>
      <c r="P830" s="71">
        <v>6.0614999999999997</v>
      </c>
      <c r="Q830" s="74">
        <v>6.5094200000000004</v>
      </c>
      <c r="R830" s="71">
        <v>6.9573499999999999</v>
      </c>
      <c r="T830" s="14" t="s">
        <v>44</v>
      </c>
      <c r="U830" s="50" t="s">
        <v>3</v>
      </c>
      <c r="V830" s="71">
        <v>5.9888500000000002</v>
      </c>
      <c r="W830" s="74">
        <v>6.4321200000000003</v>
      </c>
      <c r="X830" s="71">
        <v>6.8754</v>
      </c>
      <c r="Z830" s="14" t="s">
        <v>44</v>
      </c>
      <c r="AA830" s="50" t="s">
        <v>3</v>
      </c>
      <c r="AB830" s="71">
        <v>5.9182699999999997</v>
      </c>
      <c r="AC830" s="74">
        <v>6.3252499999999996</v>
      </c>
      <c r="AD830" s="71">
        <v>6.73224</v>
      </c>
      <c r="AF830" s="14" t="s">
        <v>44</v>
      </c>
      <c r="AG830" s="50" t="s">
        <v>3</v>
      </c>
      <c r="AH830" s="71">
        <v>5.82</v>
      </c>
      <c r="AI830" s="74">
        <v>6.2122200000000003</v>
      </c>
      <c r="AJ830" s="71">
        <v>6.6044499999999999</v>
      </c>
      <c r="AL830" s="14" t="s">
        <v>44</v>
      </c>
      <c r="AM830" s="50" t="s">
        <v>3</v>
      </c>
      <c r="AN830" s="71">
        <v>5.73231</v>
      </c>
      <c r="AO830" s="74">
        <v>6.0813199999999998</v>
      </c>
      <c r="AP830" s="71">
        <v>6.4303299999999997</v>
      </c>
      <c r="AR830" s="14" t="s">
        <v>44</v>
      </c>
      <c r="AS830" s="50" t="s">
        <v>3</v>
      </c>
      <c r="AT830" s="71">
        <v>5.5717499999999998</v>
      </c>
      <c r="AU830" s="74">
        <v>5.8769900000000002</v>
      </c>
      <c r="AV830" s="71">
        <v>6.1822299999999997</v>
      </c>
      <c r="AX830" s="14" t="s">
        <v>44</v>
      </c>
      <c r="AY830" s="50" t="s">
        <v>3</v>
      </c>
      <c r="AZ830" s="71">
        <v>5.3543799999999999</v>
      </c>
      <c r="BA830" s="74">
        <v>5.60595</v>
      </c>
      <c r="BB830" s="71">
        <v>5.8575200000000001</v>
      </c>
      <c r="BD830" s="14" t="s">
        <v>44</v>
      </c>
      <c r="BE830" s="50" t="s">
        <v>3</v>
      </c>
      <c r="BF830" s="71">
        <v>5.0507400000000002</v>
      </c>
      <c r="BG830" s="74">
        <v>5.2147100000000002</v>
      </c>
      <c r="BH830" s="71">
        <v>5.3786899999999997</v>
      </c>
      <c r="BJ830" s="14" t="s">
        <v>44</v>
      </c>
      <c r="BK830" s="50" t="s">
        <v>3</v>
      </c>
      <c r="BL830" s="71">
        <v>4.6348200000000004</v>
      </c>
      <c r="BM830" s="74">
        <v>4.7405299999999997</v>
      </c>
      <c r="BN830" s="71">
        <v>4.8462399999999999</v>
      </c>
      <c r="BP830" s="14" t="s">
        <v>44</v>
      </c>
      <c r="BQ830" s="50" t="s">
        <v>3</v>
      </c>
      <c r="BR830" s="71">
        <v>4.0526200000000001</v>
      </c>
      <c r="BS830" s="74">
        <v>4.0920300000000003</v>
      </c>
      <c r="BT830" s="71">
        <v>4.1314299999999999</v>
      </c>
    </row>
    <row r="831" spans="2:72" x14ac:dyDescent="0.3">
      <c r="B831" s="47"/>
      <c r="C831" s="52" t="s">
        <v>4</v>
      </c>
      <c r="D831" s="69">
        <v>2.13673</v>
      </c>
      <c r="E831" s="73">
        <v>2.3704499999999999</v>
      </c>
      <c r="F831" s="69">
        <v>2.6041799999999999</v>
      </c>
      <c r="H831" s="47"/>
      <c r="I831" s="52" t="s">
        <v>4</v>
      </c>
      <c r="J831" s="69">
        <v>2.1113200000000001</v>
      </c>
      <c r="K831" s="73">
        <v>2.3347600000000002</v>
      </c>
      <c r="L831" s="69">
        <v>2.5581999999999998</v>
      </c>
      <c r="N831" s="47"/>
      <c r="O831" s="52" t="s">
        <v>4</v>
      </c>
      <c r="P831" s="69">
        <v>2.0717400000000001</v>
      </c>
      <c r="Q831" s="73">
        <v>2.2587999999999999</v>
      </c>
      <c r="R831" s="69">
        <v>2.4458700000000002</v>
      </c>
      <c r="T831" s="47"/>
      <c r="U831" s="52" t="s">
        <v>4</v>
      </c>
      <c r="V831" s="69">
        <v>2.0218099999999999</v>
      </c>
      <c r="W831" s="73">
        <v>2.1920899999999999</v>
      </c>
      <c r="X831" s="69">
        <v>2.3623799999999999</v>
      </c>
      <c r="Z831" s="47"/>
      <c r="AA831" s="52" t="s">
        <v>4</v>
      </c>
      <c r="AB831" s="69">
        <v>1.9188499999999999</v>
      </c>
      <c r="AC831" s="73">
        <v>2.0670899999999999</v>
      </c>
      <c r="AD831" s="69">
        <v>2.2153299999999998</v>
      </c>
      <c r="AF831" s="47"/>
      <c r="AG831" s="52" t="s">
        <v>4</v>
      </c>
      <c r="AH831" s="69">
        <v>1.8119099999999999</v>
      </c>
      <c r="AI831" s="73">
        <v>1.9412400000000001</v>
      </c>
      <c r="AJ831" s="69">
        <v>2.07057</v>
      </c>
      <c r="AL831" s="47"/>
      <c r="AM831" s="52" t="s">
        <v>4</v>
      </c>
      <c r="AN831" s="69">
        <v>1.69235</v>
      </c>
      <c r="AO831" s="73">
        <v>1.80444</v>
      </c>
      <c r="AP831" s="69">
        <v>1.9165399999999999</v>
      </c>
      <c r="AR831" s="47"/>
      <c r="AS831" s="52" t="s">
        <v>4</v>
      </c>
      <c r="AT831" s="69">
        <v>1.52946</v>
      </c>
      <c r="AU831" s="73">
        <v>1.6297900000000001</v>
      </c>
      <c r="AV831" s="69">
        <v>1.7301299999999999</v>
      </c>
      <c r="AX831" s="47"/>
      <c r="AY831" s="52" t="s">
        <v>4</v>
      </c>
      <c r="AZ831" s="69">
        <v>1.2990900000000001</v>
      </c>
      <c r="BA831" s="73">
        <v>1.40171</v>
      </c>
      <c r="BB831" s="69">
        <v>1.5043200000000001</v>
      </c>
      <c r="BD831" s="47"/>
      <c r="BE831" s="52" t="s">
        <v>4</v>
      </c>
      <c r="BF831" s="69">
        <v>1.09022</v>
      </c>
      <c r="BG831" s="73">
        <v>1.16415</v>
      </c>
      <c r="BH831" s="69">
        <v>1.23807</v>
      </c>
      <c r="BJ831" s="47"/>
      <c r="BK831" s="52" t="s">
        <v>4</v>
      </c>
      <c r="BL831" s="69">
        <v>0.86607000000000001</v>
      </c>
      <c r="BM831" s="73">
        <v>0.92645999999999995</v>
      </c>
      <c r="BN831" s="69">
        <v>0.98685</v>
      </c>
      <c r="BP831" s="47"/>
      <c r="BQ831" s="52" t="s">
        <v>4</v>
      </c>
      <c r="BR831" s="69">
        <v>0.70586000000000004</v>
      </c>
      <c r="BS831" s="73">
        <v>0.72058999999999995</v>
      </c>
      <c r="BT831" s="69">
        <v>0.73531999999999997</v>
      </c>
    </row>
    <row r="832" spans="2:72" x14ac:dyDescent="0.3">
      <c r="B832" s="14" t="s">
        <v>45</v>
      </c>
      <c r="D832" s="71">
        <v>88.493210000000005</v>
      </c>
      <c r="E832" s="78">
        <v>89.933520000000001</v>
      </c>
      <c r="F832" s="71">
        <v>91.373840000000001</v>
      </c>
      <c r="H832" s="14" t="s">
        <v>45</v>
      </c>
      <c r="J832" s="71">
        <v>88.498940000000005</v>
      </c>
      <c r="K832" s="78">
        <v>89.940359999999998</v>
      </c>
      <c r="L832" s="71">
        <v>91.381780000000006</v>
      </c>
      <c r="N832" s="14" t="s">
        <v>45</v>
      </c>
      <c r="P832" s="71">
        <v>88.501779999999997</v>
      </c>
      <c r="Q832" s="78">
        <v>89.946070000000006</v>
      </c>
      <c r="R832" s="71">
        <v>91.390370000000004</v>
      </c>
      <c r="T832" s="14" t="s">
        <v>45</v>
      </c>
      <c r="V832" s="71">
        <v>88.526889999999995</v>
      </c>
      <c r="W832" s="78">
        <v>89.971140000000005</v>
      </c>
      <c r="X832" s="71">
        <v>91.415400000000005</v>
      </c>
      <c r="Z832" s="14" t="s">
        <v>45</v>
      </c>
      <c r="AB832" s="71">
        <v>88.509569999999997</v>
      </c>
      <c r="AC832" s="78">
        <v>89.966499999999996</v>
      </c>
      <c r="AD832" s="71">
        <v>91.423429999999996</v>
      </c>
      <c r="AF832" s="14" t="s">
        <v>45</v>
      </c>
      <c r="AH832" s="71">
        <v>88.555639999999997</v>
      </c>
      <c r="AI832" s="78">
        <v>89.987020000000001</v>
      </c>
      <c r="AJ832" s="71">
        <v>91.418390000000002</v>
      </c>
      <c r="AL832" s="14" t="s">
        <v>45</v>
      </c>
      <c r="AN832" s="71">
        <v>88.536619999999999</v>
      </c>
      <c r="AO832" s="78">
        <v>89.966260000000005</v>
      </c>
      <c r="AP832" s="71">
        <v>91.395899999999997</v>
      </c>
      <c r="AR832" s="14" t="s">
        <v>45</v>
      </c>
      <c r="AT832" s="71">
        <v>88.562629999999999</v>
      </c>
      <c r="AU832" s="78">
        <v>89.977400000000003</v>
      </c>
      <c r="AV832" s="71">
        <v>91.392169999999993</v>
      </c>
      <c r="AX832" s="14" t="s">
        <v>45</v>
      </c>
      <c r="AZ832" s="71">
        <v>88.540869999999998</v>
      </c>
      <c r="BA832" s="78">
        <v>89.943079999999995</v>
      </c>
      <c r="BB832" s="71">
        <v>91.345299999999995</v>
      </c>
      <c r="BD832" s="14" t="s">
        <v>45</v>
      </c>
      <c r="BF832" s="71">
        <v>88.581419999999994</v>
      </c>
      <c r="BG832" s="78">
        <v>89.896280000000004</v>
      </c>
      <c r="BH832" s="71">
        <v>91.21114</v>
      </c>
      <c r="BJ832" s="14" t="s">
        <v>45</v>
      </c>
      <c r="BL832" s="71">
        <v>88.432490000000001</v>
      </c>
      <c r="BM832" s="78">
        <v>89.681479999999993</v>
      </c>
      <c r="BN832" s="71">
        <v>90.930459999999997</v>
      </c>
      <c r="BP832" s="14" t="s">
        <v>45</v>
      </c>
      <c r="BR832" s="71">
        <v>87.83502</v>
      </c>
      <c r="BS832" s="78">
        <v>88.970399999999998</v>
      </c>
      <c r="BT832" s="71">
        <v>90.105779999999996</v>
      </c>
    </row>
    <row r="833" spans="1:90" x14ac:dyDescent="0.3">
      <c r="B833" s="14" t="s">
        <v>46</v>
      </c>
      <c r="D833" s="71">
        <v>87.764030000000005</v>
      </c>
      <c r="E833" s="78">
        <v>89.649090000000001</v>
      </c>
      <c r="F833" s="71">
        <v>91.53416</v>
      </c>
      <c r="H833" s="14" t="s">
        <v>46</v>
      </c>
      <c r="J833" s="71">
        <v>87.767349999999993</v>
      </c>
      <c r="K833" s="78">
        <v>89.633340000000004</v>
      </c>
      <c r="L833" s="71">
        <v>91.499340000000004</v>
      </c>
      <c r="N833" s="14" t="s">
        <v>46</v>
      </c>
      <c r="P833" s="71">
        <v>87.793490000000006</v>
      </c>
      <c r="Q833" s="78">
        <v>89.666349999999994</v>
      </c>
      <c r="R833" s="71">
        <v>91.539209999999997</v>
      </c>
      <c r="T833" s="14" t="s">
        <v>46</v>
      </c>
      <c r="V833" s="71">
        <v>87.772350000000003</v>
      </c>
      <c r="W833" s="78">
        <v>89.656970000000001</v>
      </c>
      <c r="X833" s="71">
        <v>91.541589999999999</v>
      </c>
      <c r="Z833" s="14" t="s">
        <v>46</v>
      </c>
      <c r="AB833" s="71">
        <v>87.814930000000004</v>
      </c>
      <c r="AC833" s="78">
        <v>89.673699999999997</v>
      </c>
      <c r="AD833" s="71">
        <v>91.532470000000004</v>
      </c>
      <c r="AF833" s="14" t="s">
        <v>46</v>
      </c>
      <c r="AH833" s="71">
        <v>87.814220000000006</v>
      </c>
      <c r="AI833" s="78">
        <v>89.666820000000001</v>
      </c>
      <c r="AJ833" s="71">
        <v>91.51943</v>
      </c>
      <c r="AL833" s="14" t="s">
        <v>46</v>
      </c>
      <c r="AN833" s="71">
        <v>87.850020000000001</v>
      </c>
      <c r="AO833" s="78">
        <v>89.670580000000001</v>
      </c>
      <c r="AP833" s="71">
        <v>91.491140000000001</v>
      </c>
      <c r="AR833" s="14" t="s">
        <v>46</v>
      </c>
      <c r="AT833" s="71">
        <v>87.853800000000007</v>
      </c>
      <c r="AU833" s="78">
        <v>89.634410000000003</v>
      </c>
      <c r="AV833" s="71">
        <v>91.415019999999998</v>
      </c>
      <c r="AX833" s="14" t="s">
        <v>46</v>
      </c>
      <c r="AZ833" s="71">
        <v>87.855099999999993</v>
      </c>
      <c r="BA833" s="78">
        <v>89.635930000000002</v>
      </c>
      <c r="BB833" s="71">
        <v>91.41677</v>
      </c>
      <c r="BD833" s="14" t="s">
        <v>46</v>
      </c>
      <c r="BF833" s="71">
        <v>87.816550000000007</v>
      </c>
      <c r="BG833" s="78">
        <v>89.487710000000007</v>
      </c>
      <c r="BH833" s="71">
        <v>91.158869999999993</v>
      </c>
      <c r="BJ833" s="14" t="s">
        <v>46</v>
      </c>
      <c r="BL833" s="71">
        <v>87.767529999999994</v>
      </c>
      <c r="BM833" s="78">
        <v>89.299989999999994</v>
      </c>
      <c r="BN833" s="71">
        <v>90.832449999999994</v>
      </c>
      <c r="BP833" s="14" t="s">
        <v>46</v>
      </c>
      <c r="BR833" s="71">
        <v>87.248649999999998</v>
      </c>
      <c r="BS833" s="78">
        <v>88.552090000000007</v>
      </c>
      <c r="BT833" s="71">
        <v>89.855540000000005</v>
      </c>
    </row>
    <row r="834" spans="1:90" x14ac:dyDescent="0.3">
      <c r="B834" s="14" t="s">
        <v>47</v>
      </c>
      <c r="D834" s="71">
        <v>88.888360000000006</v>
      </c>
      <c r="E834" s="78">
        <v>89.728369999999998</v>
      </c>
      <c r="F834" s="71">
        <v>90.568380000000005</v>
      </c>
      <c r="H834" s="14" t="s">
        <v>47</v>
      </c>
      <c r="J834" s="71">
        <v>88.883539999999996</v>
      </c>
      <c r="K834" s="78">
        <v>89.710480000000004</v>
      </c>
      <c r="L834" s="71">
        <v>90.537419999999997</v>
      </c>
      <c r="N834" s="14" t="s">
        <v>47</v>
      </c>
      <c r="P834" s="71">
        <v>88.876519999999999</v>
      </c>
      <c r="Q834" s="78">
        <v>89.695509999999999</v>
      </c>
      <c r="R834" s="71">
        <v>90.514499999999998</v>
      </c>
      <c r="T834" s="14" t="s">
        <v>47</v>
      </c>
      <c r="V834" s="71">
        <v>88.869969999999995</v>
      </c>
      <c r="W834" s="78">
        <v>89.700370000000007</v>
      </c>
      <c r="X834" s="71">
        <v>90.530760000000001</v>
      </c>
      <c r="Z834" s="14" t="s">
        <v>47</v>
      </c>
      <c r="AB834" s="71">
        <v>88.880039999999994</v>
      </c>
      <c r="AC834" s="78">
        <v>89.710949999999997</v>
      </c>
      <c r="AD834" s="71">
        <v>90.54186</v>
      </c>
      <c r="AF834" s="14" t="s">
        <v>47</v>
      </c>
      <c r="AH834" s="71">
        <v>88.916070000000005</v>
      </c>
      <c r="AI834" s="78">
        <v>89.740669999999994</v>
      </c>
      <c r="AJ834" s="71">
        <v>90.565280000000001</v>
      </c>
      <c r="AL834" s="14" t="s">
        <v>47</v>
      </c>
      <c r="AN834" s="71">
        <v>88.915419999999997</v>
      </c>
      <c r="AO834" s="78">
        <v>89.718879999999999</v>
      </c>
      <c r="AP834" s="71">
        <v>90.52234</v>
      </c>
      <c r="AR834" s="14" t="s">
        <v>47</v>
      </c>
      <c r="AT834" s="71">
        <v>88.915030000000002</v>
      </c>
      <c r="AU834" s="78">
        <v>89.691310000000001</v>
      </c>
      <c r="AV834" s="71">
        <v>90.467590000000001</v>
      </c>
      <c r="AX834" s="14" t="s">
        <v>47</v>
      </c>
      <c r="AZ834" s="71">
        <v>88.892399999999995</v>
      </c>
      <c r="BA834" s="78">
        <v>89.672640000000001</v>
      </c>
      <c r="BB834" s="71">
        <v>90.452870000000004</v>
      </c>
      <c r="BD834" s="14" t="s">
        <v>47</v>
      </c>
      <c r="BF834" s="71">
        <v>88.904319999999998</v>
      </c>
      <c r="BG834" s="78">
        <v>89.614050000000006</v>
      </c>
      <c r="BH834" s="71">
        <v>90.323790000000002</v>
      </c>
      <c r="BJ834" s="14" t="s">
        <v>47</v>
      </c>
      <c r="BL834" s="71">
        <v>88.779520000000005</v>
      </c>
      <c r="BM834" s="78">
        <v>89.393659999999997</v>
      </c>
      <c r="BN834" s="71">
        <v>90.007800000000003</v>
      </c>
      <c r="BP834" s="14" t="s">
        <v>47</v>
      </c>
      <c r="BR834" s="71">
        <v>88.06344</v>
      </c>
      <c r="BS834" s="78">
        <v>88.628680000000003</v>
      </c>
      <c r="BT834" s="71">
        <v>89.193910000000002</v>
      </c>
    </row>
    <row r="835" spans="1:90" x14ac:dyDescent="0.3">
      <c r="B835" s="14" t="s">
        <v>48</v>
      </c>
      <c r="D835" s="71">
        <v>87.019739999999999</v>
      </c>
      <c r="E835" s="78">
        <v>88.332099999999997</v>
      </c>
      <c r="F835" s="71">
        <v>89.644450000000006</v>
      </c>
      <c r="H835" s="14" t="s">
        <v>48</v>
      </c>
      <c r="J835" s="71">
        <v>87.011049999999997</v>
      </c>
      <c r="K835" s="78">
        <v>88.326560000000001</v>
      </c>
      <c r="L835" s="71">
        <v>89.642060000000001</v>
      </c>
      <c r="N835" s="14" t="s">
        <v>48</v>
      </c>
      <c r="P835" s="71">
        <v>87.026169999999993</v>
      </c>
      <c r="Q835" s="78">
        <v>88.334149999999994</v>
      </c>
      <c r="R835" s="71">
        <v>89.642120000000006</v>
      </c>
      <c r="T835" s="14" t="s">
        <v>48</v>
      </c>
      <c r="V835" s="71">
        <v>87.023889999999994</v>
      </c>
      <c r="W835" s="78">
        <v>88.325800000000001</v>
      </c>
      <c r="X835" s="71">
        <v>89.627719999999997</v>
      </c>
      <c r="Z835" s="14" t="s">
        <v>48</v>
      </c>
      <c r="AB835" s="71">
        <v>87.018289999999993</v>
      </c>
      <c r="AC835" s="78">
        <v>88.329909999999998</v>
      </c>
      <c r="AD835" s="71">
        <v>89.641530000000003</v>
      </c>
      <c r="AF835" s="14" t="s">
        <v>48</v>
      </c>
      <c r="AH835" s="71">
        <v>87.061229999999995</v>
      </c>
      <c r="AI835" s="78">
        <v>88.358879999999999</v>
      </c>
      <c r="AJ835" s="71">
        <v>89.656530000000004</v>
      </c>
      <c r="AL835" s="14" t="s">
        <v>48</v>
      </c>
      <c r="AN835" s="71">
        <v>87.033609999999996</v>
      </c>
      <c r="AO835" s="78">
        <v>88.327309999999997</v>
      </c>
      <c r="AP835" s="71">
        <v>89.620999999999995</v>
      </c>
      <c r="AR835" s="14" t="s">
        <v>48</v>
      </c>
      <c r="AT835" s="71">
        <v>87.046970000000002</v>
      </c>
      <c r="AU835" s="78">
        <v>88.329580000000007</v>
      </c>
      <c r="AV835" s="71">
        <v>89.612189999999998</v>
      </c>
      <c r="AX835" s="14" t="s">
        <v>48</v>
      </c>
      <c r="AZ835" s="71">
        <v>87.002129999999994</v>
      </c>
      <c r="BA835" s="78">
        <v>88.273560000000003</v>
      </c>
      <c r="BB835" s="71">
        <v>89.544989999999999</v>
      </c>
      <c r="BD835" s="14" t="s">
        <v>48</v>
      </c>
      <c r="BF835" s="71">
        <v>87.094610000000003</v>
      </c>
      <c r="BG835" s="78">
        <v>88.206190000000007</v>
      </c>
      <c r="BH835" s="71">
        <v>89.317760000000007</v>
      </c>
      <c r="BJ835" s="14" t="s">
        <v>48</v>
      </c>
      <c r="BL835" s="71">
        <v>86.923429999999996</v>
      </c>
      <c r="BM835" s="78">
        <v>87.957179999999994</v>
      </c>
      <c r="BN835" s="71">
        <v>88.990920000000003</v>
      </c>
      <c r="BP835" s="14" t="s">
        <v>48</v>
      </c>
      <c r="BR835" s="71">
        <v>86.243269999999995</v>
      </c>
      <c r="BS835" s="78">
        <v>87.22972</v>
      </c>
      <c r="BT835" s="71">
        <v>88.216179999999994</v>
      </c>
    </row>
    <row r="836" spans="1:90" x14ac:dyDescent="0.3">
      <c r="B836" s="14" t="s">
        <v>49</v>
      </c>
      <c r="D836" s="71">
        <v>87.864710000000002</v>
      </c>
      <c r="E836" s="78">
        <v>89.317059999999998</v>
      </c>
      <c r="F836" s="71">
        <v>90.769400000000005</v>
      </c>
      <c r="H836" s="14" t="s">
        <v>49</v>
      </c>
      <c r="J836" s="71">
        <v>87.84948</v>
      </c>
      <c r="K836" s="78">
        <v>89.302800000000005</v>
      </c>
      <c r="L836" s="71">
        <v>90.756129999999999</v>
      </c>
      <c r="N836" s="14" t="s">
        <v>49</v>
      </c>
      <c r="P836" s="71">
        <v>87.861639999999994</v>
      </c>
      <c r="Q836" s="78">
        <v>89.302580000000006</v>
      </c>
      <c r="R836" s="71">
        <v>90.743510000000001</v>
      </c>
      <c r="T836" s="14" t="s">
        <v>49</v>
      </c>
      <c r="V836" s="71">
        <v>87.874650000000003</v>
      </c>
      <c r="W836" s="78">
        <v>89.317269999999994</v>
      </c>
      <c r="X836" s="71">
        <v>90.759889999999999</v>
      </c>
      <c r="Z836" s="14" t="s">
        <v>49</v>
      </c>
      <c r="AB836" s="71">
        <v>87.857309999999998</v>
      </c>
      <c r="AC836" s="78">
        <v>89.301739999999995</v>
      </c>
      <c r="AD836" s="71">
        <v>90.746179999999995</v>
      </c>
      <c r="AF836" s="14" t="s">
        <v>49</v>
      </c>
      <c r="AH836" s="71">
        <v>87.860770000000002</v>
      </c>
      <c r="AI836" s="78">
        <v>89.303079999999994</v>
      </c>
      <c r="AJ836" s="71">
        <v>90.74539</v>
      </c>
      <c r="AL836" s="14" t="s">
        <v>49</v>
      </c>
      <c r="AN836" s="71">
        <v>87.885360000000006</v>
      </c>
      <c r="AO836" s="78">
        <v>89.298929999999999</v>
      </c>
      <c r="AP836" s="71">
        <v>90.712500000000006</v>
      </c>
      <c r="AR836" s="14" t="s">
        <v>49</v>
      </c>
      <c r="AT836" s="71">
        <v>87.877420000000001</v>
      </c>
      <c r="AU836" s="78">
        <v>89.285939999999997</v>
      </c>
      <c r="AV836" s="71">
        <v>90.694469999999995</v>
      </c>
      <c r="AX836" s="14" t="s">
        <v>49</v>
      </c>
      <c r="AZ836" s="71">
        <v>87.880359999999996</v>
      </c>
      <c r="BA836" s="78">
        <v>89.264830000000003</v>
      </c>
      <c r="BB836" s="71">
        <v>90.649299999999997</v>
      </c>
      <c r="BD836" s="14" t="s">
        <v>49</v>
      </c>
      <c r="BF836" s="71">
        <v>87.877780000000001</v>
      </c>
      <c r="BG836" s="78">
        <v>89.182559999999995</v>
      </c>
      <c r="BH836" s="71">
        <v>90.487340000000003</v>
      </c>
      <c r="BJ836" s="14" t="s">
        <v>49</v>
      </c>
      <c r="BL836" s="71">
        <v>87.635109999999997</v>
      </c>
      <c r="BM836" s="78">
        <v>88.885670000000005</v>
      </c>
      <c r="BN836" s="71">
        <v>90.136229999999998</v>
      </c>
      <c r="BP836" s="14" t="s">
        <v>49</v>
      </c>
      <c r="BR836" s="71">
        <v>86.853530000000006</v>
      </c>
      <c r="BS836" s="78">
        <v>88.128630000000001</v>
      </c>
      <c r="BT836" s="71">
        <v>89.403729999999996</v>
      </c>
    </row>
    <row r="837" spans="1:90" x14ac:dyDescent="0.3">
      <c r="B837" s="46" t="s">
        <v>50</v>
      </c>
      <c r="C837" s="47"/>
      <c r="D837" s="69">
        <v>88.563940000000002</v>
      </c>
      <c r="E837" s="79">
        <v>89.352329999999995</v>
      </c>
      <c r="F837" s="69">
        <v>90.140720000000002</v>
      </c>
      <c r="H837" s="46" t="s">
        <v>50</v>
      </c>
      <c r="I837" s="47"/>
      <c r="J837" s="69">
        <v>88.525670000000005</v>
      </c>
      <c r="K837" s="79">
        <v>89.323809999999995</v>
      </c>
      <c r="L837" s="69">
        <v>90.121949999999998</v>
      </c>
      <c r="N837" s="46" t="s">
        <v>50</v>
      </c>
      <c r="O837" s="47"/>
      <c r="P837" s="69">
        <v>88.545810000000003</v>
      </c>
      <c r="Q837" s="79">
        <v>89.346810000000005</v>
      </c>
      <c r="R837" s="69">
        <v>90.147810000000007</v>
      </c>
      <c r="T837" s="46" t="s">
        <v>50</v>
      </c>
      <c r="U837" s="47"/>
      <c r="V837" s="69">
        <v>88.558940000000007</v>
      </c>
      <c r="W837" s="79">
        <v>89.352969999999999</v>
      </c>
      <c r="X837" s="69">
        <v>90.147000000000006</v>
      </c>
      <c r="Z837" s="46" t="s">
        <v>50</v>
      </c>
      <c r="AA837" s="47"/>
      <c r="AB837" s="69">
        <v>88.551990000000004</v>
      </c>
      <c r="AC837" s="79">
        <v>89.349000000000004</v>
      </c>
      <c r="AD837" s="69">
        <v>90.146000000000001</v>
      </c>
      <c r="AF837" s="46" t="s">
        <v>50</v>
      </c>
      <c r="AG837" s="47"/>
      <c r="AH837" s="69">
        <v>88.56165</v>
      </c>
      <c r="AI837" s="79">
        <v>89.354939999999999</v>
      </c>
      <c r="AJ837" s="69">
        <v>90.148229999999998</v>
      </c>
      <c r="AL837" s="46" t="s">
        <v>50</v>
      </c>
      <c r="AM837" s="47"/>
      <c r="AN837" s="69">
        <v>88.539559999999994</v>
      </c>
      <c r="AO837" s="79">
        <v>89.316360000000003</v>
      </c>
      <c r="AP837" s="69">
        <v>90.093159999999997</v>
      </c>
      <c r="AR837" s="46" t="s">
        <v>50</v>
      </c>
      <c r="AS837" s="47"/>
      <c r="AT837" s="69">
        <v>88.554580000000001</v>
      </c>
      <c r="AU837" s="79">
        <v>89.334829999999997</v>
      </c>
      <c r="AV837" s="69">
        <v>90.115080000000006</v>
      </c>
      <c r="AX837" s="46" t="s">
        <v>50</v>
      </c>
      <c r="AY837" s="47"/>
      <c r="AZ837" s="69">
        <v>88.516959999999997</v>
      </c>
      <c r="BA837" s="79">
        <v>89.307339999999996</v>
      </c>
      <c r="BB837" s="69">
        <v>90.097729999999999</v>
      </c>
      <c r="BD837" s="46" t="s">
        <v>50</v>
      </c>
      <c r="BE837" s="47"/>
      <c r="BF837" s="69">
        <v>88.418949999999995</v>
      </c>
      <c r="BG837" s="79">
        <v>89.214349999999996</v>
      </c>
      <c r="BH837" s="69">
        <v>90.009739999999994</v>
      </c>
      <c r="BJ837" s="46" t="s">
        <v>50</v>
      </c>
      <c r="BK837" s="47"/>
      <c r="BL837" s="69">
        <v>88.129090000000005</v>
      </c>
      <c r="BM837" s="79">
        <v>88.92013</v>
      </c>
      <c r="BN837" s="69">
        <v>89.711169999999996</v>
      </c>
      <c r="BP837" s="46" t="s">
        <v>50</v>
      </c>
      <c r="BQ837" s="47"/>
      <c r="BR837" s="69">
        <v>87.368009999999998</v>
      </c>
      <c r="BS837" s="79">
        <v>88.132990000000007</v>
      </c>
      <c r="BT837" s="69">
        <v>88.897970000000001</v>
      </c>
    </row>
    <row r="838" spans="1:90" x14ac:dyDescent="0.3">
      <c r="B838" s="14" t="s">
        <v>51</v>
      </c>
      <c r="C838" s="50" t="s">
        <v>3</v>
      </c>
      <c r="D838" s="71">
        <v>3.4307799999999999</v>
      </c>
      <c r="E838" s="72">
        <v>3.7586300000000001</v>
      </c>
      <c r="F838" s="71">
        <v>4.0864799999999999</v>
      </c>
      <c r="H838" s="14" t="s">
        <v>51</v>
      </c>
      <c r="I838" s="50" t="s">
        <v>3</v>
      </c>
      <c r="J838" s="71">
        <v>3.431</v>
      </c>
      <c r="K838" s="72">
        <v>3.7664800000000001</v>
      </c>
      <c r="L838" s="71">
        <v>4.1019600000000001</v>
      </c>
      <c r="N838" s="14" t="s">
        <v>51</v>
      </c>
      <c r="O838" s="50" t="s">
        <v>3</v>
      </c>
      <c r="P838" s="71">
        <v>3.4250600000000002</v>
      </c>
      <c r="Q838" s="72">
        <v>3.73373</v>
      </c>
      <c r="R838" s="71">
        <v>4.0423900000000001</v>
      </c>
      <c r="T838" s="14" t="s">
        <v>51</v>
      </c>
      <c r="U838" s="50" t="s">
        <v>3</v>
      </c>
      <c r="V838" s="71">
        <v>3.3992499999999999</v>
      </c>
      <c r="W838" s="72">
        <v>3.7370899999999998</v>
      </c>
      <c r="X838" s="71">
        <v>4.0749300000000002</v>
      </c>
      <c r="Z838" s="14" t="s">
        <v>51</v>
      </c>
      <c r="AA838" s="50" t="s">
        <v>3</v>
      </c>
      <c r="AB838" s="71">
        <v>3.3830399999999998</v>
      </c>
      <c r="AC838" s="72">
        <v>3.72749</v>
      </c>
      <c r="AD838" s="71">
        <v>4.0719399999999997</v>
      </c>
      <c r="AF838" s="14" t="s">
        <v>51</v>
      </c>
      <c r="AG838" s="50" t="s">
        <v>3</v>
      </c>
      <c r="AH838" s="71">
        <v>3.3849499999999999</v>
      </c>
      <c r="AI838" s="72">
        <v>3.74661</v>
      </c>
      <c r="AJ838" s="71">
        <v>4.1082700000000001</v>
      </c>
      <c r="AL838" s="14" t="s">
        <v>51</v>
      </c>
      <c r="AM838" s="50" t="s">
        <v>3</v>
      </c>
      <c r="AN838" s="71">
        <v>3.38306</v>
      </c>
      <c r="AO838" s="72">
        <v>3.8067700000000002</v>
      </c>
      <c r="AP838" s="71">
        <v>4.23048</v>
      </c>
      <c r="AR838" s="14" t="s">
        <v>51</v>
      </c>
      <c r="AS838" s="50" t="s">
        <v>3</v>
      </c>
      <c r="AT838" s="71">
        <v>3.4143300000000001</v>
      </c>
      <c r="AU838" s="72">
        <v>4.0208300000000001</v>
      </c>
      <c r="AV838" s="71">
        <v>4.6273400000000002</v>
      </c>
      <c r="AX838" s="14" t="s">
        <v>51</v>
      </c>
      <c r="AY838" s="50" t="s">
        <v>3</v>
      </c>
      <c r="AZ838" s="71">
        <v>3.4811100000000001</v>
      </c>
      <c r="BA838" s="72">
        <v>4.1572399999999998</v>
      </c>
      <c r="BB838" s="71">
        <v>4.8333599999999999</v>
      </c>
      <c r="BD838" s="14" t="s">
        <v>51</v>
      </c>
      <c r="BE838" s="50" t="s">
        <v>3</v>
      </c>
      <c r="BF838" s="71">
        <v>3.5779999999999998</v>
      </c>
      <c r="BG838" s="72">
        <v>4.95106</v>
      </c>
      <c r="BH838" s="71">
        <v>6.3241199999999997</v>
      </c>
      <c r="BJ838" s="14" t="s">
        <v>51</v>
      </c>
      <c r="BK838" s="50" t="s">
        <v>3</v>
      </c>
      <c r="BL838" s="71">
        <v>4.5844300000000002</v>
      </c>
      <c r="BM838" s="72">
        <v>6.7035900000000002</v>
      </c>
      <c r="BN838" s="71">
        <v>8.8227499999999992</v>
      </c>
      <c r="BP838" s="14" t="s">
        <v>51</v>
      </c>
      <c r="BQ838" s="50" t="s">
        <v>3</v>
      </c>
      <c r="BR838" s="71">
        <v>9.7234499999999997</v>
      </c>
      <c r="BS838" s="72">
        <v>13.882860000000001</v>
      </c>
      <c r="BT838" s="71">
        <v>18.042269999999998</v>
      </c>
    </row>
    <row r="839" spans="1:90" x14ac:dyDescent="0.3">
      <c r="B839" s="47"/>
      <c r="C839" s="52" t="s">
        <v>4</v>
      </c>
      <c r="D839" s="69">
        <v>2.2009699999999999</v>
      </c>
      <c r="E839" s="79">
        <v>3.1083699999999999</v>
      </c>
      <c r="F839" s="69">
        <v>4.0157600000000002</v>
      </c>
      <c r="H839" s="47"/>
      <c r="I839" s="52" t="s">
        <v>4</v>
      </c>
      <c r="J839" s="69">
        <v>2.2702</v>
      </c>
      <c r="K839" s="79">
        <v>3.1141999999999999</v>
      </c>
      <c r="L839" s="69">
        <v>3.9582099999999998</v>
      </c>
      <c r="N839" s="47"/>
      <c r="O839" s="52" t="s">
        <v>4</v>
      </c>
      <c r="P839" s="69">
        <v>2.2120199999999999</v>
      </c>
      <c r="Q839" s="79">
        <v>3.3508399999999998</v>
      </c>
      <c r="R839" s="69">
        <v>4.4896599999999998</v>
      </c>
      <c r="T839" s="47"/>
      <c r="U839" s="52" t="s">
        <v>4</v>
      </c>
      <c r="V839" s="69">
        <v>2.18832</v>
      </c>
      <c r="W839" s="79">
        <v>3.37737</v>
      </c>
      <c r="X839" s="69">
        <v>4.5664300000000004</v>
      </c>
      <c r="Z839" s="47"/>
      <c r="AA839" s="52" t="s">
        <v>4</v>
      </c>
      <c r="AB839" s="69">
        <v>2.28104</v>
      </c>
      <c r="AC839" s="79">
        <v>3.4862000000000002</v>
      </c>
      <c r="AD839" s="69">
        <v>4.6913600000000004</v>
      </c>
      <c r="AF839" s="47"/>
      <c r="AG839" s="52" t="s">
        <v>4</v>
      </c>
      <c r="AH839" s="69">
        <v>2.4396800000000001</v>
      </c>
      <c r="AI839" s="79">
        <v>3.30721</v>
      </c>
      <c r="AJ839" s="69">
        <v>4.1747300000000003</v>
      </c>
      <c r="AL839" s="47"/>
      <c r="AM839" s="52" t="s">
        <v>4</v>
      </c>
      <c r="AN839" s="69">
        <v>2.36334</v>
      </c>
      <c r="AO839" s="79">
        <v>3.6235200000000001</v>
      </c>
      <c r="AP839" s="69">
        <v>4.8837099999999998</v>
      </c>
      <c r="AR839" s="47"/>
      <c r="AS839" s="52" t="s">
        <v>4</v>
      </c>
      <c r="AT839" s="69">
        <v>2.69469</v>
      </c>
      <c r="AU839" s="79">
        <v>3.8253499999999998</v>
      </c>
      <c r="AV839" s="69">
        <v>4.9560000000000004</v>
      </c>
      <c r="AX839" s="47"/>
      <c r="AY839" s="52" t="s">
        <v>4</v>
      </c>
      <c r="AZ839" s="69">
        <v>2.88076</v>
      </c>
      <c r="BA839" s="79">
        <v>3.9903499999999998</v>
      </c>
      <c r="BB839" s="69">
        <v>5.0999499999999998</v>
      </c>
      <c r="BD839" s="47"/>
      <c r="BE839" s="52" t="s">
        <v>4</v>
      </c>
      <c r="BF839" s="69">
        <v>3.4779499999999999</v>
      </c>
      <c r="BG839" s="79">
        <v>5.1561000000000003</v>
      </c>
      <c r="BH839" s="69">
        <v>6.8342400000000003</v>
      </c>
      <c r="BJ839" s="47"/>
      <c r="BK839" s="52" t="s">
        <v>4</v>
      </c>
      <c r="BL839" s="69">
        <v>4.8018200000000002</v>
      </c>
      <c r="BM839" s="79">
        <v>7.3495600000000003</v>
      </c>
      <c r="BN839" s="69">
        <v>9.8972899999999999</v>
      </c>
      <c r="BP839" s="47"/>
      <c r="BQ839" s="52" t="s">
        <v>4</v>
      </c>
      <c r="BR839" s="69">
        <v>9.9961500000000001</v>
      </c>
      <c r="BS839" s="79">
        <v>13.789870000000001</v>
      </c>
      <c r="BT839" s="69">
        <v>17.583590000000001</v>
      </c>
    </row>
    <row r="840" spans="1:90" ht="5.25" customHeight="1" x14ac:dyDescent="0.3"/>
    <row r="841" spans="1:90" s="37" customFormat="1" ht="15" customHeight="1" x14ac:dyDescent="0.3">
      <c r="A841" s="36" t="s">
        <v>100</v>
      </c>
    </row>
    <row r="842" spans="1:90" s="39" customFormat="1" ht="9" customHeight="1" x14ac:dyDescent="0.3">
      <c r="A842" s="38"/>
    </row>
    <row r="843" spans="1:90" ht="14.5" customHeight="1" x14ac:dyDescent="0.3">
      <c r="B843" s="40">
        <v>240</v>
      </c>
      <c r="C843" s="41"/>
      <c r="D843" s="281"/>
      <c r="E843" s="281"/>
      <c r="F843" s="281"/>
      <c r="H843" s="40">
        <v>230</v>
      </c>
      <c r="I843" s="41"/>
      <c r="J843" s="281"/>
      <c r="K843" s="281"/>
      <c r="L843" s="281"/>
      <c r="N843" s="40">
        <v>220</v>
      </c>
      <c r="O843" s="41"/>
      <c r="P843" s="66"/>
      <c r="Q843" s="66"/>
      <c r="R843" s="66"/>
      <c r="T843" s="40">
        <v>210</v>
      </c>
      <c r="U843" s="41"/>
      <c r="V843" s="66"/>
      <c r="W843" s="66"/>
      <c r="X843" s="66"/>
      <c r="Z843" s="40">
        <v>200</v>
      </c>
      <c r="AA843" s="41"/>
      <c r="AB843" s="66"/>
      <c r="AC843" s="66"/>
      <c r="AD843" s="66"/>
      <c r="AF843" s="40">
        <v>190</v>
      </c>
      <c r="AG843" s="41"/>
      <c r="AH843" s="281"/>
      <c r="AI843" s="281"/>
      <c r="AJ843" s="281"/>
      <c r="AL843" s="40">
        <v>180</v>
      </c>
      <c r="AM843" s="281"/>
      <c r="AN843" s="281"/>
      <c r="AO843" s="281"/>
      <c r="AR843" s="40">
        <v>170</v>
      </c>
      <c r="AS843" s="41"/>
      <c r="AT843" s="66"/>
      <c r="AU843" s="66"/>
      <c r="AV843" s="66"/>
      <c r="AX843" s="40">
        <v>160</v>
      </c>
      <c r="AY843" s="41"/>
      <c r="AZ843" s="66"/>
      <c r="BA843" s="66"/>
      <c r="BB843" s="66"/>
      <c r="BD843" s="40">
        <v>150</v>
      </c>
      <c r="BE843" s="41"/>
      <c r="BF843" s="66"/>
      <c r="BG843" s="66"/>
      <c r="BH843" s="66"/>
      <c r="BJ843" s="40">
        <v>140</v>
      </c>
      <c r="BK843" s="41"/>
      <c r="BL843" s="66"/>
      <c r="BM843" s="66"/>
      <c r="BN843" s="66"/>
      <c r="BP843" s="40">
        <v>130</v>
      </c>
      <c r="BQ843" s="66"/>
      <c r="BR843" s="66"/>
      <c r="BS843" s="66"/>
      <c r="BV843" s="40">
        <v>120</v>
      </c>
      <c r="BW843" s="41"/>
      <c r="BX843" s="66"/>
      <c r="BY843" s="66"/>
      <c r="BZ843" s="66"/>
      <c r="CB843" s="40">
        <v>110</v>
      </c>
      <c r="CC843" s="41"/>
      <c r="CD843" s="66"/>
      <c r="CE843" s="66"/>
      <c r="CF843" s="66"/>
      <c r="CH843" s="40">
        <v>100</v>
      </c>
      <c r="CI843" s="41"/>
      <c r="CJ843" s="66"/>
      <c r="CK843" s="66"/>
      <c r="CL843" s="66"/>
    </row>
    <row r="844" spans="1:90" x14ac:dyDescent="0.3">
      <c r="E844" s="42"/>
      <c r="K844" s="42"/>
      <c r="Q844" s="42"/>
      <c r="W844" s="42"/>
      <c r="AC844" s="42"/>
      <c r="AI844" s="42"/>
      <c r="AN844" s="42"/>
      <c r="AU844" s="42"/>
      <c r="BA844" s="42"/>
      <c r="BG844" s="42"/>
      <c r="BM844" s="42"/>
      <c r="BR844" s="42"/>
      <c r="BY844" s="42"/>
      <c r="CE844" s="42"/>
      <c r="CK844" s="42"/>
    </row>
    <row r="845" spans="1:90" x14ac:dyDescent="0.3">
      <c r="B845" s="43"/>
      <c r="C845" s="43"/>
      <c r="D845" s="44">
        <v>-0.95</v>
      </c>
      <c r="E845" s="45" t="s">
        <v>0</v>
      </c>
      <c r="F845" s="44">
        <v>0.95</v>
      </c>
      <c r="H845" s="43"/>
      <c r="I845" s="43"/>
      <c r="J845" s="44">
        <v>-0.95</v>
      </c>
      <c r="K845" s="45" t="s">
        <v>0</v>
      </c>
      <c r="L845" s="44">
        <v>0.95</v>
      </c>
      <c r="N845" s="43"/>
      <c r="O845" s="43"/>
      <c r="P845" s="44">
        <v>-0.95</v>
      </c>
      <c r="Q845" s="45" t="s">
        <v>0</v>
      </c>
      <c r="R845" s="44">
        <v>0.95</v>
      </c>
      <c r="T845" s="43"/>
      <c r="U845" s="43"/>
      <c r="V845" s="44">
        <v>-0.95</v>
      </c>
      <c r="W845" s="45" t="s">
        <v>0</v>
      </c>
      <c r="X845" s="44">
        <v>0.95</v>
      </c>
      <c r="Z845" s="43"/>
      <c r="AA845" s="43"/>
      <c r="AB845" s="44">
        <v>-0.95</v>
      </c>
      <c r="AC845" s="45" t="s">
        <v>0</v>
      </c>
      <c r="AD845" s="44">
        <v>0.95</v>
      </c>
      <c r="AF845" s="43"/>
      <c r="AG845" s="43"/>
      <c r="AH845" s="44">
        <v>-0.95</v>
      </c>
      <c r="AI845" s="45" t="s">
        <v>0</v>
      </c>
      <c r="AJ845" s="44">
        <v>0.95</v>
      </c>
      <c r="AL845" s="43"/>
      <c r="AM845" s="43"/>
      <c r="AN845" s="44">
        <v>-0.95</v>
      </c>
      <c r="AO845" s="45" t="s">
        <v>0</v>
      </c>
      <c r="AP845" s="44">
        <v>0.95</v>
      </c>
      <c r="AR845" s="43"/>
      <c r="AS845" s="43"/>
      <c r="AT845" s="44">
        <v>-0.95</v>
      </c>
      <c r="AU845" s="45" t="s">
        <v>0</v>
      </c>
      <c r="AV845" s="44">
        <v>0.95</v>
      </c>
      <c r="AX845" s="43"/>
      <c r="AY845" s="43"/>
      <c r="AZ845" s="44">
        <v>-0.95</v>
      </c>
      <c r="BA845" s="45" t="s">
        <v>0</v>
      </c>
      <c r="BB845" s="44">
        <v>0.95</v>
      </c>
      <c r="BD845" s="43"/>
      <c r="BE845" s="43"/>
      <c r="BF845" s="44">
        <v>-0.95</v>
      </c>
      <c r="BG845" s="45" t="s">
        <v>0</v>
      </c>
      <c r="BH845" s="44">
        <v>0.95</v>
      </c>
      <c r="BJ845" s="43"/>
      <c r="BK845" s="43"/>
      <c r="BL845" s="44">
        <v>-0.95</v>
      </c>
      <c r="BM845" s="45" t="s">
        <v>0</v>
      </c>
      <c r="BN845" s="44">
        <v>0.95</v>
      </c>
      <c r="BP845" s="43"/>
      <c r="BQ845" s="43"/>
      <c r="BR845" s="44">
        <v>-0.95</v>
      </c>
      <c r="BS845" s="45" t="s">
        <v>0</v>
      </c>
      <c r="BT845" s="44">
        <v>0.95</v>
      </c>
      <c r="BV845" s="43"/>
      <c r="BW845" s="43"/>
      <c r="BX845" s="44">
        <v>-0.95</v>
      </c>
      <c r="BY845" s="45" t="s">
        <v>0</v>
      </c>
      <c r="BZ845" s="44">
        <v>0.95</v>
      </c>
      <c r="CB845" s="43"/>
      <c r="CC845" s="43"/>
      <c r="CD845" s="44">
        <v>-0.95</v>
      </c>
      <c r="CE845" s="45" t="s">
        <v>0</v>
      </c>
      <c r="CF845" s="44">
        <v>0.95</v>
      </c>
      <c r="CH845" s="43"/>
      <c r="CI845" s="43"/>
      <c r="CJ845" s="44">
        <v>-0.95</v>
      </c>
      <c r="CK845" s="45" t="s">
        <v>0</v>
      </c>
      <c r="CL845" s="44">
        <v>0.95</v>
      </c>
    </row>
    <row r="846" spans="1:90" x14ac:dyDescent="0.3">
      <c r="B846" s="46" t="s">
        <v>1</v>
      </c>
      <c r="C846" s="46"/>
      <c r="D846" s="69">
        <v>5241.0240100000001</v>
      </c>
      <c r="E846" s="70">
        <v>5284.3</v>
      </c>
      <c r="F846" s="69">
        <v>5327.5759900000003</v>
      </c>
      <c r="H846" s="46" t="s">
        <v>1</v>
      </c>
      <c r="I846" s="46"/>
      <c r="J846" s="69">
        <v>5241.1255000000001</v>
      </c>
      <c r="K846" s="70">
        <v>5284.8</v>
      </c>
      <c r="L846" s="69">
        <v>5328.4745000000003</v>
      </c>
      <c r="N846" s="46" t="s">
        <v>1</v>
      </c>
      <c r="O846" s="46"/>
      <c r="P846" s="69">
        <v>5241.3080499999996</v>
      </c>
      <c r="Q846" s="70">
        <v>5284.6</v>
      </c>
      <c r="R846" s="69">
        <v>5327.8919500000002</v>
      </c>
      <c r="T846" s="46" t="s">
        <v>1</v>
      </c>
      <c r="U846" s="46"/>
      <c r="V846" s="69">
        <v>5239.95136</v>
      </c>
      <c r="W846" s="70">
        <v>5283.5</v>
      </c>
      <c r="X846" s="69">
        <v>5327.04864</v>
      </c>
      <c r="Z846" s="46" t="s">
        <v>1</v>
      </c>
      <c r="AA846" s="46"/>
      <c r="AB846" s="69">
        <v>5240.1049800000001</v>
      </c>
      <c r="AC846" s="70">
        <v>5283.6</v>
      </c>
      <c r="AD846" s="69">
        <v>5327.0950199999997</v>
      </c>
      <c r="AF846" s="46" t="s">
        <v>1</v>
      </c>
      <c r="AG846" s="46"/>
      <c r="AH846" s="69">
        <v>5239.8357599999999</v>
      </c>
      <c r="AI846" s="70">
        <v>5283.4</v>
      </c>
      <c r="AJ846" s="69">
        <v>5326.9642400000002</v>
      </c>
      <c r="AL846" s="46" t="s">
        <v>1</v>
      </c>
      <c r="AM846" s="46"/>
      <c r="AN846" s="69">
        <v>5239.2460799999999</v>
      </c>
      <c r="AO846" s="70">
        <v>5282.2</v>
      </c>
      <c r="AP846" s="69">
        <v>5325.1539199999997</v>
      </c>
      <c r="AR846" s="46" t="s">
        <v>1</v>
      </c>
      <c r="AS846" s="46"/>
      <c r="AT846" s="69">
        <v>5239.3311800000001</v>
      </c>
      <c r="AU846" s="70">
        <v>5281.3</v>
      </c>
      <c r="AV846" s="69">
        <v>5323.2688200000002</v>
      </c>
      <c r="AX846" s="46" t="s">
        <v>1</v>
      </c>
      <c r="AY846" s="46"/>
      <c r="AZ846" s="69">
        <v>5240.8084399999998</v>
      </c>
      <c r="BA846" s="70">
        <v>5279.2</v>
      </c>
      <c r="BB846" s="69">
        <v>5317.5915599999998</v>
      </c>
      <c r="BD846" s="46" t="s">
        <v>1</v>
      </c>
      <c r="BE846" s="46"/>
      <c r="BF846" s="69">
        <v>5237.85556</v>
      </c>
      <c r="BG846" s="70">
        <v>5275.9</v>
      </c>
      <c r="BH846" s="69">
        <v>5313.9444400000002</v>
      </c>
      <c r="BJ846" s="46" t="s">
        <v>1</v>
      </c>
      <c r="BK846" s="46"/>
      <c r="BL846" s="69">
        <v>5235.55681</v>
      </c>
      <c r="BM846" s="70">
        <v>5271.9</v>
      </c>
      <c r="BN846" s="69">
        <v>5308.2431900000001</v>
      </c>
      <c r="BP846" s="46" t="s">
        <v>1</v>
      </c>
      <c r="BQ846" s="46"/>
      <c r="BR846" s="69">
        <v>5228.7059200000003</v>
      </c>
      <c r="BS846" s="70">
        <v>5264.4</v>
      </c>
      <c r="BT846" s="69">
        <v>5300.0940799999998</v>
      </c>
      <c r="BV846" s="46" t="s">
        <v>1</v>
      </c>
      <c r="BW846" s="46"/>
      <c r="BX846" s="69">
        <v>5220.1404700000003</v>
      </c>
      <c r="BY846" s="70">
        <v>5249.3</v>
      </c>
      <c r="BZ846" s="69">
        <v>5278.4595300000001</v>
      </c>
      <c r="CB846" s="46" t="s">
        <v>1</v>
      </c>
      <c r="CC846" s="46"/>
      <c r="CD846" s="69">
        <v>5198.5167600000004</v>
      </c>
      <c r="CE846" s="70">
        <v>5226.6000000000004</v>
      </c>
      <c r="CF846" s="69">
        <v>5254.6832400000003</v>
      </c>
      <c r="CH846" s="46" t="s">
        <v>1</v>
      </c>
      <c r="CI846" s="46"/>
      <c r="CJ846" s="69">
        <v>5149.3451400000004</v>
      </c>
      <c r="CK846" s="70">
        <v>5181.1000000000004</v>
      </c>
      <c r="CL846" s="80">
        <v>5212.8548600000004</v>
      </c>
    </row>
    <row r="847" spans="1:90" x14ac:dyDescent="0.3">
      <c r="B847" s="14" t="s">
        <v>2</v>
      </c>
      <c r="C847" s="50" t="s">
        <v>3</v>
      </c>
      <c r="D847" s="71">
        <v>22.357320000000001</v>
      </c>
      <c r="E847" s="72">
        <v>24.418959999999998</v>
      </c>
      <c r="F847" s="71">
        <v>26.480599999999999</v>
      </c>
      <c r="H847" s="14" t="s">
        <v>2</v>
      </c>
      <c r="I847" s="50" t="s">
        <v>3</v>
      </c>
      <c r="J847" s="71">
        <v>22.418040000000001</v>
      </c>
      <c r="K847" s="72">
        <v>24.58109</v>
      </c>
      <c r="L847" s="71">
        <v>26.744150000000001</v>
      </c>
      <c r="N847" s="14" t="s">
        <v>2</v>
      </c>
      <c r="O847" s="50" t="s">
        <v>3</v>
      </c>
      <c r="P847" s="71">
        <v>22.433250000000001</v>
      </c>
      <c r="Q847" s="72">
        <v>24.617909999999998</v>
      </c>
      <c r="R847" s="71">
        <v>26.802569999999999</v>
      </c>
      <c r="T847" s="14" t="s">
        <v>2</v>
      </c>
      <c r="U847" s="50" t="s">
        <v>3</v>
      </c>
      <c r="V847" s="71">
        <v>22.526260000000001</v>
      </c>
      <c r="W847" s="72">
        <v>24.774830000000001</v>
      </c>
      <c r="X847" s="71">
        <v>27.023399999999999</v>
      </c>
      <c r="Z847" s="14" t="s">
        <v>2</v>
      </c>
      <c r="AA847" s="50" t="s">
        <v>3</v>
      </c>
      <c r="AB847" s="71">
        <v>22.598769999999998</v>
      </c>
      <c r="AC847" s="72">
        <v>25.126950000000001</v>
      </c>
      <c r="AD847" s="71">
        <v>27.65512</v>
      </c>
      <c r="AF847" s="14" t="s">
        <v>2</v>
      </c>
      <c r="AG847" s="50" t="s">
        <v>3</v>
      </c>
      <c r="AH847" s="71">
        <v>22.631309999999999</v>
      </c>
      <c r="AI847" s="72">
        <v>25.339099999999998</v>
      </c>
      <c r="AJ847" s="71">
        <v>28.046880000000002</v>
      </c>
      <c r="AL847" s="14" t="s">
        <v>2</v>
      </c>
      <c r="AM847" s="50" t="s">
        <v>3</v>
      </c>
      <c r="AN847" s="71">
        <v>22.826969999999999</v>
      </c>
      <c r="AO847" s="72">
        <v>25.873919999999998</v>
      </c>
      <c r="AP847" s="71">
        <v>28.920860000000001</v>
      </c>
      <c r="AR847" s="14" t="s">
        <v>2</v>
      </c>
      <c r="AS847" s="50" t="s">
        <v>3</v>
      </c>
      <c r="AT847" s="71">
        <v>23.45937</v>
      </c>
      <c r="AU847" s="72">
        <v>26.651250000000001</v>
      </c>
      <c r="AV847" s="71">
        <v>29.843129999999999</v>
      </c>
      <c r="AX847" s="14" t="s">
        <v>2</v>
      </c>
      <c r="AY847" s="50" t="s">
        <v>3</v>
      </c>
      <c r="AZ847" s="71">
        <v>24.058900000000001</v>
      </c>
      <c r="BA847" s="72">
        <v>27.93497</v>
      </c>
      <c r="BB847" s="71">
        <v>31.811039999999998</v>
      </c>
      <c r="BD847" s="14" t="s">
        <v>2</v>
      </c>
      <c r="BE847" s="50" t="s">
        <v>3</v>
      </c>
      <c r="BF847" s="71">
        <v>25.026990000000001</v>
      </c>
      <c r="BG847" s="72">
        <v>29.890429999999999</v>
      </c>
      <c r="BH847" s="71">
        <v>34.753869999999999</v>
      </c>
      <c r="BJ847" s="14" t="s">
        <v>2</v>
      </c>
      <c r="BK847" s="50" t="s">
        <v>3</v>
      </c>
      <c r="BL847" s="71">
        <v>27.445049999999998</v>
      </c>
      <c r="BM847" s="72">
        <v>32.928469999999997</v>
      </c>
      <c r="BN847" s="71">
        <v>38.41189</v>
      </c>
      <c r="BP847" s="14" t="s">
        <v>2</v>
      </c>
      <c r="BQ847" s="50" t="s">
        <v>3</v>
      </c>
      <c r="BR847" s="71">
        <v>29.8432</v>
      </c>
      <c r="BS847" s="72">
        <v>36.200189999999999</v>
      </c>
      <c r="BT847" s="71">
        <v>42.557180000000002</v>
      </c>
      <c r="BV847" s="14" t="s">
        <v>2</v>
      </c>
      <c r="BW847" s="50" t="s">
        <v>3</v>
      </c>
      <c r="BX847" s="71">
        <v>33.804810000000003</v>
      </c>
      <c r="BY847" s="72">
        <v>43.042540000000002</v>
      </c>
      <c r="BZ847" s="71">
        <v>52.280270000000002</v>
      </c>
      <c r="CB847" s="14" t="s">
        <v>2</v>
      </c>
      <c r="CC847" s="50" t="s">
        <v>3</v>
      </c>
      <c r="CD847" s="71">
        <v>42.071570000000001</v>
      </c>
      <c r="CE847" s="72">
        <v>52.847070000000002</v>
      </c>
      <c r="CF847" s="71">
        <v>63.622570000000003</v>
      </c>
      <c r="CH847" s="14" t="s">
        <v>2</v>
      </c>
      <c r="CI847" s="50" t="s">
        <v>3</v>
      </c>
      <c r="CJ847" s="71">
        <v>56.287730000000003</v>
      </c>
      <c r="CK847" s="72">
        <v>66.812139999999999</v>
      </c>
      <c r="CL847" s="71">
        <v>77.336539999999999</v>
      </c>
    </row>
    <row r="848" spans="1:90" x14ac:dyDescent="0.3">
      <c r="B848" s="47"/>
      <c r="C848" s="52" t="s">
        <v>4</v>
      </c>
      <c r="D848" s="69">
        <v>13.36159</v>
      </c>
      <c r="E848" s="73">
        <v>14.540520000000001</v>
      </c>
      <c r="F848" s="69">
        <v>15.71946</v>
      </c>
      <c r="H848" s="47"/>
      <c r="I848" s="52" t="s">
        <v>4</v>
      </c>
      <c r="J848" s="69">
        <v>13.32202</v>
      </c>
      <c r="K848" s="73">
        <v>14.609959999999999</v>
      </c>
      <c r="L848" s="69">
        <v>15.8979</v>
      </c>
      <c r="N848" s="47"/>
      <c r="O848" s="52" t="s">
        <v>4</v>
      </c>
      <c r="P848" s="69">
        <v>13.35839</v>
      </c>
      <c r="Q848" s="73">
        <v>14.599629999999999</v>
      </c>
      <c r="R848" s="69">
        <v>15.840859999999999</v>
      </c>
      <c r="T848" s="47"/>
      <c r="U848" s="52" t="s">
        <v>4</v>
      </c>
      <c r="V848" s="69">
        <v>13.36927</v>
      </c>
      <c r="W848" s="73">
        <v>14.644360000000001</v>
      </c>
      <c r="X848" s="69">
        <v>15.919449999999999</v>
      </c>
      <c r="Z848" s="47"/>
      <c r="AA848" s="52" t="s">
        <v>4</v>
      </c>
      <c r="AB848" s="69">
        <v>13.41154</v>
      </c>
      <c r="AC848" s="73">
        <v>14.82471</v>
      </c>
      <c r="AD848" s="69">
        <v>16.23789</v>
      </c>
      <c r="AF848" s="47"/>
      <c r="AG848" s="52" t="s">
        <v>4</v>
      </c>
      <c r="AH848" s="69">
        <v>13.480639999999999</v>
      </c>
      <c r="AI848" s="73">
        <v>14.9795</v>
      </c>
      <c r="AJ848" s="69">
        <v>16.478349999999999</v>
      </c>
      <c r="AL848" s="47"/>
      <c r="AM848" s="52" t="s">
        <v>4</v>
      </c>
      <c r="AN848" s="69">
        <v>13.58033</v>
      </c>
      <c r="AO848" s="73">
        <v>15.20678</v>
      </c>
      <c r="AP848" s="69">
        <v>16.83324</v>
      </c>
      <c r="AR848" s="47"/>
      <c r="AS848" s="52" t="s">
        <v>4</v>
      </c>
      <c r="AT848" s="69">
        <v>13.871639999999999</v>
      </c>
      <c r="AU848" s="73">
        <v>15.64579</v>
      </c>
      <c r="AV848" s="69">
        <v>17.41994</v>
      </c>
      <c r="AX848" s="47"/>
      <c r="AY848" s="52" t="s">
        <v>4</v>
      </c>
      <c r="AZ848" s="69">
        <v>14.315630000000001</v>
      </c>
      <c r="BA848" s="73">
        <v>16.368379999999998</v>
      </c>
      <c r="BB848" s="69">
        <v>18.421130000000002</v>
      </c>
      <c r="BD848" s="47"/>
      <c r="BE848" s="52" t="s">
        <v>4</v>
      </c>
      <c r="BF848" s="69">
        <v>15.017569999999999</v>
      </c>
      <c r="BG848" s="73">
        <v>17.794180000000001</v>
      </c>
      <c r="BH848" s="69">
        <v>20.570789999999999</v>
      </c>
      <c r="BJ848" s="47"/>
      <c r="BK848" s="52" t="s">
        <v>4</v>
      </c>
      <c r="BL848" s="69">
        <v>16.35322</v>
      </c>
      <c r="BM848" s="73">
        <v>19.752849999999999</v>
      </c>
      <c r="BN848" s="69">
        <v>23.152480000000001</v>
      </c>
      <c r="BP848" s="47"/>
      <c r="BQ848" s="52" t="s">
        <v>4</v>
      </c>
      <c r="BR848" s="69">
        <v>17.405439999999999</v>
      </c>
      <c r="BS848" s="73">
        <v>21.494240000000001</v>
      </c>
      <c r="BT848" s="69">
        <v>25.58305</v>
      </c>
      <c r="BV848" s="47"/>
      <c r="BW848" s="52" t="s">
        <v>4</v>
      </c>
      <c r="BX848" s="69">
        <v>19.156400000000001</v>
      </c>
      <c r="BY848" s="73">
        <v>26.037559999999999</v>
      </c>
      <c r="BZ848" s="69">
        <v>32.91872</v>
      </c>
      <c r="CB848" s="47"/>
      <c r="CC848" s="52" t="s">
        <v>4</v>
      </c>
      <c r="CD848" s="69">
        <v>22.931550000000001</v>
      </c>
      <c r="CE848" s="73">
        <v>31.507729999999999</v>
      </c>
      <c r="CF848" s="69">
        <v>40.083910000000003</v>
      </c>
      <c r="CH848" s="47"/>
      <c r="CI848" s="52" t="s">
        <v>4</v>
      </c>
      <c r="CJ848" s="69">
        <v>34.136360000000003</v>
      </c>
      <c r="CK848" s="73">
        <v>42.072389999999999</v>
      </c>
      <c r="CL848" s="69">
        <v>50.008409999999998</v>
      </c>
    </row>
    <row r="849" spans="2:90" x14ac:dyDescent="0.3">
      <c r="B849" s="14" t="s">
        <v>5</v>
      </c>
      <c r="C849" s="50" t="s">
        <v>3</v>
      </c>
      <c r="D849" s="71">
        <v>-1.1769999999999999E-2</v>
      </c>
      <c r="E849" s="73">
        <v>0.41392000000000001</v>
      </c>
      <c r="F849" s="71">
        <v>0.83960999999999997</v>
      </c>
      <c r="H849" s="14" t="s">
        <v>5</v>
      </c>
      <c r="I849" s="50" t="s">
        <v>3</v>
      </c>
      <c r="J849" s="71">
        <v>1.055E-2</v>
      </c>
      <c r="K849" s="72">
        <v>0.60101000000000004</v>
      </c>
      <c r="L849" s="71">
        <v>1.19146</v>
      </c>
      <c r="N849" s="14" t="s">
        <v>5</v>
      </c>
      <c r="O849" s="50" t="s">
        <v>3</v>
      </c>
      <c r="P849" s="71">
        <v>0.13261000000000001</v>
      </c>
      <c r="Q849" s="72">
        <v>0.75287999999999999</v>
      </c>
      <c r="R849" s="71">
        <v>1.37314</v>
      </c>
      <c r="T849" s="14" t="s">
        <v>5</v>
      </c>
      <c r="U849" s="50" t="s">
        <v>3</v>
      </c>
      <c r="V849" s="71">
        <v>0.27478000000000002</v>
      </c>
      <c r="W849" s="72">
        <v>1.02094</v>
      </c>
      <c r="X849" s="71">
        <v>1.76709</v>
      </c>
      <c r="Z849" s="14" t="s">
        <v>5</v>
      </c>
      <c r="AA849" s="50" t="s">
        <v>3</v>
      </c>
      <c r="AB849" s="71">
        <v>0.46460000000000001</v>
      </c>
      <c r="AC849" s="72">
        <v>1.4780599999999999</v>
      </c>
      <c r="AD849" s="71">
        <v>2.49153</v>
      </c>
      <c r="AF849" s="14" t="s">
        <v>5</v>
      </c>
      <c r="AG849" s="50" t="s">
        <v>3</v>
      </c>
      <c r="AH849" s="71">
        <v>0.73243000000000003</v>
      </c>
      <c r="AI849" s="72">
        <v>1.97424</v>
      </c>
      <c r="AJ849" s="71">
        <v>3.2160500000000001</v>
      </c>
      <c r="AL849" s="14" t="s">
        <v>5</v>
      </c>
      <c r="AM849" s="50" t="s">
        <v>3</v>
      </c>
      <c r="AN849" s="71">
        <v>1.1285799999999999</v>
      </c>
      <c r="AO849" s="72">
        <v>2.7102599999999999</v>
      </c>
      <c r="AP849" s="71">
        <v>4.2919400000000003</v>
      </c>
      <c r="AR849" s="14" t="s">
        <v>5</v>
      </c>
      <c r="AS849" s="50" t="s">
        <v>3</v>
      </c>
      <c r="AT849" s="71">
        <v>1.7835399999999999</v>
      </c>
      <c r="AU849" s="72">
        <v>3.7340399999999998</v>
      </c>
      <c r="AV849" s="71">
        <v>5.6845400000000001</v>
      </c>
      <c r="AX849" s="14" t="s">
        <v>5</v>
      </c>
      <c r="AY849" s="50" t="s">
        <v>3</v>
      </c>
      <c r="AZ849" s="71">
        <v>2.6740599999999999</v>
      </c>
      <c r="BA849" s="72">
        <v>5.3515199999999998</v>
      </c>
      <c r="BB849" s="71">
        <v>8.0289800000000007</v>
      </c>
      <c r="BD849" s="14" t="s">
        <v>5</v>
      </c>
      <c r="BE849" s="50" t="s">
        <v>3</v>
      </c>
      <c r="BF849" s="71">
        <v>3.8279200000000002</v>
      </c>
      <c r="BG849" s="72">
        <v>7.6948800000000004</v>
      </c>
      <c r="BH849" s="71">
        <v>11.56183</v>
      </c>
      <c r="BJ849" s="14" t="s">
        <v>5</v>
      </c>
      <c r="BK849" s="50" t="s">
        <v>3</v>
      </c>
      <c r="BL849" s="71">
        <v>6.4401400000000004</v>
      </c>
      <c r="BM849" s="72">
        <v>11.087669999999999</v>
      </c>
      <c r="BN849" s="71">
        <v>15.735200000000001</v>
      </c>
      <c r="BP849" s="14" t="s">
        <v>5</v>
      </c>
      <c r="BQ849" s="50" t="s">
        <v>3</v>
      </c>
      <c r="BR849" s="71">
        <v>9.2711600000000001</v>
      </c>
      <c r="BS849" s="72">
        <v>14.96454</v>
      </c>
      <c r="BT849" s="71">
        <v>20.65793</v>
      </c>
      <c r="BV849" s="14" t="s">
        <v>5</v>
      </c>
      <c r="BW849" s="50" t="s">
        <v>3</v>
      </c>
      <c r="BX849" s="71">
        <v>13.852779999999999</v>
      </c>
      <c r="BY849" s="72">
        <v>22.485659999999999</v>
      </c>
      <c r="BZ849" s="71">
        <v>31.11853</v>
      </c>
      <c r="CB849" s="14" t="s">
        <v>5</v>
      </c>
      <c r="CC849" s="50" t="s">
        <v>3</v>
      </c>
      <c r="CD849" s="71">
        <v>22.977399999999999</v>
      </c>
      <c r="CE849" s="72">
        <v>33.355890000000002</v>
      </c>
      <c r="CF849" s="71">
        <v>43.734380000000002</v>
      </c>
      <c r="CH849" s="14" t="s">
        <v>5</v>
      </c>
      <c r="CI849" s="50" t="s">
        <v>3</v>
      </c>
      <c r="CJ849" s="71">
        <v>38.450710000000001</v>
      </c>
      <c r="CK849" s="72">
        <v>48.713999999999999</v>
      </c>
      <c r="CL849" s="71">
        <v>58.977290000000004</v>
      </c>
    </row>
    <row r="850" spans="2:90" x14ac:dyDescent="0.3">
      <c r="B850" s="47"/>
      <c r="C850" s="52" t="s">
        <v>4</v>
      </c>
      <c r="D850" s="69">
        <v>0.59153</v>
      </c>
      <c r="E850" s="73">
        <v>2.02976</v>
      </c>
      <c r="F850" s="69">
        <v>3.4679899999999999</v>
      </c>
      <c r="H850" s="47"/>
      <c r="I850" s="52" t="s">
        <v>4</v>
      </c>
      <c r="J850" s="69">
        <v>0.86221000000000003</v>
      </c>
      <c r="K850" s="73">
        <v>2.6033900000000001</v>
      </c>
      <c r="L850" s="69">
        <v>4.3445799999999997</v>
      </c>
      <c r="N850" s="47"/>
      <c r="O850" s="52" t="s">
        <v>4</v>
      </c>
      <c r="P850" s="69">
        <v>1.32508</v>
      </c>
      <c r="Q850" s="73">
        <v>3.09565</v>
      </c>
      <c r="R850" s="69">
        <v>4.8662200000000002</v>
      </c>
      <c r="T850" s="47"/>
      <c r="U850" s="52" t="s">
        <v>4</v>
      </c>
      <c r="V850" s="69">
        <v>1.8915599999999999</v>
      </c>
      <c r="W850" s="73">
        <v>3.7637999999999998</v>
      </c>
      <c r="X850" s="69">
        <v>5.6360400000000004</v>
      </c>
      <c r="Z850" s="47"/>
      <c r="AA850" s="52" t="s">
        <v>4</v>
      </c>
      <c r="AB850" s="69">
        <v>2.50048</v>
      </c>
      <c r="AC850" s="73">
        <v>4.7392399999999997</v>
      </c>
      <c r="AD850" s="69">
        <v>6.9779999999999998</v>
      </c>
      <c r="AF850" s="47"/>
      <c r="AG850" s="52" t="s">
        <v>4</v>
      </c>
      <c r="AH850" s="69">
        <v>3.1444200000000002</v>
      </c>
      <c r="AI850" s="73">
        <v>5.5899599999999996</v>
      </c>
      <c r="AJ850" s="69">
        <v>8.0355000000000008</v>
      </c>
      <c r="AL850" s="47"/>
      <c r="AM850" s="52" t="s">
        <v>4</v>
      </c>
      <c r="AN850" s="69">
        <v>4.08087</v>
      </c>
      <c r="AO850" s="73">
        <v>6.7927</v>
      </c>
      <c r="AP850" s="69">
        <v>9.5045300000000008</v>
      </c>
      <c r="AR850" s="47"/>
      <c r="AS850" s="52" t="s">
        <v>4</v>
      </c>
      <c r="AT850" s="69">
        <v>5.2911099999999998</v>
      </c>
      <c r="AU850" s="73">
        <v>8.1699800000000007</v>
      </c>
      <c r="AV850" s="69">
        <v>11.04885</v>
      </c>
      <c r="AX850" s="47"/>
      <c r="AY850" s="52" t="s">
        <v>4</v>
      </c>
      <c r="AZ850" s="69">
        <v>6.9088599999999998</v>
      </c>
      <c r="BA850" s="73">
        <v>10.25239</v>
      </c>
      <c r="BB850" s="69">
        <v>13.59592</v>
      </c>
      <c r="BD850" s="47"/>
      <c r="BE850" s="52" t="s">
        <v>4</v>
      </c>
      <c r="BF850" s="69">
        <v>8.9413099999999996</v>
      </c>
      <c r="BG850" s="73">
        <v>13.08531</v>
      </c>
      <c r="BH850" s="69">
        <v>17.229299999999999</v>
      </c>
      <c r="BJ850" s="47"/>
      <c r="BK850" s="52" t="s">
        <v>4</v>
      </c>
      <c r="BL850" s="69">
        <v>12.08334</v>
      </c>
      <c r="BM850" s="73">
        <v>16.810970000000001</v>
      </c>
      <c r="BN850" s="69">
        <v>21.538599999999999</v>
      </c>
      <c r="BP850" s="47"/>
      <c r="BQ850" s="52" t="s">
        <v>4</v>
      </c>
      <c r="BR850" s="69">
        <v>14.67862</v>
      </c>
      <c r="BS850" s="73">
        <v>20.074839999999998</v>
      </c>
      <c r="BT850" s="69">
        <v>25.471050000000002</v>
      </c>
      <c r="BV850" s="47"/>
      <c r="BW850" s="52" t="s">
        <v>4</v>
      </c>
      <c r="BX850" s="69">
        <v>18.26219</v>
      </c>
      <c r="BY850" s="73">
        <v>26.57751</v>
      </c>
      <c r="BZ850" s="69">
        <v>34.892829999999996</v>
      </c>
      <c r="CB850" s="47"/>
      <c r="CC850" s="52" t="s">
        <v>4</v>
      </c>
      <c r="CD850" s="69">
        <v>24.407039999999999</v>
      </c>
      <c r="CE850" s="73">
        <v>34.003070000000001</v>
      </c>
      <c r="CF850" s="69">
        <v>43.5991</v>
      </c>
      <c r="CH850" s="47"/>
      <c r="CI850" s="52" t="s">
        <v>4</v>
      </c>
      <c r="CJ850" s="69">
        <v>37.369500000000002</v>
      </c>
      <c r="CK850" s="73">
        <v>45.894710000000003</v>
      </c>
      <c r="CL850" s="69">
        <v>54.419919999999998</v>
      </c>
    </row>
    <row r="851" spans="2:90" x14ac:dyDescent="0.3">
      <c r="B851" s="14" t="s">
        <v>6</v>
      </c>
      <c r="C851" s="50" t="s">
        <v>3</v>
      </c>
      <c r="D851" s="71">
        <v>22.179659999999998</v>
      </c>
      <c r="E851" s="72">
        <v>24.005040000000001</v>
      </c>
      <c r="F851" s="71">
        <v>25.83042</v>
      </c>
      <c r="H851" s="14" t="s">
        <v>6</v>
      </c>
      <c r="I851" s="50" t="s">
        <v>3</v>
      </c>
      <c r="J851" s="71">
        <v>22.175809999999998</v>
      </c>
      <c r="K851" s="72">
        <v>23.980090000000001</v>
      </c>
      <c r="L851" s="71">
        <v>25.78436</v>
      </c>
      <c r="N851" s="14" t="s">
        <v>6</v>
      </c>
      <c r="O851" s="50" t="s">
        <v>3</v>
      </c>
      <c r="P851" s="71">
        <v>22.09412</v>
      </c>
      <c r="Q851" s="72">
        <v>23.865030000000001</v>
      </c>
      <c r="R851" s="71">
        <v>25.635950000000001</v>
      </c>
      <c r="T851" s="14" t="s">
        <v>6</v>
      </c>
      <c r="U851" s="50" t="s">
        <v>3</v>
      </c>
      <c r="V851" s="71">
        <v>22.032299999999999</v>
      </c>
      <c r="W851" s="72">
        <v>23.753900000000002</v>
      </c>
      <c r="X851" s="71">
        <v>25.475490000000001</v>
      </c>
      <c r="Z851" s="14" t="s">
        <v>6</v>
      </c>
      <c r="AA851" s="50" t="s">
        <v>3</v>
      </c>
      <c r="AB851" s="71">
        <v>21.93871</v>
      </c>
      <c r="AC851" s="72">
        <v>23.648879999999998</v>
      </c>
      <c r="AD851" s="71">
        <v>25.359059999999999</v>
      </c>
      <c r="AF851" s="14" t="s">
        <v>6</v>
      </c>
      <c r="AG851" s="50" t="s">
        <v>3</v>
      </c>
      <c r="AH851" s="71">
        <v>21.72017</v>
      </c>
      <c r="AI851" s="72">
        <v>23.36486</v>
      </c>
      <c r="AJ851" s="71">
        <v>25.009540000000001</v>
      </c>
      <c r="AL851" s="14" t="s">
        <v>6</v>
      </c>
      <c r="AM851" s="50" t="s">
        <v>3</v>
      </c>
      <c r="AN851" s="71">
        <v>21.54928</v>
      </c>
      <c r="AO851" s="72">
        <v>23.16366</v>
      </c>
      <c r="AP851" s="71">
        <v>24.778030000000001</v>
      </c>
      <c r="AR851" s="14" t="s">
        <v>6</v>
      </c>
      <c r="AS851" s="50" t="s">
        <v>3</v>
      </c>
      <c r="AT851" s="71">
        <v>21.490079999999999</v>
      </c>
      <c r="AU851" s="72">
        <v>22.917210000000001</v>
      </c>
      <c r="AV851" s="71">
        <v>24.344329999999999</v>
      </c>
      <c r="AX851" s="14" t="s">
        <v>6</v>
      </c>
      <c r="AY851" s="50" t="s">
        <v>3</v>
      </c>
      <c r="AZ851" s="71">
        <v>21.21452</v>
      </c>
      <c r="BA851" s="72">
        <v>22.583449999999999</v>
      </c>
      <c r="BB851" s="71">
        <v>23.952369999999998</v>
      </c>
      <c r="BD851" s="14" t="s">
        <v>6</v>
      </c>
      <c r="BE851" s="50" t="s">
        <v>3</v>
      </c>
      <c r="BF851" s="71">
        <v>20.9998</v>
      </c>
      <c r="BG851" s="72">
        <v>22.195550000000001</v>
      </c>
      <c r="BH851" s="71">
        <v>23.391300000000001</v>
      </c>
      <c r="BJ851" s="14" t="s">
        <v>6</v>
      </c>
      <c r="BK851" s="50" t="s">
        <v>3</v>
      </c>
      <c r="BL851" s="71">
        <v>20.833539999999999</v>
      </c>
      <c r="BM851" s="72">
        <v>21.840800000000002</v>
      </c>
      <c r="BN851" s="71">
        <v>22.84807</v>
      </c>
      <c r="BP851" s="14" t="s">
        <v>6</v>
      </c>
      <c r="BQ851" s="50" t="s">
        <v>3</v>
      </c>
      <c r="BR851" s="71">
        <v>20.418230000000001</v>
      </c>
      <c r="BS851" s="72">
        <v>21.23565</v>
      </c>
      <c r="BT851" s="71">
        <v>22.053070000000002</v>
      </c>
      <c r="BV851" s="14" t="s">
        <v>6</v>
      </c>
      <c r="BW851" s="50" t="s">
        <v>3</v>
      </c>
      <c r="BX851" s="71">
        <v>19.803640000000001</v>
      </c>
      <c r="BY851" s="72">
        <v>20.55688</v>
      </c>
      <c r="BZ851" s="71">
        <v>21.310120000000001</v>
      </c>
      <c r="CB851" s="14" t="s">
        <v>6</v>
      </c>
      <c r="CC851" s="50" t="s">
        <v>3</v>
      </c>
      <c r="CD851" s="71">
        <v>18.982589999999998</v>
      </c>
      <c r="CE851" s="72">
        <v>19.49118</v>
      </c>
      <c r="CF851" s="71">
        <v>19.999770000000002</v>
      </c>
      <c r="CH851" s="14" t="s">
        <v>6</v>
      </c>
      <c r="CI851" s="50" t="s">
        <v>3</v>
      </c>
      <c r="CJ851" s="71">
        <v>17.73273</v>
      </c>
      <c r="CK851" s="72">
        <v>18.098140000000001</v>
      </c>
      <c r="CL851" s="71">
        <v>18.463550000000001</v>
      </c>
    </row>
    <row r="852" spans="2:90" x14ac:dyDescent="0.3">
      <c r="B852" s="47"/>
      <c r="C852" s="52" t="s">
        <v>4</v>
      </c>
      <c r="D852" s="69">
        <v>13.281269999999999</v>
      </c>
      <c r="E852" s="73">
        <v>14.02056</v>
      </c>
      <c r="F852" s="69">
        <v>14.759840000000001</v>
      </c>
      <c r="H852" s="47"/>
      <c r="I852" s="52" t="s">
        <v>4</v>
      </c>
      <c r="J852" s="69">
        <v>13.20059</v>
      </c>
      <c r="K852" s="73">
        <v>13.89777</v>
      </c>
      <c r="L852" s="69">
        <v>14.59496</v>
      </c>
      <c r="N852" s="47"/>
      <c r="O852" s="52" t="s">
        <v>4</v>
      </c>
      <c r="P852" s="69">
        <v>13.12276</v>
      </c>
      <c r="Q852" s="73">
        <v>13.76566</v>
      </c>
      <c r="R852" s="69">
        <v>14.40856</v>
      </c>
      <c r="T852" s="47"/>
      <c r="U852" s="52" t="s">
        <v>4</v>
      </c>
      <c r="V852" s="69">
        <v>12.99746</v>
      </c>
      <c r="W852" s="73">
        <v>13.57654</v>
      </c>
      <c r="X852" s="69">
        <v>14.155620000000001</v>
      </c>
      <c r="Z852" s="47"/>
      <c r="AA852" s="52" t="s">
        <v>4</v>
      </c>
      <c r="AB852" s="69">
        <v>12.881489999999999</v>
      </c>
      <c r="AC852" s="73">
        <v>13.447559999999999</v>
      </c>
      <c r="AD852" s="69">
        <v>14.013640000000001</v>
      </c>
      <c r="AF852" s="47"/>
      <c r="AG852" s="52" t="s">
        <v>4</v>
      </c>
      <c r="AH852" s="69">
        <v>12.743220000000001</v>
      </c>
      <c r="AI852" s="73">
        <v>13.229979999999999</v>
      </c>
      <c r="AJ852" s="69">
        <v>13.716749999999999</v>
      </c>
      <c r="AL852" s="47"/>
      <c r="AM852" s="52" t="s">
        <v>4</v>
      </c>
      <c r="AN852" s="69">
        <v>12.55997</v>
      </c>
      <c r="AO852" s="73">
        <v>13.089510000000001</v>
      </c>
      <c r="AP852" s="69">
        <v>13.61905</v>
      </c>
      <c r="AR852" s="47"/>
      <c r="AS852" s="52" t="s">
        <v>4</v>
      </c>
      <c r="AT852" s="69">
        <v>12.392150000000001</v>
      </c>
      <c r="AU852" s="73">
        <v>12.922090000000001</v>
      </c>
      <c r="AV852" s="69">
        <v>13.452030000000001</v>
      </c>
      <c r="AX852" s="47"/>
      <c r="AY852" s="52" t="s">
        <v>4</v>
      </c>
      <c r="AZ852" s="69">
        <v>12.12609</v>
      </c>
      <c r="BA852" s="73">
        <v>12.90235</v>
      </c>
      <c r="BB852" s="69">
        <v>13.678610000000001</v>
      </c>
      <c r="BD852" s="47"/>
      <c r="BE852" s="52" t="s">
        <v>4</v>
      </c>
      <c r="BF852" s="69">
        <v>12.01831</v>
      </c>
      <c r="BG852" s="73">
        <v>13.20712</v>
      </c>
      <c r="BH852" s="69">
        <v>14.39594</v>
      </c>
      <c r="BJ852" s="47"/>
      <c r="BK852" s="52" t="s">
        <v>4</v>
      </c>
      <c r="BL852" s="69">
        <v>12.19131</v>
      </c>
      <c r="BM852" s="73">
        <v>13.85721</v>
      </c>
      <c r="BN852" s="69">
        <v>15.523099999999999</v>
      </c>
      <c r="BP852" s="47"/>
      <c r="BQ852" s="52" t="s">
        <v>4</v>
      </c>
      <c r="BR852" s="69">
        <v>12.48305</v>
      </c>
      <c r="BS852" s="73">
        <v>14.3047</v>
      </c>
      <c r="BT852" s="69">
        <v>16.126349999999999</v>
      </c>
      <c r="BV852" s="47"/>
      <c r="BW852" s="52" t="s">
        <v>4</v>
      </c>
      <c r="BX852" s="69">
        <v>13.257999999999999</v>
      </c>
      <c r="BY852" s="73">
        <v>15.31091</v>
      </c>
      <c r="BZ852" s="69">
        <v>17.363810000000001</v>
      </c>
      <c r="CB852" s="47"/>
      <c r="CC852" s="52" t="s">
        <v>4</v>
      </c>
      <c r="CD852" s="69">
        <v>14.2498</v>
      </c>
      <c r="CE852" s="73">
        <v>15.743069999999999</v>
      </c>
      <c r="CF852" s="69">
        <v>17.236339999999998</v>
      </c>
      <c r="CH852" s="47"/>
      <c r="CI852" s="52" t="s">
        <v>4</v>
      </c>
      <c r="CJ852" s="69">
        <v>14.493539999999999</v>
      </c>
      <c r="CK852" s="73">
        <v>15.482810000000001</v>
      </c>
      <c r="CL852" s="69">
        <v>16.472069999999999</v>
      </c>
    </row>
    <row r="853" spans="2:90" x14ac:dyDescent="0.3">
      <c r="B853" s="14" t="s">
        <v>7</v>
      </c>
      <c r="C853" s="50" t="s">
        <v>3</v>
      </c>
      <c r="D853" s="71">
        <v>3.65727</v>
      </c>
      <c r="E853" s="74">
        <v>3.6754500000000001</v>
      </c>
      <c r="F853" s="71">
        <v>3.6936300000000002</v>
      </c>
      <c r="H853" s="14" t="s">
        <v>7</v>
      </c>
      <c r="I853" s="50" t="s">
        <v>3</v>
      </c>
      <c r="J853" s="71">
        <v>3.6571400000000001</v>
      </c>
      <c r="K853" s="74">
        <v>3.6753399999999998</v>
      </c>
      <c r="L853" s="71">
        <v>3.69354</v>
      </c>
      <c r="N853" s="14" t="s">
        <v>7</v>
      </c>
      <c r="O853" s="50" t="s">
        <v>3</v>
      </c>
      <c r="P853" s="71">
        <v>3.6572</v>
      </c>
      <c r="Q853" s="74">
        <v>3.6751999999999998</v>
      </c>
      <c r="R853" s="71">
        <v>3.6932100000000001</v>
      </c>
      <c r="T853" s="14" t="s">
        <v>7</v>
      </c>
      <c r="U853" s="50" t="s">
        <v>3</v>
      </c>
      <c r="V853" s="71">
        <v>3.6572800000000001</v>
      </c>
      <c r="W853" s="74">
        <v>3.67537</v>
      </c>
      <c r="X853" s="71">
        <v>3.69346</v>
      </c>
      <c r="Z853" s="14" t="s">
        <v>7</v>
      </c>
      <c r="AA853" s="50" t="s">
        <v>3</v>
      </c>
      <c r="AB853" s="71">
        <v>3.65754</v>
      </c>
      <c r="AC853" s="74">
        <v>3.6751399999999999</v>
      </c>
      <c r="AD853" s="71">
        <v>3.6927300000000001</v>
      </c>
      <c r="AF853" s="14" t="s">
        <v>7</v>
      </c>
      <c r="AG853" s="50" t="s">
        <v>3</v>
      </c>
      <c r="AH853" s="71">
        <v>3.6572200000000001</v>
      </c>
      <c r="AI853" s="74">
        <v>3.6749100000000001</v>
      </c>
      <c r="AJ853" s="71">
        <v>3.6926100000000002</v>
      </c>
      <c r="AL853" s="14" t="s">
        <v>7</v>
      </c>
      <c r="AM853" s="50" t="s">
        <v>3</v>
      </c>
      <c r="AN853" s="71">
        <v>3.6571199999999999</v>
      </c>
      <c r="AO853" s="74">
        <v>3.6749200000000002</v>
      </c>
      <c r="AP853" s="71">
        <v>3.69272</v>
      </c>
      <c r="AR853" s="14" t="s">
        <v>7</v>
      </c>
      <c r="AS853" s="50" t="s">
        <v>3</v>
      </c>
      <c r="AT853" s="71">
        <v>3.6573099999999998</v>
      </c>
      <c r="AU853" s="74">
        <v>3.6749399999999999</v>
      </c>
      <c r="AV853" s="71">
        <v>3.69258</v>
      </c>
      <c r="AX853" s="14" t="s">
        <v>7</v>
      </c>
      <c r="AY853" s="50" t="s">
        <v>3</v>
      </c>
      <c r="AZ853" s="71">
        <v>3.6576300000000002</v>
      </c>
      <c r="BA853" s="74">
        <v>3.6749399999999999</v>
      </c>
      <c r="BB853" s="71">
        <v>3.69224</v>
      </c>
      <c r="BD853" s="14" t="s">
        <v>7</v>
      </c>
      <c r="BE853" s="50" t="s">
        <v>3</v>
      </c>
      <c r="BF853" s="71">
        <v>3.6570299999999998</v>
      </c>
      <c r="BG853" s="74">
        <v>3.6743100000000002</v>
      </c>
      <c r="BH853" s="71">
        <v>3.6915900000000001</v>
      </c>
      <c r="BJ853" s="14" t="s">
        <v>7</v>
      </c>
      <c r="BK853" s="50" t="s">
        <v>3</v>
      </c>
      <c r="BL853" s="71">
        <v>3.6573000000000002</v>
      </c>
      <c r="BM853" s="74">
        <v>3.6736200000000001</v>
      </c>
      <c r="BN853" s="71">
        <v>3.6899500000000001</v>
      </c>
      <c r="BP853" s="14" t="s">
        <v>7</v>
      </c>
      <c r="BQ853" s="50" t="s">
        <v>3</v>
      </c>
      <c r="BR853" s="71">
        <v>3.6570499999999999</v>
      </c>
      <c r="BS853" s="74">
        <v>3.67347</v>
      </c>
      <c r="BT853" s="71">
        <v>3.6898900000000001</v>
      </c>
      <c r="BV853" s="14" t="s">
        <v>7</v>
      </c>
      <c r="BW853" s="50" t="s">
        <v>3</v>
      </c>
      <c r="BX853" s="71">
        <v>3.65578</v>
      </c>
      <c r="BY853" s="74">
        <v>3.6724100000000002</v>
      </c>
      <c r="BZ853" s="71">
        <v>3.6890299999999998</v>
      </c>
      <c r="CB853" s="14" t="s">
        <v>7</v>
      </c>
      <c r="CC853" s="50" t="s">
        <v>3</v>
      </c>
      <c r="CD853" s="71">
        <v>3.6516600000000001</v>
      </c>
      <c r="CE853" s="74">
        <v>3.6684600000000001</v>
      </c>
      <c r="CF853" s="71">
        <v>3.68526</v>
      </c>
      <c r="CH853" s="14" t="s">
        <v>7</v>
      </c>
      <c r="CI853" s="50" t="s">
        <v>3</v>
      </c>
      <c r="CJ853" s="71">
        <v>3.6465299999999998</v>
      </c>
      <c r="CK853" s="74">
        <v>3.6623299999999999</v>
      </c>
      <c r="CL853" s="71">
        <v>3.67814</v>
      </c>
    </row>
    <row r="854" spans="2:90" x14ac:dyDescent="0.3">
      <c r="B854" s="47"/>
      <c r="C854" s="52" t="s">
        <v>4</v>
      </c>
      <c r="D854" s="69">
        <v>2.2651500000000002</v>
      </c>
      <c r="E854" s="73">
        <v>2.2793800000000002</v>
      </c>
      <c r="F854" s="69">
        <v>2.2936200000000002</v>
      </c>
      <c r="H854" s="47"/>
      <c r="I854" s="52" t="s">
        <v>4</v>
      </c>
      <c r="J854" s="69">
        <v>2.2650999999999999</v>
      </c>
      <c r="K854" s="73">
        <v>2.2793399999999999</v>
      </c>
      <c r="L854" s="69">
        <v>2.29358</v>
      </c>
      <c r="N854" s="47"/>
      <c r="O854" s="52" t="s">
        <v>4</v>
      </c>
      <c r="P854" s="69">
        <v>2.2650800000000002</v>
      </c>
      <c r="Q854" s="73">
        <v>2.2793000000000001</v>
      </c>
      <c r="R854" s="69">
        <v>2.29352</v>
      </c>
      <c r="T854" s="47"/>
      <c r="U854" s="52" t="s">
        <v>4</v>
      </c>
      <c r="V854" s="69">
        <v>2.26511</v>
      </c>
      <c r="W854" s="73">
        <v>2.2793100000000002</v>
      </c>
      <c r="X854" s="69">
        <v>2.2934999999999999</v>
      </c>
      <c r="Z854" s="47"/>
      <c r="AA854" s="52" t="s">
        <v>4</v>
      </c>
      <c r="AB854" s="69">
        <v>2.2650600000000001</v>
      </c>
      <c r="AC854" s="73">
        <v>2.2793100000000002</v>
      </c>
      <c r="AD854" s="69">
        <v>2.2935699999999999</v>
      </c>
      <c r="AF854" s="47"/>
      <c r="AG854" s="52" t="s">
        <v>4</v>
      </c>
      <c r="AH854" s="69">
        <v>2.2649900000000001</v>
      </c>
      <c r="AI854" s="73">
        <v>2.27921</v>
      </c>
      <c r="AJ854" s="69">
        <v>2.2934299999999999</v>
      </c>
      <c r="AL854" s="47"/>
      <c r="AM854" s="52" t="s">
        <v>4</v>
      </c>
      <c r="AN854" s="69">
        <v>2.26485</v>
      </c>
      <c r="AO854" s="73">
        <v>2.2791700000000001</v>
      </c>
      <c r="AP854" s="69">
        <v>2.2934899999999998</v>
      </c>
      <c r="AR854" s="47"/>
      <c r="AS854" s="52" t="s">
        <v>4</v>
      </c>
      <c r="AT854" s="69">
        <v>2.2647400000000002</v>
      </c>
      <c r="AU854" s="73">
        <v>2.2789999999999999</v>
      </c>
      <c r="AV854" s="69">
        <v>2.2932600000000001</v>
      </c>
      <c r="AX854" s="47"/>
      <c r="AY854" s="52" t="s">
        <v>4</v>
      </c>
      <c r="AZ854" s="69">
        <v>2.26491</v>
      </c>
      <c r="BA854" s="73">
        <v>2.2791000000000001</v>
      </c>
      <c r="BB854" s="69">
        <v>2.2932800000000002</v>
      </c>
      <c r="BD854" s="47"/>
      <c r="BE854" s="52" t="s">
        <v>4</v>
      </c>
      <c r="BF854" s="69">
        <v>2.2646799999999998</v>
      </c>
      <c r="BG854" s="73">
        <v>2.2789799999999998</v>
      </c>
      <c r="BH854" s="69">
        <v>2.2932800000000002</v>
      </c>
      <c r="BJ854" s="47"/>
      <c r="BK854" s="52" t="s">
        <v>4</v>
      </c>
      <c r="BL854" s="69">
        <v>2.2641</v>
      </c>
      <c r="BM854" s="73">
        <v>2.2785199999999999</v>
      </c>
      <c r="BN854" s="69">
        <v>2.2929499999999998</v>
      </c>
      <c r="BP854" s="47"/>
      <c r="BQ854" s="52" t="s">
        <v>4</v>
      </c>
      <c r="BR854" s="69">
        <v>2.26423</v>
      </c>
      <c r="BS854" s="73">
        <v>2.2786499999999998</v>
      </c>
      <c r="BT854" s="69">
        <v>2.2930799999999998</v>
      </c>
      <c r="BV854" s="47"/>
      <c r="BW854" s="52" t="s">
        <v>4</v>
      </c>
      <c r="BX854" s="69">
        <v>2.26518</v>
      </c>
      <c r="BY854" s="73">
        <v>2.2794599999999998</v>
      </c>
      <c r="BZ854" s="69">
        <v>2.2937500000000002</v>
      </c>
      <c r="CB854" s="47"/>
      <c r="CC854" s="52" t="s">
        <v>4</v>
      </c>
      <c r="CD854" s="69">
        <v>2.26362</v>
      </c>
      <c r="CE854" s="73">
        <v>2.2786300000000002</v>
      </c>
      <c r="CF854" s="69">
        <v>2.2936399999999999</v>
      </c>
      <c r="CH854" s="47"/>
      <c r="CI854" s="52" t="s">
        <v>4</v>
      </c>
      <c r="CJ854" s="69">
        <v>2.2644500000000001</v>
      </c>
      <c r="CK854" s="73">
        <v>2.27956</v>
      </c>
      <c r="CL854" s="69">
        <v>2.29467</v>
      </c>
    </row>
    <row r="855" spans="2:90" x14ac:dyDescent="0.3">
      <c r="B855" s="14" t="s">
        <v>8</v>
      </c>
      <c r="C855" s="50" t="s">
        <v>3</v>
      </c>
      <c r="D855" s="71">
        <v>18.511399999999998</v>
      </c>
      <c r="E855" s="72">
        <v>20.32959</v>
      </c>
      <c r="F855" s="71">
        <v>22.147770000000001</v>
      </c>
      <c r="H855" s="14" t="s">
        <v>8</v>
      </c>
      <c r="I855" s="50" t="s">
        <v>3</v>
      </c>
      <c r="J855" s="71">
        <v>18.50798</v>
      </c>
      <c r="K855" s="72">
        <v>20.304749999999999</v>
      </c>
      <c r="L855" s="71">
        <v>22.101520000000001</v>
      </c>
      <c r="N855" s="14" t="s">
        <v>8</v>
      </c>
      <c r="O855" s="50" t="s">
        <v>3</v>
      </c>
      <c r="P855" s="71">
        <v>18.42615</v>
      </c>
      <c r="Q855" s="72">
        <v>20.189830000000001</v>
      </c>
      <c r="R855" s="71">
        <v>21.953510000000001</v>
      </c>
      <c r="T855" s="14" t="s">
        <v>8</v>
      </c>
      <c r="U855" s="50" t="s">
        <v>3</v>
      </c>
      <c r="V855" s="71">
        <v>18.364260000000002</v>
      </c>
      <c r="W855" s="72">
        <v>20.078520000000001</v>
      </c>
      <c r="X855" s="71">
        <v>21.79279</v>
      </c>
      <c r="Z855" s="14" t="s">
        <v>8</v>
      </c>
      <c r="AA855" s="50" t="s">
        <v>3</v>
      </c>
      <c r="AB855" s="71">
        <v>18.270689999999998</v>
      </c>
      <c r="AC855" s="72">
        <v>19.973739999999999</v>
      </c>
      <c r="AD855" s="71">
        <v>21.6768</v>
      </c>
      <c r="AF855" s="14" t="s">
        <v>8</v>
      </c>
      <c r="AG855" s="50" t="s">
        <v>3</v>
      </c>
      <c r="AH855" s="71">
        <v>18.051639999999999</v>
      </c>
      <c r="AI855" s="72">
        <v>19.68995</v>
      </c>
      <c r="AJ855" s="71">
        <v>21.328250000000001</v>
      </c>
      <c r="AL855" s="14" t="s">
        <v>8</v>
      </c>
      <c r="AM855" s="50" t="s">
        <v>3</v>
      </c>
      <c r="AN855" s="71">
        <v>17.880700000000001</v>
      </c>
      <c r="AO855" s="72">
        <v>19.48874</v>
      </c>
      <c r="AP855" s="71">
        <v>21.096769999999999</v>
      </c>
      <c r="AR855" s="14" t="s">
        <v>8</v>
      </c>
      <c r="AS855" s="50" t="s">
        <v>3</v>
      </c>
      <c r="AT855" s="71">
        <v>17.820489999999999</v>
      </c>
      <c r="AU855" s="72">
        <v>19.242260000000002</v>
      </c>
      <c r="AV855" s="71">
        <v>20.66404</v>
      </c>
      <c r="AX855" s="14" t="s">
        <v>8</v>
      </c>
      <c r="AY855" s="50" t="s">
        <v>3</v>
      </c>
      <c r="AZ855" s="71">
        <v>17.54514</v>
      </c>
      <c r="BA855" s="72">
        <v>18.90851</v>
      </c>
      <c r="BB855" s="71">
        <v>20.27187</v>
      </c>
      <c r="BD855" s="14" t="s">
        <v>8</v>
      </c>
      <c r="BE855" s="50" t="s">
        <v>3</v>
      </c>
      <c r="BF855" s="71">
        <v>17.32882</v>
      </c>
      <c r="BG855" s="72">
        <v>18.521239999999999</v>
      </c>
      <c r="BH855" s="71">
        <v>19.71367</v>
      </c>
      <c r="BJ855" s="14" t="s">
        <v>8</v>
      </c>
      <c r="BK855" s="50" t="s">
        <v>3</v>
      </c>
      <c r="BL855" s="71">
        <v>17.161930000000002</v>
      </c>
      <c r="BM855" s="72">
        <v>18.167179999999998</v>
      </c>
      <c r="BN855" s="71">
        <v>19.172429999999999</v>
      </c>
      <c r="BP855" s="14" t="s">
        <v>8</v>
      </c>
      <c r="BQ855" s="50" t="s">
        <v>3</v>
      </c>
      <c r="BR855" s="71">
        <v>16.74747</v>
      </c>
      <c r="BS855" s="72">
        <v>17.562180000000001</v>
      </c>
      <c r="BT855" s="71">
        <v>18.37688</v>
      </c>
      <c r="BV855" s="14" t="s">
        <v>8</v>
      </c>
      <c r="BW855" s="50" t="s">
        <v>3</v>
      </c>
      <c r="BX855" s="71">
        <v>16.132239999999999</v>
      </c>
      <c r="BY855" s="72">
        <v>16.88448</v>
      </c>
      <c r="BZ855" s="71">
        <v>17.636710000000001</v>
      </c>
      <c r="CB855" s="14" t="s">
        <v>8</v>
      </c>
      <c r="CC855" s="50" t="s">
        <v>3</v>
      </c>
      <c r="CD855" s="71">
        <v>15.311970000000001</v>
      </c>
      <c r="CE855" s="72">
        <v>15.82272</v>
      </c>
      <c r="CF855" s="71">
        <v>16.333459999999999</v>
      </c>
      <c r="CH855" s="14" t="s">
        <v>8</v>
      </c>
      <c r="CI855" s="50" t="s">
        <v>3</v>
      </c>
      <c r="CJ855" s="71">
        <v>14.06781</v>
      </c>
      <c r="CK855" s="72">
        <v>14.4358</v>
      </c>
      <c r="CL855" s="71">
        <v>14.803800000000001</v>
      </c>
    </row>
    <row r="856" spans="2:90" x14ac:dyDescent="0.3">
      <c r="B856" s="47"/>
      <c r="C856" s="52" t="s">
        <v>4</v>
      </c>
      <c r="D856" s="69">
        <v>12.82882</v>
      </c>
      <c r="E856" s="73">
        <v>13.582509999999999</v>
      </c>
      <c r="F856" s="69">
        <v>14.336209999999999</v>
      </c>
      <c r="H856" s="47"/>
      <c r="I856" s="52" t="s">
        <v>4</v>
      </c>
      <c r="J856" s="69">
        <v>12.749779999999999</v>
      </c>
      <c r="K856" s="73">
        <v>13.46659</v>
      </c>
      <c r="L856" s="69">
        <v>14.183400000000001</v>
      </c>
      <c r="N856" s="47"/>
      <c r="O856" s="52" t="s">
        <v>4</v>
      </c>
      <c r="P856" s="69">
        <v>12.67764</v>
      </c>
      <c r="Q856" s="73">
        <v>13.341889999999999</v>
      </c>
      <c r="R856" s="69">
        <v>14.00615</v>
      </c>
      <c r="T856" s="47"/>
      <c r="U856" s="52" t="s">
        <v>4</v>
      </c>
      <c r="V856" s="69">
        <v>12.55649</v>
      </c>
      <c r="W856" s="73">
        <v>13.160410000000001</v>
      </c>
      <c r="X856" s="69">
        <v>13.764329999999999</v>
      </c>
      <c r="Z856" s="47"/>
      <c r="AA856" s="52" t="s">
        <v>4</v>
      </c>
      <c r="AB856" s="69">
        <v>12.44811</v>
      </c>
      <c r="AC856" s="73">
        <v>13.043509999999999</v>
      </c>
      <c r="AD856" s="69">
        <v>13.638909999999999</v>
      </c>
      <c r="AF856" s="47"/>
      <c r="AG856" s="52" t="s">
        <v>4</v>
      </c>
      <c r="AH856" s="69">
        <v>12.31302</v>
      </c>
      <c r="AI856" s="73">
        <v>12.837630000000001</v>
      </c>
      <c r="AJ856" s="69">
        <v>13.36225</v>
      </c>
      <c r="AL856" s="47"/>
      <c r="AM856" s="52" t="s">
        <v>4</v>
      </c>
      <c r="AN856" s="69">
        <v>12.14808</v>
      </c>
      <c r="AO856" s="73">
        <v>12.729839999999999</v>
      </c>
      <c r="AP856" s="69">
        <v>13.31161</v>
      </c>
      <c r="AR856" s="47"/>
      <c r="AS856" s="52" t="s">
        <v>4</v>
      </c>
      <c r="AT856" s="69">
        <v>12.00836</v>
      </c>
      <c r="AU856" s="73">
        <v>12.59188</v>
      </c>
      <c r="AV856" s="69">
        <v>13.175409999999999</v>
      </c>
      <c r="AX856" s="47"/>
      <c r="AY856" s="52" t="s">
        <v>4</v>
      </c>
      <c r="AZ856" s="69">
        <v>11.755520000000001</v>
      </c>
      <c r="BA856" s="73">
        <v>12.61787</v>
      </c>
      <c r="BB856" s="69">
        <v>13.480219999999999</v>
      </c>
      <c r="BD856" s="47"/>
      <c r="BE856" s="52" t="s">
        <v>4</v>
      </c>
      <c r="BF856" s="69">
        <v>11.691330000000001</v>
      </c>
      <c r="BG856" s="73">
        <v>12.97269</v>
      </c>
      <c r="BH856" s="69">
        <v>14.254049999999999</v>
      </c>
      <c r="BJ856" s="47"/>
      <c r="BK856" s="52" t="s">
        <v>4</v>
      </c>
      <c r="BL856" s="69">
        <v>11.95276</v>
      </c>
      <c r="BM856" s="73">
        <v>13.719440000000001</v>
      </c>
      <c r="BN856" s="69">
        <v>15.48612</v>
      </c>
      <c r="BP856" s="47"/>
      <c r="BQ856" s="52" t="s">
        <v>4</v>
      </c>
      <c r="BR856" s="69">
        <v>12.32145</v>
      </c>
      <c r="BS856" s="73">
        <v>14.2293</v>
      </c>
      <c r="BT856" s="69">
        <v>16.137139999999999</v>
      </c>
      <c r="BV856" s="47"/>
      <c r="BW856" s="52" t="s">
        <v>4</v>
      </c>
      <c r="BX856" s="69">
        <v>13.1945</v>
      </c>
      <c r="BY856" s="73">
        <v>15.32264</v>
      </c>
      <c r="BZ856" s="69">
        <v>17.450769999999999</v>
      </c>
      <c r="CB856" s="47"/>
      <c r="CC856" s="52" t="s">
        <v>4</v>
      </c>
      <c r="CD856" s="69">
        <v>14.282260000000001</v>
      </c>
      <c r="CE856" s="73">
        <v>15.815429999999999</v>
      </c>
      <c r="CF856" s="69">
        <v>17.348610000000001</v>
      </c>
      <c r="CH856" s="47"/>
      <c r="CI856" s="52" t="s">
        <v>4</v>
      </c>
      <c r="CJ856" s="69">
        <v>14.55552</v>
      </c>
      <c r="CK856" s="73">
        <v>15.581989999999999</v>
      </c>
      <c r="CL856" s="69">
        <v>16.608460000000001</v>
      </c>
    </row>
    <row r="857" spans="2:90" x14ac:dyDescent="0.3">
      <c r="B857" s="46" t="s">
        <v>9</v>
      </c>
      <c r="C857" s="52"/>
      <c r="D857" s="69">
        <v>0.81479000000000001</v>
      </c>
      <c r="E857" s="75">
        <v>0.86185999999999996</v>
      </c>
      <c r="F857" s="69">
        <v>0.90893000000000002</v>
      </c>
      <c r="H857" s="46" t="s">
        <v>9</v>
      </c>
      <c r="I857" s="52"/>
      <c r="J857" s="69">
        <v>0.81169000000000002</v>
      </c>
      <c r="K857" s="75">
        <v>0.86017999999999994</v>
      </c>
      <c r="L857" s="69">
        <v>0.90866000000000002</v>
      </c>
      <c r="N857" s="46" t="s">
        <v>9</v>
      </c>
      <c r="O857" s="52"/>
      <c r="P857" s="69">
        <v>0.80944000000000005</v>
      </c>
      <c r="Q857" s="75">
        <v>0.85929</v>
      </c>
      <c r="R857" s="69">
        <v>0.90913999999999995</v>
      </c>
      <c r="T857" s="46" t="s">
        <v>9</v>
      </c>
      <c r="U857" s="52"/>
      <c r="V857" s="69">
        <v>0.8024</v>
      </c>
      <c r="W857" s="75">
        <v>0.85375999999999996</v>
      </c>
      <c r="X857" s="69">
        <v>0.90512999999999999</v>
      </c>
      <c r="Z857" s="46" t="s">
        <v>9</v>
      </c>
      <c r="AA857" s="52"/>
      <c r="AB857" s="69">
        <v>0.78432000000000002</v>
      </c>
      <c r="AC857" s="75">
        <v>0.84369000000000005</v>
      </c>
      <c r="AD857" s="69">
        <v>0.90305000000000002</v>
      </c>
      <c r="AF857" s="46" t="s">
        <v>9</v>
      </c>
      <c r="AG857" s="52"/>
      <c r="AH857" s="69">
        <v>0.76939000000000002</v>
      </c>
      <c r="AI857" s="75">
        <v>0.83496999999999999</v>
      </c>
      <c r="AJ857" s="69">
        <v>0.90056000000000003</v>
      </c>
      <c r="AL857" s="46" t="s">
        <v>9</v>
      </c>
      <c r="AM857" s="52"/>
      <c r="AN857" s="69">
        <v>0.74214000000000002</v>
      </c>
      <c r="AO857" s="75">
        <v>0.81847999999999999</v>
      </c>
      <c r="AP857" s="69">
        <v>0.89483000000000001</v>
      </c>
      <c r="AR857" s="46" t="s">
        <v>9</v>
      </c>
      <c r="AS857" s="52"/>
      <c r="AT857" s="69">
        <v>0.70730000000000004</v>
      </c>
      <c r="AU857" s="75">
        <v>0.79227000000000003</v>
      </c>
      <c r="AV857" s="69">
        <v>0.87724999999999997</v>
      </c>
      <c r="AX857" s="46" t="s">
        <v>9</v>
      </c>
      <c r="AY857" s="52"/>
      <c r="AZ857" s="69">
        <v>0.65278000000000003</v>
      </c>
      <c r="BA857" s="75">
        <v>0.75661</v>
      </c>
      <c r="BB857" s="69">
        <v>0.86045000000000005</v>
      </c>
      <c r="BD857" s="46" t="s">
        <v>9</v>
      </c>
      <c r="BE857" s="52"/>
      <c r="BF857" s="69">
        <v>0.61429999999999996</v>
      </c>
      <c r="BG857" s="75">
        <v>0.72218000000000004</v>
      </c>
      <c r="BH857" s="69">
        <v>0.83006000000000002</v>
      </c>
      <c r="BJ857" s="46" t="s">
        <v>9</v>
      </c>
      <c r="BK857" s="52"/>
      <c r="BL857" s="69">
        <v>0.56076999999999999</v>
      </c>
      <c r="BM857" s="75">
        <v>0.66335999999999995</v>
      </c>
      <c r="BN857" s="69">
        <v>0.76593999999999995</v>
      </c>
      <c r="BP857" s="46" t="s">
        <v>9</v>
      </c>
      <c r="BQ857" s="52"/>
      <c r="BR857" s="69">
        <v>0.49876999999999999</v>
      </c>
      <c r="BS857" s="75">
        <v>0.59872999999999998</v>
      </c>
      <c r="BT857" s="69">
        <v>0.69869000000000003</v>
      </c>
      <c r="BV857" s="46" t="s">
        <v>9</v>
      </c>
      <c r="BW857" s="52"/>
      <c r="BX857" s="69">
        <v>0.40367999999999998</v>
      </c>
      <c r="BY857" s="75">
        <v>0.5111</v>
      </c>
      <c r="BZ857" s="69">
        <v>0.61851999999999996</v>
      </c>
      <c r="CB857" s="46" t="s">
        <v>9</v>
      </c>
      <c r="CC857" s="52"/>
      <c r="CD857" s="69">
        <v>0.27750000000000002</v>
      </c>
      <c r="CE857" s="75">
        <v>0.39006999999999997</v>
      </c>
      <c r="CF857" s="69">
        <v>0.50263000000000002</v>
      </c>
      <c r="CH857" s="46" t="s">
        <v>9</v>
      </c>
      <c r="CI857" s="52"/>
      <c r="CJ857" s="69">
        <v>0.24157999999999999</v>
      </c>
      <c r="CK857" s="75">
        <v>0.31311</v>
      </c>
      <c r="CL857" s="69">
        <v>0.38463000000000003</v>
      </c>
    </row>
    <row r="858" spans="2:90" x14ac:dyDescent="0.3">
      <c r="B858" s="14" t="s">
        <v>10</v>
      </c>
      <c r="C858" s="50" t="s">
        <v>3</v>
      </c>
      <c r="D858" s="71">
        <v>7.0358400000000003</v>
      </c>
      <c r="E858" s="72">
        <v>9.3969900000000006</v>
      </c>
      <c r="F858" s="71">
        <v>11.758139999999999</v>
      </c>
      <c r="H858" s="14" t="s">
        <v>10</v>
      </c>
      <c r="I858" s="50" t="s">
        <v>3</v>
      </c>
      <c r="J858" s="71">
        <v>6.9910600000000001</v>
      </c>
      <c r="K858" s="72">
        <v>9.5668500000000005</v>
      </c>
      <c r="L858" s="71">
        <v>12.14265</v>
      </c>
      <c r="N858" s="14" t="s">
        <v>10</v>
      </c>
      <c r="O858" s="50" t="s">
        <v>3</v>
      </c>
      <c r="P858" s="71">
        <v>7.0673899999999996</v>
      </c>
      <c r="Q858" s="72">
        <v>9.5723800000000008</v>
      </c>
      <c r="R858" s="71">
        <v>12.07738</v>
      </c>
      <c r="T858" s="14" t="s">
        <v>10</v>
      </c>
      <c r="U858" s="50" t="s">
        <v>3</v>
      </c>
      <c r="V858" s="71">
        <v>7.0413100000000002</v>
      </c>
      <c r="W858" s="72">
        <v>9.5100999999999996</v>
      </c>
      <c r="X858" s="71">
        <v>11.97888</v>
      </c>
      <c r="Z858" s="14" t="s">
        <v>10</v>
      </c>
      <c r="AA858" s="50" t="s">
        <v>3</v>
      </c>
      <c r="AB858" s="71">
        <v>7.0233299999999996</v>
      </c>
      <c r="AC858" s="72">
        <v>9.6888000000000005</v>
      </c>
      <c r="AD858" s="71">
        <v>12.35426</v>
      </c>
      <c r="AF858" s="14" t="s">
        <v>10</v>
      </c>
      <c r="AG858" s="50" t="s">
        <v>3</v>
      </c>
      <c r="AH858" s="71">
        <v>7.2258100000000001</v>
      </c>
      <c r="AI858" s="72">
        <v>10.011240000000001</v>
      </c>
      <c r="AJ858" s="71">
        <v>12.796670000000001</v>
      </c>
      <c r="AL858" s="14" t="s">
        <v>10</v>
      </c>
      <c r="AM858" s="50" t="s">
        <v>3</v>
      </c>
      <c r="AN858" s="71">
        <v>7.2822100000000001</v>
      </c>
      <c r="AO858" s="72">
        <v>10.05303</v>
      </c>
      <c r="AP858" s="71">
        <v>12.823840000000001</v>
      </c>
      <c r="AR858" s="14" t="s">
        <v>10</v>
      </c>
      <c r="AS858" s="50" t="s">
        <v>3</v>
      </c>
      <c r="AT858" s="71">
        <v>7.7486300000000004</v>
      </c>
      <c r="AU858" s="72">
        <v>10.561389999999999</v>
      </c>
      <c r="AV858" s="71">
        <v>13.37415</v>
      </c>
      <c r="AX858" s="14" t="s">
        <v>10</v>
      </c>
      <c r="AY858" s="50" t="s">
        <v>3</v>
      </c>
      <c r="AZ858" s="71">
        <v>8.4425600000000003</v>
      </c>
      <c r="BA858" s="72">
        <v>11.593439999999999</v>
      </c>
      <c r="BB858" s="71">
        <v>14.74432</v>
      </c>
      <c r="BD858" s="14" t="s">
        <v>10</v>
      </c>
      <c r="BE858" s="50" t="s">
        <v>3</v>
      </c>
      <c r="BF858" s="71">
        <v>9.7987500000000001</v>
      </c>
      <c r="BG858" s="72">
        <v>14.04687</v>
      </c>
      <c r="BH858" s="71">
        <v>18.294989999999999</v>
      </c>
      <c r="BJ858" s="14" t="s">
        <v>10</v>
      </c>
      <c r="BK858" s="50" t="s">
        <v>3</v>
      </c>
      <c r="BL858" s="71">
        <v>12.071109999999999</v>
      </c>
      <c r="BM858" s="72">
        <v>17.378830000000001</v>
      </c>
      <c r="BN858" s="71">
        <v>22.68655</v>
      </c>
      <c r="BP858" s="14" t="s">
        <v>10</v>
      </c>
      <c r="BQ858" s="50" t="s">
        <v>3</v>
      </c>
      <c r="BR858" s="71">
        <v>13.31101</v>
      </c>
      <c r="BS858" s="72">
        <v>19.912559999999999</v>
      </c>
      <c r="BT858" s="71">
        <v>26.514099999999999</v>
      </c>
      <c r="BV858" s="14" t="s">
        <v>10</v>
      </c>
      <c r="BW858" s="50" t="s">
        <v>3</v>
      </c>
      <c r="BX858" s="71">
        <v>16.481960000000001</v>
      </c>
      <c r="BY858" s="72">
        <v>27.203189999999999</v>
      </c>
      <c r="BZ858" s="71">
        <v>37.924419999999998</v>
      </c>
      <c r="CB858" s="14" t="s">
        <v>10</v>
      </c>
      <c r="CC858" s="50" t="s">
        <v>3</v>
      </c>
      <c r="CD858" s="71">
        <v>24.170680000000001</v>
      </c>
      <c r="CE858" s="72">
        <v>36.174790000000002</v>
      </c>
      <c r="CF858" s="71">
        <v>48.178899999999999</v>
      </c>
      <c r="CH858" s="14" t="s">
        <v>10</v>
      </c>
      <c r="CI858" s="50" t="s">
        <v>3</v>
      </c>
      <c r="CJ858" s="71">
        <v>40.417400000000001</v>
      </c>
      <c r="CK858" s="72">
        <v>51.641120000000001</v>
      </c>
      <c r="CL858" s="71">
        <v>62.864849999999997</v>
      </c>
    </row>
    <row r="859" spans="2:90" x14ac:dyDescent="0.3">
      <c r="B859" s="47"/>
      <c r="C859" s="52" t="s">
        <v>4</v>
      </c>
      <c r="D859" s="69">
        <v>2.9386000000000001</v>
      </c>
      <c r="E859" s="73">
        <v>4.8406099999999999</v>
      </c>
      <c r="F859" s="69">
        <v>6.7426199999999996</v>
      </c>
      <c r="H859" s="47"/>
      <c r="I859" s="52" t="s">
        <v>4</v>
      </c>
      <c r="J859" s="69">
        <v>2.9502100000000002</v>
      </c>
      <c r="K859" s="73">
        <v>4.9492099999999999</v>
      </c>
      <c r="L859" s="69">
        <v>6.9482100000000004</v>
      </c>
      <c r="N859" s="47"/>
      <c r="O859" s="52" t="s">
        <v>4</v>
      </c>
      <c r="P859" s="69">
        <v>3.0575000000000001</v>
      </c>
      <c r="Q859" s="73">
        <v>4.9745299999999997</v>
      </c>
      <c r="R859" s="69">
        <v>6.8915600000000001</v>
      </c>
      <c r="T859" s="47"/>
      <c r="U859" s="52" t="s">
        <v>4</v>
      </c>
      <c r="V859" s="69">
        <v>3.06724</v>
      </c>
      <c r="W859" s="73">
        <v>4.9034599999999999</v>
      </c>
      <c r="X859" s="69">
        <v>6.7396799999999999</v>
      </c>
      <c r="Z859" s="47"/>
      <c r="AA859" s="52" t="s">
        <v>4</v>
      </c>
      <c r="AB859" s="69">
        <v>3.10019</v>
      </c>
      <c r="AC859" s="73">
        <v>5.0783199999999997</v>
      </c>
      <c r="AD859" s="69">
        <v>7.0564499999999999</v>
      </c>
      <c r="AF859" s="47"/>
      <c r="AG859" s="52" t="s">
        <v>4</v>
      </c>
      <c r="AH859" s="69">
        <v>3.2709100000000002</v>
      </c>
      <c r="AI859" s="73">
        <v>5.2712599999999998</v>
      </c>
      <c r="AJ859" s="69">
        <v>7.2716000000000003</v>
      </c>
      <c r="AL859" s="47"/>
      <c r="AM859" s="52" t="s">
        <v>4</v>
      </c>
      <c r="AN859" s="69">
        <v>3.4479700000000002</v>
      </c>
      <c r="AO859" s="73">
        <v>5.5651599999999997</v>
      </c>
      <c r="AP859" s="69">
        <v>7.6823499999999996</v>
      </c>
      <c r="AR859" s="47"/>
      <c r="AS859" s="52" t="s">
        <v>4</v>
      </c>
      <c r="AT859" s="69">
        <v>3.7295600000000002</v>
      </c>
      <c r="AU859" s="73">
        <v>5.8344899999999997</v>
      </c>
      <c r="AV859" s="69">
        <v>7.9394299999999998</v>
      </c>
      <c r="AX859" s="47"/>
      <c r="AY859" s="52" t="s">
        <v>4</v>
      </c>
      <c r="AZ859" s="69">
        <v>4.2680499999999997</v>
      </c>
      <c r="BA859" s="73">
        <v>6.5804900000000002</v>
      </c>
      <c r="BB859" s="69">
        <v>8.8929399999999994</v>
      </c>
      <c r="BD859" s="47"/>
      <c r="BE859" s="52" t="s">
        <v>4</v>
      </c>
      <c r="BF859" s="69">
        <v>6.02461</v>
      </c>
      <c r="BG859" s="73">
        <v>8.5105400000000007</v>
      </c>
      <c r="BH859" s="69">
        <v>10.99648</v>
      </c>
      <c r="BJ859" s="47"/>
      <c r="BK859" s="52" t="s">
        <v>4</v>
      </c>
      <c r="BL859" s="69">
        <v>6.6763700000000004</v>
      </c>
      <c r="BM859" s="73">
        <v>9.7531999999999996</v>
      </c>
      <c r="BN859" s="69">
        <v>12.83004</v>
      </c>
      <c r="BP859" s="47"/>
      <c r="BQ859" s="52" t="s">
        <v>4</v>
      </c>
      <c r="BR859" s="69">
        <v>7.8818999999999999</v>
      </c>
      <c r="BS859" s="73">
        <v>11.41474</v>
      </c>
      <c r="BT859" s="69">
        <v>14.94758</v>
      </c>
      <c r="BV859" s="47"/>
      <c r="BW859" s="52" t="s">
        <v>4</v>
      </c>
      <c r="BX859" s="69">
        <v>8.9337999999999997</v>
      </c>
      <c r="BY859" s="73">
        <v>15.565530000000001</v>
      </c>
      <c r="BZ859" s="69">
        <v>22.19726</v>
      </c>
      <c r="CB859" s="47"/>
      <c r="CC859" s="52" t="s">
        <v>4</v>
      </c>
      <c r="CD859" s="69">
        <v>11.98958</v>
      </c>
      <c r="CE859" s="73">
        <v>20.864370000000001</v>
      </c>
      <c r="CF859" s="69">
        <v>29.739149999999999</v>
      </c>
      <c r="CH859" s="47"/>
      <c r="CI859" s="52" t="s">
        <v>4</v>
      </c>
      <c r="CJ859" s="69">
        <v>22.87433</v>
      </c>
      <c r="CK859" s="73">
        <v>31.26398</v>
      </c>
      <c r="CL859" s="69">
        <v>39.653619999999997</v>
      </c>
    </row>
    <row r="860" spans="2:90" x14ac:dyDescent="0.3">
      <c r="B860" s="14" t="s">
        <v>11</v>
      </c>
      <c r="C860" s="50" t="s">
        <v>3</v>
      </c>
      <c r="D860" s="71">
        <v>0.69682999999999995</v>
      </c>
      <c r="E860" s="72">
        <v>1.4302999999999999</v>
      </c>
      <c r="F860" s="71">
        <v>2.16377</v>
      </c>
      <c r="H860" s="14" t="s">
        <v>11</v>
      </c>
      <c r="I860" s="50" t="s">
        <v>3</v>
      </c>
      <c r="J860" s="71">
        <v>0.66400000000000003</v>
      </c>
      <c r="K860" s="72">
        <v>1.49624</v>
      </c>
      <c r="L860" s="71">
        <v>2.3284799999999999</v>
      </c>
      <c r="N860" s="14" t="s">
        <v>11</v>
      </c>
      <c r="O860" s="50" t="s">
        <v>3</v>
      </c>
      <c r="P860" s="71">
        <v>0.69428000000000001</v>
      </c>
      <c r="Q860" s="72">
        <v>1.49482</v>
      </c>
      <c r="R860" s="71">
        <v>2.2953600000000001</v>
      </c>
      <c r="T860" s="14" t="s">
        <v>11</v>
      </c>
      <c r="U860" s="50" t="s">
        <v>3</v>
      </c>
      <c r="V860" s="71">
        <v>0.70596999999999999</v>
      </c>
      <c r="W860" s="72">
        <v>1.54501</v>
      </c>
      <c r="X860" s="71">
        <v>2.3840499999999998</v>
      </c>
      <c r="Z860" s="14" t="s">
        <v>11</v>
      </c>
      <c r="AA860" s="50" t="s">
        <v>3</v>
      </c>
      <c r="AB860" s="71">
        <v>0.70254000000000005</v>
      </c>
      <c r="AC860" s="72">
        <v>1.71122</v>
      </c>
      <c r="AD860" s="71">
        <v>2.7198899999999999</v>
      </c>
      <c r="AF860" s="14" t="s">
        <v>11</v>
      </c>
      <c r="AG860" s="50" t="s">
        <v>3</v>
      </c>
      <c r="AH860" s="71">
        <v>0.74370000000000003</v>
      </c>
      <c r="AI860" s="72">
        <v>1.8583700000000001</v>
      </c>
      <c r="AJ860" s="71">
        <v>2.9730500000000002</v>
      </c>
      <c r="AL860" s="14" t="s">
        <v>11</v>
      </c>
      <c r="AM860" s="50" t="s">
        <v>3</v>
      </c>
      <c r="AN860" s="71">
        <v>0.80235000000000001</v>
      </c>
      <c r="AO860" s="72">
        <v>2.09809</v>
      </c>
      <c r="AP860" s="71">
        <v>3.3938199999999998</v>
      </c>
      <c r="AR860" s="14" t="s">
        <v>11</v>
      </c>
      <c r="AS860" s="50" t="s">
        <v>3</v>
      </c>
      <c r="AT860" s="71">
        <v>0.98704999999999998</v>
      </c>
      <c r="AU860" s="72">
        <v>2.49817</v>
      </c>
      <c r="AV860" s="71">
        <v>4.0092800000000004</v>
      </c>
      <c r="AX860" s="14" t="s">
        <v>11</v>
      </c>
      <c r="AY860" s="50" t="s">
        <v>3</v>
      </c>
      <c r="AZ860" s="71">
        <v>1.2178100000000001</v>
      </c>
      <c r="BA860" s="72">
        <v>3.2793800000000002</v>
      </c>
      <c r="BB860" s="71">
        <v>5.3409500000000003</v>
      </c>
      <c r="BD860" s="14" t="s">
        <v>11</v>
      </c>
      <c r="BE860" s="50" t="s">
        <v>3</v>
      </c>
      <c r="BF860" s="71">
        <v>1.4629000000000001</v>
      </c>
      <c r="BG860" s="72">
        <v>4.6587699999999996</v>
      </c>
      <c r="BH860" s="71">
        <v>7.8546500000000004</v>
      </c>
      <c r="BJ860" s="14" t="s">
        <v>11</v>
      </c>
      <c r="BK860" s="50" t="s">
        <v>3</v>
      </c>
      <c r="BL860" s="71">
        <v>2.6476500000000001</v>
      </c>
      <c r="BM860" s="72">
        <v>6.7240599999999997</v>
      </c>
      <c r="BN860" s="71">
        <v>10.800470000000001</v>
      </c>
      <c r="BP860" s="14" t="s">
        <v>11</v>
      </c>
      <c r="BQ860" s="50" t="s">
        <v>3</v>
      </c>
      <c r="BR860" s="71">
        <v>3.9096099999999998</v>
      </c>
      <c r="BS860" s="72">
        <v>8.9910399999999999</v>
      </c>
      <c r="BT860" s="71">
        <v>14.072480000000001</v>
      </c>
      <c r="BV860" s="14" t="s">
        <v>11</v>
      </c>
      <c r="BW860" s="50" t="s">
        <v>3</v>
      </c>
      <c r="BX860" s="71">
        <v>6.5747600000000004</v>
      </c>
      <c r="BY860" s="72">
        <v>14.615780000000001</v>
      </c>
      <c r="BZ860" s="71">
        <v>22.6568</v>
      </c>
      <c r="CB860" s="14" t="s">
        <v>11</v>
      </c>
      <c r="CC860" s="50" t="s">
        <v>3</v>
      </c>
      <c r="CD860" s="71">
        <v>13.23405</v>
      </c>
      <c r="CE860" s="72">
        <v>22.988980000000002</v>
      </c>
      <c r="CF860" s="71">
        <v>32.743899999999996</v>
      </c>
      <c r="CH860" s="14" t="s">
        <v>11</v>
      </c>
      <c r="CI860" s="50" t="s">
        <v>3</v>
      </c>
      <c r="CJ860" s="71">
        <v>26.37697</v>
      </c>
      <c r="CK860" s="72">
        <v>36.1526</v>
      </c>
      <c r="CL860" s="71">
        <v>45.928220000000003</v>
      </c>
    </row>
    <row r="861" spans="2:90" x14ac:dyDescent="0.3">
      <c r="B861" s="47"/>
      <c r="C861" s="52" t="s">
        <v>4</v>
      </c>
      <c r="D861" s="69">
        <v>2.2538200000000002</v>
      </c>
      <c r="E861" s="73">
        <v>3.7881399999999998</v>
      </c>
      <c r="F861" s="69">
        <v>5.3224600000000004</v>
      </c>
      <c r="H861" s="47"/>
      <c r="I861" s="52" t="s">
        <v>4</v>
      </c>
      <c r="J861" s="69">
        <v>2.2175600000000002</v>
      </c>
      <c r="K861" s="73">
        <v>3.9019599999999999</v>
      </c>
      <c r="L861" s="69">
        <v>5.5863500000000004</v>
      </c>
      <c r="N861" s="47"/>
      <c r="O861" s="52" t="s">
        <v>4</v>
      </c>
      <c r="P861" s="69">
        <v>2.2802500000000001</v>
      </c>
      <c r="Q861" s="73">
        <v>3.9010600000000002</v>
      </c>
      <c r="R861" s="69">
        <v>5.5218600000000002</v>
      </c>
      <c r="T861" s="47"/>
      <c r="U861" s="52" t="s">
        <v>4</v>
      </c>
      <c r="V861" s="69">
        <v>2.3055599999999998</v>
      </c>
      <c r="W861" s="73">
        <v>3.9304899999999998</v>
      </c>
      <c r="X861" s="69">
        <v>5.5554199999999998</v>
      </c>
      <c r="Z861" s="47"/>
      <c r="AA861" s="52" t="s">
        <v>4</v>
      </c>
      <c r="AB861" s="69">
        <v>2.3214899999999998</v>
      </c>
      <c r="AC861" s="73">
        <v>4.1457499999999996</v>
      </c>
      <c r="AD861" s="69">
        <v>5.9700100000000003</v>
      </c>
      <c r="AF861" s="47"/>
      <c r="AG861" s="52" t="s">
        <v>4</v>
      </c>
      <c r="AH861" s="69">
        <v>2.4275600000000002</v>
      </c>
      <c r="AI861" s="73">
        <v>4.3583600000000002</v>
      </c>
      <c r="AJ861" s="69">
        <v>6.2891500000000002</v>
      </c>
      <c r="AL861" s="47"/>
      <c r="AM861" s="52" t="s">
        <v>4</v>
      </c>
      <c r="AN861" s="69">
        <v>2.5581800000000001</v>
      </c>
      <c r="AO861" s="73">
        <v>4.6403999999999996</v>
      </c>
      <c r="AP861" s="69">
        <v>6.72262</v>
      </c>
      <c r="AR861" s="47"/>
      <c r="AS861" s="52" t="s">
        <v>4</v>
      </c>
      <c r="AT861" s="69">
        <v>2.9133399999999998</v>
      </c>
      <c r="AU861" s="73">
        <v>5.1115899999999996</v>
      </c>
      <c r="AV861" s="69">
        <v>7.3098299999999998</v>
      </c>
      <c r="AX861" s="47"/>
      <c r="AY861" s="52" t="s">
        <v>4</v>
      </c>
      <c r="AZ861" s="69">
        <v>3.45736</v>
      </c>
      <c r="BA861" s="73">
        <v>6.0254500000000002</v>
      </c>
      <c r="BB861" s="69">
        <v>8.5935299999999994</v>
      </c>
      <c r="BD861" s="47"/>
      <c r="BE861" s="52" t="s">
        <v>4</v>
      </c>
      <c r="BF861" s="69">
        <v>4.5110900000000003</v>
      </c>
      <c r="BG861" s="73">
        <v>7.7953200000000002</v>
      </c>
      <c r="BH861" s="69">
        <v>11.079560000000001</v>
      </c>
      <c r="BJ861" s="47"/>
      <c r="BK861" s="52" t="s">
        <v>4</v>
      </c>
      <c r="BL861" s="69">
        <v>6.1130300000000002</v>
      </c>
      <c r="BM861" s="73">
        <v>10.05415</v>
      </c>
      <c r="BN861" s="69">
        <v>13.995279999999999</v>
      </c>
      <c r="BP861" s="47"/>
      <c r="BQ861" s="52" t="s">
        <v>4</v>
      </c>
      <c r="BR861" s="69">
        <v>7.5573399999999999</v>
      </c>
      <c r="BS861" s="73">
        <v>12.18458</v>
      </c>
      <c r="BT861" s="69">
        <v>16.81183</v>
      </c>
      <c r="BV861" s="47"/>
      <c r="BW861" s="52" t="s">
        <v>4</v>
      </c>
      <c r="BX861" s="69">
        <v>9.79664</v>
      </c>
      <c r="BY861" s="73">
        <v>17.405159999999999</v>
      </c>
      <c r="BZ861" s="69">
        <v>25.013680000000001</v>
      </c>
      <c r="CB861" s="47"/>
      <c r="CC861" s="52" t="s">
        <v>4</v>
      </c>
      <c r="CD861" s="69">
        <v>14.335419999999999</v>
      </c>
      <c r="CE861" s="73">
        <v>23.60934</v>
      </c>
      <c r="CF861" s="69">
        <v>32.883249999999997</v>
      </c>
      <c r="CH861" s="47"/>
      <c r="CI861" s="52" t="s">
        <v>4</v>
      </c>
      <c r="CJ861" s="69">
        <v>26.564540000000001</v>
      </c>
      <c r="CK861" s="73">
        <v>35.039679999999997</v>
      </c>
      <c r="CL861" s="69">
        <v>43.51482</v>
      </c>
    </row>
    <row r="862" spans="2:90" x14ac:dyDescent="0.3">
      <c r="B862" s="46" t="s">
        <v>12</v>
      </c>
      <c r="C862" s="52"/>
      <c r="D862" s="69">
        <v>18.405470000000001</v>
      </c>
      <c r="E862" s="73">
        <v>26.5</v>
      </c>
      <c r="F862" s="69">
        <v>34.594529999999999</v>
      </c>
      <c r="H862" s="46" t="s">
        <v>12</v>
      </c>
      <c r="I862" s="52"/>
      <c r="J862" s="69">
        <v>17.579509999999999</v>
      </c>
      <c r="K862" s="73">
        <v>28</v>
      </c>
      <c r="L862" s="69">
        <v>38.420490000000001</v>
      </c>
      <c r="N862" s="46" t="s">
        <v>12</v>
      </c>
      <c r="O862" s="52"/>
      <c r="P862" s="69">
        <v>17.886199999999999</v>
      </c>
      <c r="Q862" s="73">
        <v>29.5</v>
      </c>
      <c r="R862" s="69">
        <v>41.113799999999998</v>
      </c>
      <c r="T862" s="46" t="s">
        <v>12</v>
      </c>
      <c r="U862" s="52"/>
      <c r="V862" s="69">
        <v>23.133590000000002</v>
      </c>
      <c r="W862" s="73">
        <v>34.5</v>
      </c>
      <c r="X862" s="69">
        <v>45.866410000000002</v>
      </c>
      <c r="Z862" s="46" t="s">
        <v>12</v>
      </c>
      <c r="AA862" s="52"/>
      <c r="AB862" s="69">
        <v>9.8413400000000006</v>
      </c>
      <c r="AC862" s="73">
        <v>39.5</v>
      </c>
      <c r="AD862" s="69">
        <v>69.158659999999998</v>
      </c>
      <c r="AF862" s="46" t="s">
        <v>12</v>
      </c>
      <c r="AG862" s="52"/>
      <c r="AH862" s="69">
        <v>16.748999999999999</v>
      </c>
      <c r="AI862" s="73">
        <v>40.5</v>
      </c>
      <c r="AJ862" s="69">
        <v>64.251000000000005</v>
      </c>
      <c r="AL862" s="46" t="s">
        <v>12</v>
      </c>
      <c r="AM862" s="52"/>
      <c r="AN862" s="69">
        <v>26.713740000000001</v>
      </c>
      <c r="AO862" s="73">
        <v>41</v>
      </c>
      <c r="AP862" s="69">
        <v>55.286259999999999</v>
      </c>
      <c r="AR862" s="46" t="s">
        <v>12</v>
      </c>
      <c r="AS862" s="52"/>
      <c r="AT862" s="69">
        <v>26.83972</v>
      </c>
      <c r="AU862" s="73">
        <v>48.5</v>
      </c>
      <c r="AV862" s="69">
        <v>70.16028</v>
      </c>
      <c r="AX862" s="46" t="s">
        <v>12</v>
      </c>
      <c r="AY862" s="52"/>
      <c r="AZ862" s="69">
        <v>30.82442</v>
      </c>
      <c r="BA862" s="73">
        <v>63</v>
      </c>
      <c r="BB862" s="69">
        <v>95.175579999999997</v>
      </c>
      <c r="BD862" s="46" t="s">
        <v>12</v>
      </c>
      <c r="BE862" s="52"/>
      <c r="BF862" s="69">
        <v>49.91086</v>
      </c>
      <c r="BG862" s="73">
        <v>92</v>
      </c>
      <c r="BH862" s="69">
        <v>134.08913999999999</v>
      </c>
      <c r="BJ862" s="46" t="s">
        <v>12</v>
      </c>
      <c r="BK862" s="52"/>
      <c r="BL862" s="69">
        <v>50.17201</v>
      </c>
      <c r="BM862" s="73">
        <v>77</v>
      </c>
      <c r="BN862" s="69">
        <v>103.82799</v>
      </c>
      <c r="BP862" s="46" t="s">
        <v>12</v>
      </c>
      <c r="BQ862" s="52"/>
      <c r="BR862" s="69">
        <v>61.670160000000003</v>
      </c>
      <c r="BS862" s="73">
        <v>99.5</v>
      </c>
      <c r="BT862" s="69">
        <v>137.32983999999999</v>
      </c>
      <c r="BV862" s="46" t="s">
        <v>12</v>
      </c>
      <c r="BW862" s="52"/>
      <c r="BX862" s="69">
        <v>95.474130000000002</v>
      </c>
      <c r="BY862" s="73">
        <v>138</v>
      </c>
      <c r="BZ862" s="69">
        <v>180.52587</v>
      </c>
      <c r="CB862" s="46" t="s">
        <v>12</v>
      </c>
      <c r="CC862" s="52"/>
      <c r="CD862" s="69">
        <v>108.316</v>
      </c>
      <c r="CE862" s="73">
        <v>143</v>
      </c>
      <c r="CF862" s="69">
        <v>177.684</v>
      </c>
      <c r="CH862" s="46" t="s">
        <v>12</v>
      </c>
      <c r="CI862" s="52"/>
      <c r="CJ862" s="69">
        <v>172.31488999999999</v>
      </c>
      <c r="CK862" s="73">
        <v>236</v>
      </c>
      <c r="CL862" s="69">
        <v>299.68511000000001</v>
      </c>
    </row>
    <row r="863" spans="2:90" x14ac:dyDescent="0.3">
      <c r="B863" s="14" t="s">
        <v>13</v>
      </c>
      <c r="C863" s="50" t="s">
        <v>3</v>
      </c>
      <c r="D863" s="71">
        <v>16.50573</v>
      </c>
      <c r="E863" s="72">
        <v>17.474049999999998</v>
      </c>
      <c r="F863" s="71">
        <v>18.44238</v>
      </c>
      <c r="H863" s="14" t="s">
        <v>13</v>
      </c>
      <c r="I863" s="50" t="s">
        <v>3</v>
      </c>
      <c r="J863" s="71">
        <v>16.374739999999999</v>
      </c>
      <c r="K863" s="72">
        <v>17.38439</v>
      </c>
      <c r="L863" s="71">
        <v>18.394030000000001</v>
      </c>
      <c r="N863" s="14" t="s">
        <v>13</v>
      </c>
      <c r="O863" s="50" t="s">
        <v>3</v>
      </c>
      <c r="P863" s="71">
        <v>16.3324</v>
      </c>
      <c r="Q863" s="72">
        <v>17.3477</v>
      </c>
      <c r="R863" s="71">
        <v>18.363</v>
      </c>
      <c r="T863" s="14" t="s">
        <v>13</v>
      </c>
      <c r="U863" s="50" t="s">
        <v>3</v>
      </c>
      <c r="V863" s="71">
        <v>16.300609999999999</v>
      </c>
      <c r="W863" s="72">
        <v>17.319649999999999</v>
      </c>
      <c r="X863" s="71">
        <v>18.33869</v>
      </c>
      <c r="Z863" s="14" t="s">
        <v>13</v>
      </c>
      <c r="AA863" s="50" t="s">
        <v>3</v>
      </c>
      <c r="AB863" s="71">
        <v>16.2011</v>
      </c>
      <c r="AC863" s="72">
        <v>17.246680000000001</v>
      </c>
      <c r="AD863" s="71">
        <v>18.292269999999998</v>
      </c>
      <c r="AF863" s="14" t="s">
        <v>13</v>
      </c>
      <c r="AG863" s="50" t="s">
        <v>3</v>
      </c>
      <c r="AH863" s="71">
        <v>16.220320000000001</v>
      </c>
      <c r="AI863" s="72">
        <v>17.3123</v>
      </c>
      <c r="AJ863" s="71">
        <v>18.40427</v>
      </c>
      <c r="AL863" s="14" t="s">
        <v>13</v>
      </c>
      <c r="AM863" s="50" t="s">
        <v>3</v>
      </c>
      <c r="AN863" s="71">
        <v>16.119019999999999</v>
      </c>
      <c r="AO863" s="72">
        <v>17.22307</v>
      </c>
      <c r="AP863" s="71">
        <v>18.327120000000001</v>
      </c>
      <c r="AR863" s="14" t="s">
        <v>13</v>
      </c>
      <c r="AS863" s="50" t="s">
        <v>3</v>
      </c>
      <c r="AT863" s="71">
        <v>16.18375</v>
      </c>
      <c r="AU863" s="72">
        <v>17.262799999999999</v>
      </c>
      <c r="AV863" s="71">
        <v>18.341840000000001</v>
      </c>
      <c r="AX863" s="14" t="s">
        <v>13</v>
      </c>
      <c r="AY863" s="50" t="s">
        <v>3</v>
      </c>
      <c r="AZ863" s="71">
        <v>16.260680000000001</v>
      </c>
      <c r="BA863" s="72">
        <v>17.335619999999999</v>
      </c>
      <c r="BB863" s="71">
        <v>18.410550000000001</v>
      </c>
      <c r="BD863" s="14" t="s">
        <v>13</v>
      </c>
      <c r="BE863" s="50" t="s">
        <v>3</v>
      </c>
      <c r="BF863" s="71">
        <v>16.198910000000001</v>
      </c>
      <c r="BG863" s="72">
        <v>17.33961</v>
      </c>
      <c r="BH863" s="71">
        <v>18.480319999999999</v>
      </c>
      <c r="BJ863" s="14" t="s">
        <v>13</v>
      </c>
      <c r="BK863" s="50" t="s">
        <v>3</v>
      </c>
      <c r="BL863" s="71">
        <v>15.83324</v>
      </c>
      <c r="BM863" s="72">
        <v>17.259160000000001</v>
      </c>
      <c r="BN863" s="71">
        <v>18.685079999999999</v>
      </c>
      <c r="BP863" s="14" t="s">
        <v>13</v>
      </c>
      <c r="BQ863" s="50" t="s">
        <v>3</v>
      </c>
      <c r="BR863" s="71">
        <v>15.77726</v>
      </c>
      <c r="BS863" s="72">
        <v>17.184239999999999</v>
      </c>
      <c r="BT863" s="71">
        <v>18.59121</v>
      </c>
      <c r="BV863" s="14" t="s">
        <v>13</v>
      </c>
      <c r="BW863" s="50" t="s">
        <v>3</v>
      </c>
      <c r="BX863" s="71">
        <v>15.7203</v>
      </c>
      <c r="BY863" s="72">
        <v>17.240200000000002</v>
      </c>
      <c r="BZ863" s="71">
        <v>18.760110000000001</v>
      </c>
      <c r="CB863" s="14" t="s">
        <v>13</v>
      </c>
      <c r="CC863" s="50" t="s">
        <v>3</v>
      </c>
      <c r="CD863" s="71">
        <v>16.864129999999999</v>
      </c>
      <c r="CE863" s="72">
        <v>18.67023</v>
      </c>
      <c r="CF863" s="71">
        <v>20.47634</v>
      </c>
      <c r="CH863" s="14" t="s">
        <v>13</v>
      </c>
      <c r="CI863" s="50" t="s">
        <v>3</v>
      </c>
      <c r="CJ863" s="71">
        <v>18.418669999999999</v>
      </c>
      <c r="CK863" s="72">
        <v>19.80218</v>
      </c>
      <c r="CL863" s="71">
        <v>21.185690000000001</v>
      </c>
    </row>
    <row r="864" spans="2:90" x14ac:dyDescent="0.3">
      <c r="B864" s="47"/>
      <c r="C864" s="52" t="s">
        <v>4</v>
      </c>
      <c r="D864" s="69">
        <v>10.28279</v>
      </c>
      <c r="E864" s="73">
        <v>10.54308</v>
      </c>
      <c r="F864" s="69">
        <v>10.803369999999999</v>
      </c>
      <c r="H864" s="47"/>
      <c r="I864" s="52" t="s">
        <v>4</v>
      </c>
      <c r="J864" s="69">
        <v>10.27129</v>
      </c>
      <c r="K864" s="73">
        <v>10.54542</v>
      </c>
      <c r="L864" s="69">
        <v>10.81955</v>
      </c>
      <c r="N864" s="47"/>
      <c r="O864" s="52" t="s">
        <v>4</v>
      </c>
      <c r="P864" s="69">
        <v>10.2898</v>
      </c>
      <c r="Q864" s="73">
        <v>10.555529999999999</v>
      </c>
      <c r="R864" s="69">
        <v>10.821260000000001</v>
      </c>
      <c r="T864" s="47"/>
      <c r="U864" s="52" t="s">
        <v>4</v>
      </c>
      <c r="V864" s="69">
        <v>10.26887</v>
      </c>
      <c r="W864" s="73">
        <v>10.5441</v>
      </c>
      <c r="X864" s="69">
        <v>10.819330000000001</v>
      </c>
      <c r="Z864" s="47"/>
      <c r="AA864" s="52" t="s">
        <v>4</v>
      </c>
      <c r="AB864" s="69">
        <v>10.34234</v>
      </c>
      <c r="AC864" s="73">
        <v>10.610390000000001</v>
      </c>
      <c r="AD864" s="69">
        <v>10.87843</v>
      </c>
      <c r="AF864" s="47"/>
      <c r="AG864" s="52" t="s">
        <v>4</v>
      </c>
      <c r="AH864" s="69">
        <v>10.323689999999999</v>
      </c>
      <c r="AI864" s="73">
        <v>10.60398</v>
      </c>
      <c r="AJ864" s="69">
        <v>10.884259999999999</v>
      </c>
      <c r="AL864" s="47"/>
      <c r="AM864" s="52" t="s">
        <v>4</v>
      </c>
      <c r="AN864" s="69">
        <v>10.344889999999999</v>
      </c>
      <c r="AO864" s="73">
        <v>10.64345</v>
      </c>
      <c r="AP864" s="69">
        <v>10.942019999999999</v>
      </c>
      <c r="AR864" s="47"/>
      <c r="AS864" s="52" t="s">
        <v>4</v>
      </c>
      <c r="AT864" s="69">
        <v>10.428459999999999</v>
      </c>
      <c r="AU864" s="73">
        <v>10.73039</v>
      </c>
      <c r="AV864" s="69">
        <v>11.032310000000001</v>
      </c>
      <c r="AX864" s="47"/>
      <c r="AY864" s="52" t="s">
        <v>4</v>
      </c>
      <c r="AZ864" s="69">
        <v>10.47096</v>
      </c>
      <c r="BA864" s="73">
        <v>10.748939999999999</v>
      </c>
      <c r="BB864" s="69">
        <v>11.02693</v>
      </c>
      <c r="BD864" s="47"/>
      <c r="BE864" s="52" t="s">
        <v>4</v>
      </c>
      <c r="BF864" s="69">
        <v>10.537750000000001</v>
      </c>
      <c r="BG864" s="73">
        <v>10.8185</v>
      </c>
      <c r="BH864" s="69">
        <v>11.09924</v>
      </c>
      <c r="BJ864" s="47"/>
      <c r="BK864" s="52" t="s">
        <v>4</v>
      </c>
      <c r="BL864" s="69">
        <v>10.560499999999999</v>
      </c>
      <c r="BM864" s="73">
        <v>10.91351</v>
      </c>
      <c r="BN864" s="69">
        <v>11.26652</v>
      </c>
      <c r="BP864" s="47"/>
      <c r="BQ864" s="52" t="s">
        <v>4</v>
      </c>
      <c r="BR864" s="69">
        <v>10.81819</v>
      </c>
      <c r="BS864" s="73">
        <v>11.19633</v>
      </c>
      <c r="BT864" s="69">
        <v>11.57447</v>
      </c>
      <c r="BV864" s="47"/>
      <c r="BW864" s="52" t="s">
        <v>4</v>
      </c>
      <c r="BX864" s="69">
        <v>11.045730000000001</v>
      </c>
      <c r="BY864" s="73">
        <v>11.61767</v>
      </c>
      <c r="BZ864" s="69">
        <v>12.18961</v>
      </c>
      <c r="CB864" s="47"/>
      <c r="CC864" s="52" t="s">
        <v>4</v>
      </c>
      <c r="CD864" s="69">
        <v>11.712479999999999</v>
      </c>
      <c r="CE864" s="73">
        <v>12.59179</v>
      </c>
      <c r="CF864" s="69">
        <v>13.4711</v>
      </c>
      <c r="CH864" s="47"/>
      <c r="CI864" s="52" t="s">
        <v>4</v>
      </c>
      <c r="CJ864" s="69">
        <v>12.602650000000001</v>
      </c>
      <c r="CK864" s="73">
        <v>13.06541</v>
      </c>
      <c r="CL864" s="69">
        <v>13.52816</v>
      </c>
    </row>
    <row r="865" spans="2:90" x14ac:dyDescent="0.3">
      <c r="B865" s="14" t="s">
        <v>14</v>
      </c>
      <c r="C865" s="50" t="s">
        <v>3</v>
      </c>
      <c r="D865" s="71">
        <v>14.108879999999999</v>
      </c>
      <c r="E865" s="72">
        <v>15.486219999999999</v>
      </c>
      <c r="F865" s="71">
        <v>16.86356</v>
      </c>
      <c r="H865" s="14" t="s">
        <v>14</v>
      </c>
      <c r="I865" s="50" t="s">
        <v>3</v>
      </c>
      <c r="J865" s="71">
        <v>13.974130000000001</v>
      </c>
      <c r="K865" s="72">
        <v>15.38869</v>
      </c>
      <c r="L865" s="71">
        <v>16.803239999999999</v>
      </c>
      <c r="N865" s="14" t="s">
        <v>14</v>
      </c>
      <c r="O865" s="50" t="s">
        <v>3</v>
      </c>
      <c r="P865" s="71">
        <v>13.90451</v>
      </c>
      <c r="Q865" s="72">
        <v>15.35078</v>
      </c>
      <c r="R865" s="71">
        <v>16.797049999999999</v>
      </c>
      <c r="T865" s="14" t="s">
        <v>14</v>
      </c>
      <c r="U865" s="50" t="s">
        <v>3</v>
      </c>
      <c r="V865" s="71">
        <v>13.76563</v>
      </c>
      <c r="W865" s="72">
        <v>15.243639999999999</v>
      </c>
      <c r="X865" s="71">
        <v>16.72165</v>
      </c>
      <c r="Z865" s="14" t="s">
        <v>14</v>
      </c>
      <c r="AA865" s="50" t="s">
        <v>3</v>
      </c>
      <c r="AB865" s="71">
        <v>13.47569</v>
      </c>
      <c r="AC865" s="72">
        <v>15.05813</v>
      </c>
      <c r="AD865" s="71">
        <v>16.64058</v>
      </c>
      <c r="AF865" s="14" t="s">
        <v>14</v>
      </c>
      <c r="AG865" s="50" t="s">
        <v>3</v>
      </c>
      <c r="AH865" s="71">
        <v>13.32996</v>
      </c>
      <c r="AI865" s="72">
        <v>14.99376</v>
      </c>
      <c r="AJ865" s="71">
        <v>16.65757</v>
      </c>
      <c r="AL865" s="14" t="s">
        <v>14</v>
      </c>
      <c r="AM865" s="50" t="s">
        <v>3</v>
      </c>
      <c r="AN865" s="71">
        <v>12.890140000000001</v>
      </c>
      <c r="AO865" s="72">
        <v>14.697889999999999</v>
      </c>
      <c r="AP865" s="71">
        <v>16.50564</v>
      </c>
      <c r="AR865" s="14" t="s">
        <v>14</v>
      </c>
      <c r="AS865" s="50" t="s">
        <v>3</v>
      </c>
      <c r="AT865" s="71">
        <v>12.541130000000001</v>
      </c>
      <c r="AU865" s="72">
        <v>14.32048</v>
      </c>
      <c r="AV865" s="71">
        <v>16.09984</v>
      </c>
      <c r="AX865" s="14" t="s">
        <v>14</v>
      </c>
      <c r="AY865" s="50" t="s">
        <v>3</v>
      </c>
      <c r="AZ865" s="71">
        <v>11.92564</v>
      </c>
      <c r="BA865" s="72">
        <v>13.81842</v>
      </c>
      <c r="BB865" s="71">
        <v>15.7112</v>
      </c>
      <c r="BD865" s="14" t="s">
        <v>14</v>
      </c>
      <c r="BE865" s="50" t="s">
        <v>3</v>
      </c>
      <c r="BF865" s="71">
        <v>11.447100000000001</v>
      </c>
      <c r="BG865" s="72">
        <v>13.24015</v>
      </c>
      <c r="BH865" s="71">
        <v>15.033200000000001</v>
      </c>
      <c r="BJ865" s="14" t="s">
        <v>14</v>
      </c>
      <c r="BK865" s="50" t="s">
        <v>3</v>
      </c>
      <c r="BL865" s="71">
        <v>10.634040000000001</v>
      </c>
      <c r="BM865" s="72">
        <v>12.269539999999999</v>
      </c>
      <c r="BN865" s="71">
        <v>13.90504</v>
      </c>
      <c r="BP865" s="14" t="s">
        <v>14</v>
      </c>
      <c r="BQ865" s="50" t="s">
        <v>3</v>
      </c>
      <c r="BR865" s="71">
        <v>9.6823499999999996</v>
      </c>
      <c r="BS865" s="72">
        <v>11.26393</v>
      </c>
      <c r="BT865" s="71">
        <v>12.845499999999999</v>
      </c>
      <c r="BV865" s="14" t="s">
        <v>14</v>
      </c>
      <c r="BW865" s="50" t="s">
        <v>3</v>
      </c>
      <c r="BX865" s="71">
        <v>8.3366399999999992</v>
      </c>
      <c r="BY865" s="72">
        <v>10.0433</v>
      </c>
      <c r="BZ865" s="71">
        <v>11.74996</v>
      </c>
      <c r="CB865" s="14" t="s">
        <v>14</v>
      </c>
      <c r="CC865" s="50" t="s">
        <v>3</v>
      </c>
      <c r="CD865" s="71">
        <v>7.0269300000000001</v>
      </c>
      <c r="CE865" s="72">
        <v>8.6123499999999993</v>
      </c>
      <c r="CF865" s="71">
        <v>10.197760000000001</v>
      </c>
      <c r="CH865" s="14" t="s">
        <v>14</v>
      </c>
      <c r="CI865" s="50" t="s">
        <v>3</v>
      </c>
      <c r="CJ865" s="71">
        <v>6.7987399999999996</v>
      </c>
      <c r="CK865" s="72">
        <v>7.8164100000000003</v>
      </c>
      <c r="CL865" s="71">
        <v>8.8340800000000002</v>
      </c>
    </row>
    <row r="866" spans="2:90" x14ac:dyDescent="0.3">
      <c r="B866" s="47"/>
      <c r="C866" s="52" t="s">
        <v>4</v>
      </c>
      <c r="D866" s="69">
        <v>10.654400000000001</v>
      </c>
      <c r="E866" s="73">
        <v>10.95823</v>
      </c>
      <c r="F866" s="69">
        <v>11.26206</v>
      </c>
      <c r="H866" s="47"/>
      <c r="I866" s="52" t="s">
        <v>4</v>
      </c>
      <c r="J866" s="69">
        <v>10.64068</v>
      </c>
      <c r="K866" s="73">
        <v>10.94492</v>
      </c>
      <c r="L866" s="69">
        <v>11.24916</v>
      </c>
      <c r="N866" s="47"/>
      <c r="O866" s="52" t="s">
        <v>4</v>
      </c>
      <c r="P866" s="69">
        <v>10.633150000000001</v>
      </c>
      <c r="Q866" s="73">
        <v>10.93948</v>
      </c>
      <c r="R866" s="69">
        <v>11.245810000000001</v>
      </c>
      <c r="T866" s="47"/>
      <c r="U866" s="52" t="s">
        <v>4</v>
      </c>
      <c r="V866" s="69">
        <v>10.61401</v>
      </c>
      <c r="W866" s="73">
        <v>10.93716</v>
      </c>
      <c r="X866" s="69">
        <v>11.26031</v>
      </c>
      <c r="Z866" s="47"/>
      <c r="AA866" s="52" t="s">
        <v>4</v>
      </c>
      <c r="AB866" s="69">
        <v>10.642950000000001</v>
      </c>
      <c r="AC866" s="73">
        <v>10.962759999999999</v>
      </c>
      <c r="AD866" s="69">
        <v>11.28257</v>
      </c>
      <c r="AF866" s="47"/>
      <c r="AG866" s="52" t="s">
        <v>4</v>
      </c>
      <c r="AH866" s="69">
        <v>10.63603</v>
      </c>
      <c r="AI866" s="73">
        <v>10.968070000000001</v>
      </c>
      <c r="AJ866" s="69">
        <v>11.3001</v>
      </c>
      <c r="AL866" s="47"/>
      <c r="AM866" s="52" t="s">
        <v>4</v>
      </c>
      <c r="AN866" s="69">
        <v>10.60732</v>
      </c>
      <c r="AO866" s="73">
        <v>10.96387</v>
      </c>
      <c r="AP866" s="69">
        <v>11.32042</v>
      </c>
      <c r="AR866" s="47"/>
      <c r="AS866" s="52" t="s">
        <v>4</v>
      </c>
      <c r="AT866" s="69">
        <v>10.662470000000001</v>
      </c>
      <c r="AU866" s="73">
        <v>11.054259999999999</v>
      </c>
      <c r="AV866" s="69">
        <v>11.44605</v>
      </c>
      <c r="AX866" s="47"/>
      <c r="AY866" s="52" t="s">
        <v>4</v>
      </c>
      <c r="AZ866" s="69">
        <v>10.6782</v>
      </c>
      <c r="BA866" s="73">
        <v>11.05593</v>
      </c>
      <c r="BB866" s="69">
        <v>11.43365</v>
      </c>
      <c r="BD866" s="47"/>
      <c r="BE866" s="52" t="s">
        <v>4</v>
      </c>
      <c r="BF866" s="69">
        <v>10.696730000000001</v>
      </c>
      <c r="BG866" s="73">
        <v>11.1082</v>
      </c>
      <c r="BH866" s="69">
        <v>11.51967</v>
      </c>
      <c r="BJ866" s="47"/>
      <c r="BK866" s="52" t="s">
        <v>4</v>
      </c>
      <c r="BL866" s="69">
        <v>10.682309999999999</v>
      </c>
      <c r="BM866" s="73">
        <v>11.12487</v>
      </c>
      <c r="BN866" s="69">
        <v>11.56742</v>
      </c>
      <c r="BP866" s="47"/>
      <c r="BQ866" s="52" t="s">
        <v>4</v>
      </c>
      <c r="BR866" s="69">
        <v>10.653359999999999</v>
      </c>
      <c r="BS866" s="73">
        <v>11.081519999999999</v>
      </c>
      <c r="BT866" s="69">
        <v>11.509679999999999</v>
      </c>
      <c r="BV866" s="47"/>
      <c r="BW866" s="52" t="s">
        <v>4</v>
      </c>
      <c r="BX866" s="69">
        <v>10.34333</v>
      </c>
      <c r="BY866" s="73">
        <v>10.85993</v>
      </c>
      <c r="BZ866" s="69">
        <v>11.376519999999999</v>
      </c>
      <c r="CB866" s="47"/>
      <c r="CC866" s="52" t="s">
        <v>4</v>
      </c>
      <c r="CD866" s="69">
        <v>10.17384</v>
      </c>
      <c r="CE866" s="73">
        <v>10.69665</v>
      </c>
      <c r="CF866" s="69">
        <v>11.21946</v>
      </c>
      <c r="CH866" s="47"/>
      <c r="CI866" s="52" t="s">
        <v>4</v>
      </c>
      <c r="CJ866" s="69">
        <v>10.21959</v>
      </c>
      <c r="CK866" s="73">
        <v>10.67869</v>
      </c>
      <c r="CL866" s="69">
        <v>11.137779999999999</v>
      </c>
    </row>
    <row r="867" spans="2:90" x14ac:dyDescent="0.3">
      <c r="B867" s="14" t="s">
        <v>15</v>
      </c>
      <c r="C867" s="50" t="s">
        <v>3</v>
      </c>
      <c r="D867" s="71">
        <v>16.50573</v>
      </c>
      <c r="E867" s="74">
        <v>17.474049999999998</v>
      </c>
      <c r="F867" s="71">
        <v>18.44238</v>
      </c>
      <c r="H867" s="14" t="s">
        <v>15</v>
      </c>
      <c r="I867" s="50" t="s">
        <v>3</v>
      </c>
      <c r="J867" s="71">
        <v>16.374739999999999</v>
      </c>
      <c r="K867" s="74">
        <v>17.38439</v>
      </c>
      <c r="L867" s="71">
        <v>18.394030000000001</v>
      </c>
      <c r="N867" s="14" t="s">
        <v>15</v>
      </c>
      <c r="O867" s="50" t="s">
        <v>3</v>
      </c>
      <c r="P867" s="71">
        <v>16.3324</v>
      </c>
      <c r="Q867" s="74">
        <v>17.3477</v>
      </c>
      <c r="R867" s="71">
        <v>18.363</v>
      </c>
      <c r="T867" s="14" t="s">
        <v>15</v>
      </c>
      <c r="U867" s="50" t="s">
        <v>3</v>
      </c>
      <c r="V867" s="71">
        <v>16.300609999999999</v>
      </c>
      <c r="W867" s="74">
        <v>17.319649999999999</v>
      </c>
      <c r="X867" s="71">
        <v>18.33869</v>
      </c>
      <c r="Z867" s="14" t="s">
        <v>15</v>
      </c>
      <c r="AA867" s="50" t="s">
        <v>3</v>
      </c>
      <c r="AB867" s="71">
        <v>16.2011</v>
      </c>
      <c r="AC867" s="74">
        <v>17.246680000000001</v>
      </c>
      <c r="AD867" s="71">
        <v>18.292269999999998</v>
      </c>
      <c r="AF867" s="14" t="s">
        <v>15</v>
      </c>
      <c r="AG867" s="50" t="s">
        <v>3</v>
      </c>
      <c r="AH867" s="71">
        <v>16.220320000000001</v>
      </c>
      <c r="AI867" s="74">
        <v>17.3123</v>
      </c>
      <c r="AJ867" s="71">
        <v>18.40427</v>
      </c>
      <c r="AL867" s="14" t="s">
        <v>15</v>
      </c>
      <c r="AM867" s="50" t="s">
        <v>3</v>
      </c>
      <c r="AN867" s="71">
        <v>16.119019999999999</v>
      </c>
      <c r="AO867" s="74">
        <v>17.22307</v>
      </c>
      <c r="AP867" s="71">
        <v>18.327120000000001</v>
      </c>
      <c r="AR867" s="14" t="s">
        <v>15</v>
      </c>
      <c r="AS867" s="50" t="s">
        <v>3</v>
      </c>
      <c r="AT867" s="71">
        <v>16.18375</v>
      </c>
      <c r="AU867" s="74">
        <v>17.262799999999999</v>
      </c>
      <c r="AV867" s="71">
        <v>18.341840000000001</v>
      </c>
      <c r="AX867" s="14" t="s">
        <v>15</v>
      </c>
      <c r="AY867" s="50" t="s">
        <v>3</v>
      </c>
      <c r="AZ867" s="71">
        <v>16.260680000000001</v>
      </c>
      <c r="BA867" s="74">
        <v>17.335619999999999</v>
      </c>
      <c r="BB867" s="71">
        <v>18.410550000000001</v>
      </c>
      <c r="BD867" s="14" t="s">
        <v>15</v>
      </c>
      <c r="BE867" s="50" t="s">
        <v>3</v>
      </c>
      <c r="BF867" s="71">
        <v>16.198910000000001</v>
      </c>
      <c r="BG867" s="74">
        <v>17.33961</v>
      </c>
      <c r="BH867" s="71">
        <v>18.480319999999999</v>
      </c>
      <c r="BJ867" s="14" t="s">
        <v>15</v>
      </c>
      <c r="BK867" s="50" t="s">
        <v>3</v>
      </c>
      <c r="BL867" s="71">
        <v>15.83324</v>
      </c>
      <c r="BM867" s="74">
        <v>17.259160000000001</v>
      </c>
      <c r="BN867" s="71">
        <v>18.685079999999999</v>
      </c>
      <c r="BP867" s="14" t="s">
        <v>15</v>
      </c>
      <c r="BQ867" s="50" t="s">
        <v>3</v>
      </c>
      <c r="BR867" s="71">
        <v>15.77726</v>
      </c>
      <c r="BS867" s="74">
        <v>17.184239999999999</v>
      </c>
      <c r="BT867" s="71">
        <v>18.59121</v>
      </c>
      <c r="BV867" s="14" t="s">
        <v>15</v>
      </c>
      <c r="BW867" s="50" t="s">
        <v>3</v>
      </c>
      <c r="BX867" s="71">
        <v>15.7203</v>
      </c>
      <c r="BY867" s="74">
        <v>17.240200000000002</v>
      </c>
      <c r="BZ867" s="71">
        <v>18.760110000000001</v>
      </c>
      <c r="CB867" s="14" t="s">
        <v>15</v>
      </c>
      <c r="CC867" s="50" t="s">
        <v>3</v>
      </c>
      <c r="CD867" s="71">
        <v>16.864129999999999</v>
      </c>
      <c r="CE867" s="74">
        <v>18.67023</v>
      </c>
      <c r="CF867" s="71">
        <v>20.47634</v>
      </c>
      <c r="CH867" s="14" t="s">
        <v>15</v>
      </c>
      <c r="CI867" s="50" t="s">
        <v>3</v>
      </c>
      <c r="CJ867" s="71">
        <v>18.418669999999999</v>
      </c>
      <c r="CK867" s="74">
        <v>19.80218</v>
      </c>
      <c r="CL867" s="71">
        <v>21.185690000000001</v>
      </c>
    </row>
    <row r="868" spans="2:90" x14ac:dyDescent="0.3">
      <c r="B868" s="47"/>
      <c r="C868" s="52" t="s">
        <v>4</v>
      </c>
      <c r="D868" s="69">
        <v>10.28279</v>
      </c>
      <c r="E868" s="73">
        <v>10.54308</v>
      </c>
      <c r="F868" s="69">
        <v>10.803369999999999</v>
      </c>
      <c r="H868" s="47"/>
      <c r="I868" s="52" t="s">
        <v>4</v>
      </c>
      <c r="J868" s="69">
        <v>10.27129</v>
      </c>
      <c r="K868" s="73">
        <v>10.54542</v>
      </c>
      <c r="L868" s="69">
        <v>10.81955</v>
      </c>
      <c r="N868" s="47"/>
      <c r="O868" s="52" t="s">
        <v>4</v>
      </c>
      <c r="P868" s="69">
        <v>10.2898</v>
      </c>
      <c r="Q868" s="73">
        <v>10.555529999999999</v>
      </c>
      <c r="R868" s="69">
        <v>10.821260000000001</v>
      </c>
      <c r="T868" s="47"/>
      <c r="U868" s="52" t="s">
        <v>4</v>
      </c>
      <c r="V868" s="69">
        <v>10.26887</v>
      </c>
      <c r="W868" s="73">
        <v>10.5441</v>
      </c>
      <c r="X868" s="69">
        <v>10.819330000000001</v>
      </c>
      <c r="Z868" s="47"/>
      <c r="AA868" s="52" t="s">
        <v>4</v>
      </c>
      <c r="AB868" s="69">
        <v>10.34234</v>
      </c>
      <c r="AC868" s="73">
        <v>10.610390000000001</v>
      </c>
      <c r="AD868" s="69">
        <v>10.87843</v>
      </c>
      <c r="AF868" s="47"/>
      <c r="AG868" s="52" t="s">
        <v>4</v>
      </c>
      <c r="AH868" s="69">
        <v>10.323689999999999</v>
      </c>
      <c r="AI868" s="73">
        <v>10.60398</v>
      </c>
      <c r="AJ868" s="69">
        <v>10.884259999999999</v>
      </c>
      <c r="AL868" s="47"/>
      <c r="AM868" s="52" t="s">
        <v>4</v>
      </c>
      <c r="AN868" s="69">
        <v>10.344889999999999</v>
      </c>
      <c r="AO868" s="73">
        <v>10.64345</v>
      </c>
      <c r="AP868" s="69">
        <v>10.942019999999999</v>
      </c>
      <c r="AR868" s="47"/>
      <c r="AS868" s="52" t="s">
        <v>4</v>
      </c>
      <c r="AT868" s="69">
        <v>10.428459999999999</v>
      </c>
      <c r="AU868" s="73">
        <v>10.73039</v>
      </c>
      <c r="AV868" s="69">
        <v>11.032310000000001</v>
      </c>
      <c r="AX868" s="47"/>
      <c r="AY868" s="52" t="s">
        <v>4</v>
      </c>
      <c r="AZ868" s="69">
        <v>10.47096</v>
      </c>
      <c r="BA868" s="73">
        <v>10.748939999999999</v>
      </c>
      <c r="BB868" s="69">
        <v>11.02693</v>
      </c>
      <c r="BD868" s="47"/>
      <c r="BE868" s="52" t="s">
        <v>4</v>
      </c>
      <c r="BF868" s="69">
        <v>10.537750000000001</v>
      </c>
      <c r="BG868" s="73">
        <v>10.8185</v>
      </c>
      <c r="BH868" s="69">
        <v>11.09924</v>
      </c>
      <c r="BJ868" s="47"/>
      <c r="BK868" s="52" t="s">
        <v>4</v>
      </c>
      <c r="BL868" s="69">
        <v>10.560499999999999</v>
      </c>
      <c r="BM868" s="73">
        <v>10.91351</v>
      </c>
      <c r="BN868" s="69">
        <v>11.26652</v>
      </c>
      <c r="BP868" s="47"/>
      <c r="BQ868" s="52" t="s">
        <v>4</v>
      </c>
      <c r="BR868" s="69">
        <v>10.81819</v>
      </c>
      <c r="BS868" s="73">
        <v>11.19633</v>
      </c>
      <c r="BT868" s="69">
        <v>11.57447</v>
      </c>
      <c r="BV868" s="47"/>
      <c r="BW868" s="52" t="s">
        <v>4</v>
      </c>
      <c r="BX868" s="69">
        <v>11.045730000000001</v>
      </c>
      <c r="BY868" s="73">
        <v>11.61767</v>
      </c>
      <c r="BZ868" s="69">
        <v>12.18961</v>
      </c>
      <c r="CB868" s="47"/>
      <c r="CC868" s="52" t="s">
        <v>4</v>
      </c>
      <c r="CD868" s="69">
        <v>11.712479999999999</v>
      </c>
      <c r="CE868" s="73">
        <v>12.59179</v>
      </c>
      <c r="CF868" s="69">
        <v>13.4711</v>
      </c>
      <c r="CH868" s="47"/>
      <c r="CI868" s="52" t="s">
        <v>4</v>
      </c>
      <c r="CJ868" s="69">
        <v>12.602650000000001</v>
      </c>
      <c r="CK868" s="73">
        <v>13.06541</v>
      </c>
      <c r="CL868" s="69">
        <v>13.52816</v>
      </c>
    </row>
    <row r="869" spans="2:90" x14ac:dyDescent="0.3">
      <c r="B869" s="14" t="s">
        <v>16</v>
      </c>
      <c r="C869" s="50" t="s">
        <v>3</v>
      </c>
      <c r="D869" s="71">
        <v>2.62147</v>
      </c>
      <c r="E869" s="74">
        <v>2.7954400000000001</v>
      </c>
      <c r="F869" s="71">
        <v>2.9694099999999999</v>
      </c>
      <c r="H869" s="14" t="s">
        <v>16</v>
      </c>
      <c r="I869" s="50" t="s">
        <v>3</v>
      </c>
      <c r="J869" s="71">
        <v>2.6493699999999998</v>
      </c>
      <c r="K869" s="74">
        <v>2.8163100000000001</v>
      </c>
      <c r="L869" s="71">
        <v>2.98325</v>
      </c>
      <c r="N869" s="14" t="s">
        <v>16</v>
      </c>
      <c r="O869" s="50" t="s">
        <v>3</v>
      </c>
      <c r="P869" s="71">
        <v>2.66317</v>
      </c>
      <c r="Q869" s="74">
        <v>2.8235999999999999</v>
      </c>
      <c r="R869" s="71">
        <v>2.9840200000000001</v>
      </c>
      <c r="T869" s="14" t="s">
        <v>16</v>
      </c>
      <c r="U869" s="50" t="s">
        <v>3</v>
      </c>
      <c r="V869" s="71">
        <v>2.6025200000000002</v>
      </c>
      <c r="W869" s="74">
        <v>2.7992599999999999</v>
      </c>
      <c r="X869" s="71">
        <v>2.9960100000000001</v>
      </c>
      <c r="Z869" s="14" t="s">
        <v>16</v>
      </c>
      <c r="AA869" s="50" t="s">
        <v>3</v>
      </c>
      <c r="AB869" s="71">
        <v>2.6395900000000001</v>
      </c>
      <c r="AC869" s="74">
        <v>2.8216199999999998</v>
      </c>
      <c r="AD869" s="71">
        <v>3.0036499999999999</v>
      </c>
      <c r="AF869" s="14" t="s">
        <v>16</v>
      </c>
      <c r="AG869" s="50" t="s">
        <v>3</v>
      </c>
      <c r="AH869" s="71">
        <v>2.6815099999999998</v>
      </c>
      <c r="AI869" s="74">
        <v>2.7810100000000002</v>
      </c>
      <c r="AJ869" s="71">
        <v>2.8805100000000001</v>
      </c>
      <c r="AL869" s="14" t="s">
        <v>16</v>
      </c>
      <c r="AM869" s="50" t="s">
        <v>3</v>
      </c>
      <c r="AN869" s="71">
        <v>2.6418900000000001</v>
      </c>
      <c r="AO869" s="74">
        <v>2.80369</v>
      </c>
      <c r="AP869" s="71">
        <v>2.96549</v>
      </c>
      <c r="AR869" s="14" t="s">
        <v>16</v>
      </c>
      <c r="AS869" s="50" t="s">
        <v>3</v>
      </c>
      <c r="AT869" s="71">
        <v>2.63381</v>
      </c>
      <c r="AU869" s="74">
        <v>2.7724700000000002</v>
      </c>
      <c r="AV869" s="71">
        <v>2.91113</v>
      </c>
      <c r="AX869" s="14" t="s">
        <v>16</v>
      </c>
      <c r="AY869" s="50" t="s">
        <v>3</v>
      </c>
      <c r="AZ869" s="71">
        <v>2.60317</v>
      </c>
      <c r="BA869" s="74">
        <v>2.7272799999999999</v>
      </c>
      <c r="BB869" s="71">
        <v>2.8513999999999999</v>
      </c>
      <c r="BD869" s="14" t="s">
        <v>16</v>
      </c>
      <c r="BE869" s="50" t="s">
        <v>3</v>
      </c>
      <c r="BF869" s="71">
        <v>2.57768</v>
      </c>
      <c r="BG869" s="74">
        <v>2.66757</v>
      </c>
      <c r="BH869" s="71">
        <v>2.75746</v>
      </c>
      <c r="BJ869" s="14" t="s">
        <v>16</v>
      </c>
      <c r="BK869" s="50" t="s">
        <v>3</v>
      </c>
      <c r="BL869" s="71">
        <v>2.55409</v>
      </c>
      <c r="BM869" s="74">
        <v>2.6259899999999998</v>
      </c>
      <c r="BN869" s="71">
        <v>2.6978900000000001</v>
      </c>
      <c r="BP869" s="14" t="s">
        <v>16</v>
      </c>
      <c r="BQ869" s="50" t="s">
        <v>3</v>
      </c>
      <c r="BR869" s="71">
        <v>2.5388600000000001</v>
      </c>
      <c r="BS869" s="74">
        <v>2.5906699999999998</v>
      </c>
      <c r="BT869" s="71">
        <v>2.6424799999999999</v>
      </c>
      <c r="BV869" s="14" t="s">
        <v>16</v>
      </c>
      <c r="BW869" s="50" t="s">
        <v>3</v>
      </c>
      <c r="BX869" s="71">
        <v>2.5543499999999999</v>
      </c>
      <c r="BY869" s="74">
        <v>2.5939100000000002</v>
      </c>
      <c r="BZ869" s="71">
        <v>2.63347</v>
      </c>
      <c r="CB869" s="14" t="s">
        <v>16</v>
      </c>
      <c r="CC869" s="50" t="s">
        <v>3</v>
      </c>
      <c r="CD869" s="71">
        <v>2.5153500000000002</v>
      </c>
      <c r="CE869" s="74">
        <v>2.5352000000000001</v>
      </c>
      <c r="CF869" s="71">
        <v>2.55505</v>
      </c>
      <c r="CH869" s="14" t="s">
        <v>16</v>
      </c>
      <c r="CI869" s="50" t="s">
        <v>3</v>
      </c>
      <c r="CJ869" s="71">
        <v>2.50129</v>
      </c>
      <c r="CK869" s="74">
        <v>2.52101</v>
      </c>
      <c r="CL869" s="71">
        <v>2.5407299999999999</v>
      </c>
    </row>
    <row r="870" spans="2:90" x14ac:dyDescent="0.3">
      <c r="B870" s="47"/>
      <c r="C870" s="52" t="s">
        <v>4</v>
      </c>
      <c r="D870" s="69">
        <v>1.3414999999999999</v>
      </c>
      <c r="E870" s="73">
        <v>1.3928100000000001</v>
      </c>
      <c r="F870" s="69">
        <v>1.4441200000000001</v>
      </c>
      <c r="H870" s="47"/>
      <c r="I870" s="52" t="s">
        <v>4</v>
      </c>
      <c r="J870" s="69">
        <v>1.33575</v>
      </c>
      <c r="K870" s="73">
        <v>1.3939900000000001</v>
      </c>
      <c r="L870" s="69">
        <v>1.4522200000000001</v>
      </c>
      <c r="N870" s="47"/>
      <c r="O870" s="52" t="s">
        <v>4</v>
      </c>
      <c r="P870" s="69">
        <v>1.3432299999999999</v>
      </c>
      <c r="Q870" s="73">
        <v>1.39856</v>
      </c>
      <c r="R870" s="69">
        <v>1.4538899999999999</v>
      </c>
      <c r="T870" s="47"/>
      <c r="U870" s="52" t="s">
        <v>4</v>
      </c>
      <c r="V870" s="69">
        <v>1.34582</v>
      </c>
      <c r="W870" s="73">
        <v>1.40357</v>
      </c>
      <c r="X870" s="69">
        <v>1.46132</v>
      </c>
      <c r="Z870" s="47"/>
      <c r="AA870" s="52" t="s">
        <v>4</v>
      </c>
      <c r="AB870" s="69">
        <v>1.3327899999999999</v>
      </c>
      <c r="AC870" s="73">
        <v>1.38819</v>
      </c>
      <c r="AD870" s="69">
        <v>1.4436</v>
      </c>
      <c r="AF870" s="47"/>
      <c r="AG870" s="52" t="s">
        <v>4</v>
      </c>
      <c r="AH870" s="69">
        <v>1.3961699999999999</v>
      </c>
      <c r="AI870" s="73">
        <v>1.4105099999999999</v>
      </c>
      <c r="AJ870" s="69">
        <v>1.4248499999999999</v>
      </c>
      <c r="AL870" s="47"/>
      <c r="AM870" s="52" t="s">
        <v>4</v>
      </c>
      <c r="AN870" s="69">
        <v>1.3291599999999999</v>
      </c>
      <c r="AO870" s="73">
        <v>1.3934200000000001</v>
      </c>
      <c r="AP870" s="69">
        <v>1.4576800000000001</v>
      </c>
      <c r="AR870" s="47"/>
      <c r="AS870" s="52" t="s">
        <v>4</v>
      </c>
      <c r="AT870" s="69">
        <v>1.36154</v>
      </c>
      <c r="AU870" s="73">
        <v>1.4066000000000001</v>
      </c>
      <c r="AV870" s="69">
        <v>1.4516500000000001</v>
      </c>
      <c r="AX870" s="47"/>
      <c r="AY870" s="52" t="s">
        <v>4</v>
      </c>
      <c r="AZ870" s="69">
        <v>1.4126099999999999</v>
      </c>
      <c r="BA870" s="73">
        <v>1.42489</v>
      </c>
      <c r="BB870" s="69">
        <v>1.4371799999999999</v>
      </c>
      <c r="BD870" s="47"/>
      <c r="BE870" s="52" t="s">
        <v>4</v>
      </c>
      <c r="BF870" s="69">
        <v>1.4213899999999999</v>
      </c>
      <c r="BG870" s="73">
        <v>1.4355500000000001</v>
      </c>
      <c r="BH870" s="69">
        <v>1.4497100000000001</v>
      </c>
      <c r="BJ870" s="47"/>
      <c r="BK870" s="52" t="s">
        <v>4</v>
      </c>
      <c r="BL870" s="69">
        <v>1.4218900000000001</v>
      </c>
      <c r="BM870" s="73">
        <v>1.4374899999999999</v>
      </c>
      <c r="BN870" s="69">
        <v>1.4530799999999999</v>
      </c>
      <c r="BP870" s="47"/>
      <c r="BQ870" s="52" t="s">
        <v>4</v>
      </c>
      <c r="BR870" s="69">
        <v>1.4231</v>
      </c>
      <c r="BS870" s="73">
        <v>1.4379200000000001</v>
      </c>
      <c r="BT870" s="69">
        <v>1.45275</v>
      </c>
      <c r="BV870" s="47"/>
      <c r="BW870" s="52" t="s">
        <v>4</v>
      </c>
      <c r="BX870" s="69">
        <v>1.43177</v>
      </c>
      <c r="BY870" s="73">
        <v>1.43852</v>
      </c>
      <c r="BZ870" s="69">
        <v>1.4452799999999999</v>
      </c>
      <c r="CB870" s="47"/>
      <c r="CC870" s="52" t="s">
        <v>4</v>
      </c>
      <c r="CD870" s="69">
        <v>1.4399200000000001</v>
      </c>
      <c r="CE870" s="73">
        <v>1.4454100000000001</v>
      </c>
      <c r="CF870" s="69">
        <v>1.4509000000000001</v>
      </c>
      <c r="CH870" s="47"/>
      <c r="CI870" s="52" t="s">
        <v>4</v>
      </c>
      <c r="CJ870" s="69">
        <v>1.4385399999999999</v>
      </c>
      <c r="CK870" s="73">
        <v>1.44492</v>
      </c>
      <c r="CL870" s="69">
        <v>1.4513</v>
      </c>
    </row>
    <row r="871" spans="2:90" x14ac:dyDescent="0.3">
      <c r="B871" s="14" t="s">
        <v>17</v>
      </c>
      <c r="C871" s="50" t="s">
        <v>3</v>
      </c>
      <c r="D871" s="71">
        <v>88.262519999999995</v>
      </c>
      <c r="E871" s="72">
        <v>88.834490000000002</v>
      </c>
      <c r="F871" s="71">
        <v>89.406469999999999</v>
      </c>
      <c r="H871" s="14" t="s">
        <v>17</v>
      </c>
      <c r="I871" s="50" t="s">
        <v>3</v>
      </c>
      <c r="J871" s="71">
        <v>88.237409999999997</v>
      </c>
      <c r="K871" s="72">
        <v>88.847160000000002</v>
      </c>
      <c r="L871" s="71">
        <v>89.456919999999997</v>
      </c>
      <c r="N871" s="14" t="s">
        <v>17</v>
      </c>
      <c r="O871" s="50" t="s">
        <v>3</v>
      </c>
      <c r="P871" s="71">
        <v>88.246560000000002</v>
      </c>
      <c r="Q871" s="72">
        <v>88.831419999999994</v>
      </c>
      <c r="R871" s="71">
        <v>89.416269999999997</v>
      </c>
      <c r="T871" s="14" t="s">
        <v>17</v>
      </c>
      <c r="U871" s="50" t="s">
        <v>3</v>
      </c>
      <c r="V871" s="71">
        <v>88.238190000000003</v>
      </c>
      <c r="W871" s="72">
        <v>88.835530000000006</v>
      </c>
      <c r="X871" s="71">
        <v>89.432869999999994</v>
      </c>
      <c r="Z871" s="14" t="s">
        <v>17</v>
      </c>
      <c r="AA871" s="50" t="s">
        <v>3</v>
      </c>
      <c r="AB871" s="71">
        <v>88.230559999999997</v>
      </c>
      <c r="AC871" s="72">
        <v>88.871799999999993</v>
      </c>
      <c r="AD871" s="71">
        <v>89.513050000000007</v>
      </c>
      <c r="AF871" s="14" t="s">
        <v>17</v>
      </c>
      <c r="AG871" s="50" t="s">
        <v>3</v>
      </c>
      <c r="AH871" s="71">
        <v>88.231790000000004</v>
      </c>
      <c r="AI871" s="72">
        <v>88.897829999999999</v>
      </c>
      <c r="AJ871" s="71">
        <v>89.563879999999997</v>
      </c>
      <c r="AL871" s="14" t="s">
        <v>17</v>
      </c>
      <c r="AM871" s="50" t="s">
        <v>3</v>
      </c>
      <c r="AN871" s="71">
        <v>88.231930000000006</v>
      </c>
      <c r="AO871" s="72">
        <v>88.949929999999995</v>
      </c>
      <c r="AP871" s="71">
        <v>89.667929999999998</v>
      </c>
      <c r="AR871" s="14" t="s">
        <v>17</v>
      </c>
      <c r="AS871" s="50" t="s">
        <v>3</v>
      </c>
      <c r="AT871" s="71">
        <v>88.272850000000005</v>
      </c>
      <c r="AU871" s="72">
        <v>89.052580000000006</v>
      </c>
      <c r="AV871" s="71">
        <v>89.832310000000007</v>
      </c>
      <c r="AX871" s="14" t="s">
        <v>17</v>
      </c>
      <c r="AY871" s="50" t="s">
        <v>3</v>
      </c>
      <c r="AZ871" s="71">
        <v>88.329459999999997</v>
      </c>
      <c r="BA871" s="72">
        <v>89.284329999999997</v>
      </c>
      <c r="BB871" s="71">
        <v>90.239199999999997</v>
      </c>
      <c r="BD871" s="14" t="s">
        <v>17</v>
      </c>
      <c r="BE871" s="50" t="s">
        <v>3</v>
      </c>
      <c r="BF871" s="71">
        <v>88.402869999999993</v>
      </c>
      <c r="BG871" s="72">
        <v>89.739249999999998</v>
      </c>
      <c r="BH871" s="71">
        <v>91.075640000000007</v>
      </c>
      <c r="BJ871" s="14" t="s">
        <v>17</v>
      </c>
      <c r="BK871" s="50" t="s">
        <v>3</v>
      </c>
      <c r="BL871" s="71">
        <v>88.75882</v>
      </c>
      <c r="BM871" s="72">
        <v>90.429730000000006</v>
      </c>
      <c r="BN871" s="71">
        <v>92.100650000000002</v>
      </c>
      <c r="BP871" s="14" t="s">
        <v>17</v>
      </c>
      <c r="BQ871" s="50" t="s">
        <v>3</v>
      </c>
      <c r="BR871" s="71">
        <v>89.136309999999995</v>
      </c>
      <c r="BS871" s="72">
        <v>91.197999999999993</v>
      </c>
      <c r="BT871" s="71">
        <v>93.259699999999995</v>
      </c>
      <c r="BV871" s="14" t="s">
        <v>17</v>
      </c>
      <c r="BW871" s="50" t="s">
        <v>3</v>
      </c>
      <c r="BX871" s="71">
        <v>90.062920000000005</v>
      </c>
      <c r="BY871" s="72">
        <v>93.328519999999997</v>
      </c>
      <c r="BZ871" s="71">
        <v>96.594120000000004</v>
      </c>
      <c r="CB871" s="14" t="s">
        <v>17</v>
      </c>
      <c r="CC871" s="50" t="s">
        <v>3</v>
      </c>
      <c r="CD871" s="71">
        <v>92.605239999999995</v>
      </c>
      <c r="CE871" s="72">
        <v>96.539540000000002</v>
      </c>
      <c r="CF871" s="71">
        <v>100.47385</v>
      </c>
      <c r="CH871" s="14" t="s">
        <v>17</v>
      </c>
      <c r="CI871" s="50" t="s">
        <v>3</v>
      </c>
      <c r="CJ871" s="71">
        <v>97.821849999999998</v>
      </c>
      <c r="CK871" s="72">
        <v>101.80597</v>
      </c>
      <c r="CL871" s="71">
        <v>105.79009000000001</v>
      </c>
    </row>
    <row r="872" spans="2:90" x14ac:dyDescent="0.3">
      <c r="B872" s="47"/>
      <c r="C872" s="52" t="s">
        <v>4</v>
      </c>
      <c r="D872" s="69">
        <v>42.291739999999997</v>
      </c>
      <c r="E872" s="73">
        <v>42.556269999999998</v>
      </c>
      <c r="F872" s="69">
        <v>42.820790000000002</v>
      </c>
      <c r="H872" s="47"/>
      <c r="I872" s="52" t="s">
        <v>4</v>
      </c>
      <c r="J872" s="69">
        <v>42.297420000000002</v>
      </c>
      <c r="K872" s="73">
        <v>42.570630000000001</v>
      </c>
      <c r="L872" s="69">
        <v>42.84384</v>
      </c>
      <c r="N872" s="47"/>
      <c r="O872" s="52" t="s">
        <v>4</v>
      </c>
      <c r="P872" s="69">
        <v>42.292340000000003</v>
      </c>
      <c r="Q872" s="73">
        <v>42.560279999999999</v>
      </c>
      <c r="R872" s="69">
        <v>42.828220000000002</v>
      </c>
      <c r="T872" s="47"/>
      <c r="U872" s="52" t="s">
        <v>4</v>
      </c>
      <c r="V872" s="69">
        <v>42.298200000000001</v>
      </c>
      <c r="W872" s="73">
        <v>42.56485</v>
      </c>
      <c r="X872" s="69">
        <v>42.831499999999998</v>
      </c>
      <c r="Z872" s="47"/>
      <c r="AA872" s="52" t="s">
        <v>4</v>
      </c>
      <c r="AB872" s="69">
        <v>42.301859999999998</v>
      </c>
      <c r="AC872" s="73">
        <v>42.604239999999997</v>
      </c>
      <c r="AD872" s="69">
        <v>42.906610000000001</v>
      </c>
      <c r="AF872" s="47"/>
      <c r="AG872" s="52" t="s">
        <v>4</v>
      </c>
      <c r="AH872" s="69">
        <v>42.304169999999999</v>
      </c>
      <c r="AI872" s="73">
        <v>42.624189999999999</v>
      </c>
      <c r="AJ872" s="69">
        <v>42.944200000000002</v>
      </c>
      <c r="AL872" s="47"/>
      <c r="AM872" s="52" t="s">
        <v>4</v>
      </c>
      <c r="AN872" s="69">
        <v>42.317320000000002</v>
      </c>
      <c r="AO872" s="73">
        <v>42.669849999999997</v>
      </c>
      <c r="AP872" s="69">
        <v>43.022370000000002</v>
      </c>
      <c r="AR872" s="47"/>
      <c r="AS872" s="52" t="s">
        <v>4</v>
      </c>
      <c r="AT872" s="69">
        <v>42.36383</v>
      </c>
      <c r="AU872" s="73">
        <v>42.757309999999997</v>
      </c>
      <c r="AV872" s="69">
        <v>43.150790000000001</v>
      </c>
      <c r="AX872" s="47"/>
      <c r="AY872" s="52" t="s">
        <v>4</v>
      </c>
      <c r="AZ872" s="69">
        <v>42.394480000000001</v>
      </c>
      <c r="BA872" s="73">
        <v>42.94406</v>
      </c>
      <c r="BB872" s="69">
        <v>43.493639999999999</v>
      </c>
      <c r="BD872" s="47"/>
      <c r="BE872" s="52" t="s">
        <v>4</v>
      </c>
      <c r="BF872" s="69">
        <v>42.490969999999997</v>
      </c>
      <c r="BG872" s="73">
        <v>43.352420000000002</v>
      </c>
      <c r="BH872" s="69">
        <v>44.213880000000003</v>
      </c>
      <c r="BJ872" s="47"/>
      <c r="BK872" s="52" t="s">
        <v>4</v>
      </c>
      <c r="BL872" s="69">
        <v>42.735100000000003</v>
      </c>
      <c r="BM872" s="73">
        <v>43.884680000000003</v>
      </c>
      <c r="BN872" s="69">
        <v>45.034260000000003</v>
      </c>
      <c r="BP872" s="47"/>
      <c r="BQ872" s="52" t="s">
        <v>4</v>
      </c>
      <c r="BR872" s="69">
        <v>43.08381</v>
      </c>
      <c r="BS872" s="73">
        <v>44.523110000000003</v>
      </c>
      <c r="BT872" s="69">
        <v>45.962400000000002</v>
      </c>
      <c r="BV872" s="47"/>
      <c r="BW872" s="52" t="s">
        <v>4</v>
      </c>
      <c r="BX872" s="69">
        <v>43.798099999999998</v>
      </c>
      <c r="BY872" s="73">
        <v>46.413800000000002</v>
      </c>
      <c r="BZ872" s="69">
        <v>49.029499999999999</v>
      </c>
      <c r="CB872" s="47"/>
      <c r="CC872" s="52" t="s">
        <v>4</v>
      </c>
      <c r="CD872" s="69">
        <v>45.732469999999999</v>
      </c>
      <c r="CE872" s="73">
        <v>49.157510000000002</v>
      </c>
      <c r="CF872" s="69">
        <v>52.582549999999998</v>
      </c>
      <c r="CH872" s="47"/>
      <c r="CI872" s="52" t="s">
        <v>4</v>
      </c>
      <c r="CJ872" s="69">
        <v>50.50797</v>
      </c>
      <c r="CK872" s="73">
        <v>54.000349999999997</v>
      </c>
      <c r="CL872" s="69">
        <v>57.492730000000002</v>
      </c>
    </row>
    <row r="873" spans="2:90" x14ac:dyDescent="0.3">
      <c r="B873" s="14" t="s">
        <v>18</v>
      </c>
      <c r="C873" s="50" t="s">
        <v>3</v>
      </c>
      <c r="D873" s="71">
        <v>84.913219999999995</v>
      </c>
      <c r="E873" s="74">
        <v>85.233080000000001</v>
      </c>
      <c r="F873" s="71">
        <v>85.552930000000003</v>
      </c>
      <c r="H873" s="14" t="s">
        <v>18</v>
      </c>
      <c r="I873" s="50" t="s">
        <v>3</v>
      </c>
      <c r="J873" s="71">
        <v>84.910510000000002</v>
      </c>
      <c r="K873" s="74">
        <v>85.230980000000002</v>
      </c>
      <c r="L873" s="71">
        <v>85.551450000000003</v>
      </c>
      <c r="N873" s="14" t="s">
        <v>18</v>
      </c>
      <c r="O873" s="50" t="s">
        <v>3</v>
      </c>
      <c r="P873" s="71">
        <v>84.911699999999996</v>
      </c>
      <c r="Q873" s="74">
        <v>85.228300000000004</v>
      </c>
      <c r="R873" s="71">
        <v>85.544899999999998</v>
      </c>
      <c r="T873" s="14" t="s">
        <v>18</v>
      </c>
      <c r="U873" s="50" t="s">
        <v>3</v>
      </c>
      <c r="V873" s="71">
        <v>84.913659999999993</v>
      </c>
      <c r="W873" s="74">
        <v>85.231430000000003</v>
      </c>
      <c r="X873" s="71">
        <v>85.549199999999999</v>
      </c>
      <c r="Z873" s="14" t="s">
        <v>18</v>
      </c>
      <c r="AA873" s="50" t="s">
        <v>3</v>
      </c>
      <c r="AB873" s="71">
        <v>84.919039999999995</v>
      </c>
      <c r="AC873" s="74">
        <v>85.227119999999999</v>
      </c>
      <c r="AD873" s="71">
        <v>85.535210000000006</v>
      </c>
      <c r="AF873" s="14" t="s">
        <v>18</v>
      </c>
      <c r="AG873" s="50" t="s">
        <v>3</v>
      </c>
      <c r="AH873" s="71">
        <v>84.913179999999997</v>
      </c>
      <c r="AI873" s="74">
        <v>85.223230000000001</v>
      </c>
      <c r="AJ873" s="71">
        <v>85.533280000000005</v>
      </c>
      <c r="AL873" s="14" t="s">
        <v>18</v>
      </c>
      <c r="AM873" s="50" t="s">
        <v>3</v>
      </c>
      <c r="AN873" s="71">
        <v>84.911050000000003</v>
      </c>
      <c r="AO873" s="74">
        <v>85.222650000000002</v>
      </c>
      <c r="AP873" s="71">
        <v>85.53425</v>
      </c>
      <c r="AR873" s="14" t="s">
        <v>18</v>
      </c>
      <c r="AS873" s="50" t="s">
        <v>3</v>
      </c>
      <c r="AT873" s="71">
        <v>84.915080000000003</v>
      </c>
      <c r="AU873" s="74">
        <v>85.222669999999994</v>
      </c>
      <c r="AV873" s="71">
        <v>85.530259999999998</v>
      </c>
      <c r="AX873" s="14" t="s">
        <v>18</v>
      </c>
      <c r="AY873" s="50" t="s">
        <v>3</v>
      </c>
      <c r="AZ873" s="71">
        <v>84.920739999999995</v>
      </c>
      <c r="BA873" s="74">
        <v>85.221559999999997</v>
      </c>
      <c r="BB873" s="71">
        <v>85.522390000000001</v>
      </c>
      <c r="BD873" s="14" t="s">
        <v>18</v>
      </c>
      <c r="BE873" s="50" t="s">
        <v>3</v>
      </c>
      <c r="BF873" s="71">
        <v>84.908079999999998</v>
      </c>
      <c r="BG873" s="74">
        <v>85.209850000000003</v>
      </c>
      <c r="BH873" s="71">
        <v>85.511610000000005</v>
      </c>
      <c r="BJ873" s="14" t="s">
        <v>18</v>
      </c>
      <c r="BK873" s="50" t="s">
        <v>3</v>
      </c>
      <c r="BL873" s="71">
        <v>84.914929999999998</v>
      </c>
      <c r="BM873" s="74">
        <v>85.199259999999995</v>
      </c>
      <c r="BN873" s="71">
        <v>85.483590000000007</v>
      </c>
      <c r="BP873" s="14" t="s">
        <v>18</v>
      </c>
      <c r="BQ873" s="50" t="s">
        <v>3</v>
      </c>
      <c r="BR873" s="71">
        <v>84.912800000000004</v>
      </c>
      <c r="BS873" s="74">
        <v>85.197839999999999</v>
      </c>
      <c r="BT873" s="71">
        <v>85.482870000000005</v>
      </c>
      <c r="BV873" s="14" t="s">
        <v>18</v>
      </c>
      <c r="BW873" s="50" t="s">
        <v>3</v>
      </c>
      <c r="BX873" s="71">
        <v>84.891779999999997</v>
      </c>
      <c r="BY873" s="74">
        <v>85.182670000000002</v>
      </c>
      <c r="BZ873" s="71">
        <v>85.473569999999995</v>
      </c>
      <c r="CB873" s="14" t="s">
        <v>18</v>
      </c>
      <c r="CC873" s="50" t="s">
        <v>3</v>
      </c>
      <c r="CD873" s="71">
        <v>84.823419999999999</v>
      </c>
      <c r="CE873" s="74">
        <v>85.109620000000007</v>
      </c>
      <c r="CF873" s="71">
        <v>85.395809999999997</v>
      </c>
      <c r="CH873" s="14" t="s">
        <v>18</v>
      </c>
      <c r="CI873" s="50" t="s">
        <v>3</v>
      </c>
      <c r="CJ873" s="71">
        <v>84.732900000000001</v>
      </c>
      <c r="CK873" s="74">
        <v>85.002470000000002</v>
      </c>
      <c r="CL873" s="71">
        <v>85.272049999999993</v>
      </c>
    </row>
    <row r="874" spans="2:90" x14ac:dyDescent="0.3">
      <c r="B874" s="47"/>
      <c r="C874" s="52" t="s">
        <v>4</v>
      </c>
      <c r="D874" s="69">
        <v>40.6175</v>
      </c>
      <c r="E874" s="73">
        <v>40.883620000000001</v>
      </c>
      <c r="F874" s="69">
        <v>41.149740000000001</v>
      </c>
      <c r="H874" s="47"/>
      <c r="I874" s="52" t="s">
        <v>4</v>
      </c>
      <c r="J874" s="69">
        <v>40.616720000000001</v>
      </c>
      <c r="K874" s="73">
        <v>40.882869999999997</v>
      </c>
      <c r="L874" s="69">
        <v>41.14902</v>
      </c>
      <c r="N874" s="47"/>
      <c r="O874" s="52" t="s">
        <v>4</v>
      </c>
      <c r="P874" s="69">
        <v>40.616329999999998</v>
      </c>
      <c r="Q874" s="73">
        <v>40.882069999999999</v>
      </c>
      <c r="R874" s="69">
        <v>41.147820000000003</v>
      </c>
      <c r="T874" s="47"/>
      <c r="U874" s="52" t="s">
        <v>4</v>
      </c>
      <c r="V874" s="69">
        <v>40.617089999999997</v>
      </c>
      <c r="W874" s="73">
        <v>40.881959999999999</v>
      </c>
      <c r="X874" s="69">
        <v>41.146819999999998</v>
      </c>
      <c r="Z874" s="47"/>
      <c r="AA874" s="52" t="s">
        <v>4</v>
      </c>
      <c r="AB874" s="69">
        <v>40.614669999999997</v>
      </c>
      <c r="AC874" s="73">
        <v>40.881929999999997</v>
      </c>
      <c r="AD874" s="69">
        <v>41.149180000000001</v>
      </c>
      <c r="AF874" s="47"/>
      <c r="AG874" s="52" t="s">
        <v>4</v>
      </c>
      <c r="AH874" s="69">
        <v>40.615160000000003</v>
      </c>
      <c r="AI874" s="73">
        <v>40.880540000000003</v>
      </c>
      <c r="AJ874" s="69">
        <v>41.14593</v>
      </c>
      <c r="AL874" s="47"/>
      <c r="AM874" s="52" t="s">
        <v>4</v>
      </c>
      <c r="AN874" s="69">
        <v>40.61148</v>
      </c>
      <c r="AO874" s="73">
        <v>40.879539999999999</v>
      </c>
      <c r="AP874" s="69">
        <v>41.147599999999997</v>
      </c>
      <c r="AR874" s="47"/>
      <c r="AS874" s="52" t="s">
        <v>4</v>
      </c>
      <c r="AT874" s="69">
        <v>40.608910000000002</v>
      </c>
      <c r="AU874" s="73">
        <v>40.875720000000001</v>
      </c>
      <c r="AV874" s="69">
        <v>41.142519999999998</v>
      </c>
      <c r="AX874" s="47"/>
      <c r="AY874" s="52" t="s">
        <v>4</v>
      </c>
      <c r="AZ874" s="69">
        <v>40.614249999999998</v>
      </c>
      <c r="BA874" s="73">
        <v>40.878660000000004</v>
      </c>
      <c r="BB874" s="69">
        <v>41.143070000000002</v>
      </c>
      <c r="BD874" s="47"/>
      <c r="BE874" s="52" t="s">
        <v>4</v>
      </c>
      <c r="BF874" s="69">
        <v>40.606940000000002</v>
      </c>
      <c r="BG874" s="73">
        <v>40.874690000000001</v>
      </c>
      <c r="BH874" s="69">
        <v>41.142429999999997</v>
      </c>
      <c r="BJ874" s="47"/>
      <c r="BK874" s="52" t="s">
        <v>4</v>
      </c>
      <c r="BL874" s="69">
        <v>40.600659999999998</v>
      </c>
      <c r="BM874" s="73">
        <v>40.867899999999999</v>
      </c>
      <c r="BN874" s="69">
        <v>41.13514</v>
      </c>
      <c r="BP874" s="47"/>
      <c r="BQ874" s="52" t="s">
        <v>4</v>
      </c>
      <c r="BR874" s="69">
        <v>40.602249999999998</v>
      </c>
      <c r="BS874" s="73">
        <v>40.87041</v>
      </c>
      <c r="BT874" s="69">
        <v>41.138570000000001</v>
      </c>
      <c r="BV874" s="47"/>
      <c r="BW874" s="52" t="s">
        <v>4</v>
      </c>
      <c r="BX874" s="69">
        <v>40.617620000000002</v>
      </c>
      <c r="BY874" s="73">
        <v>40.883980000000001</v>
      </c>
      <c r="BZ874" s="69">
        <v>41.150329999999997</v>
      </c>
      <c r="CB874" s="47"/>
      <c r="CC874" s="52" t="s">
        <v>4</v>
      </c>
      <c r="CD874" s="69">
        <v>40.592230000000001</v>
      </c>
      <c r="CE874" s="73">
        <v>40.871780000000001</v>
      </c>
      <c r="CF874" s="69">
        <v>41.151330000000002</v>
      </c>
      <c r="CH874" s="47"/>
      <c r="CI874" s="52" t="s">
        <v>4</v>
      </c>
      <c r="CJ874" s="69">
        <v>40.60519</v>
      </c>
      <c r="CK874" s="73">
        <v>40.885370000000002</v>
      </c>
      <c r="CL874" s="69">
        <v>41.165550000000003</v>
      </c>
    </row>
    <row r="875" spans="2:90" x14ac:dyDescent="0.3">
      <c r="B875" s="14" t="s">
        <v>19</v>
      </c>
      <c r="C875" s="50" t="s">
        <v>3</v>
      </c>
      <c r="D875" s="71">
        <v>1.4881500000000001</v>
      </c>
      <c r="E875" s="72">
        <v>1.6076600000000001</v>
      </c>
      <c r="F875" s="71">
        <v>1.7271799999999999</v>
      </c>
      <c r="H875" s="14" t="s">
        <v>19</v>
      </c>
      <c r="I875" s="50" t="s">
        <v>3</v>
      </c>
      <c r="J875" s="71">
        <v>1.4871000000000001</v>
      </c>
      <c r="K875" s="72">
        <v>1.6043099999999999</v>
      </c>
      <c r="L875" s="71">
        <v>1.7215100000000001</v>
      </c>
      <c r="N875" s="14" t="s">
        <v>19</v>
      </c>
      <c r="O875" s="50" t="s">
        <v>3</v>
      </c>
      <c r="P875" s="71">
        <v>1.48051</v>
      </c>
      <c r="Q875" s="72">
        <v>1.5953599999999999</v>
      </c>
      <c r="R875" s="71">
        <v>1.7102200000000001</v>
      </c>
      <c r="T875" s="14" t="s">
        <v>19</v>
      </c>
      <c r="U875" s="50" t="s">
        <v>3</v>
      </c>
      <c r="V875" s="71">
        <v>1.4755199999999999</v>
      </c>
      <c r="W875" s="72">
        <v>1.5862799999999999</v>
      </c>
      <c r="X875" s="71">
        <v>1.6970400000000001</v>
      </c>
      <c r="Z875" s="14" t="s">
        <v>19</v>
      </c>
      <c r="AA875" s="50" t="s">
        <v>3</v>
      </c>
      <c r="AB875" s="71">
        <v>1.4680500000000001</v>
      </c>
      <c r="AC875" s="72">
        <v>1.57738</v>
      </c>
      <c r="AD875" s="71">
        <v>1.6867099999999999</v>
      </c>
      <c r="AF875" s="14" t="s">
        <v>19</v>
      </c>
      <c r="AG875" s="50" t="s">
        <v>3</v>
      </c>
      <c r="AH875" s="71">
        <v>1.4534899999999999</v>
      </c>
      <c r="AI875" s="72">
        <v>1.55674</v>
      </c>
      <c r="AJ875" s="71">
        <v>1.6599900000000001</v>
      </c>
      <c r="AL875" s="14" t="s">
        <v>19</v>
      </c>
      <c r="AM875" s="50" t="s">
        <v>3</v>
      </c>
      <c r="AN875" s="71">
        <v>1.4392100000000001</v>
      </c>
      <c r="AO875" s="72">
        <v>1.5387</v>
      </c>
      <c r="AP875" s="71">
        <v>1.63818</v>
      </c>
      <c r="AR875" s="14" t="s">
        <v>19</v>
      </c>
      <c r="AS875" s="50" t="s">
        <v>3</v>
      </c>
      <c r="AT875" s="71">
        <v>1.43069</v>
      </c>
      <c r="AU875" s="72">
        <v>1.5187999999999999</v>
      </c>
      <c r="AV875" s="71">
        <v>1.6069199999999999</v>
      </c>
      <c r="AX875" s="14" t="s">
        <v>19</v>
      </c>
      <c r="AY875" s="50" t="s">
        <v>3</v>
      </c>
      <c r="AZ875" s="71">
        <v>1.4107799999999999</v>
      </c>
      <c r="BA875" s="72">
        <v>1.4906600000000001</v>
      </c>
      <c r="BB875" s="71">
        <v>1.57054</v>
      </c>
      <c r="BD875" s="14" t="s">
        <v>19</v>
      </c>
      <c r="BE875" s="50" t="s">
        <v>3</v>
      </c>
      <c r="BF875" s="71">
        <v>1.39175</v>
      </c>
      <c r="BG875" s="72">
        <v>1.4590700000000001</v>
      </c>
      <c r="BH875" s="71">
        <v>1.5263899999999999</v>
      </c>
      <c r="BJ875" s="14" t="s">
        <v>19</v>
      </c>
      <c r="BK875" s="50" t="s">
        <v>3</v>
      </c>
      <c r="BL875" s="71">
        <v>1.36938</v>
      </c>
      <c r="BM875" s="72">
        <v>1.4231199999999999</v>
      </c>
      <c r="BN875" s="71">
        <v>1.4768600000000001</v>
      </c>
      <c r="BP875" s="14" t="s">
        <v>19</v>
      </c>
      <c r="BQ875" s="50" t="s">
        <v>3</v>
      </c>
      <c r="BR875" s="71">
        <v>1.3333900000000001</v>
      </c>
      <c r="BS875" s="72">
        <v>1.3762700000000001</v>
      </c>
      <c r="BT875" s="71">
        <v>1.41916</v>
      </c>
      <c r="BV875" s="14" t="s">
        <v>19</v>
      </c>
      <c r="BW875" s="50" t="s">
        <v>3</v>
      </c>
      <c r="BX875" s="71">
        <v>1.2827200000000001</v>
      </c>
      <c r="BY875" s="72">
        <v>1.3208899999999999</v>
      </c>
      <c r="BZ875" s="71">
        <v>1.3590599999999999</v>
      </c>
      <c r="CB875" s="14" t="s">
        <v>19</v>
      </c>
      <c r="CC875" s="50" t="s">
        <v>3</v>
      </c>
      <c r="CD875" s="71">
        <v>1.21854</v>
      </c>
      <c r="CE875" s="72">
        <v>1.2429600000000001</v>
      </c>
      <c r="CF875" s="71">
        <v>1.26738</v>
      </c>
      <c r="CH875" s="14" t="s">
        <v>19</v>
      </c>
      <c r="CI875" s="50" t="s">
        <v>3</v>
      </c>
      <c r="CJ875" s="71">
        <v>1.1348800000000001</v>
      </c>
      <c r="CK875" s="72">
        <v>1.1509499999999999</v>
      </c>
      <c r="CL875" s="71">
        <v>1.1670199999999999</v>
      </c>
    </row>
    <row r="876" spans="2:90" x14ac:dyDescent="0.3">
      <c r="B876" s="47"/>
      <c r="C876" s="52" t="s">
        <v>4</v>
      </c>
      <c r="D876" s="69">
        <v>1.14588</v>
      </c>
      <c r="E876" s="73">
        <v>1.2086300000000001</v>
      </c>
      <c r="F876" s="69">
        <v>1.27138</v>
      </c>
      <c r="H876" s="47"/>
      <c r="I876" s="52" t="s">
        <v>4</v>
      </c>
      <c r="J876" s="69">
        <v>1.1395999999999999</v>
      </c>
      <c r="K876" s="73">
        <v>1.1963200000000001</v>
      </c>
      <c r="L876" s="69">
        <v>1.2530399999999999</v>
      </c>
      <c r="N876" s="47"/>
      <c r="O876" s="52" t="s">
        <v>4</v>
      </c>
      <c r="P876" s="69">
        <v>1.13008</v>
      </c>
      <c r="Q876" s="73">
        <v>1.1824699999999999</v>
      </c>
      <c r="R876" s="69">
        <v>1.23485</v>
      </c>
      <c r="T876" s="47"/>
      <c r="U876" s="52" t="s">
        <v>4</v>
      </c>
      <c r="V876" s="69">
        <v>1.119</v>
      </c>
      <c r="W876" s="73">
        <v>1.16669</v>
      </c>
      <c r="X876" s="69">
        <v>1.2143699999999999</v>
      </c>
      <c r="Z876" s="47"/>
      <c r="AA876" s="52" t="s">
        <v>4</v>
      </c>
      <c r="AB876" s="69">
        <v>1.10775</v>
      </c>
      <c r="AC876" s="73">
        <v>1.15062</v>
      </c>
      <c r="AD876" s="69">
        <v>1.1935</v>
      </c>
      <c r="AF876" s="47"/>
      <c r="AG876" s="52" t="s">
        <v>4</v>
      </c>
      <c r="AH876" s="69">
        <v>1.09344</v>
      </c>
      <c r="AI876" s="73">
        <v>1.1268</v>
      </c>
      <c r="AJ876" s="69">
        <v>1.1601600000000001</v>
      </c>
      <c r="AL876" s="47"/>
      <c r="AM876" s="52" t="s">
        <v>4</v>
      </c>
      <c r="AN876" s="69">
        <v>1.0715300000000001</v>
      </c>
      <c r="AO876" s="73">
        <v>1.1023099999999999</v>
      </c>
      <c r="AP876" s="69">
        <v>1.1330800000000001</v>
      </c>
      <c r="AR876" s="47"/>
      <c r="AS876" s="52" t="s">
        <v>4</v>
      </c>
      <c r="AT876" s="69">
        <v>1.0494000000000001</v>
      </c>
      <c r="AU876" s="73">
        <v>1.07633</v>
      </c>
      <c r="AV876" s="69">
        <v>1.1032599999999999</v>
      </c>
      <c r="AX876" s="47"/>
      <c r="AY876" s="52" t="s">
        <v>4</v>
      </c>
      <c r="AZ876" s="69">
        <v>1.0257000000000001</v>
      </c>
      <c r="BA876" s="73">
        <v>1.05108</v>
      </c>
      <c r="BB876" s="69">
        <v>1.0764499999999999</v>
      </c>
      <c r="BD876" s="47"/>
      <c r="BE876" s="52" t="s">
        <v>4</v>
      </c>
      <c r="BF876" s="69">
        <v>0.99851000000000001</v>
      </c>
      <c r="BG876" s="73">
        <v>1.0393600000000001</v>
      </c>
      <c r="BH876" s="69">
        <v>1.0802099999999999</v>
      </c>
      <c r="BJ876" s="47"/>
      <c r="BK876" s="52" t="s">
        <v>4</v>
      </c>
      <c r="BL876" s="69">
        <v>0.97397</v>
      </c>
      <c r="BM876" s="73">
        <v>1.0325200000000001</v>
      </c>
      <c r="BN876" s="69">
        <v>1.09107</v>
      </c>
      <c r="BP876" s="47"/>
      <c r="BQ876" s="52" t="s">
        <v>4</v>
      </c>
      <c r="BR876" s="69">
        <v>0.95228999999999997</v>
      </c>
      <c r="BS876" s="73">
        <v>1.02626</v>
      </c>
      <c r="BT876" s="69">
        <v>1.10023</v>
      </c>
      <c r="BV876" s="47"/>
      <c r="BW876" s="52" t="s">
        <v>4</v>
      </c>
      <c r="BX876" s="69">
        <v>0.94937000000000005</v>
      </c>
      <c r="BY876" s="73">
        <v>1.0431299999999999</v>
      </c>
      <c r="BZ876" s="69">
        <v>1.13689</v>
      </c>
      <c r="CB876" s="47"/>
      <c r="CC876" s="52" t="s">
        <v>4</v>
      </c>
      <c r="CD876" s="69">
        <v>0.96506999999999998</v>
      </c>
      <c r="CE876" s="73">
        <v>1.0355399999999999</v>
      </c>
      <c r="CF876" s="69">
        <v>1.1060099999999999</v>
      </c>
      <c r="CH876" s="47"/>
      <c r="CI876" s="52" t="s">
        <v>4</v>
      </c>
      <c r="CJ876" s="69">
        <v>0.95245000000000002</v>
      </c>
      <c r="CK876" s="73">
        <v>1.00145</v>
      </c>
      <c r="CL876" s="69">
        <v>1.0504599999999999</v>
      </c>
    </row>
    <row r="877" spans="2:90" x14ac:dyDescent="0.3">
      <c r="B877" s="14" t="s">
        <v>20</v>
      </c>
      <c r="C877" s="50" t="s">
        <v>3</v>
      </c>
      <c r="D877" s="71">
        <v>1.2716000000000001</v>
      </c>
      <c r="E877" s="72">
        <v>1.41099</v>
      </c>
      <c r="F877" s="71">
        <v>1.5503800000000001</v>
      </c>
      <c r="H877" s="14" t="s">
        <v>20</v>
      </c>
      <c r="I877" s="50" t="s">
        <v>3</v>
      </c>
      <c r="J877" s="71">
        <v>1.26034</v>
      </c>
      <c r="K877" s="72">
        <v>1.4023399999999999</v>
      </c>
      <c r="L877" s="71">
        <v>1.54433</v>
      </c>
      <c r="N877" s="14" t="s">
        <v>20</v>
      </c>
      <c r="O877" s="50" t="s">
        <v>3</v>
      </c>
      <c r="P877" s="71">
        <v>1.2535000000000001</v>
      </c>
      <c r="Q877" s="72">
        <v>1.39906</v>
      </c>
      <c r="R877" s="71">
        <v>1.54461</v>
      </c>
      <c r="T877" s="14" t="s">
        <v>20</v>
      </c>
      <c r="U877" s="50" t="s">
        <v>3</v>
      </c>
      <c r="V877" s="71">
        <v>1.2404599999999999</v>
      </c>
      <c r="W877" s="72">
        <v>1.38879</v>
      </c>
      <c r="X877" s="71">
        <v>1.5371300000000001</v>
      </c>
      <c r="Z877" s="14" t="s">
        <v>20</v>
      </c>
      <c r="AA877" s="50" t="s">
        <v>3</v>
      </c>
      <c r="AB877" s="71">
        <v>1.2133100000000001</v>
      </c>
      <c r="AC877" s="72">
        <v>1.37154</v>
      </c>
      <c r="AD877" s="71">
        <v>1.5297799999999999</v>
      </c>
      <c r="AF877" s="14" t="s">
        <v>20</v>
      </c>
      <c r="AG877" s="50" t="s">
        <v>3</v>
      </c>
      <c r="AH877" s="71">
        <v>1.19815</v>
      </c>
      <c r="AI877" s="72">
        <v>1.36429</v>
      </c>
      <c r="AJ877" s="71">
        <v>1.5304199999999999</v>
      </c>
      <c r="AL877" s="14" t="s">
        <v>20</v>
      </c>
      <c r="AM877" s="50" t="s">
        <v>3</v>
      </c>
      <c r="AN877" s="71">
        <v>1.1572199999999999</v>
      </c>
      <c r="AO877" s="72">
        <v>1.33687</v>
      </c>
      <c r="AP877" s="71">
        <v>1.5165299999999999</v>
      </c>
      <c r="AR877" s="14" t="s">
        <v>20</v>
      </c>
      <c r="AS877" s="50" t="s">
        <v>3</v>
      </c>
      <c r="AT877" s="71">
        <v>1.11975</v>
      </c>
      <c r="AU877" s="72">
        <v>1.2980100000000001</v>
      </c>
      <c r="AV877" s="71">
        <v>1.47628</v>
      </c>
      <c r="AX877" s="14" t="s">
        <v>20</v>
      </c>
      <c r="AY877" s="50" t="s">
        <v>3</v>
      </c>
      <c r="AZ877" s="71">
        <v>1.0617300000000001</v>
      </c>
      <c r="BA877" s="72">
        <v>1.2491000000000001</v>
      </c>
      <c r="BB877" s="71">
        <v>1.4364699999999999</v>
      </c>
      <c r="BD877" s="14" t="s">
        <v>20</v>
      </c>
      <c r="BE877" s="50" t="s">
        <v>3</v>
      </c>
      <c r="BF877" s="71">
        <v>1.0078800000000001</v>
      </c>
      <c r="BG877" s="72">
        <v>1.1875500000000001</v>
      </c>
      <c r="BH877" s="71">
        <v>1.36721</v>
      </c>
      <c r="BJ877" s="14" t="s">
        <v>20</v>
      </c>
      <c r="BK877" s="50" t="s">
        <v>3</v>
      </c>
      <c r="BL877" s="71">
        <v>0.92523</v>
      </c>
      <c r="BM877" s="72">
        <v>1.0890299999999999</v>
      </c>
      <c r="BN877" s="71">
        <v>1.2528300000000001</v>
      </c>
      <c r="BP877" s="14" t="s">
        <v>20</v>
      </c>
      <c r="BQ877" s="50" t="s">
        <v>3</v>
      </c>
      <c r="BR877" s="71">
        <v>0.81935000000000002</v>
      </c>
      <c r="BS877" s="72">
        <v>0.97960000000000003</v>
      </c>
      <c r="BT877" s="71">
        <v>1.13985</v>
      </c>
      <c r="BV877" s="14" t="s">
        <v>20</v>
      </c>
      <c r="BW877" s="50" t="s">
        <v>3</v>
      </c>
      <c r="BX877" s="71">
        <v>0.67140999999999995</v>
      </c>
      <c r="BY877" s="72">
        <v>0.84653999999999996</v>
      </c>
      <c r="BZ877" s="71">
        <v>1.0216799999999999</v>
      </c>
      <c r="CB877" s="14" t="s">
        <v>20</v>
      </c>
      <c r="CC877" s="50" t="s">
        <v>3</v>
      </c>
      <c r="CD877" s="71">
        <v>0.52127999999999997</v>
      </c>
      <c r="CE877" s="72">
        <v>0.68494999999999995</v>
      </c>
      <c r="CF877" s="71">
        <v>0.84862000000000004</v>
      </c>
      <c r="CH877" s="14" t="s">
        <v>20</v>
      </c>
      <c r="CI877" s="50" t="s">
        <v>3</v>
      </c>
      <c r="CJ877" s="71">
        <v>0.48388999999999999</v>
      </c>
      <c r="CK877" s="72">
        <v>0.58850000000000002</v>
      </c>
      <c r="CL877" s="71">
        <v>0.69311</v>
      </c>
    </row>
    <row r="878" spans="2:90" x14ac:dyDescent="0.3">
      <c r="B878" s="47"/>
      <c r="C878" s="52" t="s">
        <v>4</v>
      </c>
      <c r="D878" s="69">
        <v>1.0134700000000001</v>
      </c>
      <c r="E878" s="73">
        <v>1.0636300000000001</v>
      </c>
      <c r="F878" s="69">
        <v>1.11378</v>
      </c>
      <c r="H878" s="47"/>
      <c r="I878" s="52" t="s">
        <v>4</v>
      </c>
      <c r="J878" s="69">
        <v>1.01109</v>
      </c>
      <c r="K878" s="73">
        <v>1.06108</v>
      </c>
      <c r="L878" s="69">
        <v>1.1110800000000001</v>
      </c>
      <c r="N878" s="47"/>
      <c r="O878" s="52" t="s">
        <v>4</v>
      </c>
      <c r="P878" s="69">
        <v>1.0106200000000001</v>
      </c>
      <c r="Q878" s="73">
        <v>1.0619400000000001</v>
      </c>
      <c r="R878" s="69">
        <v>1.1132599999999999</v>
      </c>
      <c r="T878" s="47"/>
      <c r="U878" s="52" t="s">
        <v>4</v>
      </c>
      <c r="V878" s="69">
        <v>1.00973</v>
      </c>
      <c r="W878" s="73">
        <v>1.0611999999999999</v>
      </c>
      <c r="X878" s="69">
        <v>1.11266</v>
      </c>
      <c r="Z878" s="47"/>
      <c r="AA878" s="52" t="s">
        <v>4</v>
      </c>
      <c r="AB878" s="69">
        <v>1.00562</v>
      </c>
      <c r="AC878" s="73">
        <v>1.0613300000000001</v>
      </c>
      <c r="AD878" s="69">
        <v>1.11703</v>
      </c>
      <c r="AF878" s="47"/>
      <c r="AG878" s="52" t="s">
        <v>4</v>
      </c>
      <c r="AH878" s="69">
        <v>0.99995999999999996</v>
      </c>
      <c r="AI878" s="73">
        <v>1.0580400000000001</v>
      </c>
      <c r="AJ878" s="69">
        <v>1.1161300000000001</v>
      </c>
      <c r="AL878" s="47"/>
      <c r="AM878" s="52" t="s">
        <v>4</v>
      </c>
      <c r="AN878" s="69">
        <v>0.99283999999999994</v>
      </c>
      <c r="AO878" s="73">
        <v>1.0561700000000001</v>
      </c>
      <c r="AP878" s="69">
        <v>1.11951</v>
      </c>
      <c r="AR878" s="47"/>
      <c r="AS878" s="52" t="s">
        <v>4</v>
      </c>
      <c r="AT878" s="69">
        <v>0.98797000000000001</v>
      </c>
      <c r="AU878" s="73">
        <v>1.0547800000000001</v>
      </c>
      <c r="AV878" s="69">
        <v>1.12158</v>
      </c>
      <c r="AX878" s="47"/>
      <c r="AY878" s="52" t="s">
        <v>4</v>
      </c>
      <c r="AZ878" s="69">
        <v>0.96940000000000004</v>
      </c>
      <c r="BA878" s="73">
        <v>1.0452900000000001</v>
      </c>
      <c r="BB878" s="69">
        <v>1.12117</v>
      </c>
      <c r="BD878" s="47"/>
      <c r="BE878" s="52" t="s">
        <v>4</v>
      </c>
      <c r="BF878" s="69">
        <v>0.94796999999999998</v>
      </c>
      <c r="BG878" s="73">
        <v>1.0277099999999999</v>
      </c>
      <c r="BH878" s="69">
        <v>1.10744</v>
      </c>
      <c r="BJ878" s="47"/>
      <c r="BK878" s="52" t="s">
        <v>4</v>
      </c>
      <c r="BL878" s="69">
        <v>0.92430999999999996</v>
      </c>
      <c r="BM878" s="73">
        <v>1.00603</v>
      </c>
      <c r="BN878" s="69">
        <v>1.08775</v>
      </c>
      <c r="BP878" s="47"/>
      <c r="BQ878" s="52" t="s">
        <v>4</v>
      </c>
      <c r="BR878" s="69">
        <v>0.86775999999999998</v>
      </c>
      <c r="BS878" s="73">
        <v>0.95331999999999995</v>
      </c>
      <c r="BT878" s="69">
        <v>1.03888</v>
      </c>
      <c r="BV878" s="47"/>
      <c r="BW878" s="52" t="s">
        <v>4</v>
      </c>
      <c r="BX878" s="69">
        <v>0.74848000000000003</v>
      </c>
      <c r="BY878" s="73">
        <v>0.86226999999999998</v>
      </c>
      <c r="BZ878" s="69">
        <v>0.97606000000000004</v>
      </c>
      <c r="CB878" s="47"/>
      <c r="CC878" s="52" t="s">
        <v>4</v>
      </c>
      <c r="CD878" s="69">
        <v>0.60451999999999995</v>
      </c>
      <c r="CE878" s="73">
        <v>0.73958000000000002</v>
      </c>
      <c r="CF878" s="69">
        <v>0.87463999999999997</v>
      </c>
      <c r="CH878" s="47"/>
      <c r="CI878" s="52" t="s">
        <v>4</v>
      </c>
      <c r="CJ878" s="69">
        <v>0.55888000000000004</v>
      </c>
      <c r="CK878" s="73">
        <v>0.66934000000000005</v>
      </c>
      <c r="CL878" s="69">
        <v>0.77980000000000005</v>
      </c>
    </row>
    <row r="879" spans="2:90" x14ac:dyDescent="0.3">
      <c r="B879" s="14" t="s">
        <v>21</v>
      </c>
      <c r="C879" s="50" t="s">
        <v>3</v>
      </c>
      <c r="D879" s="71">
        <v>1.47193</v>
      </c>
      <c r="E879" s="74">
        <v>1.5804100000000001</v>
      </c>
      <c r="F879" s="71">
        <v>1.6889000000000001</v>
      </c>
      <c r="H879" s="14" t="s">
        <v>21</v>
      </c>
      <c r="I879" s="50" t="s">
        <v>3</v>
      </c>
      <c r="J879" s="71">
        <v>1.4602900000000001</v>
      </c>
      <c r="K879" s="74">
        <v>1.57222</v>
      </c>
      <c r="L879" s="71">
        <v>1.68415</v>
      </c>
      <c r="N879" s="14" t="s">
        <v>21</v>
      </c>
      <c r="O879" s="50" t="s">
        <v>3</v>
      </c>
      <c r="P879" s="71">
        <v>1.4558899999999999</v>
      </c>
      <c r="Q879" s="74">
        <v>1.56898</v>
      </c>
      <c r="R879" s="71">
        <v>1.6820600000000001</v>
      </c>
      <c r="T879" s="14" t="s">
        <v>21</v>
      </c>
      <c r="U879" s="50" t="s">
        <v>3</v>
      </c>
      <c r="V879" s="71">
        <v>1.45225</v>
      </c>
      <c r="W879" s="74">
        <v>1.5657799999999999</v>
      </c>
      <c r="X879" s="71">
        <v>1.6793100000000001</v>
      </c>
      <c r="Z879" s="14" t="s">
        <v>21</v>
      </c>
      <c r="AA879" s="50" t="s">
        <v>3</v>
      </c>
      <c r="AB879" s="71">
        <v>1.4380599999999999</v>
      </c>
      <c r="AC879" s="74">
        <v>1.5566500000000001</v>
      </c>
      <c r="AD879" s="71">
        <v>1.6752499999999999</v>
      </c>
      <c r="AF879" s="14" t="s">
        <v>21</v>
      </c>
      <c r="AG879" s="50" t="s">
        <v>3</v>
      </c>
      <c r="AH879" s="71">
        <v>1.43621</v>
      </c>
      <c r="AI879" s="74">
        <v>1.56009</v>
      </c>
      <c r="AJ879" s="71">
        <v>1.68397</v>
      </c>
      <c r="AL879" s="14" t="s">
        <v>21</v>
      </c>
      <c r="AM879" s="50" t="s">
        <v>3</v>
      </c>
      <c r="AN879" s="71">
        <v>1.42076</v>
      </c>
      <c r="AO879" s="74">
        <v>1.5487</v>
      </c>
      <c r="AP879" s="71">
        <v>1.67665</v>
      </c>
      <c r="AR879" s="14" t="s">
        <v>21</v>
      </c>
      <c r="AS879" s="50" t="s">
        <v>3</v>
      </c>
      <c r="AT879" s="71">
        <v>1.4158999999999999</v>
      </c>
      <c r="AU879" s="74">
        <v>1.54301</v>
      </c>
      <c r="AV879" s="71">
        <v>1.67012</v>
      </c>
      <c r="AX879" s="14" t="s">
        <v>21</v>
      </c>
      <c r="AY879" s="50" t="s">
        <v>3</v>
      </c>
      <c r="AZ879" s="71">
        <v>1.4129700000000001</v>
      </c>
      <c r="BA879" s="74">
        <v>1.5389299999999999</v>
      </c>
      <c r="BB879" s="71">
        <v>1.6649</v>
      </c>
      <c r="BD879" s="14" t="s">
        <v>21</v>
      </c>
      <c r="BE879" s="50" t="s">
        <v>3</v>
      </c>
      <c r="BF879" s="71">
        <v>1.3945799999999999</v>
      </c>
      <c r="BG879" s="74">
        <v>1.5207599999999999</v>
      </c>
      <c r="BH879" s="71">
        <v>1.6469400000000001</v>
      </c>
      <c r="BJ879" s="14" t="s">
        <v>21</v>
      </c>
      <c r="BK879" s="50" t="s">
        <v>3</v>
      </c>
      <c r="BL879" s="71">
        <v>1.3419000000000001</v>
      </c>
      <c r="BM879" s="74">
        <v>1.4890699999999999</v>
      </c>
      <c r="BN879" s="71">
        <v>1.6362399999999999</v>
      </c>
      <c r="BP879" s="14" t="s">
        <v>21</v>
      </c>
      <c r="BQ879" s="50" t="s">
        <v>3</v>
      </c>
      <c r="BR879" s="71">
        <v>1.29311</v>
      </c>
      <c r="BS879" s="74">
        <v>1.43469</v>
      </c>
      <c r="BT879" s="71">
        <v>1.57626</v>
      </c>
      <c r="BV879" s="14" t="s">
        <v>21</v>
      </c>
      <c r="BW879" s="50" t="s">
        <v>3</v>
      </c>
      <c r="BX879" s="71">
        <v>1.1869400000000001</v>
      </c>
      <c r="BY879" s="74">
        <v>1.3532599999999999</v>
      </c>
      <c r="BZ879" s="71">
        <v>1.5195700000000001</v>
      </c>
      <c r="CB879" s="14" t="s">
        <v>21</v>
      </c>
      <c r="CC879" s="50" t="s">
        <v>3</v>
      </c>
      <c r="CD879" s="71">
        <v>1.1128499999999999</v>
      </c>
      <c r="CE879" s="74">
        <v>1.26152</v>
      </c>
      <c r="CF879" s="71">
        <v>1.4101999999999999</v>
      </c>
      <c r="CH879" s="14" t="s">
        <v>21</v>
      </c>
      <c r="CI879" s="50" t="s">
        <v>3</v>
      </c>
      <c r="CJ879" s="71">
        <v>1.1076600000000001</v>
      </c>
      <c r="CK879" s="74">
        <v>1.2204999999999999</v>
      </c>
      <c r="CL879" s="71">
        <v>1.33335</v>
      </c>
    </row>
    <row r="880" spans="2:90" x14ac:dyDescent="0.3">
      <c r="B880" s="47"/>
      <c r="C880" s="52" t="s">
        <v>4</v>
      </c>
      <c r="D880" s="69">
        <v>1.0041899999999999</v>
      </c>
      <c r="E880" s="73">
        <v>1.0476000000000001</v>
      </c>
      <c r="F880" s="69">
        <v>1.09101</v>
      </c>
      <c r="H880" s="47"/>
      <c r="I880" s="52" t="s">
        <v>4</v>
      </c>
      <c r="J880" s="69">
        <v>1.0036499999999999</v>
      </c>
      <c r="K880" s="73">
        <v>1.04643</v>
      </c>
      <c r="L880" s="69">
        <v>1.08921</v>
      </c>
      <c r="N880" s="47"/>
      <c r="O880" s="52" t="s">
        <v>4</v>
      </c>
      <c r="P880" s="69">
        <v>1.00539</v>
      </c>
      <c r="Q880" s="73">
        <v>1.0487500000000001</v>
      </c>
      <c r="R880" s="69">
        <v>1.0921000000000001</v>
      </c>
      <c r="T880" s="47"/>
      <c r="U880" s="52" t="s">
        <v>4</v>
      </c>
      <c r="V880" s="69">
        <v>1.0042199999999999</v>
      </c>
      <c r="W880" s="73">
        <v>1.04765</v>
      </c>
      <c r="X880" s="69">
        <v>1.09108</v>
      </c>
      <c r="Z880" s="47"/>
      <c r="AA880" s="52" t="s">
        <v>4</v>
      </c>
      <c r="AB880" s="69">
        <v>1.00892</v>
      </c>
      <c r="AC880" s="73">
        <v>1.05227</v>
      </c>
      <c r="AD880" s="69">
        <v>1.09562</v>
      </c>
      <c r="AF880" s="47"/>
      <c r="AG880" s="52" t="s">
        <v>4</v>
      </c>
      <c r="AH880" s="69">
        <v>1.0054000000000001</v>
      </c>
      <c r="AI880" s="73">
        <v>1.04853</v>
      </c>
      <c r="AJ880" s="69">
        <v>1.0916699999999999</v>
      </c>
      <c r="AL880" s="47"/>
      <c r="AM880" s="52" t="s">
        <v>4</v>
      </c>
      <c r="AN880" s="69">
        <v>1.0068999999999999</v>
      </c>
      <c r="AO880" s="73">
        <v>1.0524199999999999</v>
      </c>
      <c r="AP880" s="69">
        <v>1.0979399999999999</v>
      </c>
      <c r="AR880" s="47"/>
      <c r="AS880" s="52" t="s">
        <v>4</v>
      </c>
      <c r="AT880" s="69">
        <v>1.00929</v>
      </c>
      <c r="AU880" s="73">
        <v>1.0542199999999999</v>
      </c>
      <c r="AV880" s="69">
        <v>1.0991500000000001</v>
      </c>
      <c r="AX880" s="47"/>
      <c r="AY880" s="52" t="s">
        <v>4</v>
      </c>
      <c r="AZ880" s="69">
        <v>1.0049300000000001</v>
      </c>
      <c r="BA880" s="73">
        <v>1.0507</v>
      </c>
      <c r="BB880" s="69">
        <v>1.0964700000000001</v>
      </c>
      <c r="BD880" s="47"/>
      <c r="BE880" s="52" t="s">
        <v>4</v>
      </c>
      <c r="BF880" s="69">
        <v>0.98665000000000003</v>
      </c>
      <c r="BG880" s="73">
        <v>1.0363199999999999</v>
      </c>
      <c r="BH880" s="69">
        <v>1.08599</v>
      </c>
      <c r="BJ880" s="47"/>
      <c r="BK880" s="52" t="s">
        <v>4</v>
      </c>
      <c r="BL880" s="69">
        <v>0.98160999999999998</v>
      </c>
      <c r="BM880" s="73">
        <v>1.0292600000000001</v>
      </c>
      <c r="BN880" s="69">
        <v>1.0769200000000001</v>
      </c>
      <c r="BP880" s="47"/>
      <c r="BQ880" s="52" t="s">
        <v>4</v>
      </c>
      <c r="BR880" s="69">
        <v>0.94621</v>
      </c>
      <c r="BS880" s="73">
        <v>1.00179</v>
      </c>
      <c r="BT880" s="69">
        <v>1.0573699999999999</v>
      </c>
      <c r="BV880" s="47"/>
      <c r="BW880" s="52" t="s">
        <v>4</v>
      </c>
      <c r="BX880" s="69">
        <v>0.87438000000000005</v>
      </c>
      <c r="BY880" s="73">
        <v>0.94869000000000003</v>
      </c>
      <c r="BZ880" s="69">
        <v>1.0229999999999999</v>
      </c>
      <c r="CB880" s="47"/>
      <c r="CC880" s="52" t="s">
        <v>4</v>
      </c>
      <c r="CD880" s="69">
        <v>0.82003000000000004</v>
      </c>
      <c r="CE880" s="73">
        <v>0.89300999999999997</v>
      </c>
      <c r="CF880" s="69">
        <v>0.96599000000000002</v>
      </c>
      <c r="CH880" s="47"/>
      <c r="CI880" s="52" t="s">
        <v>4</v>
      </c>
      <c r="CJ880" s="69">
        <v>0.78969999999999996</v>
      </c>
      <c r="CK880" s="73">
        <v>0.86217999999999995</v>
      </c>
      <c r="CL880" s="69">
        <v>0.93466000000000005</v>
      </c>
    </row>
    <row r="881" spans="2:90" x14ac:dyDescent="0.3">
      <c r="B881" s="14" t="s">
        <v>22</v>
      </c>
      <c r="C881" s="50" t="s">
        <v>3</v>
      </c>
      <c r="D881" s="71">
        <v>0.30157</v>
      </c>
      <c r="E881" s="74">
        <v>0.31735999999999998</v>
      </c>
      <c r="F881" s="71">
        <v>0.33315</v>
      </c>
      <c r="H881" s="14" t="s">
        <v>22</v>
      </c>
      <c r="I881" s="50" t="s">
        <v>3</v>
      </c>
      <c r="J881" s="71">
        <v>0.30697999999999998</v>
      </c>
      <c r="K881" s="74">
        <v>0.32038</v>
      </c>
      <c r="L881" s="71">
        <v>0.33378999999999998</v>
      </c>
      <c r="N881" s="14" t="s">
        <v>22</v>
      </c>
      <c r="O881" s="50" t="s">
        <v>3</v>
      </c>
      <c r="P881" s="71">
        <v>0.30714000000000002</v>
      </c>
      <c r="Q881" s="74">
        <v>0.32050000000000001</v>
      </c>
      <c r="R881" s="71">
        <v>0.33384999999999998</v>
      </c>
      <c r="T881" s="14" t="s">
        <v>22</v>
      </c>
      <c r="U881" s="50" t="s">
        <v>3</v>
      </c>
      <c r="V881" s="71">
        <v>0.29759000000000002</v>
      </c>
      <c r="W881" s="74">
        <v>0.31563999999999998</v>
      </c>
      <c r="X881" s="71">
        <v>0.33368999999999999</v>
      </c>
      <c r="Z881" s="14" t="s">
        <v>22</v>
      </c>
      <c r="AA881" s="50" t="s">
        <v>3</v>
      </c>
      <c r="AB881" s="71">
        <v>0.30365999999999999</v>
      </c>
      <c r="AC881" s="74">
        <v>0.31933</v>
      </c>
      <c r="AD881" s="71">
        <v>0.33499000000000001</v>
      </c>
      <c r="AF881" s="14" t="s">
        <v>22</v>
      </c>
      <c r="AG881" s="50" t="s">
        <v>3</v>
      </c>
      <c r="AH881" s="71">
        <v>0.30395</v>
      </c>
      <c r="AI881" s="74">
        <v>0.31525999999999998</v>
      </c>
      <c r="AJ881" s="71">
        <v>0.32656000000000002</v>
      </c>
      <c r="AL881" s="14" t="s">
        <v>22</v>
      </c>
      <c r="AM881" s="50" t="s">
        <v>3</v>
      </c>
      <c r="AN881" s="71">
        <v>0.30155999999999999</v>
      </c>
      <c r="AO881" s="74">
        <v>0.31731999999999999</v>
      </c>
      <c r="AP881" s="71">
        <v>0.33307999999999999</v>
      </c>
      <c r="AR881" s="14" t="s">
        <v>22</v>
      </c>
      <c r="AS881" s="50" t="s">
        <v>3</v>
      </c>
      <c r="AT881" s="71">
        <v>0.29857</v>
      </c>
      <c r="AU881" s="74">
        <v>0.31336999999999998</v>
      </c>
      <c r="AV881" s="71">
        <v>0.32817000000000002</v>
      </c>
      <c r="AX881" s="14" t="s">
        <v>22</v>
      </c>
      <c r="AY881" s="50" t="s">
        <v>3</v>
      </c>
      <c r="AZ881" s="71">
        <v>0.29360999999999998</v>
      </c>
      <c r="BA881" s="74">
        <v>0.30802000000000002</v>
      </c>
      <c r="BB881" s="71">
        <v>0.32242999999999999</v>
      </c>
      <c r="BD881" s="14" t="s">
        <v>22</v>
      </c>
      <c r="BE881" s="50" t="s">
        <v>3</v>
      </c>
      <c r="BF881" s="71">
        <v>0.28805999999999998</v>
      </c>
      <c r="BG881" s="74">
        <v>0.30193999999999999</v>
      </c>
      <c r="BH881" s="71">
        <v>0.31580999999999998</v>
      </c>
      <c r="BJ881" s="14" t="s">
        <v>22</v>
      </c>
      <c r="BK881" s="50" t="s">
        <v>3</v>
      </c>
      <c r="BL881" s="71">
        <v>0.28415000000000001</v>
      </c>
      <c r="BM881" s="74">
        <v>0.29542000000000002</v>
      </c>
      <c r="BN881" s="71">
        <v>0.30668000000000001</v>
      </c>
      <c r="BP881" s="14" t="s">
        <v>22</v>
      </c>
      <c r="BQ881" s="50" t="s">
        <v>3</v>
      </c>
      <c r="BR881" s="71">
        <v>0.28434999999999999</v>
      </c>
      <c r="BS881" s="74">
        <v>0.29146</v>
      </c>
      <c r="BT881" s="71">
        <v>0.29857</v>
      </c>
      <c r="BV881" s="14" t="s">
        <v>22</v>
      </c>
      <c r="BW881" s="50" t="s">
        <v>3</v>
      </c>
      <c r="BX881" s="71">
        <v>0.2868</v>
      </c>
      <c r="BY881" s="74">
        <v>0.29242000000000001</v>
      </c>
      <c r="BZ881" s="71">
        <v>0.29803000000000002</v>
      </c>
      <c r="CB881" s="14" t="s">
        <v>22</v>
      </c>
      <c r="CC881" s="50" t="s">
        <v>3</v>
      </c>
      <c r="CD881" s="71">
        <v>0.28450999999999999</v>
      </c>
      <c r="CE881" s="74">
        <v>0.28763</v>
      </c>
      <c r="CF881" s="71">
        <v>0.29074</v>
      </c>
      <c r="CH881" s="14" t="s">
        <v>22</v>
      </c>
      <c r="CI881" s="50" t="s">
        <v>3</v>
      </c>
      <c r="CJ881" s="71">
        <v>0.28344999999999998</v>
      </c>
      <c r="CK881" s="74">
        <v>0.28715000000000002</v>
      </c>
      <c r="CL881" s="71">
        <v>0.29085</v>
      </c>
    </row>
    <row r="882" spans="2:90" x14ac:dyDescent="0.3">
      <c r="B882" s="47"/>
      <c r="C882" s="52" t="s">
        <v>4</v>
      </c>
      <c r="D882" s="69">
        <v>0.20935000000000001</v>
      </c>
      <c r="E882" s="73">
        <v>0.217</v>
      </c>
      <c r="F882" s="69">
        <v>0.22464999999999999</v>
      </c>
      <c r="H882" s="47"/>
      <c r="I882" s="52" t="s">
        <v>4</v>
      </c>
      <c r="J882" s="69">
        <v>0.21046000000000001</v>
      </c>
      <c r="K882" s="73">
        <v>0.21789</v>
      </c>
      <c r="L882" s="69">
        <v>0.22533</v>
      </c>
      <c r="N882" s="47"/>
      <c r="O882" s="52" t="s">
        <v>4</v>
      </c>
      <c r="P882" s="69">
        <v>0.21046999999999999</v>
      </c>
      <c r="Q882" s="73">
        <v>0.21740999999999999</v>
      </c>
      <c r="R882" s="69">
        <v>0.22434000000000001</v>
      </c>
      <c r="T882" s="47"/>
      <c r="U882" s="52" t="s">
        <v>4</v>
      </c>
      <c r="V882" s="69">
        <v>0.20838000000000001</v>
      </c>
      <c r="W882" s="73">
        <v>0.21657999999999999</v>
      </c>
      <c r="X882" s="69">
        <v>0.22477</v>
      </c>
      <c r="Z882" s="47"/>
      <c r="AA882" s="52" t="s">
        <v>4</v>
      </c>
      <c r="AB882" s="69">
        <v>0.21149000000000001</v>
      </c>
      <c r="AC882" s="73">
        <v>0.21820000000000001</v>
      </c>
      <c r="AD882" s="69">
        <v>0.22492000000000001</v>
      </c>
      <c r="AF882" s="47"/>
      <c r="AG882" s="52" t="s">
        <v>4</v>
      </c>
      <c r="AH882" s="69">
        <v>0.21165999999999999</v>
      </c>
      <c r="AI882" s="73">
        <v>0.21617</v>
      </c>
      <c r="AJ882" s="69">
        <v>0.22067999999999999</v>
      </c>
      <c r="AL882" s="47"/>
      <c r="AM882" s="52" t="s">
        <v>4</v>
      </c>
      <c r="AN882" s="69">
        <v>0.21332999999999999</v>
      </c>
      <c r="AO882" s="73">
        <v>0.21851999999999999</v>
      </c>
      <c r="AP882" s="69">
        <v>0.22372</v>
      </c>
      <c r="AR882" s="47"/>
      <c r="AS882" s="52" t="s">
        <v>4</v>
      </c>
      <c r="AT882" s="69">
        <v>0.20974999999999999</v>
      </c>
      <c r="AU882" s="73">
        <v>0.21682999999999999</v>
      </c>
      <c r="AV882" s="69">
        <v>0.22391</v>
      </c>
      <c r="AX882" s="47"/>
      <c r="AY882" s="52" t="s">
        <v>4</v>
      </c>
      <c r="AZ882" s="69">
        <v>0.21290999999999999</v>
      </c>
      <c r="BA882" s="73">
        <v>0.21759000000000001</v>
      </c>
      <c r="BB882" s="69">
        <v>0.22226000000000001</v>
      </c>
      <c r="BD882" s="47"/>
      <c r="BE882" s="52" t="s">
        <v>4</v>
      </c>
      <c r="BF882" s="69">
        <v>0.21304000000000001</v>
      </c>
      <c r="BG882" s="73">
        <v>0.21964</v>
      </c>
      <c r="BH882" s="69">
        <v>0.22624</v>
      </c>
      <c r="BJ882" s="47"/>
      <c r="BK882" s="52" t="s">
        <v>4</v>
      </c>
      <c r="BL882" s="69">
        <v>0.21142</v>
      </c>
      <c r="BM882" s="73">
        <v>0.21586</v>
      </c>
      <c r="BN882" s="69">
        <v>0.22031000000000001</v>
      </c>
      <c r="BP882" s="47"/>
      <c r="BQ882" s="52" t="s">
        <v>4</v>
      </c>
      <c r="BR882" s="69">
        <v>0.21021999999999999</v>
      </c>
      <c r="BS882" s="73">
        <v>0.21351999999999999</v>
      </c>
      <c r="BT882" s="69">
        <v>0.21681</v>
      </c>
      <c r="BV882" s="47"/>
      <c r="BW882" s="52" t="s">
        <v>4</v>
      </c>
      <c r="BX882" s="69">
        <v>0.21315999999999999</v>
      </c>
      <c r="BY882" s="73">
        <v>0.21582999999999999</v>
      </c>
      <c r="BZ882" s="69">
        <v>0.21848999999999999</v>
      </c>
      <c r="CB882" s="47"/>
      <c r="CC882" s="52" t="s">
        <v>4</v>
      </c>
      <c r="CD882" s="69">
        <v>0.21210000000000001</v>
      </c>
      <c r="CE882" s="73">
        <v>0.21434</v>
      </c>
      <c r="CF882" s="69">
        <v>0.21659</v>
      </c>
      <c r="CH882" s="47"/>
      <c r="CI882" s="52" t="s">
        <v>4</v>
      </c>
      <c r="CJ882" s="69">
        <v>0.21096999999999999</v>
      </c>
      <c r="CK882" s="73">
        <v>0.21354999999999999</v>
      </c>
      <c r="CL882" s="69">
        <v>0.21612000000000001</v>
      </c>
    </row>
    <row r="883" spans="2:90" x14ac:dyDescent="0.3">
      <c r="B883" s="14" t="s">
        <v>23</v>
      </c>
      <c r="C883" s="50" t="s">
        <v>3</v>
      </c>
      <c r="D883" s="71">
        <v>0.28089999999999998</v>
      </c>
      <c r="E883" s="72">
        <v>0.58275999999999994</v>
      </c>
      <c r="F883" s="71">
        <v>0.88461999999999996</v>
      </c>
      <c r="H883" s="14" t="s">
        <v>23</v>
      </c>
      <c r="I883" s="50" t="s">
        <v>3</v>
      </c>
      <c r="J883" s="71">
        <v>0.26823999999999998</v>
      </c>
      <c r="K883" s="72">
        <v>0.60953999999999997</v>
      </c>
      <c r="L883" s="71">
        <v>0.95082999999999995</v>
      </c>
      <c r="N883" s="14" t="s">
        <v>23</v>
      </c>
      <c r="O883" s="50" t="s">
        <v>3</v>
      </c>
      <c r="P883" s="71">
        <v>0.28067999999999999</v>
      </c>
      <c r="Q883" s="72">
        <v>0.60870000000000002</v>
      </c>
      <c r="R883" s="71">
        <v>0.93671000000000004</v>
      </c>
      <c r="T883" s="14" t="s">
        <v>23</v>
      </c>
      <c r="U883" s="50" t="s">
        <v>3</v>
      </c>
      <c r="V883" s="71">
        <v>0.28516999999999998</v>
      </c>
      <c r="W883" s="72">
        <v>0.62902000000000002</v>
      </c>
      <c r="X883" s="71">
        <v>0.97287999999999997</v>
      </c>
      <c r="Z883" s="14" t="s">
        <v>23</v>
      </c>
      <c r="AA883" s="50" t="s">
        <v>3</v>
      </c>
      <c r="AB883" s="71">
        <v>0.28211999999999998</v>
      </c>
      <c r="AC883" s="72">
        <v>0.69576000000000005</v>
      </c>
      <c r="AD883" s="71">
        <v>1.1093999999999999</v>
      </c>
      <c r="AF883" s="14" t="s">
        <v>23</v>
      </c>
      <c r="AG883" s="50" t="s">
        <v>3</v>
      </c>
      <c r="AH883" s="71">
        <v>0.29969000000000001</v>
      </c>
      <c r="AI883" s="72">
        <v>0.75358000000000003</v>
      </c>
      <c r="AJ883" s="71">
        <v>1.20747</v>
      </c>
      <c r="AL883" s="14" t="s">
        <v>23</v>
      </c>
      <c r="AM883" s="50" t="s">
        <v>3</v>
      </c>
      <c r="AN883" s="71">
        <v>0.32478000000000001</v>
      </c>
      <c r="AO883" s="72">
        <v>0.85170000000000001</v>
      </c>
      <c r="AP883" s="71">
        <v>1.37863</v>
      </c>
      <c r="AR883" s="14" t="s">
        <v>23</v>
      </c>
      <c r="AS883" s="50" t="s">
        <v>3</v>
      </c>
      <c r="AT883" s="71">
        <v>0.40056999999999998</v>
      </c>
      <c r="AU883" s="72">
        <v>1.01309</v>
      </c>
      <c r="AV883" s="71">
        <v>1.62561</v>
      </c>
      <c r="AX883" s="14" t="s">
        <v>23</v>
      </c>
      <c r="AY883" s="50" t="s">
        <v>3</v>
      </c>
      <c r="AZ883" s="71">
        <v>0.49468000000000001</v>
      </c>
      <c r="BA883" s="72">
        <v>1.323</v>
      </c>
      <c r="BB883" s="71">
        <v>2.1513200000000001</v>
      </c>
      <c r="BD883" s="14" t="s">
        <v>23</v>
      </c>
      <c r="BE883" s="50" t="s">
        <v>3</v>
      </c>
      <c r="BF883" s="71">
        <v>0.60758999999999996</v>
      </c>
      <c r="BG883" s="72">
        <v>1.88279</v>
      </c>
      <c r="BH883" s="71">
        <v>3.1579899999999999</v>
      </c>
      <c r="BJ883" s="14" t="s">
        <v>23</v>
      </c>
      <c r="BK883" s="50" t="s">
        <v>3</v>
      </c>
      <c r="BL883" s="71">
        <v>1.0803400000000001</v>
      </c>
      <c r="BM883" s="72">
        <v>2.7183199999999998</v>
      </c>
      <c r="BN883" s="71">
        <v>4.3563099999999997</v>
      </c>
      <c r="BP883" s="14" t="s">
        <v>23</v>
      </c>
      <c r="BQ883" s="50" t="s">
        <v>3</v>
      </c>
      <c r="BR883" s="71">
        <v>1.6005499999999999</v>
      </c>
      <c r="BS883" s="72">
        <v>3.6442899999999998</v>
      </c>
      <c r="BT883" s="71">
        <v>5.6880300000000004</v>
      </c>
      <c r="BV883" s="14" t="s">
        <v>23</v>
      </c>
      <c r="BW883" s="50" t="s">
        <v>3</v>
      </c>
      <c r="BX883" s="71">
        <v>2.6967400000000001</v>
      </c>
      <c r="BY883" s="72">
        <v>5.9784199999999998</v>
      </c>
      <c r="BZ883" s="71">
        <v>9.2600899999999999</v>
      </c>
      <c r="CB883" s="14" t="s">
        <v>23</v>
      </c>
      <c r="CC883" s="50" t="s">
        <v>3</v>
      </c>
      <c r="CD883" s="71">
        <v>5.4513699999999998</v>
      </c>
      <c r="CE883" s="72">
        <v>9.5020199999999999</v>
      </c>
      <c r="CF883" s="71">
        <v>13.552670000000001</v>
      </c>
      <c r="CH883" s="14" t="s">
        <v>23</v>
      </c>
      <c r="CI883" s="50" t="s">
        <v>3</v>
      </c>
      <c r="CJ883" s="71">
        <v>10.972239999999999</v>
      </c>
      <c r="CK883" s="72">
        <v>15.06404</v>
      </c>
      <c r="CL883" s="71">
        <v>19.155850000000001</v>
      </c>
    </row>
    <row r="884" spans="2:90" x14ac:dyDescent="0.3">
      <c r="B884" s="47"/>
      <c r="C884" s="52" t="s">
        <v>4</v>
      </c>
      <c r="D884" s="69">
        <v>0.98058999999999996</v>
      </c>
      <c r="E884" s="73">
        <v>1.68106</v>
      </c>
      <c r="F884" s="69">
        <v>2.3815200000000001</v>
      </c>
      <c r="H884" s="47"/>
      <c r="I884" s="52" t="s">
        <v>4</v>
      </c>
      <c r="J884" s="69">
        <v>0.96016000000000001</v>
      </c>
      <c r="K884" s="73">
        <v>1.7373700000000001</v>
      </c>
      <c r="L884" s="69">
        <v>2.51457</v>
      </c>
      <c r="N884" s="47"/>
      <c r="O884" s="52" t="s">
        <v>4</v>
      </c>
      <c r="P884" s="69">
        <v>0.99583999999999995</v>
      </c>
      <c r="Q884" s="73">
        <v>1.7464999999999999</v>
      </c>
      <c r="R884" s="69">
        <v>2.49716</v>
      </c>
      <c r="T884" s="47"/>
      <c r="U884" s="52" t="s">
        <v>4</v>
      </c>
      <c r="V884" s="69">
        <v>1.0367900000000001</v>
      </c>
      <c r="W884" s="73">
        <v>1.7851600000000001</v>
      </c>
      <c r="X884" s="69">
        <v>2.5335200000000002</v>
      </c>
      <c r="Z884" s="47"/>
      <c r="AA884" s="52" t="s">
        <v>4</v>
      </c>
      <c r="AB884" s="69">
        <v>0.98765999999999998</v>
      </c>
      <c r="AC884" s="73">
        <v>1.90435</v>
      </c>
      <c r="AD884" s="69">
        <v>2.8210500000000001</v>
      </c>
      <c r="AF884" s="47"/>
      <c r="AG884" s="52" t="s">
        <v>4</v>
      </c>
      <c r="AH884" s="69">
        <v>1.0756600000000001</v>
      </c>
      <c r="AI884" s="73">
        <v>2.0011899999999998</v>
      </c>
      <c r="AJ884" s="69">
        <v>2.9267300000000001</v>
      </c>
      <c r="AL884" s="47"/>
      <c r="AM884" s="52" t="s">
        <v>4</v>
      </c>
      <c r="AN884" s="69">
        <v>1.2112799999999999</v>
      </c>
      <c r="AO884" s="73">
        <v>2.1533199999999999</v>
      </c>
      <c r="AP884" s="69">
        <v>3.09537</v>
      </c>
      <c r="AR884" s="47"/>
      <c r="AS884" s="52" t="s">
        <v>4</v>
      </c>
      <c r="AT884" s="69">
        <v>1.41161</v>
      </c>
      <c r="AU884" s="73">
        <v>2.4198200000000001</v>
      </c>
      <c r="AV884" s="69">
        <v>3.4280300000000001</v>
      </c>
      <c r="AX884" s="47"/>
      <c r="AY884" s="52" t="s">
        <v>4</v>
      </c>
      <c r="AZ884" s="69">
        <v>1.6958299999999999</v>
      </c>
      <c r="BA884" s="73">
        <v>2.9104899999999998</v>
      </c>
      <c r="BB884" s="69">
        <v>4.1251600000000002</v>
      </c>
      <c r="BD884" s="47"/>
      <c r="BE884" s="52" t="s">
        <v>4</v>
      </c>
      <c r="BF884" s="69">
        <v>2.5202800000000001</v>
      </c>
      <c r="BG884" s="73">
        <v>3.97065</v>
      </c>
      <c r="BH884" s="69">
        <v>5.42103</v>
      </c>
      <c r="BJ884" s="47"/>
      <c r="BK884" s="52" t="s">
        <v>4</v>
      </c>
      <c r="BL884" s="69">
        <v>2.93682</v>
      </c>
      <c r="BM884" s="73">
        <v>4.8330099999999998</v>
      </c>
      <c r="BN884" s="69">
        <v>6.7292100000000001</v>
      </c>
      <c r="BP884" s="47"/>
      <c r="BQ884" s="52" t="s">
        <v>4</v>
      </c>
      <c r="BR884" s="69">
        <v>3.8431199999999999</v>
      </c>
      <c r="BS884" s="73">
        <v>5.9708500000000004</v>
      </c>
      <c r="BT884" s="69">
        <v>8.0985899999999997</v>
      </c>
      <c r="BV884" s="47"/>
      <c r="BW884" s="52" t="s">
        <v>4</v>
      </c>
      <c r="BX884" s="69">
        <v>5.0392400000000004</v>
      </c>
      <c r="BY884" s="73">
        <v>8.6424599999999998</v>
      </c>
      <c r="BZ884" s="69">
        <v>12.24568</v>
      </c>
      <c r="CB884" s="47"/>
      <c r="CC884" s="52" t="s">
        <v>4</v>
      </c>
      <c r="CD884" s="69">
        <v>7.4590500000000004</v>
      </c>
      <c r="CE884" s="73">
        <v>11.797790000000001</v>
      </c>
      <c r="CF884" s="69">
        <v>16.13654</v>
      </c>
      <c r="CH884" s="47"/>
      <c r="CI884" s="52" t="s">
        <v>4</v>
      </c>
      <c r="CJ884" s="69">
        <v>13.7606</v>
      </c>
      <c r="CK884" s="73">
        <v>17.68319</v>
      </c>
      <c r="CL884" s="69">
        <v>21.605779999999999</v>
      </c>
    </row>
    <row r="885" spans="2:90" x14ac:dyDescent="0.3">
      <c r="B885" s="14" t="s">
        <v>24</v>
      </c>
      <c r="C885" s="50" t="s">
        <v>3</v>
      </c>
      <c r="D885" s="71">
        <v>2.8040699999999998</v>
      </c>
      <c r="E885" s="74">
        <v>3.8106800000000001</v>
      </c>
      <c r="F885" s="71">
        <v>4.8173000000000004</v>
      </c>
      <c r="H885" s="14" t="s">
        <v>24</v>
      </c>
      <c r="I885" s="50" t="s">
        <v>3</v>
      </c>
      <c r="J885" s="71">
        <v>2.7912400000000002</v>
      </c>
      <c r="K885" s="74">
        <v>3.8795700000000002</v>
      </c>
      <c r="L885" s="71">
        <v>4.9679000000000002</v>
      </c>
      <c r="N885" s="14" t="s">
        <v>24</v>
      </c>
      <c r="O885" s="50" t="s">
        <v>3</v>
      </c>
      <c r="P885" s="71">
        <v>2.8214299999999999</v>
      </c>
      <c r="Q885" s="74">
        <v>3.8820600000000001</v>
      </c>
      <c r="R885" s="71">
        <v>4.9426899999999998</v>
      </c>
      <c r="T885" s="14" t="s">
        <v>24</v>
      </c>
      <c r="U885" s="50" t="s">
        <v>3</v>
      </c>
      <c r="V885" s="71">
        <v>2.8081999999999998</v>
      </c>
      <c r="W885" s="74">
        <v>3.8529</v>
      </c>
      <c r="X885" s="71">
        <v>4.8975900000000001</v>
      </c>
      <c r="Z885" s="14" t="s">
        <v>24</v>
      </c>
      <c r="AA885" s="50" t="s">
        <v>3</v>
      </c>
      <c r="AB885" s="71">
        <v>2.7887200000000001</v>
      </c>
      <c r="AC885" s="74">
        <v>3.9210099999999999</v>
      </c>
      <c r="AD885" s="71">
        <v>5.0533099999999997</v>
      </c>
      <c r="AF885" s="14" t="s">
        <v>24</v>
      </c>
      <c r="AG885" s="50" t="s">
        <v>3</v>
      </c>
      <c r="AH885" s="71">
        <v>2.8902199999999998</v>
      </c>
      <c r="AI885" s="74">
        <v>4.0517799999999999</v>
      </c>
      <c r="AJ885" s="71">
        <v>5.21333</v>
      </c>
      <c r="AL885" s="14" t="s">
        <v>24</v>
      </c>
      <c r="AM885" s="50" t="s">
        <v>3</v>
      </c>
      <c r="AN885" s="71">
        <v>2.9181300000000001</v>
      </c>
      <c r="AO885" s="74">
        <v>4.0733499999999996</v>
      </c>
      <c r="AP885" s="71">
        <v>5.2285700000000004</v>
      </c>
      <c r="AR885" s="14" t="s">
        <v>24</v>
      </c>
      <c r="AS885" s="50" t="s">
        <v>3</v>
      </c>
      <c r="AT885" s="71">
        <v>3.1101999999999999</v>
      </c>
      <c r="AU885" s="74">
        <v>4.2754000000000003</v>
      </c>
      <c r="AV885" s="71">
        <v>5.4405999999999999</v>
      </c>
      <c r="AX885" s="14" t="s">
        <v>24</v>
      </c>
      <c r="AY885" s="50" t="s">
        <v>3</v>
      </c>
      <c r="AZ885" s="71">
        <v>3.39486</v>
      </c>
      <c r="BA885" s="74">
        <v>4.6811400000000001</v>
      </c>
      <c r="BB885" s="71">
        <v>5.9674199999999997</v>
      </c>
      <c r="BD885" s="14" t="s">
        <v>24</v>
      </c>
      <c r="BE885" s="50" t="s">
        <v>3</v>
      </c>
      <c r="BF885" s="71">
        <v>4.0481600000000002</v>
      </c>
      <c r="BG885" s="74">
        <v>5.7200600000000001</v>
      </c>
      <c r="BH885" s="71">
        <v>7.3919499999999996</v>
      </c>
      <c r="BJ885" s="14" t="s">
        <v>24</v>
      </c>
      <c r="BK885" s="50" t="s">
        <v>3</v>
      </c>
      <c r="BL885" s="71">
        <v>4.9116200000000001</v>
      </c>
      <c r="BM885" s="74">
        <v>7.0411799999999998</v>
      </c>
      <c r="BN885" s="71">
        <v>9.17075</v>
      </c>
      <c r="BP885" s="14" t="s">
        <v>24</v>
      </c>
      <c r="BQ885" s="50" t="s">
        <v>3</v>
      </c>
      <c r="BR885" s="71">
        <v>5.44252</v>
      </c>
      <c r="BS885" s="74">
        <v>8.0813199999999998</v>
      </c>
      <c r="BT885" s="71">
        <v>10.720129999999999</v>
      </c>
      <c r="BV885" s="14" t="s">
        <v>24</v>
      </c>
      <c r="BW885" s="50" t="s">
        <v>3</v>
      </c>
      <c r="BX885" s="71">
        <v>6.7590599999999998</v>
      </c>
      <c r="BY885" s="74">
        <v>11.13275</v>
      </c>
      <c r="BZ885" s="71">
        <v>15.506449999999999</v>
      </c>
      <c r="CB885" s="14" t="s">
        <v>24</v>
      </c>
      <c r="CC885" s="50" t="s">
        <v>3</v>
      </c>
      <c r="CD885" s="71">
        <v>9.9450900000000004</v>
      </c>
      <c r="CE885" s="74">
        <v>14.947150000000001</v>
      </c>
      <c r="CF885" s="71">
        <v>19.94922</v>
      </c>
      <c r="CH885" s="14" t="s">
        <v>24</v>
      </c>
      <c r="CI885" s="50" t="s">
        <v>3</v>
      </c>
      <c r="CJ885" s="71">
        <v>16.803740000000001</v>
      </c>
      <c r="CK885" s="74">
        <v>21.51858</v>
      </c>
      <c r="CL885" s="71">
        <v>26.233409999999999</v>
      </c>
    </row>
    <row r="886" spans="2:90" x14ac:dyDescent="0.3">
      <c r="B886" s="47"/>
      <c r="C886" s="52" t="s">
        <v>4</v>
      </c>
      <c r="D886" s="69">
        <v>1.67604</v>
      </c>
      <c r="E886" s="73">
        <v>2.6306400000000001</v>
      </c>
      <c r="F886" s="69">
        <v>3.5852499999999998</v>
      </c>
      <c r="H886" s="47"/>
      <c r="I886" s="52" t="s">
        <v>4</v>
      </c>
      <c r="J886" s="69">
        <v>1.65849</v>
      </c>
      <c r="K886" s="73">
        <v>2.6986500000000002</v>
      </c>
      <c r="L886" s="69">
        <v>3.73881</v>
      </c>
      <c r="N886" s="47"/>
      <c r="O886" s="52" t="s">
        <v>4</v>
      </c>
      <c r="P886" s="69">
        <v>1.73207</v>
      </c>
      <c r="Q886" s="73">
        <v>2.7476600000000002</v>
      </c>
      <c r="R886" s="69">
        <v>3.7632500000000002</v>
      </c>
      <c r="T886" s="47"/>
      <c r="U886" s="52" t="s">
        <v>4</v>
      </c>
      <c r="V886" s="69">
        <v>1.85677</v>
      </c>
      <c r="W886" s="73">
        <v>2.81908</v>
      </c>
      <c r="X886" s="69">
        <v>3.78138</v>
      </c>
      <c r="Z886" s="47"/>
      <c r="AA886" s="52" t="s">
        <v>4</v>
      </c>
      <c r="AB886" s="69">
        <v>1.6938800000000001</v>
      </c>
      <c r="AC886" s="73">
        <v>2.9480499999999998</v>
      </c>
      <c r="AD886" s="69">
        <v>4.2022300000000001</v>
      </c>
      <c r="AF886" s="47"/>
      <c r="AG886" s="52" t="s">
        <v>4</v>
      </c>
      <c r="AH886" s="69">
        <v>1.89598</v>
      </c>
      <c r="AI886" s="73">
        <v>3.06473</v>
      </c>
      <c r="AJ886" s="69">
        <v>4.2334899999999998</v>
      </c>
      <c r="AL886" s="47"/>
      <c r="AM886" s="52" t="s">
        <v>4</v>
      </c>
      <c r="AN886" s="69">
        <v>2.1856800000000001</v>
      </c>
      <c r="AO886" s="73">
        <v>3.2946599999999999</v>
      </c>
      <c r="AP886" s="69">
        <v>4.4036400000000002</v>
      </c>
      <c r="AR886" s="47"/>
      <c r="AS886" s="52" t="s">
        <v>4</v>
      </c>
      <c r="AT886" s="69">
        <v>2.3531499999999999</v>
      </c>
      <c r="AU886" s="73">
        <v>3.5657800000000002</v>
      </c>
      <c r="AV886" s="69">
        <v>4.7784199999999997</v>
      </c>
      <c r="AX886" s="47"/>
      <c r="AY886" s="52" t="s">
        <v>4</v>
      </c>
      <c r="AZ886" s="69">
        <v>2.7012700000000001</v>
      </c>
      <c r="BA886" s="73">
        <v>4.1002400000000003</v>
      </c>
      <c r="BB886" s="69">
        <v>5.4992099999999997</v>
      </c>
      <c r="BD886" s="47"/>
      <c r="BE886" s="52" t="s">
        <v>4</v>
      </c>
      <c r="BF886" s="69">
        <v>4.2639100000000001</v>
      </c>
      <c r="BG886" s="73">
        <v>5.81778</v>
      </c>
      <c r="BH886" s="69">
        <v>7.3716600000000003</v>
      </c>
      <c r="BJ886" s="47"/>
      <c r="BK886" s="52" t="s">
        <v>4</v>
      </c>
      <c r="BL886" s="69">
        <v>4.1518699999999997</v>
      </c>
      <c r="BM886" s="73">
        <v>5.8584199999999997</v>
      </c>
      <c r="BN886" s="69">
        <v>7.5649699999999998</v>
      </c>
      <c r="BP886" s="47"/>
      <c r="BQ886" s="52" t="s">
        <v>4</v>
      </c>
      <c r="BR886" s="69">
        <v>5.2063899999999999</v>
      </c>
      <c r="BS886" s="73">
        <v>6.9438700000000004</v>
      </c>
      <c r="BT886" s="69">
        <v>8.6813500000000001</v>
      </c>
      <c r="BV886" s="47"/>
      <c r="BW886" s="52" t="s">
        <v>4</v>
      </c>
      <c r="BX886" s="69">
        <v>6.0057600000000004</v>
      </c>
      <c r="BY886" s="73">
        <v>9.3577600000000007</v>
      </c>
      <c r="BZ886" s="69">
        <v>12.70975</v>
      </c>
      <c r="CB886" s="47"/>
      <c r="CC886" s="52" t="s">
        <v>4</v>
      </c>
      <c r="CD886" s="69">
        <v>7.7895300000000001</v>
      </c>
      <c r="CE886" s="73">
        <v>12.026400000000001</v>
      </c>
      <c r="CF886" s="69">
        <v>16.263269999999999</v>
      </c>
      <c r="CH886" s="47"/>
      <c r="CI886" s="52" t="s">
        <v>4</v>
      </c>
      <c r="CJ886" s="69">
        <v>13.896129999999999</v>
      </c>
      <c r="CK886" s="73">
        <v>17.705500000000001</v>
      </c>
      <c r="CL886" s="69">
        <v>21.514869999999998</v>
      </c>
    </row>
    <row r="887" spans="2:90" x14ac:dyDescent="0.3">
      <c r="B887" s="14" t="s">
        <v>25</v>
      </c>
      <c r="C887" s="50" t="s">
        <v>3</v>
      </c>
      <c r="D887" s="71">
        <v>99.773030000000006</v>
      </c>
      <c r="E887" s="72">
        <v>100.14887</v>
      </c>
      <c r="F887" s="71">
        <v>100.5247</v>
      </c>
      <c r="H887" s="14" t="s">
        <v>25</v>
      </c>
      <c r="I887" s="50" t="s">
        <v>3</v>
      </c>
      <c r="J887" s="71">
        <v>99.769850000000005</v>
      </c>
      <c r="K887" s="72">
        <v>100.1464</v>
      </c>
      <c r="L887" s="71">
        <v>100.52294999999999</v>
      </c>
      <c r="N887" s="14" t="s">
        <v>25</v>
      </c>
      <c r="O887" s="50" t="s">
        <v>3</v>
      </c>
      <c r="P887" s="71">
        <v>99.771249999999995</v>
      </c>
      <c r="Q887" s="72">
        <v>100.14324999999999</v>
      </c>
      <c r="R887" s="71">
        <v>100.51526</v>
      </c>
      <c r="T887" s="14" t="s">
        <v>25</v>
      </c>
      <c r="U887" s="50" t="s">
        <v>3</v>
      </c>
      <c r="V887" s="71">
        <v>99.77355</v>
      </c>
      <c r="W887" s="72">
        <v>100.14693</v>
      </c>
      <c r="X887" s="71">
        <v>100.52030999999999</v>
      </c>
      <c r="Z887" s="14" t="s">
        <v>25</v>
      </c>
      <c r="AA887" s="50" t="s">
        <v>3</v>
      </c>
      <c r="AB887" s="71">
        <v>99.779870000000003</v>
      </c>
      <c r="AC887" s="72">
        <v>100.14187</v>
      </c>
      <c r="AD887" s="71">
        <v>100.50387000000001</v>
      </c>
      <c r="AF887" s="14" t="s">
        <v>25</v>
      </c>
      <c r="AG887" s="50" t="s">
        <v>3</v>
      </c>
      <c r="AH887" s="71">
        <v>99.772980000000004</v>
      </c>
      <c r="AI887" s="72">
        <v>100.13728999999999</v>
      </c>
      <c r="AJ887" s="71">
        <v>100.5016</v>
      </c>
      <c r="AL887" s="14" t="s">
        <v>25</v>
      </c>
      <c r="AM887" s="50" t="s">
        <v>3</v>
      </c>
      <c r="AN887" s="71">
        <v>99.770480000000006</v>
      </c>
      <c r="AO887" s="72">
        <v>100.13661</v>
      </c>
      <c r="AP887" s="71">
        <v>100.50274</v>
      </c>
      <c r="AR887" s="14" t="s">
        <v>25</v>
      </c>
      <c r="AS887" s="50" t="s">
        <v>3</v>
      </c>
      <c r="AT887" s="71">
        <v>99.775220000000004</v>
      </c>
      <c r="AU887" s="72">
        <v>100.13664</v>
      </c>
      <c r="AV887" s="71">
        <v>100.49806</v>
      </c>
      <c r="AX887" s="14" t="s">
        <v>25</v>
      </c>
      <c r="AY887" s="50" t="s">
        <v>3</v>
      </c>
      <c r="AZ887" s="71">
        <v>99.781869999999998</v>
      </c>
      <c r="BA887" s="72">
        <v>100.13534</v>
      </c>
      <c r="BB887" s="71">
        <v>100.48881</v>
      </c>
      <c r="BD887" s="14" t="s">
        <v>25</v>
      </c>
      <c r="BE887" s="50" t="s">
        <v>3</v>
      </c>
      <c r="BF887" s="71">
        <v>99.766990000000007</v>
      </c>
      <c r="BG887" s="72">
        <v>100.12157000000001</v>
      </c>
      <c r="BH887" s="71">
        <v>100.47615</v>
      </c>
      <c r="BJ887" s="14" t="s">
        <v>25</v>
      </c>
      <c r="BK887" s="50" t="s">
        <v>3</v>
      </c>
      <c r="BL887" s="71">
        <v>99.775040000000004</v>
      </c>
      <c r="BM887" s="72">
        <v>100.10912999999999</v>
      </c>
      <c r="BN887" s="71">
        <v>100.44322</v>
      </c>
      <c r="BP887" s="14" t="s">
        <v>25</v>
      </c>
      <c r="BQ887" s="50" t="s">
        <v>3</v>
      </c>
      <c r="BR887" s="71">
        <v>99.772540000000006</v>
      </c>
      <c r="BS887" s="72">
        <v>100.10746</v>
      </c>
      <c r="BT887" s="71">
        <v>100.44238</v>
      </c>
      <c r="BV887" s="14" t="s">
        <v>25</v>
      </c>
      <c r="BW887" s="50" t="s">
        <v>3</v>
      </c>
      <c r="BX887" s="71">
        <v>99.747839999999997</v>
      </c>
      <c r="BY887" s="72">
        <v>100.08964</v>
      </c>
      <c r="BZ887" s="71">
        <v>100.43145</v>
      </c>
      <c r="CB887" s="14" t="s">
        <v>25</v>
      </c>
      <c r="CC887" s="50" t="s">
        <v>3</v>
      </c>
      <c r="CD887" s="71">
        <v>99.667519999999996</v>
      </c>
      <c r="CE887" s="72">
        <v>100.0038</v>
      </c>
      <c r="CF887" s="71">
        <v>100.34008</v>
      </c>
      <c r="CH887" s="14" t="s">
        <v>25</v>
      </c>
      <c r="CI887" s="50" t="s">
        <v>3</v>
      </c>
      <c r="CJ887" s="71">
        <v>99.561160000000001</v>
      </c>
      <c r="CK887" s="72">
        <v>99.87791</v>
      </c>
      <c r="CL887" s="71">
        <v>100.19466</v>
      </c>
    </row>
    <row r="888" spans="2:90" x14ac:dyDescent="0.3">
      <c r="B888" s="47"/>
      <c r="C888" s="52" t="s">
        <v>4</v>
      </c>
      <c r="D888" s="69">
        <v>47.725560000000002</v>
      </c>
      <c r="E888" s="73">
        <v>48.038249999999998</v>
      </c>
      <c r="F888" s="69">
        <v>48.350940000000001</v>
      </c>
      <c r="H888" s="47"/>
      <c r="I888" s="52" t="s">
        <v>4</v>
      </c>
      <c r="J888" s="69">
        <v>47.724649999999997</v>
      </c>
      <c r="K888" s="73">
        <v>48.037379999999999</v>
      </c>
      <c r="L888" s="69">
        <v>48.350099999999998</v>
      </c>
      <c r="N888" s="47"/>
      <c r="O888" s="52" t="s">
        <v>4</v>
      </c>
      <c r="P888" s="69">
        <v>47.724179999999997</v>
      </c>
      <c r="Q888" s="73">
        <v>48.036439999999999</v>
      </c>
      <c r="R888" s="69">
        <v>48.348689999999998</v>
      </c>
      <c r="T888" s="47"/>
      <c r="U888" s="52" t="s">
        <v>4</v>
      </c>
      <c r="V888" s="69">
        <v>47.725090000000002</v>
      </c>
      <c r="W888" s="73">
        <v>48.036299999999997</v>
      </c>
      <c r="X888" s="69">
        <v>48.34751</v>
      </c>
      <c r="Z888" s="47"/>
      <c r="AA888" s="52" t="s">
        <v>4</v>
      </c>
      <c r="AB888" s="69">
        <v>47.722239999999999</v>
      </c>
      <c r="AC888" s="73">
        <v>48.036259999999999</v>
      </c>
      <c r="AD888" s="69">
        <v>48.350290000000001</v>
      </c>
      <c r="AF888" s="47"/>
      <c r="AG888" s="52" t="s">
        <v>4</v>
      </c>
      <c r="AH888" s="69">
        <v>47.722819999999999</v>
      </c>
      <c r="AI888" s="73">
        <v>48.034640000000003</v>
      </c>
      <c r="AJ888" s="69">
        <v>48.34646</v>
      </c>
      <c r="AL888" s="47"/>
      <c r="AM888" s="52" t="s">
        <v>4</v>
      </c>
      <c r="AN888" s="69">
        <v>47.71848</v>
      </c>
      <c r="AO888" s="73">
        <v>48.033459999999998</v>
      </c>
      <c r="AP888" s="69">
        <v>48.34843</v>
      </c>
      <c r="AR888" s="47"/>
      <c r="AS888" s="52" t="s">
        <v>4</v>
      </c>
      <c r="AT888" s="69">
        <v>47.715470000000003</v>
      </c>
      <c r="AU888" s="73">
        <v>48.028970000000001</v>
      </c>
      <c r="AV888" s="69">
        <v>48.342460000000003</v>
      </c>
      <c r="AX888" s="47"/>
      <c r="AY888" s="52" t="s">
        <v>4</v>
      </c>
      <c r="AZ888" s="69">
        <v>47.72175</v>
      </c>
      <c r="BA888" s="73">
        <v>48.032429999999998</v>
      </c>
      <c r="BB888" s="69">
        <v>48.343110000000003</v>
      </c>
      <c r="BD888" s="47"/>
      <c r="BE888" s="52" t="s">
        <v>4</v>
      </c>
      <c r="BF888" s="69">
        <v>47.713160000000002</v>
      </c>
      <c r="BG888" s="73">
        <v>48.027760000000001</v>
      </c>
      <c r="BH888" s="69">
        <v>48.342359999999999</v>
      </c>
      <c r="BJ888" s="47"/>
      <c r="BK888" s="52" t="s">
        <v>4</v>
      </c>
      <c r="BL888" s="69">
        <v>47.705779999999997</v>
      </c>
      <c r="BM888" s="73">
        <v>48.019779999999997</v>
      </c>
      <c r="BN888" s="69">
        <v>48.33379</v>
      </c>
      <c r="BP888" s="47"/>
      <c r="BQ888" s="52" t="s">
        <v>4</v>
      </c>
      <c r="BR888" s="69">
        <v>47.707639999999998</v>
      </c>
      <c r="BS888" s="73">
        <v>48.022730000000003</v>
      </c>
      <c r="BT888" s="69">
        <v>48.337820000000001</v>
      </c>
      <c r="BV888" s="47"/>
      <c r="BW888" s="52" t="s">
        <v>4</v>
      </c>
      <c r="BX888" s="69">
        <v>47.725700000000003</v>
      </c>
      <c r="BY888" s="73">
        <v>48.038670000000003</v>
      </c>
      <c r="BZ888" s="69">
        <v>48.351640000000003</v>
      </c>
      <c r="CB888" s="47"/>
      <c r="CC888" s="52" t="s">
        <v>4</v>
      </c>
      <c r="CD888" s="69">
        <v>47.695869999999999</v>
      </c>
      <c r="CE888" s="73">
        <v>48.024340000000002</v>
      </c>
      <c r="CF888" s="69">
        <v>48.352809999999998</v>
      </c>
      <c r="CH888" s="47"/>
      <c r="CI888" s="52" t="s">
        <v>4</v>
      </c>
      <c r="CJ888" s="69">
        <v>47.711100000000002</v>
      </c>
      <c r="CK888" s="73">
        <v>48.040309999999998</v>
      </c>
      <c r="CL888" s="69">
        <v>48.369529999999997</v>
      </c>
    </row>
    <row r="889" spans="2:90" x14ac:dyDescent="0.3">
      <c r="B889" s="14" t="s">
        <v>26</v>
      </c>
      <c r="C889" s="50" t="s">
        <v>3</v>
      </c>
      <c r="D889" s="71">
        <v>11.048349999999999</v>
      </c>
      <c r="E889" s="72">
        <v>11.31437</v>
      </c>
      <c r="F889" s="71">
        <v>11.580399999999999</v>
      </c>
      <c r="H889" s="14" t="s">
        <v>26</v>
      </c>
      <c r="I889" s="50" t="s">
        <v>3</v>
      </c>
      <c r="J889" s="71">
        <v>11.00048</v>
      </c>
      <c r="K889" s="72">
        <v>11.299239999999999</v>
      </c>
      <c r="L889" s="71">
        <v>11.598000000000001</v>
      </c>
      <c r="N889" s="14" t="s">
        <v>26</v>
      </c>
      <c r="O889" s="50" t="s">
        <v>3</v>
      </c>
      <c r="P889" s="71">
        <v>11.03218</v>
      </c>
      <c r="Q889" s="72">
        <v>11.31183</v>
      </c>
      <c r="R889" s="71">
        <v>11.59149</v>
      </c>
      <c r="T889" s="14" t="s">
        <v>26</v>
      </c>
      <c r="U889" s="50" t="s">
        <v>3</v>
      </c>
      <c r="V889" s="71">
        <v>11.025690000000001</v>
      </c>
      <c r="W889" s="72">
        <v>11.311400000000001</v>
      </c>
      <c r="X889" s="71">
        <v>11.59712</v>
      </c>
      <c r="Z889" s="14" t="s">
        <v>26</v>
      </c>
      <c r="AA889" s="50" t="s">
        <v>3</v>
      </c>
      <c r="AB889" s="71">
        <v>10.924300000000001</v>
      </c>
      <c r="AC889" s="72">
        <v>11.270060000000001</v>
      </c>
      <c r="AD889" s="71">
        <v>11.615830000000001</v>
      </c>
      <c r="AF889" s="14" t="s">
        <v>26</v>
      </c>
      <c r="AG889" s="50" t="s">
        <v>3</v>
      </c>
      <c r="AH889" s="71">
        <v>10.864129999999999</v>
      </c>
      <c r="AI889" s="72">
        <v>11.239459999999999</v>
      </c>
      <c r="AJ889" s="71">
        <v>11.614789999999999</v>
      </c>
      <c r="AL889" s="14" t="s">
        <v>26</v>
      </c>
      <c r="AM889" s="50" t="s">
        <v>3</v>
      </c>
      <c r="AN889" s="71">
        <v>10.757059999999999</v>
      </c>
      <c r="AO889" s="72">
        <v>11.18669</v>
      </c>
      <c r="AP889" s="71">
        <v>11.61632</v>
      </c>
      <c r="AR889" s="14" t="s">
        <v>26</v>
      </c>
      <c r="AS889" s="50" t="s">
        <v>3</v>
      </c>
      <c r="AT889" s="71">
        <v>10.57169</v>
      </c>
      <c r="AU889" s="72">
        <v>11.084059999999999</v>
      </c>
      <c r="AV889" s="71">
        <v>11.596439999999999</v>
      </c>
      <c r="AX889" s="14" t="s">
        <v>26</v>
      </c>
      <c r="AY889" s="50" t="s">
        <v>3</v>
      </c>
      <c r="AZ889" s="71">
        <v>10.144170000000001</v>
      </c>
      <c r="BA889" s="72">
        <v>10.85101</v>
      </c>
      <c r="BB889" s="71">
        <v>11.55785</v>
      </c>
      <c r="BD889" s="14" t="s">
        <v>26</v>
      </c>
      <c r="BE889" s="50" t="s">
        <v>3</v>
      </c>
      <c r="BF889" s="71">
        <v>9.2218099999999996</v>
      </c>
      <c r="BG889" s="72">
        <v>10.38232</v>
      </c>
      <c r="BH889" s="71">
        <v>11.542820000000001</v>
      </c>
      <c r="BJ889" s="14" t="s">
        <v>26</v>
      </c>
      <c r="BK889" s="50" t="s">
        <v>3</v>
      </c>
      <c r="BL889" s="71">
        <v>8.1368600000000004</v>
      </c>
      <c r="BM889" s="72">
        <v>9.6793999999999993</v>
      </c>
      <c r="BN889" s="71">
        <v>11.22193</v>
      </c>
      <c r="BP889" s="14" t="s">
        <v>26</v>
      </c>
      <c r="BQ889" s="50" t="s">
        <v>3</v>
      </c>
      <c r="BR889" s="71">
        <v>6.9576099999999999</v>
      </c>
      <c r="BS889" s="72">
        <v>8.9094599999999993</v>
      </c>
      <c r="BT889" s="71">
        <v>10.8613</v>
      </c>
      <c r="BV889" s="14" t="s">
        <v>26</v>
      </c>
      <c r="BW889" s="50" t="s">
        <v>3</v>
      </c>
      <c r="BX889" s="71">
        <v>3.5628099999999998</v>
      </c>
      <c r="BY889" s="72">
        <v>6.76112</v>
      </c>
      <c r="BZ889" s="71">
        <v>9.9594299999999993</v>
      </c>
      <c r="CB889" s="14" t="s">
        <v>26</v>
      </c>
      <c r="CC889" s="50" t="s">
        <v>3</v>
      </c>
      <c r="CD889" s="71">
        <v>-0.52215</v>
      </c>
      <c r="CE889" s="72">
        <v>3.4642599999999999</v>
      </c>
      <c r="CF889" s="71">
        <v>7.4506600000000001</v>
      </c>
      <c r="CH889" s="14" t="s">
        <v>26</v>
      </c>
      <c r="CI889" s="50" t="s">
        <v>3</v>
      </c>
      <c r="CJ889" s="71">
        <v>-5.9740599999999997</v>
      </c>
      <c r="CK889" s="72">
        <v>-1.9280600000000001</v>
      </c>
      <c r="CL889" s="71">
        <v>2.1179299999999999</v>
      </c>
    </row>
    <row r="890" spans="2:90" x14ac:dyDescent="0.3">
      <c r="B890" s="47"/>
      <c r="C890" s="52" t="s">
        <v>4</v>
      </c>
      <c r="D890" s="69">
        <v>5.82498</v>
      </c>
      <c r="E890" s="73">
        <v>5.9023000000000003</v>
      </c>
      <c r="F890" s="69">
        <v>5.9796100000000001</v>
      </c>
      <c r="H890" s="47"/>
      <c r="I890" s="52" t="s">
        <v>4</v>
      </c>
      <c r="J890" s="69">
        <v>5.81609</v>
      </c>
      <c r="K890" s="73">
        <v>5.9139600000000003</v>
      </c>
      <c r="L890" s="69">
        <v>6.0118400000000003</v>
      </c>
      <c r="N890" s="47"/>
      <c r="O890" s="52" t="s">
        <v>4</v>
      </c>
      <c r="P890" s="69">
        <v>5.8241500000000004</v>
      </c>
      <c r="Q890" s="73">
        <v>5.9106300000000003</v>
      </c>
      <c r="R890" s="69">
        <v>5.9971199999999998</v>
      </c>
      <c r="T890" s="47"/>
      <c r="U890" s="52" t="s">
        <v>4</v>
      </c>
      <c r="V890" s="69">
        <v>5.8272599999999999</v>
      </c>
      <c r="W890" s="73">
        <v>5.9031000000000002</v>
      </c>
      <c r="X890" s="69">
        <v>5.9789399999999997</v>
      </c>
      <c r="Z890" s="47"/>
      <c r="AA890" s="52" t="s">
        <v>4</v>
      </c>
      <c r="AB890" s="69">
        <v>5.7888299999999999</v>
      </c>
      <c r="AC890" s="73">
        <v>5.9369100000000001</v>
      </c>
      <c r="AD890" s="69">
        <v>6.085</v>
      </c>
      <c r="AF890" s="47"/>
      <c r="AG890" s="52" t="s">
        <v>4</v>
      </c>
      <c r="AH890" s="69">
        <v>5.7984999999999998</v>
      </c>
      <c r="AI890" s="73">
        <v>5.93567</v>
      </c>
      <c r="AJ890" s="69">
        <v>6.0728400000000002</v>
      </c>
      <c r="AL890" s="47"/>
      <c r="AM890" s="52" t="s">
        <v>4</v>
      </c>
      <c r="AN890" s="69">
        <v>5.8205600000000004</v>
      </c>
      <c r="AO890" s="73">
        <v>5.9348200000000002</v>
      </c>
      <c r="AP890" s="69">
        <v>6.0490700000000004</v>
      </c>
      <c r="AR890" s="47"/>
      <c r="AS890" s="52" t="s">
        <v>4</v>
      </c>
      <c r="AT890" s="69">
        <v>5.8092300000000003</v>
      </c>
      <c r="AU890" s="73">
        <v>5.9468100000000002</v>
      </c>
      <c r="AV890" s="69">
        <v>6.08439</v>
      </c>
      <c r="AX890" s="47"/>
      <c r="AY890" s="52" t="s">
        <v>4</v>
      </c>
      <c r="AZ890" s="69">
        <v>5.8598800000000004</v>
      </c>
      <c r="BA890" s="73">
        <v>6.0339700000000001</v>
      </c>
      <c r="BB890" s="69">
        <v>6.2080700000000002</v>
      </c>
      <c r="BD890" s="47"/>
      <c r="BE890" s="52" t="s">
        <v>4</v>
      </c>
      <c r="BF890" s="69">
        <v>5.95139</v>
      </c>
      <c r="BG890" s="73">
        <v>6.2918599999999998</v>
      </c>
      <c r="BH890" s="69">
        <v>6.6323400000000001</v>
      </c>
      <c r="BJ890" s="47"/>
      <c r="BK890" s="52" t="s">
        <v>4</v>
      </c>
      <c r="BL890" s="69">
        <v>5.8719599999999996</v>
      </c>
      <c r="BM890" s="73">
        <v>6.4877799999999999</v>
      </c>
      <c r="BN890" s="69">
        <v>7.1036000000000001</v>
      </c>
      <c r="BP890" s="47"/>
      <c r="BQ890" s="52" t="s">
        <v>4</v>
      </c>
      <c r="BR890" s="69">
        <v>5.9841699999999998</v>
      </c>
      <c r="BS890" s="73">
        <v>6.8744800000000001</v>
      </c>
      <c r="BT890" s="69">
        <v>7.76478</v>
      </c>
      <c r="BV890" s="47"/>
      <c r="BW890" s="52" t="s">
        <v>4</v>
      </c>
      <c r="BX890" s="69">
        <v>6.1096000000000004</v>
      </c>
      <c r="BY890" s="73">
        <v>8.4036100000000005</v>
      </c>
      <c r="BZ890" s="69">
        <v>10.697620000000001</v>
      </c>
      <c r="CB890" s="47"/>
      <c r="CC890" s="52" t="s">
        <v>4</v>
      </c>
      <c r="CD890" s="69">
        <v>6.4744299999999999</v>
      </c>
      <c r="CE890" s="73">
        <v>9.9376300000000004</v>
      </c>
      <c r="CF890" s="69">
        <v>13.400840000000001</v>
      </c>
      <c r="CH890" s="47"/>
      <c r="CI890" s="52" t="s">
        <v>4</v>
      </c>
      <c r="CJ890" s="69">
        <v>11.04989</v>
      </c>
      <c r="CK890" s="73">
        <v>14.43113</v>
      </c>
      <c r="CL890" s="69">
        <v>17.812360000000002</v>
      </c>
    </row>
    <row r="891" spans="2:90" x14ac:dyDescent="0.3">
      <c r="B891" s="57" t="s">
        <v>27</v>
      </c>
      <c r="C891" s="43"/>
      <c r="D891" s="76">
        <v>37.970309999999998</v>
      </c>
      <c r="E891" s="77">
        <v>40.09686</v>
      </c>
      <c r="F891" s="76">
        <v>42.223410000000001</v>
      </c>
      <c r="H891" s="57" t="s">
        <v>27</v>
      </c>
      <c r="I891" s="43"/>
      <c r="J891" s="76">
        <v>37.928510000000003</v>
      </c>
      <c r="K891" s="77">
        <v>40.067500000000003</v>
      </c>
      <c r="L891" s="76">
        <v>42.206490000000002</v>
      </c>
      <c r="N891" s="57" t="s">
        <v>27</v>
      </c>
      <c r="O891" s="43"/>
      <c r="P891" s="76">
        <v>37.933</v>
      </c>
      <c r="Q891" s="77">
        <v>40.09646</v>
      </c>
      <c r="R891" s="76">
        <v>42.259909999999998</v>
      </c>
      <c r="T891" s="57" t="s">
        <v>27</v>
      </c>
      <c r="U891" s="43"/>
      <c r="V891" s="76">
        <v>37.918100000000003</v>
      </c>
      <c r="W891" s="77">
        <v>40.09948</v>
      </c>
      <c r="X891" s="76">
        <v>42.280850000000001</v>
      </c>
      <c r="Z891" s="57" t="s">
        <v>27</v>
      </c>
      <c r="AA891" s="43"/>
      <c r="AB891" s="76">
        <v>37.898180000000004</v>
      </c>
      <c r="AC891" s="77">
        <v>40.2224</v>
      </c>
      <c r="AD891" s="76">
        <v>42.54663</v>
      </c>
      <c r="AF891" s="57" t="s">
        <v>27</v>
      </c>
      <c r="AG891" s="43"/>
      <c r="AH891" s="76">
        <v>37.915640000000003</v>
      </c>
      <c r="AI891" s="77">
        <v>39.73489</v>
      </c>
      <c r="AJ891" s="76">
        <v>41.554130000000001</v>
      </c>
      <c r="AL891" s="57" t="s">
        <v>27</v>
      </c>
      <c r="AM891" s="43"/>
      <c r="AN891" s="76">
        <v>37.564259999999997</v>
      </c>
      <c r="AO891" s="77">
        <v>39.543109999999999</v>
      </c>
      <c r="AP891" s="76">
        <v>41.521949999999997</v>
      </c>
      <c r="AR891" s="57" t="s">
        <v>27</v>
      </c>
      <c r="AS891" s="43"/>
      <c r="AT891" s="76">
        <v>38.058109999999999</v>
      </c>
      <c r="AU891" s="77">
        <v>39.915689999999998</v>
      </c>
      <c r="AV891" s="76">
        <v>41.773260000000001</v>
      </c>
      <c r="AX891" s="57" t="s">
        <v>27</v>
      </c>
      <c r="AY891" s="43"/>
      <c r="AZ891" s="76">
        <v>37.877650000000003</v>
      </c>
      <c r="BA891" s="77">
        <v>40.114579999999997</v>
      </c>
      <c r="BB891" s="76">
        <v>42.351520000000001</v>
      </c>
      <c r="BD891" s="57" t="s">
        <v>27</v>
      </c>
      <c r="BE891" s="43"/>
      <c r="BF891" s="76">
        <v>37.02657</v>
      </c>
      <c r="BG891" s="77">
        <v>38.480589999999999</v>
      </c>
      <c r="BH891" s="76">
        <v>39.934620000000002</v>
      </c>
      <c r="BJ891" s="57" t="s">
        <v>27</v>
      </c>
      <c r="BK891" s="43"/>
      <c r="BL891" s="76">
        <v>36.522210000000001</v>
      </c>
      <c r="BM891" s="77">
        <v>38.228450000000002</v>
      </c>
      <c r="BN891" s="76">
        <v>39.934690000000003</v>
      </c>
      <c r="BP891" s="57" t="s">
        <v>27</v>
      </c>
      <c r="BQ891" s="43"/>
      <c r="BR891" s="76">
        <v>35.888860000000001</v>
      </c>
      <c r="BS891" s="77">
        <v>37.080269999999999</v>
      </c>
      <c r="BT891" s="76">
        <v>38.271680000000003</v>
      </c>
      <c r="BV891" s="57" t="s">
        <v>27</v>
      </c>
      <c r="BW891" s="43"/>
      <c r="BX891" s="76">
        <v>35.488500000000002</v>
      </c>
      <c r="BY891" s="77">
        <v>37.375770000000003</v>
      </c>
      <c r="BZ891" s="76">
        <v>39.263039999999997</v>
      </c>
      <c r="CB891" s="57" t="s">
        <v>27</v>
      </c>
      <c r="CC891" s="43"/>
      <c r="CD891" s="76">
        <v>32.39246</v>
      </c>
      <c r="CE891" s="77">
        <v>34.981319999999997</v>
      </c>
      <c r="CF891" s="76">
        <v>37.570180000000001</v>
      </c>
      <c r="CH891" s="57" t="s">
        <v>27</v>
      </c>
      <c r="CI891" s="43"/>
      <c r="CJ891" s="76">
        <v>28.76548</v>
      </c>
      <c r="CK891" s="77">
        <v>32.145580000000002</v>
      </c>
      <c r="CL891" s="76">
        <v>35.525680000000001</v>
      </c>
    </row>
    <row r="892" spans="2:90" x14ac:dyDescent="0.3">
      <c r="B892" s="57" t="s">
        <v>28</v>
      </c>
      <c r="C892" s="43"/>
      <c r="D892" s="76">
        <v>-4.1154999999999999</v>
      </c>
      <c r="E892" s="77">
        <v>-1.4011499999999999</v>
      </c>
      <c r="F892" s="76">
        <v>1.3131999999999999</v>
      </c>
      <c r="H892" s="57" t="s">
        <v>28</v>
      </c>
      <c r="I892" s="43"/>
      <c r="J892" s="76">
        <v>-8.5032800000000002</v>
      </c>
      <c r="K892" s="77">
        <v>-2.7240199999999999</v>
      </c>
      <c r="L892" s="76">
        <v>3.05524</v>
      </c>
      <c r="N892" s="57" t="s">
        <v>28</v>
      </c>
      <c r="O892" s="43"/>
      <c r="P892" s="76">
        <v>-10.213279999999999</v>
      </c>
      <c r="Q892" s="77">
        <v>-3.3328000000000002</v>
      </c>
      <c r="R892" s="76">
        <v>3.5476800000000002</v>
      </c>
      <c r="T892" s="57" t="s">
        <v>28</v>
      </c>
      <c r="U892" s="43"/>
      <c r="V892" s="76">
        <v>-9.9160699999999995</v>
      </c>
      <c r="W892" s="77">
        <v>-4.7816700000000001</v>
      </c>
      <c r="X892" s="76">
        <v>0.35272999999999999</v>
      </c>
      <c r="Z892" s="57" t="s">
        <v>28</v>
      </c>
      <c r="AA892" s="43"/>
      <c r="AB892" s="76">
        <v>-42.698970000000003</v>
      </c>
      <c r="AC892" s="77">
        <v>-13.19758</v>
      </c>
      <c r="AD892" s="76">
        <v>16.303809999999999</v>
      </c>
      <c r="AF892" s="57" t="s">
        <v>28</v>
      </c>
      <c r="AG892" s="43"/>
      <c r="AH892" s="76">
        <v>-34.579729999999998</v>
      </c>
      <c r="AI892" s="77">
        <v>-14.262779999999999</v>
      </c>
      <c r="AJ892" s="76">
        <v>6.0541700000000001</v>
      </c>
      <c r="AL892" s="57" t="s">
        <v>28</v>
      </c>
      <c r="AM892" s="43"/>
      <c r="AN892" s="76">
        <v>-23.545069999999999</v>
      </c>
      <c r="AO892" s="77">
        <v>-11.575939999999999</v>
      </c>
      <c r="AP892" s="76">
        <v>0.39318999999999998</v>
      </c>
      <c r="AR892" s="57" t="s">
        <v>28</v>
      </c>
      <c r="AS892" s="43"/>
      <c r="AT892" s="76">
        <v>-40.64911</v>
      </c>
      <c r="AU892" s="77">
        <v>-20.5776</v>
      </c>
      <c r="AV892" s="76">
        <v>-0.50609000000000004</v>
      </c>
      <c r="AX892" s="57" t="s">
        <v>28</v>
      </c>
      <c r="AY892" s="43"/>
      <c r="AZ892" s="76">
        <v>-72.896330000000006</v>
      </c>
      <c r="BA892" s="77">
        <v>-34.114440000000002</v>
      </c>
      <c r="BB892" s="76">
        <v>4.6674600000000002</v>
      </c>
      <c r="BD892" s="57" t="s">
        <v>28</v>
      </c>
      <c r="BE892" s="43"/>
      <c r="BF892" s="76">
        <v>-118.89941</v>
      </c>
      <c r="BG892" s="77">
        <v>-64.464269999999999</v>
      </c>
      <c r="BH892" s="76">
        <v>-10.02914</v>
      </c>
      <c r="BJ892" s="57" t="s">
        <v>28</v>
      </c>
      <c r="BK892" s="43"/>
      <c r="BL892" s="76">
        <v>-73.797409999999999</v>
      </c>
      <c r="BM892" s="77">
        <v>-42.201079999999997</v>
      </c>
      <c r="BN892" s="76">
        <v>-10.604749999999999</v>
      </c>
      <c r="BP892" s="57" t="s">
        <v>28</v>
      </c>
      <c r="BQ892" s="43"/>
      <c r="BR892" s="76">
        <v>-115.6264</v>
      </c>
      <c r="BS892" s="77">
        <v>-67.890770000000003</v>
      </c>
      <c r="BT892" s="76">
        <v>-20.155149999999999</v>
      </c>
      <c r="BV892" s="57" t="s">
        <v>28</v>
      </c>
      <c r="BW892" s="43"/>
      <c r="BX892" s="76">
        <v>-161.94273999999999</v>
      </c>
      <c r="BY892" s="77">
        <v>-110.85454</v>
      </c>
      <c r="BZ892" s="76">
        <v>-59.76634</v>
      </c>
      <c r="CB892" s="57" t="s">
        <v>28</v>
      </c>
      <c r="CC892" s="43"/>
      <c r="CD892" s="76">
        <v>-155.26384999999999</v>
      </c>
      <c r="CE892" s="77">
        <v>-110.95475</v>
      </c>
      <c r="CF892" s="76">
        <v>-66.645650000000003</v>
      </c>
      <c r="CH892" s="57" t="s">
        <v>28</v>
      </c>
      <c r="CI892" s="43"/>
      <c r="CJ892" s="76">
        <v>-308.41304000000002</v>
      </c>
      <c r="CK892" s="77">
        <v>-224.62705</v>
      </c>
      <c r="CL892" s="76">
        <v>-140.84107</v>
      </c>
    </row>
    <row r="893" spans="2:90" x14ac:dyDescent="0.3">
      <c r="B893" s="46" t="s">
        <v>29</v>
      </c>
      <c r="C893" s="47"/>
      <c r="D893" s="69">
        <v>58451.886980000003</v>
      </c>
      <c r="E893" s="70">
        <v>59782.328650000003</v>
      </c>
      <c r="F893" s="69">
        <v>61112.770320000003</v>
      </c>
      <c r="H893" s="46" t="s">
        <v>29</v>
      </c>
      <c r="I893" s="47"/>
      <c r="J893" s="69">
        <v>58166.982920000002</v>
      </c>
      <c r="K893" s="70">
        <v>59709.526010000001</v>
      </c>
      <c r="L893" s="69">
        <v>61252.069100000001</v>
      </c>
      <c r="N893" s="46" t="s">
        <v>29</v>
      </c>
      <c r="O893" s="47"/>
      <c r="P893" s="69">
        <v>58355.159390000001</v>
      </c>
      <c r="Q893" s="70">
        <v>59772.84489</v>
      </c>
      <c r="R893" s="69">
        <v>61190.530400000003</v>
      </c>
      <c r="T893" s="46" t="s">
        <v>29</v>
      </c>
      <c r="U893" s="47"/>
      <c r="V893" s="69">
        <v>58291.253530000002</v>
      </c>
      <c r="W893" s="70">
        <v>59758.89716</v>
      </c>
      <c r="X893" s="69">
        <v>61226.540789999999</v>
      </c>
      <c r="Z893" s="46" t="s">
        <v>29</v>
      </c>
      <c r="AA893" s="47"/>
      <c r="AB893" s="69">
        <v>57788.05732</v>
      </c>
      <c r="AC893" s="70">
        <v>59539.488019999997</v>
      </c>
      <c r="AD893" s="69">
        <v>61290.918720000001</v>
      </c>
      <c r="AF893" s="46" t="s">
        <v>29</v>
      </c>
      <c r="AG893" s="47"/>
      <c r="AH893" s="69">
        <v>57476.219100000002</v>
      </c>
      <c r="AI893" s="70">
        <v>59374.625200000002</v>
      </c>
      <c r="AJ893" s="69">
        <v>61273.031289999999</v>
      </c>
      <c r="AL893" s="46" t="s">
        <v>29</v>
      </c>
      <c r="AM893" s="47"/>
      <c r="AN893" s="69">
        <v>56913.838029999999</v>
      </c>
      <c r="AO893" s="70">
        <v>59080.645909999999</v>
      </c>
      <c r="AP893" s="69">
        <v>61247.45379</v>
      </c>
      <c r="AR893" s="46" t="s">
        <v>29</v>
      </c>
      <c r="AS893" s="47"/>
      <c r="AT893" s="69">
        <v>55889.521650000002</v>
      </c>
      <c r="AU893" s="70">
        <v>58530.731820000001</v>
      </c>
      <c r="AV893" s="69">
        <v>61171.942000000003</v>
      </c>
      <c r="AX893" s="46" t="s">
        <v>29</v>
      </c>
      <c r="AY893" s="47"/>
      <c r="AZ893" s="69">
        <v>53659.607909999999</v>
      </c>
      <c r="BA893" s="70">
        <v>57267.19139</v>
      </c>
      <c r="BB893" s="69">
        <v>60874.774859999998</v>
      </c>
      <c r="BD893" s="46" t="s">
        <v>29</v>
      </c>
      <c r="BE893" s="47"/>
      <c r="BF893" s="69">
        <v>48721.247770000002</v>
      </c>
      <c r="BG893" s="70">
        <v>54743.796479999997</v>
      </c>
      <c r="BH893" s="69">
        <v>60766.345179999997</v>
      </c>
      <c r="BJ893" s="46" t="s">
        <v>29</v>
      </c>
      <c r="BK893" s="47"/>
      <c r="BL893" s="69">
        <v>42899.978060000001</v>
      </c>
      <c r="BM893" s="70">
        <v>51007.67641</v>
      </c>
      <c r="BN893" s="69">
        <v>59115.374759999999</v>
      </c>
      <c r="BP893" s="46" t="s">
        <v>29</v>
      </c>
      <c r="BQ893" s="47"/>
      <c r="BR893" s="69">
        <v>36613.124499999998</v>
      </c>
      <c r="BS893" s="70">
        <v>46874.318330000002</v>
      </c>
      <c r="BT893" s="69">
        <v>57135.512170000002</v>
      </c>
      <c r="BV893" s="46" t="s">
        <v>29</v>
      </c>
      <c r="BW893" s="47"/>
      <c r="BX893" s="69">
        <v>18660.390759999998</v>
      </c>
      <c r="BY893" s="70">
        <v>35502.01945</v>
      </c>
      <c r="BZ893" s="69">
        <v>52343.648139999998</v>
      </c>
      <c r="CB893" s="46" t="s">
        <v>29</v>
      </c>
      <c r="CC893" s="47"/>
      <c r="CD893" s="69">
        <v>-2749.6363200000001</v>
      </c>
      <c r="CE893" s="70">
        <v>18150.80443</v>
      </c>
      <c r="CF893" s="69">
        <v>39051.245179999998</v>
      </c>
      <c r="CH893" s="46" t="s">
        <v>29</v>
      </c>
      <c r="CI893" s="47"/>
      <c r="CJ893" s="69">
        <v>-30921.760289999998</v>
      </c>
      <c r="CK893" s="70">
        <v>-9943.6125900000006</v>
      </c>
      <c r="CL893" s="69">
        <v>11034.535110000001</v>
      </c>
    </row>
    <row r="894" spans="2:90" x14ac:dyDescent="0.3">
      <c r="B894" s="14" t="s">
        <v>30</v>
      </c>
      <c r="C894" s="50" t="s">
        <v>3</v>
      </c>
      <c r="D894" s="71">
        <v>32.179479999999998</v>
      </c>
      <c r="E894" s="72">
        <v>35.12321</v>
      </c>
      <c r="F894" s="71">
        <v>38.066929999999999</v>
      </c>
      <c r="H894" s="14" t="s">
        <v>30</v>
      </c>
      <c r="I894" s="50" t="s">
        <v>3</v>
      </c>
      <c r="J894" s="71">
        <v>32.171579999999999</v>
      </c>
      <c r="K894" s="72">
        <v>35.082360000000001</v>
      </c>
      <c r="L894" s="71">
        <v>37.993130000000001</v>
      </c>
      <c r="N894" s="14" t="s">
        <v>30</v>
      </c>
      <c r="O894" s="50" t="s">
        <v>3</v>
      </c>
      <c r="P894" s="71">
        <v>32.051209999999998</v>
      </c>
      <c r="Q894" s="72">
        <v>34.90945</v>
      </c>
      <c r="R894" s="71">
        <v>37.767690000000002</v>
      </c>
      <c r="T894" s="14" t="s">
        <v>30</v>
      </c>
      <c r="U894" s="50" t="s">
        <v>3</v>
      </c>
      <c r="V894" s="71">
        <v>31.969580000000001</v>
      </c>
      <c r="W894" s="72">
        <v>34.751750000000001</v>
      </c>
      <c r="X894" s="71">
        <v>37.533929999999998</v>
      </c>
      <c r="Z894" s="14" t="s">
        <v>30</v>
      </c>
      <c r="AA894" s="50" t="s">
        <v>3</v>
      </c>
      <c r="AB894" s="71">
        <v>31.82827</v>
      </c>
      <c r="AC894" s="72">
        <v>34.596159999999998</v>
      </c>
      <c r="AD894" s="71">
        <v>37.364060000000002</v>
      </c>
      <c r="AF894" s="14" t="s">
        <v>30</v>
      </c>
      <c r="AG894" s="50" t="s">
        <v>3</v>
      </c>
      <c r="AH894" s="71">
        <v>31.506139999999998</v>
      </c>
      <c r="AI894" s="72">
        <v>34.173119999999997</v>
      </c>
      <c r="AJ894" s="71">
        <v>36.8401</v>
      </c>
      <c r="AL894" s="14" t="s">
        <v>30</v>
      </c>
      <c r="AM894" s="50" t="s">
        <v>3</v>
      </c>
      <c r="AN894" s="71">
        <v>31.26</v>
      </c>
      <c r="AO894" s="72">
        <v>33.876379999999997</v>
      </c>
      <c r="AP894" s="71">
        <v>36.492759999999997</v>
      </c>
      <c r="AR894" s="14" t="s">
        <v>30</v>
      </c>
      <c r="AS894" s="50" t="s">
        <v>3</v>
      </c>
      <c r="AT894" s="71">
        <v>31.167349999999999</v>
      </c>
      <c r="AU894" s="72">
        <v>33.50414</v>
      </c>
      <c r="AV894" s="71">
        <v>35.840919999999997</v>
      </c>
      <c r="AX894" s="14" t="s">
        <v>30</v>
      </c>
      <c r="AY894" s="50" t="s">
        <v>3</v>
      </c>
      <c r="AZ894" s="71">
        <v>30.78848</v>
      </c>
      <c r="BA894" s="72">
        <v>33.027419999999999</v>
      </c>
      <c r="BB894" s="71">
        <v>35.266370000000002</v>
      </c>
      <c r="BD894" s="14" t="s">
        <v>30</v>
      </c>
      <c r="BE894" s="50" t="s">
        <v>3</v>
      </c>
      <c r="BF894" s="71">
        <v>30.467659999999999</v>
      </c>
      <c r="BG894" s="72">
        <v>32.432380000000002</v>
      </c>
      <c r="BH894" s="71">
        <v>34.397109999999998</v>
      </c>
      <c r="BJ894" s="14" t="s">
        <v>30</v>
      </c>
      <c r="BK894" s="50" t="s">
        <v>3</v>
      </c>
      <c r="BL894" s="71">
        <v>30.234680000000001</v>
      </c>
      <c r="BM894" s="72">
        <v>31.88214</v>
      </c>
      <c r="BN894" s="71">
        <v>33.529589999999999</v>
      </c>
      <c r="BP894" s="14" t="s">
        <v>30</v>
      </c>
      <c r="BQ894" s="50" t="s">
        <v>3</v>
      </c>
      <c r="BR894" s="71">
        <v>29.628879999999999</v>
      </c>
      <c r="BS894" s="72">
        <v>30.973669999999998</v>
      </c>
      <c r="BT894" s="71">
        <v>32.318460000000002</v>
      </c>
      <c r="BV894" s="14" t="s">
        <v>30</v>
      </c>
      <c r="BW894" s="50" t="s">
        <v>3</v>
      </c>
      <c r="BX894" s="71">
        <v>28.713539999999998</v>
      </c>
      <c r="BY894" s="72">
        <v>29.880790000000001</v>
      </c>
      <c r="BZ894" s="71">
        <v>31.04805</v>
      </c>
      <c r="CB894" s="14" t="s">
        <v>30</v>
      </c>
      <c r="CC894" s="50" t="s">
        <v>3</v>
      </c>
      <c r="CD894" s="71">
        <v>27.45665</v>
      </c>
      <c r="CE894" s="72">
        <v>28.242660000000001</v>
      </c>
      <c r="CF894" s="71">
        <v>29.028659999999999</v>
      </c>
      <c r="CH894" s="14" t="s">
        <v>30</v>
      </c>
      <c r="CI894" s="50" t="s">
        <v>3</v>
      </c>
      <c r="CJ894" s="71">
        <v>25.468859999999999</v>
      </c>
      <c r="CK894" s="72">
        <v>26.011420000000001</v>
      </c>
      <c r="CL894" s="71">
        <v>26.553989999999999</v>
      </c>
    </row>
    <row r="895" spans="2:90" x14ac:dyDescent="0.3">
      <c r="B895" s="47"/>
      <c r="C895" s="52" t="s">
        <v>4</v>
      </c>
      <c r="D895" s="69">
        <v>11.92329</v>
      </c>
      <c r="E895" s="73">
        <v>13.08098</v>
      </c>
      <c r="F895" s="69">
        <v>14.23868</v>
      </c>
      <c r="H895" s="47"/>
      <c r="I895" s="52" t="s">
        <v>4</v>
      </c>
      <c r="J895" s="69">
        <v>11.75015</v>
      </c>
      <c r="K895" s="73">
        <v>12.81645</v>
      </c>
      <c r="L895" s="69">
        <v>13.882759999999999</v>
      </c>
      <c r="N895" s="47"/>
      <c r="O895" s="52" t="s">
        <v>4</v>
      </c>
      <c r="P895" s="69">
        <v>11.495050000000001</v>
      </c>
      <c r="Q895" s="73">
        <v>12.520810000000001</v>
      </c>
      <c r="R895" s="69">
        <v>13.546559999999999</v>
      </c>
      <c r="T895" s="47"/>
      <c r="U895" s="52" t="s">
        <v>4</v>
      </c>
      <c r="V895" s="69">
        <v>11.20369</v>
      </c>
      <c r="W895" s="73">
        <v>12.162520000000001</v>
      </c>
      <c r="X895" s="69">
        <v>13.12135</v>
      </c>
      <c r="Z895" s="47"/>
      <c r="AA895" s="52" t="s">
        <v>4</v>
      </c>
      <c r="AB895" s="69">
        <v>10.866849999999999</v>
      </c>
      <c r="AC895" s="73">
        <v>11.79809</v>
      </c>
      <c r="AD895" s="69">
        <v>12.729329999999999</v>
      </c>
      <c r="AF895" s="47"/>
      <c r="AG895" s="52" t="s">
        <v>4</v>
      </c>
      <c r="AH895" s="69">
        <v>10.377689999999999</v>
      </c>
      <c r="AI895" s="73">
        <v>11.26525</v>
      </c>
      <c r="AJ895" s="69">
        <v>12.152810000000001</v>
      </c>
      <c r="AL895" s="47"/>
      <c r="AM895" s="52" t="s">
        <v>4</v>
      </c>
      <c r="AN895" s="69">
        <v>9.8689900000000002</v>
      </c>
      <c r="AO895" s="73">
        <v>10.741210000000001</v>
      </c>
      <c r="AP895" s="69">
        <v>11.613440000000001</v>
      </c>
      <c r="AR895" s="47"/>
      <c r="AS895" s="52" t="s">
        <v>4</v>
      </c>
      <c r="AT895" s="69">
        <v>9.1655899999999999</v>
      </c>
      <c r="AU895" s="73">
        <v>10.06133</v>
      </c>
      <c r="AV895" s="69">
        <v>10.95707</v>
      </c>
      <c r="AX895" s="47"/>
      <c r="AY895" s="52" t="s">
        <v>4</v>
      </c>
      <c r="AZ895" s="69">
        <v>8.4573400000000003</v>
      </c>
      <c r="BA895" s="73">
        <v>9.2911900000000003</v>
      </c>
      <c r="BB895" s="69">
        <v>10.12505</v>
      </c>
      <c r="BD895" s="47"/>
      <c r="BE895" s="52" t="s">
        <v>4</v>
      </c>
      <c r="BF895" s="69">
        <v>7.5133099999999997</v>
      </c>
      <c r="BG895" s="73">
        <v>8.3634500000000003</v>
      </c>
      <c r="BH895" s="69">
        <v>9.2135800000000003</v>
      </c>
      <c r="BJ895" s="47"/>
      <c r="BK895" s="52" t="s">
        <v>4</v>
      </c>
      <c r="BL895" s="69">
        <v>6.59016</v>
      </c>
      <c r="BM895" s="73">
        <v>7.4429400000000001</v>
      </c>
      <c r="BN895" s="69">
        <v>8.2957199999999993</v>
      </c>
      <c r="BP895" s="47"/>
      <c r="BQ895" s="52" t="s">
        <v>4</v>
      </c>
      <c r="BR895" s="69">
        <v>5.3949499999999997</v>
      </c>
      <c r="BS895" s="73">
        <v>6.2283499999999998</v>
      </c>
      <c r="BT895" s="69">
        <v>7.06175</v>
      </c>
      <c r="BV895" s="47"/>
      <c r="BW895" s="52" t="s">
        <v>4</v>
      </c>
      <c r="BX895" s="69">
        <v>3.9113600000000002</v>
      </c>
      <c r="BY895" s="73">
        <v>4.8630100000000001</v>
      </c>
      <c r="BZ895" s="69">
        <v>5.8146599999999999</v>
      </c>
      <c r="CB895" s="47"/>
      <c r="CC895" s="52" t="s">
        <v>4</v>
      </c>
      <c r="CD895" s="69">
        <v>3.0813000000000001</v>
      </c>
      <c r="CE895" s="73">
        <v>3.7926199999999999</v>
      </c>
      <c r="CF895" s="69">
        <v>4.5039300000000004</v>
      </c>
      <c r="CH895" s="47"/>
      <c r="CI895" s="52" t="s">
        <v>4</v>
      </c>
      <c r="CJ895" s="69">
        <v>2.6839400000000002</v>
      </c>
      <c r="CK895" s="73">
        <v>3.1423199999999998</v>
      </c>
      <c r="CL895" s="69">
        <v>3.6007099999999999</v>
      </c>
    </row>
    <row r="896" spans="2:90" x14ac:dyDescent="0.3">
      <c r="B896" s="46" t="s">
        <v>31</v>
      </c>
      <c r="C896" s="47"/>
      <c r="D896" s="69">
        <v>62.364539999999998</v>
      </c>
      <c r="E896" s="73">
        <v>65.8</v>
      </c>
      <c r="F896" s="69">
        <v>69.235460000000003</v>
      </c>
      <c r="H896" s="46" t="s">
        <v>31</v>
      </c>
      <c r="I896" s="47"/>
      <c r="J896" s="69">
        <v>61.520429999999998</v>
      </c>
      <c r="K896" s="73">
        <v>64.900000000000006</v>
      </c>
      <c r="L896" s="69">
        <v>68.279570000000007</v>
      </c>
      <c r="N896" s="46" t="s">
        <v>31</v>
      </c>
      <c r="O896" s="47"/>
      <c r="P896" s="69">
        <v>59.965209999999999</v>
      </c>
      <c r="Q896" s="73">
        <v>63</v>
      </c>
      <c r="R896" s="69">
        <v>66.034790000000001</v>
      </c>
      <c r="T896" s="46" t="s">
        <v>31</v>
      </c>
      <c r="U896" s="47"/>
      <c r="V896" s="69">
        <v>58.657919999999997</v>
      </c>
      <c r="W896" s="73">
        <v>61.1</v>
      </c>
      <c r="X896" s="69">
        <v>63.542079999999999</v>
      </c>
      <c r="Z896" s="46" t="s">
        <v>31</v>
      </c>
      <c r="AA896" s="47"/>
      <c r="AB896" s="69">
        <v>57.568359999999998</v>
      </c>
      <c r="AC896" s="73">
        <v>59.8</v>
      </c>
      <c r="AD896" s="69">
        <v>62.031640000000003</v>
      </c>
      <c r="AF896" s="46" t="s">
        <v>31</v>
      </c>
      <c r="AG896" s="47"/>
      <c r="AH896" s="69">
        <v>55.278289999999998</v>
      </c>
      <c r="AI896" s="73">
        <v>57.9</v>
      </c>
      <c r="AJ896" s="69">
        <v>60.521709999999999</v>
      </c>
      <c r="AL896" s="46" t="s">
        <v>31</v>
      </c>
      <c r="AM896" s="47"/>
      <c r="AN896" s="69">
        <v>53.868690000000001</v>
      </c>
      <c r="AO896" s="73">
        <v>56.2</v>
      </c>
      <c r="AP896" s="69">
        <v>58.531309999999998</v>
      </c>
      <c r="AR896" s="46" t="s">
        <v>31</v>
      </c>
      <c r="AS896" s="47"/>
      <c r="AT896" s="69">
        <v>51.920839999999998</v>
      </c>
      <c r="AU896" s="73">
        <v>53.9</v>
      </c>
      <c r="AV896" s="69">
        <v>55.879159999999999</v>
      </c>
      <c r="AX896" s="46" t="s">
        <v>31</v>
      </c>
      <c r="AY896" s="47"/>
      <c r="AZ896" s="69">
        <v>50.153080000000003</v>
      </c>
      <c r="BA896" s="73">
        <v>52</v>
      </c>
      <c r="BB896" s="69">
        <v>53.846919999999997</v>
      </c>
      <c r="BD896" s="46" t="s">
        <v>31</v>
      </c>
      <c r="BE896" s="47"/>
      <c r="BF896" s="69">
        <v>46.941200000000002</v>
      </c>
      <c r="BG896" s="73">
        <v>48.6</v>
      </c>
      <c r="BH896" s="69">
        <v>50.258800000000001</v>
      </c>
      <c r="BJ896" s="46" t="s">
        <v>31</v>
      </c>
      <c r="BK896" s="47"/>
      <c r="BL896" s="69">
        <v>45.961460000000002</v>
      </c>
      <c r="BM896" s="73">
        <v>47.4</v>
      </c>
      <c r="BN896" s="69">
        <v>48.838540000000002</v>
      </c>
      <c r="BP896" s="46" t="s">
        <v>31</v>
      </c>
      <c r="BQ896" s="47"/>
      <c r="BR896" s="69">
        <v>44.710209999999996</v>
      </c>
      <c r="BS896" s="73">
        <v>45.9</v>
      </c>
      <c r="BT896" s="69">
        <v>47.089790000000001</v>
      </c>
      <c r="BV896" s="46" t="s">
        <v>31</v>
      </c>
      <c r="BW896" s="47"/>
      <c r="BX896" s="69">
        <v>41.404670000000003</v>
      </c>
      <c r="BY896" s="73">
        <v>42.3</v>
      </c>
      <c r="BZ896" s="69">
        <v>43.195329999999998</v>
      </c>
      <c r="CB896" s="46" t="s">
        <v>31</v>
      </c>
      <c r="CC896" s="47"/>
      <c r="CD896" s="69">
        <v>38.863349999999997</v>
      </c>
      <c r="CE896" s="73">
        <v>40.1</v>
      </c>
      <c r="CF896" s="69">
        <v>41.336649999999999</v>
      </c>
      <c r="CH896" s="46" t="s">
        <v>31</v>
      </c>
      <c r="CI896" s="47"/>
      <c r="CJ896" s="69">
        <v>35.099510000000002</v>
      </c>
      <c r="CK896" s="73">
        <v>36.5</v>
      </c>
      <c r="CL896" s="69">
        <v>37.900489999999998</v>
      </c>
    </row>
    <row r="897" spans="2:90" x14ac:dyDescent="0.3">
      <c r="B897" s="57" t="s">
        <v>32</v>
      </c>
      <c r="C897" s="43"/>
      <c r="D897" s="76">
        <v>2.12934</v>
      </c>
      <c r="E897" s="77">
        <v>3.4</v>
      </c>
      <c r="F897" s="76">
        <v>4.6706599999999998</v>
      </c>
      <c r="H897" s="57" t="s">
        <v>32</v>
      </c>
      <c r="I897" s="43"/>
      <c r="J897" s="76">
        <v>2.12934</v>
      </c>
      <c r="K897" s="77">
        <v>3.4</v>
      </c>
      <c r="L897" s="76">
        <v>4.6706599999999998</v>
      </c>
      <c r="N897" s="57" t="s">
        <v>32</v>
      </c>
      <c r="O897" s="43"/>
      <c r="P897" s="76">
        <v>2.12934</v>
      </c>
      <c r="Q897" s="77">
        <v>3.4</v>
      </c>
      <c r="R897" s="76">
        <v>4.6706599999999998</v>
      </c>
      <c r="T897" s="57" t="s">
        <v>32</v>
      </c>
      <c r="U897" s="43"/>
      <c r="V897" s="76">
        <v>2.12934</v>
      </c>
      <c r="W897" s="77">
        <v>3.4</v>
      </c>
      <c r="X897" s="76">
        <v>4.6706599999999998</v>
      </c>
      <c r="Z897" s="57" t="s">
        <v>32</v>
      </c>
      <c r="AA897" s="43"/>
      <c r="AB897" s="76">
        <v>2.12934</v>
      </c>
      <c r="AC897" s="77">
        <v>3.4</v>
      </c>
      <c r="AD897" s="76">
        <v>4.6706599999999998</v>
      </c>
      <c r="AF897" s="57" t="s">
        <v>32</v>
      </c>
      <c r="AG897" s="43"/>
      <c r="AH897" s="76">
        <v>2.12934</v>
      </c>
      <c r="AI897" s="77">
        <v>3.4</v>
      </c>
      <c r="AJ897" s="76">
        <v>4.6706599999999998</v>
      </c>
      <c r="AL897" s="57" t="s">
        <v>32</v>
      </c>
      <c r="AM897" s="43"/>
      <c r="AN897" s="76">
        <v>2.3690000000000002</v>
      </c>
      <c r="AO897" s="77">
        <v>3.5</v>
      </c>
      <c r="AP897" s="76">
        <v>4.6310000000000002</v>
      </c>
      <c r="AR897" s="57" t="s">
        <v>32</v>
      </c>
      <c r="AS897" s="43"/>
      <c r="AT897" s="76">
        <v>2.4818799999999999</v>
      </c>
      <c r="AU897" s="77">
        <v>3.7</v>
      </c>
      <c r="AV897" s="76">
        <v>4.91812</v>
      </c>
      <c r="AX897" s="57" t="s">
        <v>32</v>
      </c>
      <c r="AY897" s="43"/>
      <c r="AZ897" s="76">
        <v>2.1497799999999998</v>
      </c>
      <c r="BA897" s="77">
        <v>4.0999999999999996</v>
      </c>
      <c r="BB897" s="76">
        <v>6.0502200000000004</v>
      </c>
      <c r="BD897" s="57" t="s">
        <v>32</v>
      </c>
      <c r="BE897" s="43"/>
      <c r="BF897" s="76">
        <v>2.3159000000000001</v>
      </c>
      <c r="BG897" s="77">
        <v>4.4000000000000004</v>
      </c>
      <c r="BH897" s="76">
        <v>6.4840999999999998</v>
      </c>
      <c r="BJ897" s="57" t="s">
        <v>32</v>
      </c>
      <c r="BK897" s="43"/>
      <c r="BL897" s="76">
        <v>2.0338099999999999</v>
      </c>
      <c r="BM897" s="77">
        <v>4</v>
      </c>
      <c r="BN897" s="76">
        <v>5.9661900000000001</v>
      </c>
      <c r="BP897" s="57" t="s">
        <v>32</v>
      </c>
      <c r="BQ897" s="43"/>
      <c r="BR897" s="76">
        <v>2.4579200000000001</v>
      </c>
      <c r="BS897" s="77">
        <v>4.9000000000000004</v>
      </c>
      <c r="BT897" s="76">
        <v>7.3420800000000002</v>
      </c>
      <c r="BV897" s="57" t="s">
        <v>32</v>
      </c>
      <c r="BW897" s="43"/>
      <c r="BX897" s="76">
        <v>4.3839199999999998</v>
      </c>
      <c r="BY897" s="77">
        <v>8.1</v>
      </c>
      <c r="BZ897" s="76">
        <v>11.816079999999999</v>
      </c>
      <c r="CB897" s="57" t="s">
        <v>32</v>
      </c>
      <c r="CC897" s="43"/>
      <c r="CD897" s="76">
        <v>7.2979599999999998</v>
      </c>
      <c r="CE897" s="77">
        <v>12.3</v>
      </c>
      <c r="CF897" s="76">
        <v>17.302040000000002</v>
      </c>
      <c r="CH897" s="57" t="s">
        <v>32</v>
      </c>
      <c r="CI897" s="43"/>
      <c r="CJ897" s="76">
        <v>10.20485</v>
      </c>
      <c r="CK897" s="77">
        <v>14.5</v>
      </c>
      <c r="CL897" s="76">
        <v>18.79515</v>
      </c>
    </row>
    <row r="898" spans="2:90" x14ac:dyDescent="0.3">
      <c r="B898" s="14" t="s">
        <v>33</v>
      </c>
      <c r="C898" s="50" t="s">
        <v>3</v>
      </c>
      <c r="D898" s="71">
        <v>90.435379999999995</v>
      </c>
      <c r="E898" s="72">
        <v>99.919910000000002</v>
      </c>
      <c r="F898" s="71">
        <v>109.40443999999999</v>
      </c>
      <c r="H898" s="14" t="s">
        <v>33</v>
      </c>
      <c r="I898" s="50" t="s">
        <v>3</v>
      </c>
      <c r="J898" s="71">
        <v>90.312560000000005</v>
      </c>
      <c r="K898" s="72">
        <v>99.579440000000005</v>
      </c>
      <c r="L898" s="71">
        <v>108.84632999999999</v>
      </c>
      <c r="N898" s="14" t="s">
        <v>33</v>
      </c>
      <c r="O898" s="50" t="s">
        <v>3</v>
      </c>
      <c r="P898" s="71">
        <v>89.818150000000003</v>
      </c>
      <c r="Q898" s="72">
        <v>98.872010000000003</v>
      </c>
      <c r="R898" s="71">
        <v>107.92586</v>
      </c>
      <c r="T898" s="14" t="s">
        <v>33</v>
      </c>
      <c r="U898" s="50" t="s">
        <v>3</v>
      </c>
      <c r="V898" s="71">
        <v>89.485330000000005</v>
      </c>
      <c r="W898" s="72">
        <v>98.179969999999997</v>
      </c>
      <c r="X898" s="71">
        <v>106.87461999999999</v>
      </c>
      <c r="Z898" s="14" t="s">
        <v>33</v>
      </c>
      <c r="AA898" s="50" t="s">
        <v>3</v>
      </c>
      <c r="AB898" s="71">
        <v>88.868549999999999</v>
      </c>
      <c r="AC898" s="72">
        <v>97.386780000000002</v>
      </c>
      <c r="AD898" s="71">
        <v>105.90501999999999</v>
      </c>
      <c r="AF898" s="14" t="s">
        <v>33</v>
      </c>
      <c r="AG898" s="50" t="s">
        <v>3</v>
      </c>
      <c r="AH898" s="71">
        <v>87.741370000000003</v>
      </c>
      <c r="AI898" s="72">
        <v>95.699979999999996</v>
      </c>
      <c r="AJ898" s="71">
        <v>103.65858</v>
      </c>
      <c r="AL898" s="14" t="s">
        <v>33</v>
      </c>
      <c r="AM898" s="50" t="s">
        <v>3</v>
      </c>
      <c r="AN898" s="71">
        <v>86.726939999999999</v>
      </c>
      <c r="AO898" s="72">
        <v>94.284760000000006</v>
      </c>
      <c r="AP898" s="71">
        <v>101.84256999999999</v>
      </c>
      <c r="AR898" s="14" t="s">
        <v>33</v>
      </c>
      <c r="AS898" s="50" t="s">
        <v>3</v>
      </c>
      <c r="AT898" s="71">
        <v>85.930940000000007</v>
      </c>
      <c r="AU898" s="72">
        <v>92.658569999999997</v>
      </c>
      <c r="AV898" s="71">
        <v>99.386200000000002</v>
      </c>
      <c r="AX898" s="14" t="s">
        <v>33</v>
      </c>
      <c r="AY898" s="50" t="s">
        <v>3</v>
      </c>
      <c r="AZ898" s="71">
        <v>84.392009999999999</v>
      </c>
      <c r="BA898" s="72">
        <v>90.328450000000004</v>
      </c>
      <c r="BB898" s="71">
        <v>96.264899999999997</v>
      </c>
      <c r="BD898" s="14" t="s">
        <v>33</v>
      </c>
      <c r="BE898" s="50" t="s">
        <v>3</v>
      </c>
      <c r="BF898" s="71">
        <v>82.840919999999997</v>
      </c>
      <c r="BG898" s="72">
        <v>87.754519999999999</v>
      </c>
      <c r="BH898" s="71">
        <v>92.668130000000005</v>
      </c>
      <c r="BJ898" s="14" t="s">
        <v>33</v>
      </c>
      <c r="BK898" s="50" t="s">
        <v>3</v>
      </c>
      <c r="BL898" s="71">
        <v>80.575969999999998</v>
      </c>
      <c r="BM898" s="72">
        <v>84.505499999999998</v>
      </c>
      <c r="BN898" s="71">
        <v>88.435040000000001</v>
      </c>
      <c r="BP898" s="14" t="s">
        <v>33</v>
      </c>
      <c r="BQ898" s="50" t="s">
        <v>3</v>
      </c>
      <c r="BR898" s="71">
        <v>77.674469999999999</v>
      </c>
      <c r="BS898" s="72">
        <v>80.537289999999999</v>
      </c>
      <c r="BT898" s="71">
        <v>83.400109999999998</v>
      </c>
      <c r="BV898" s="14" t="s">
        <v>33</v>
      </c>
      <c r="BW898" s="50" t="s">
        <v>3</v>
      </c>
      <c r="BX898" s="71">
        <v>73.547039999999996</v>
      </c>
      <c r="BY898" s="72">
        <v>75.872399999999999</v>
      </c>
      <c r="BZ898" s="71">
        <v>78.197760000000002</v>
      </c>
      <c r="CB898" s="14" t="s">
        <v>33</v>
      </c>
      <c r="CC898" s="50" t="s">
        <v>3</v>
      </c>
      <c r="CD898" s="71">
        <v>68.843469999999996</v>
      </c>
      <c r="CE898" s="72">
        <v>69.990530000000007</v>
      </c>
      <c r="CF898" s="71">
        <v>71.137600000000006</v>
      </c>
      <c r="CH898" s="14" t="s">
        <v>33</v>
      </c>
      <c r="CI898" s="50" t="s">
        <v>3</v>
      </c>
      <c r="CJ898" s="71">
        <v>62.638739999999999</v>
      </c>
      <c r="CK898" s="72">
        <v>63.293190000000003</v>
      </c>
      <c r="CL898" s="71">
        <v>63.947650000000003</v>
      </c>
    </row>
    <row r="899" spans="2:90" x14ac:dyDescent="0.3">
      <c r="B899" s="47"/>
      <c r="C899" s="52" t="s">
        <v>4</v>
      </c>
      <c r="D899" s="69">
        <v>36.313519999999997</v>
      </c>
      <c r="E899" s="73">
        <v>40.619599999999998</v>
      </c>
      <c r="F899" s="69">
        <v>44.925669999999997</v>
      </c>
      <c r="H899" s="47"/>
      <c r="I899" s="52" t="s">
        <v>4</v>
      </c>
      <c r="J899" s="69">
        <v>35.651260000000001</v>
      </c>
      <c r="K899" s="73">
        <v>39.434559999999998</v>
      </c>
      <c r="L899" s="69">
        <v>43.217860000000002</v>
      </c>
      <c r="N899" s="47"/>
      <c r="O899" s="52" t="s">
        <v>4</v>
      </c>
      <c r="P899" s="69">
        <v>34.78904</v>
      </c>
      <c r="Q899" s="73">
        <v>38.308320000000002</v>
      </c>
      <c r="R899" s="69">
        <v>41.827590000000001</v>
      </c>
      <c r="T899" s="47"/>
      <c r="U899" s="52" t="s">
        <v>4</v>
      </c>
      <c r="V899" s="69">
        <v>33.836030000000001</v>
      </c>
      <c r="W899" s="73">
        <v>36.909190000000002</v>
      </c>
      <c r="X899" s="69">
        <v>39.982349999999997</v>
      </c>
      <c r="Z899" s="47"/>
      <c r="AA899" s="52" t="s">
        <v>4</v>
      </c>
      <c r="AB899" s="69">
        <v>32.585369999999998</v>
      </c>
      <c r="AC899" s="73">
        <v>35.469180000000001</v>
      </c>
      <c r="AD899" s="69">
        <v>38.352980000000002</v>
      </c>
      <c r="AF899" s="47"/>
      <c r="AG899" s="52" t="s">
        <v>4</v>
      </c>
      <c r="AH899" s="69">
        <v>30.858879999999999</v>
      </c>
      <c r="AI899" s="73">
        <v>33.461480000000002</v>
      </c>
      <c r="AJ899" s="69">
        <v>36.064079999999997</v>
      </c>
      <c r="AL899" s="47"/>
      <c r="AM899" s="52" t="s">
        <v>4</v>
      </c>
      <c r="AN899" s="69">
        <v>28.842130000000001</v>
      </c>
      <c r="AO899" s="73">
        <v>31.382670000000001</v>
      </c>
      <c r="AP899" s="69">
        <v>33.923209999999997</v>
      </c>
      <c r="AR899" s="47"/>
      <c r="AS899" s="52" t="s">
        <v>4</v>
      </c>
      <c r="AT899" s="69">
        <v>26.39301</v>
      </c>
      <c r="AU899" s="73">
        <v>28.996120000000001</v>
      </c>
      <c r="AV899" s="69">
        <v>31.599219999999999</v>
      </c>
      <c r="AX899" s="47"/>
      <c r="AY899" s="52" t="s">
        <v>4</v>
      </c>
      <c r="AZ899" s="69">
        <v>23.525490000000001</v>
      </c>
      <c r="BA899" s="73">
        <v>26.129919999999998</v>
      </c>
      <c r="BB899" s="69">
        <v>28.734349999999999</v>
      </c>
      <c r="BD899" s="47"/>
      <c r="BE899" s="52" t="s">
        <v>4</v>
      </c>
      <c r="BF899" s="69">
        <v>20.410589999999999</v>
      </c>
      <c r="BG899" s="73">
        <v>23.06739</v>
      </c>
      <c r="BH899" s="69">
        <v>25.72419</v>
      </c>
      <c r="BJ899" s="47"/>
      <c r="BK899" s="52" t="s">
        <v>4</v>
      </c>
      <c r="BL899" s="69">
        <v>17.430050000000001</v>
      </c>
      <c r="BM899" s="73">
        <v>19.804929999999999</v>
      </c>
      <c r="BN899" s="69">
        <v>22.1798</v>
      </c>
      <c r="BP899" s="47"/>
      <c r="BQ899" s="52" t="s">
        <v>4</v>
      </c>
      <c r="BR899" s="69">
        <v>13.90742</v>
      </c>
      <c r="BS899" s="73">
        <v>16.127960000000002</v>
      </c>
      <c r="BT899" s="69">
        <v>18.348500000000001</v>
      </c>
      <c r="BV899" s="47"/>
      <c r="BW899" s="52" t="s">
        <v>4</v>
      </c>
      <c r="BX899" s="69">
        <v>10.140790000000001</v>
      </c>
      <c r="BY899" s="73">
        <v>12.323259999999999</v>
      </c>
      <c r="BZ899" s="69">
        <v>14.50573</v>
      </c>
      <c r="CB899" s="47"/>
      <c r="CC899" s="52" t="s">
        <v>4</v>
      </c>
      <c r="CD899" s="69">
        <v>8.5034799999999997</v>
      </c>
      <c r="CE899" s="73">
        <v>9.93079</v>
      </c>
      <c r="CF899" s="69">
        <v>11.3581</v>
      </c>
      <c r="CH899" s="47"/>
      <c r="CI899" s="52" t="s">
        <v>4</v>
      </c>
      <c r="CJ899" s="69">
        <v>7.4918300000000002</v>
      </c>
      <c r="CK899" s="73">
        <v>8.4192300000000007</v>
      </c>
      <c r="CL899" s="69">
        <v>9.3466299999999993</v>
      </c>
    </row>
    <row r="900" spans="2:90" x14ac:dyDescent="0.3">
      <c r="B900" s="57" t="s">
        <v>34</v>
      </c>
      <c r="C900" s="43"/>
      <c r="D900" s="76">
        <v>183.77867000000001</v>
      </c>
      <c r="E900" s="77">
        <v>197.92229</v>
      </c>
      <c r="F900" s="76">
        <v>212.06591</v>
      </c>
      <c r="H900" s="57" t="s">
        <v>34</v>
      </c>
      <c r="I900" s="43"/>
      <c r="J900" s="76">
        <v>180.76664</v>
      </c>
      <c r="K900" s="77">
        <v>193.13213999999999</v>
      </c>
      <c r="L900" s="76">
        <v>205.49763999999999</v>
      </c>
      <c r="N900" s="57" t="s">
        <v>34</v>
      </c>
      <c r="O900" s="43"/>
      <c r="P900" s="76">
        <v>174.75191000000001</v>
      </c>
      <c r="Q900" s="77">
        <v>184.70186000000001</v>
      </c>
      <c r="R900" s="76">
        <v>194.65180000000001</v>
      </c>
      <c r="T900" s="57" t="s">
        <v>34</v>
      </c>
      <c r="U900" s="43"/>
      <c r="V900" s="76">
        <v>169.57776999999999</v>
      </c>
      <c r="W900" s="77">
        <v>177.35964999999999</v>
      </c>
      <c r="X900" s="76">
        <v>185.14153999999999</v>
      </c>
      <c r="Z900" s="57" t="s">
        <v>34</v>
      </c>
      <c r="AA900" s="43"/>
      <c r="AB900" s="76">
        <v>164.51686000000001</v>
      </c>
      <c r="AC900" s="77">
        <v>171.21308999999999</v>
      </c>
      <c r="AD900" s="76">
        <v>177.90932000000001</v>
      </c>
      <c r="AF900" s="57" t="s">
        <v>34</v>
      </c>
      <c r="AG900" s="43"/>
      <c r="AH900" s="76">
        <v>159.09338</v>
      </c>
      <c r="AI900" s="77">
        <v>163.93448000000001</v>
      </c>
      <c r="AJ900" s="76">
        <v>168.77556999999999</v>
      </c>
      <c r="AL900" s="57" t="s">
        <v>34</v>
      </c>
      <c r="AM900" s="43"/>
      <c r="AN900" s="76">
        <v>151.94562999999999</v>
      </c>
      <c r="AO900" s="77">
        <v>156.40182999999999</v>
      </c>
      <c r="AP900" s="76">
        <v>160.85803999999999</v>
      </c>
      <c r="AR900" s="57" t="s">
        <v>34</v>
      </c>
      <c r="AS900" s="43"/>
      <c r="AT900" s="76">
        <v>146.47668999999999</v>
      </c>
      <c r="AU900" s="77">
        <v>149.91524000000001</v>
      </c>
      <c r="AV900" s="76">
        <v>153.35379</v>
      </c>
      <c r="AX900" s="57" t="s">
        <v>34</v>
      </c>
      <c r="AY900" s="43"/>
      <c r="AZ900" s="76">
        <v>138.76041000000001</v>
      </c>
      <c r="BA900" s="77">
        <v>141.42292</v>
      </c>
      <c r="BB900" s="76">
        <v>144.08543</v>
      </c>
      <c r="BD900" s="57" t="s">
        <v>34</v>
      </c>
      <c r="BE900" s="43"/>
      <c r="BF900" s="76">
        <v>128.91865999999999</v>
      </c>
      <c r="BG900" s="77">
        <v>131.03062</v>
      </c>
      <c r="BH900" s="76">
        <v>133.14257000000001</v>
      </c>
      <c r="BJ900" s="57" t="s">
        <v>34</v>
      </c>
      <c r="BK900" s="43"/>
      <c r="BL900" s="76">
        <v>122.6947</v>
      </c>
      <c r="BM900" s="77">
        <v>124.60675000000001</v>
      </c>
      <c r="BN900" s="76">
        <v>126.51881</v>
      </c>
      <c r="BP900" s="57" t="s">
        <v>34</v>
      </c>
      <c r="BQ900" s="43"/>
      <c r="BR900" s="76">
        <v>114.07708</v>
      </c>
      <c r="BS900" s="77">
        <v>115.5269</v>
      </c>
      <c r="BT900" s="76">
        <v>116.97671</v>
      </c>
      <c r="BV900" s="57" t="s">
        <v>34</v>
      </c>
      <c r="BW900" s="43"/>
      <c r="BX900" s="76">
        <v>105.6862</v>
      </c>
      <c r="BY900" s="77">
        <v>107.02379999999999</v>
      </c>
      <c r="BZ900" s="76">
        <v>108.36141000000001</v>
      </c>
      <c r="CB900" s="57" t="s">
        <v>34</v>
      </c>
      <c r="CC900" s="43"/>
      <c r="CD900" s="76">
        <v>95.918679999999995</v>
      </c>
      <c r="CE900" s="77">
        <v>97.811660000000003</v>
      </c>
      <c r="CF900" s="76">
        <v>99.704639999999998</v>
      </c>
      <c r="CH900" s="57" t="s">
        <v>34</v>
      </c>
      <c r="CI900" s="43"/>
      <c r="CJ900" s="76">
        <v>87.575119999999998</v>
      </c>
      <c r="CK900" s="77">
        <v>88.867620000000002</v>
      </c>
      <c r="CL900" s="76">
        <v>90.160129999999995</v>
      </c>
    </row>
    <row r="901" spans="2:90" x14ac:dyDescent="0.3">
      <c r="B901" s="57" t="s">
        <v>35</v>
      </c>
      <c r="C901" s="43"/>
      <c r="D901" s="76">
        <v>3.9809000000000001</v>
      </c>
      <c r="E901" s="77">
        <v>7.8032300000000001</v>
      </c>
      <c r="F901" s="76">
        <v>11.62556</v>
      </c>
      <c r="H901" s="57" t="s">
        <v>35</v>
      </c>
      <c r="I901" s="43"/>
      <c r="J901" s="76">
        <v>3.8270900000000001</v>
      </c>
      <c r="K901" s="77">
        <v>7.5947699999999996</v>
      </c>
      <c r="L901" s="76">
        <v>11.362450000000001</v>
      </c>
      <c r="N901" s="57" t="s">
        <v>35</v>
      </c>
      <c r="O901" s="43"/>
      <c r="P901" s="76">
        <v>3.8086899999999999</v>
      </c>
      <c r="Q901" s="77">
        <v>7.6900399999999998</v>
      </c>
      <c r="R901" s="76">
        <v>11.571389999999999</v>
      </c>
      <c r="T901" s="57" t="s">
        <v>35</v>
      </c>
      <c r="U901" s="43"/>
      <c r="V901" s="76">
        <v>3.7615500000000002</v>
      </c>
      <c r="W901" s="77">
        <v>7.5110200000000003</v>
      </c>
      <c r="X901" s="76">
        <v>11.2605</v>
      </c>
      <c r="Z901" s="57" t="s">
        <v>35</v>
      </c>
      <c r="AA901" s="43"/>
      <c r="AB901" s="76">
        <v>3.78376</v>
      </c>
      <c r="AC901" s="77">
        <v>7.5477400000000001</v>
      </c>
      <c r="AD901" s="76">
        <v>11.311719999999999</v>
      </c>
      <c r="AF901" s="57" t="s">
        <v>35</v>
      </c>
      <c r="AG901" s="43"/>
      <c r="AH901" s="76">
        <v>3.84091</v>
      </c>
      <c r="AI901" s="77">
        <v>7.6397199999999996</v>
      </c>
      <c r="AJ901" s="76">
        <v>11.43854</v>
      </c>
      <c r="AL901" s="57" t="s">
        <v>35</v>
      </c>
      <c r="AM901" s="43"/>
      <c r="AN901" s="76">
        <v>4.0123699999999998</v>
      </c>
      <c r="AO901" s="77">
        <v>7.9094100000000003</v>
      </c>
      <c r="AP901" s="76">
        <v>11.80645</v>
      </c>
      <c r="AR901" s="57" t="s">
        <v>35</v>
      </c>
      <c r="AS901" s="43"/>
      <c r="AT901" s="76">
        <v>4.4922599999999999</v>
      </c>
      <c r="AU901" s="77">
        <v>8.6617999999999995</v>
      </c>
      <c r="AV901" s="76">
        <v>12.831329999999999</v>
      </c>
      <c r="AX901" s="57" t="s">
        <v>35</v>
      </c>
      <c r="AY901" s="43"/>
      <c r="AZ901" s="76">
        <v>4.4891500000000004</v>
      </c>
      <c r="BA901" s="77">
        <v>9.7128200000000007</v>
      </c>
      <c r="BB901" s="76">
        <v>14.936500000000001</v>
      </c>
      <c r="BD901" s="57" t="s">
        <v>35</v>
      </c>
      <c r="BE901" s="43"/>
      <c r="BF901" s="76">
        <v>4.8206300000000004</v>
      </c>
      <c r="BG901" s="77">
        <v>10.48475</v>
      </c>
      <c r="BH901" s="76">
        <v>16.148879999999998</v>
      </c>
      <c r="BJ901" s="57" t="s">
        <v>35</v>
      </c>
      <c r="BK901" s="43"/>
      <c r="BL901" s="76">
        <v>4.9593699999999998</v>
      </c>
      <c r="BM901" s="77">
        <v>10.49188</v>
      </c>
      <c r="BN901" s="76">
        <v>16.0244</v>
      </c>
      <c r="BP901" s="57" t="s">
        <v>35</v>
      </c>
      <c r="BQ901" s="43"/>
      <c r="BR901" s="76">
        <v>5.0381200000000002</v>
      </c>
      <c r="BS901" s="77">
        <v>11.447100000000001</v>
      </c>
      <c r="BT901" s="76">
        <v>17.856079999999999</v>
      </c>
      <c r="BV901" s="57" t="s">
        <v>35</v>
      </c>
      <c r="BW901" s="43"/>
      <c r="BX901" s="76">
        <v>11.501239999999999</v>
      </c>
      <c r="BY901" s="77">
        <v>20.74427</v>
      </c>
      <c r="BZ901" s="76">
        <v>29.987290000000002</v>
      </c>
      <c r="CB901" s="57" t="s">
        <v>35</v>
      </c>
      <c r="CC901" s="43"/>
      <c r="CD901" s="76">
        <v>18.517620000000001</v>
      </c>
      <c r="CE901" s="77">
        <v>27.789239999999999</v>
      </c>
      <c r="CF901" s="76">
        <v>37.060870000000001</v>
      </c>
      <c r="CH901" s="57" t="s">
        <v>35</v>
      </c>
      <c r="CI901" s="43"/>
      <c r="CJ901" s="76">
        <v>23.228159999999999</v>
      </c>
      <c r="CK901" s="77">
        <v>29.919740000000001</v>
      </c>
      <c r="CL901" s="76">
        <v>36.611310000000003</v>
      </c>
    </row>
    <row r="902" spans="2:90" x14ac:dyDescent="0.3">
      <c r="B902" s="14" t="s">
        <v>36</v>
      </c>
      <c r="C902" s="50" t="s">
        <v>3</v>
      </c>
      <c r="D902" s="71">
        <v>130.28498999999999</v>
      </c>
      <c r="E902" s="72">
        <v>141.76942</v>
      </c>
      <c r="F902" s="71">
        <v>153.25384</v>
      </c>
      <c r="H902" s="14" t="s">
        <v>36</v>
      </c>
      <c r="I902" s="50" t="s">
        <v>3</v>
      </c>
      <c r="J902" s="71">
        <v>130.15638999999999</v>
      </c>
      <c r="K902" s="72">
        <v>141.38131999999999</v>
      </c>
      <c r="L902" s="71">
        <v>152.60625999999999</v>
      </c>
      <c r="N902" s="14" t="s">
        <v>36</v>
      </c>
      <c r="O902" s="50" t="s">
        <v>3</v>
      </c>
      <c r="P902" s="71">
        <v>129.52105</v>
      </c>
      <c r="Q902" s="72">
        <v>140.52457999999999</v>
      </c>
      <c r="R902" s="71">
        <v>151.52809999999999</v>
      </c>
      <c r="T902" s="14" t="s">
        <v>36</v>
      </c>
      <c r="U902" s="50" t="s">
        <v>3</v>
      </c>
      <c r="V902" s="71">
        <v>129.08996999999999</v>
      </c>
      <c r="W902" s="72">
        <v>139.68158</v>
      </c>
      <c r="X902" s="71">
        <v>150.27318</v>
      </c>
      <c r="Z902" s="14" t="s">
        <v>36</v>
      </c>
      <c r="AA902" s="50" t="s">
        <v>3</v>
      </c>
      <c r="AB902" s="71">
        <v>128.34102999999999</v>
      </c>
      <c r="AC902" s="72">
        <v>138.77282</v>
      </c>
      <c r="AD902" s="71">
        <v>149.20461</v>
      </c>
      <c r="AF902" s="14" t="s">
        <v>36</v>
      </c>
      <c r="AG902" s="50" t="s">
        <v>3</v>
      </c>
      <c r="AH902" s="71">
        <v>127.05094</v>
      </c>
      <c r="AI902" s="72">
        <v>136.84021999999999</v>
      </c>
      <c r="AJ902" s="71">
        <v>146.62951000000001</v>
      </c>
      <c r="AL902" s="14" t="s">
        <v>36</v>
      </c>
      <c r="AM902" s="50" t="s">
        <v>3</v>
      </c>
      <c r="AN902" s="71">
        <v>125.72013</v>
      </c>
      <c r="AO902" s="72">
        <v>135.05676</v>
      </c>
      <c r="AP902" s="71">
        <v>144.39339000000001</v>
      </c>
      <c r="AR902" s="14" t="s">
        <v>36</v>
      </c>
      <c r="AS902" s="50" t="s">
        <v>3</v>
      </c>
      <c r="AT902" s="71">
        <v>124.70334</v>
      </c>
      <c r="AU902" s="72">
        <v>133.02229</v>
      </c>
      <c r="AV902" s="71">
        <v>141.34125</v>
      </c>
      <c r="AX902" s="14" t="s">
        <v>36</v>
      </c>
      <c r="AY902" s="50" t="s">
        <v>3</v>
      </c>
      <c r="AZ902" s="71">
        <v>122.90389</v>
      </c>
      <c r="BA902" s="72">
        <v>130.27113</v>
      </c>
      <c r="BB902" s="71">
        <v>137.63836000000001</v>
      </c>
      <c r="BD902" s="14" t="s">
        <v>36</v>
      </c>
      <c r="BE902" s="50" t="s">
        <v>3</v>
      </c>
      <c r="BF902" s="71">
        <v>120.97190000000001</v>
      </c>
      <c r="BG902" s="72">
        <v>127.13726</v>
      </c>
      <c r="BH902" s="71">
        <v>133.30262999999999</v>
      </c>
      <c r="BJ902" s="14" t="s">
        <v>36</v>
      </c>
      <c r="BK902" s="50" t="s">
        <v>3</v>
      </c>
      <c r="BL902" s="71">
        <v>118.3871</v>
      </c>
      <c r="BM902" s="72">
        <v>123.27572000000001</v>
      </c>
      <c r="BN902" s="71">
        <v>128.16434000000001</v>
      </c>
      <c r="BP902" s="14" t="s">
        <v>36</v>
      </c>
      <c r="BQ902" s="50" t="s">
        <v>3</v>
      </c>
      <c r="BR902" s="71">
        <v>114.88267999999999</v>
      </c>
      <c r="BS902" s="72">
        <v>118.69574</v>
      </c>
      <c r="BT902" s="71">
        <v>122.50879999999999</v>
      </c>
      <c r="BV902" s="14" t="s">
        <v>36</v>
      </c>
      <c r="BW902" s="50" t="s">
        <v>3</v>
      </c>
      <c r="BX902" s="71">
        <v>109.76633</v>
      </c>
      <c r="BY902" s="72">
        <v>112.8839</v>
      </c>
      <c r="BZ902" s="71">
        <v>116.00148</v>
      </c>
      <c r="CB902" s="14" t="s">
        <v>36</v>
      </c>
      <c r="CC902" s="50" t="s">
        <v>3</v>
      </c>
      <c r="CD902" s="71">
        <v>103.67066</v>
      </c>
      <c r="CE902" s="72">
        <v>105.58315</v>
      </c>
      <c r="CF902" s="71">
        <v>107.49565</v>
      </c>
      <c r="CH902" s="14" t="s">
        <v>36</v>
      </c>
      <c r="CI902" s="50" t="s">
        <v>3</v>
      </c>
      <c r="CJ902" s="71">
        <v>95.669529999999995</v>
      </c>
      <c r="CK902" s="72">
        <v>96.787049999999994</v>
      </c>
      <c r="CL902" s="71">
        <v>97.904570000000007</v>
      </c>
    </row>
    <row r="903" spans="2:90" x14ac:dyDescent="0.3">
      <c r="B903" s="47"/>
      <c r="C903" s="52" t="s">
        <v>4</v>
      </c>
      <c r="D903" s="69">
        <v>47.753169999999997</v>
      </c>
      <c r="E903" s="73">
        <v>52.126010000000001</v>
      </c>
      <c r="F903" s="69">
        <v>56.498840000000001</v>
      </c>
      <c r="H903" s="47"/>
      <c r="I903" s="52" t="s">
        <v>4</v>
      </c>
      <c r="J903" s="69">
        <v>46.808439999999997</v>
      </c>
      <c r="K903" s="73">
        <v>50.77205</v>
      </c>
      <c r="L903" s="69">
        <v>54.735660000000003</v>
      </c>
      <c r="N903" s="47"/>
      <c r="O903" s="52" t="s">
        <v>4</v>
      </c>
      <c r="P903" s="69">
        <v>45.648150000000001</v>
      </c>
      <c r="Q903" s="73">
        <v>49.34196</v>
      </c>
      <c r="R903" s="69">
        <v>53.035780000000003</v>
      </c>
      <c r="T903" s="47"/>
      <c r="U903" s="52" t="s">
        <v>4</v>
      </c>
      <c r="V903" s="69">
        <v>44.134480000000003</v>
      </c>
      <c r="W903" s="73">
        <v>47.639000000000003</v>
      </c>
      <c r="X903" s="69">
        <v>51.143520000000002</v>
      </c>
      <c r="Z903" s="47"/>
      <c r="AA903" s="52" t="s">
        <v>4</v>
      </c>
      <c r="AB903" s="69">
        <v>42.247669999999999</v>
      </c>
      <c r="AC903" s="73">
        <v>45.729529999999997</v>
      </c>
      <c r="AD903" s="69">
        <v>49.211379999999998</v>
      </c>
      <c r="AF903" s="47"/>
      <c r="AG903" s="52" t="s">
        <v>4</v>
      </c>
      <c r="AH903" s="69">
        <v>39.817320000000002</v>
      </c>
      <c r="AI903" s="73">
        <v>43.285820000000001</v>
      </c>
      <c r="AJ903" s="69">
        <v>46.754309999999997</v>
      </c>
      <c r="AL903" s="47"/>
      <c r="AM903" s="52" t="s">
        <v>4</v>
      </c>
      <c r="AN903" s="69">
        <v>36.97645</v>
      </c>
      <c r="AO903" s="73">
        <v>40.547089999999997</v>
      </c>
      <c r="AP903" s="69">
        <v>44.117730000000002</v>
      </c>
      <c r="AR903" s="47"/>
      <c r="AS903" s="52" t="s">
        <v>4</v>
      </c>
      <c r="AT903" s="69">
        <v>33.569589999999998</v>
      </c>
      <c r="AU903" s="73">
        <v>37.324680000000001</v>
      </c>
      <c r="AV903" s="69">
        <v>41.079770000000003</v>
      </c>
      <c r="AX903" s="47"/>
      <c r="AY903" s="52" t="s">
        <v>4</v>
      </c>
      <c r="AZ903" s="69">
        <v>29.522659999999998</v>
      </c>
      <c r="BA903" s="73">
        <v>33.582259999999998</v>
      </c>
      <c r="BB903" s="69">
        <v>37.641860000000001</v>
      </c>
      <c r="BD903" s="47"/>
      <c r="BE903" s="52" t="s">
        <v>4</v>
      </c>
      <c r="BF903" s="69">
        <v>25.059419999999999</v>
      </c>
      <c r="BG903" s="73">
        <v>29.289770000000001</v>
      </c>
      <c r="BH903" s="69">
        <v>33.520110000000003</v>
      </c>
      <c r="BJ903" s="47"/>
      <c r="BK903" s="52" t="s">
        <v>4</v>
      </c>
      <c r="BL903" s="69">
        <v>20.51145</v>
      </c>
      <c r="BM903" s="73">
        <v>24.534690000000001</v>
      </c>
      <c r="BN903" s="69">
        <v>28.557939999999999</v>
      </c>
      <c r="BP903" s="47"/>
      <c r="BQ903" s="52" t="s">
        <v>4</v>
      </c>
      <c r="BR903" s="69">
        <v>15.051019999999999</v>
      </c>
      <c r="BS903" s="73">
        <v>19.090450000000001</v>
      </c>
      <c r="BT903" s="69">
        <v>23.12987</v>
      </c>
      <c r="BV903" s="47"/>
      <c r="BW903" s="52" t="s">
        <v>4</v>
      </c>
      <c r="BX903" s="69">
        <v>7.9989600000000003</v>
      </c>
      <c r="BY903" s="73">
        <v>12.55097</v>
      </c>
      <c r="BZ903" s="69">
        <v>17.102969999999999</v>
      </c>
      <c r="CB903" s="47"/>
      <c r="CC903" s="52" t="s">
        <v>4</v>
      </c>
      <c r="CD903" s="69">
        <v>3.2130700000000001</v>
      </c>
      <c r="CE903" s="73">
        <v>7.1719799999999996</v>
      </c>
      <c r="CF903" s="69">
        <v>11.130879999999999</v>
      </c>
      <c r="CH903" s="47"/>
      <c r="CI903" s="52" t="s">
        <v>4</v>
      </c>
      <c r="CJ903" s="69">
        <v>1.55504</v>
      </c>
      <c r="CK903" s="73">
        <v>4.3326500000000001</v>
      </c>
      <c r="CL903" s="69">
        <v>7.1102600000000002</v>
      </c>
    </row>
    <row r="904" spans="2:90" x14ac:dyDescent="0.3">
      <c r="B904" s="14" t="s">
        <v>37</v>
      </c>
      <c r="C904" s="50" t="s">
        <v>3</v>
      </c>
      <c r="D904" s="71">
        <v>-4.5170000000000002E-2</v>
      </c>
      <c r="E904" s="72">
        <v>0.63224999999999998</v>
      </c>
      <c r="F904" s="71">
        <v>1.30966</v>
      </c>
      <c r="H904" s="14" t="s">
        <v>37</v>
      </c>
      <c r="I904" s="50" t="s">
        <v>3</v>
      </c>
      <c r="J904" s="71">
        <v>-1.6240000000000001E-2</v>
      </c>
      <c r="K904" s="72">
        <v>0.91161999999999999</v>
      </c>
      <c r="L904" s="71">
        <v>1.8394699999999999</v>
      </c>
      <c r="N904" s="14" t="s">
        <v>37</v>
      </c>
      <c r="O904" s="50" t="s">
        <v>3</v>
      </c>
      <c r="P904" s="71">
        <v>0.15936</v>
      </c>
      <c r="Q904" s="72">
        <v>1.13937</v>
      </c>
      <c r="R904" s="71">
        <v>2.11938</v>
      </c>
      <c r="T904" s="14" t="s">
        <v>37</v>
      </c>
      <c r="U904" s="50" t="s">
        <v>3</v>
      </c>
      <c r="V904" s="71">
        <v>0.36141000000000001</v>
      </c>
      <c r="W904" s="72">
        <v>1.5368999999999999</v>
      </c>
      <c r="X904" s="71">
        <v>2.7124000000000001</v>
      </c>
      <c r="Z904" s="14" t="s">
        <v>37</v>
      </c>
      <c r="AA904" s="50" t="s">
        <v>3</v>
      </c>
      <c r="AB904" s="71">
        <v>0.63776999999999995</v>
      </c>
      <c r="AC904" s="72">
        <v>2.21184</v>
      </c>
      <c r="AD904" s="71">
        <v>3.7858999999999998</v>
      </c>
      <c r="AF904" s="14" t="s">
        <v>37</v>
      </c>
      <c r="AG904" s="50" t="s">
        <v>3</v>
      </c>
      <c r="AH904" s="71">
        <v>1.02895</v>
      </c>
      <c r="AI904" s="72">
        <v>2.9420000000000002</v>
      </c>
      <c r="AJ904" s="71">
        <v>4.8550500000000003</v>
      </c>
      <c r="AL904" s="14" t="s">
        <v>37</v>
      </c>
      <c r="AM904" s="50" t="s">
        <v>3</v>
      </c>
      <c r="AN904" s="71">
        <v>1.6083099999999999</v>
      </c>
      <c r="AO904" s="72">
        <v>4.0340800000000003</v>
      </c>
      <c r="AP904" s="71">
        <v>6.4598500000000003</v>
      </c>
      <c r="AR904" s="14" t="s">
        <v>37</v>
      </c>
      <c r="AS904" s="50" t="s">
        <v>3</v>
      </c>
      <c r="AT904" s="71">
        <v>2.5499700000000001</v>
      </c>
      <c r="AU904" s="72">
        <v>5.5405800000000003</v>
      </c>
      <c r="AV904" s="71">
        <v>8.5311800000000009</v>
      </c>
      <c r="AX904" s="14" t="s">
        <v>37</v>
      </c>
      <c r="AY904" s="50" t="s">
        <v>3</v>
      </c>
      <c r="AZ904" s="71">
        <v>3.8466</v>
      </c>
      <c r="BA904" s="72">
        <v>7.9078400000000002</v>
      </c>
      <c r="BB904" s="71">
        <v>11.96907</v>
      </c>
      <c r="BD904" s="14" t="s">
        <v>37</v>
      </c>
      <c r="BE904" s="50" t="s">
        <v>3</v>
      </c>
      <c r="BF904" s="71">
        <v>5.4948600000000001</v>
      </c>
      <c r="BG904" s="72">
        <v>11.36575</v>
      </c>
      <c r="BH904" s="71">
        <v>17.236650000000001</v>
      </c>
      <c r="BJ904" s="14" t="s">
        <v>37</v>
      </c>
      <c r="BK904" s="50" t="s">
        <v>3</v>
      </c>
      <c r="BL904" s="71">
        <v>9.2697199999999995</v>
      </c>
      <c r="BM904" s="72">
        <v>16.364850000000001</v>
      </c>
      <c r="BN904" s="71">
        <v>23.459980000000002</v>
      </c>
      <c r="BP904" s="14" t="s">
        <v>37</v>
      </c>
      <c r="BQ904" s="50" t="s">
        <v>3</v>
      </c>
      <c r="BR904" s="71">
        <v>13.372</v>
      </c>
      <c r="BS904" s="72">
        <v>22.041419999999999</v>
      </c>
      <c r="BT904" s="71">
        <v>30.710850000000001</v>
      </c>
      <c r="BV904" s="14" t="s">
        <v>37</v>
      </c>
      <c r="BW904" s="50" t="s">
        <v>3</v>
      </c>
      <c r="BX904" s="71">
        <v>20.019369999999999</v>
      </c>
      <c r="BY904" s="72">
        <v>33.220489999999998</v>
      </c>
      <c r="BZ904" s="71">
        <v>46.421619999999997</v>
      </c>
      <c r="CB904" s="14" t="s">
        <v>37</v>
      </c>
      <c r="CC904" s="50" t="s">
        <v>3</v>
      </c>
      <c r="CD904" s="71">
        <v>33.264189999999999</v>
      </c>
      <c r="CE904" s="72">
        <v>49.139530000000001</v>
      </c>
      <c r="CF904" s="71">
        <v>65.014870000000002</v>
      </c>
      <c r="CH904" s="14" t="s">
        <v>37</v>
      </c>
      <c r="CI904" s="50" t="s">
        <v>3</v>
      </c>
      <c r="CJ904" s="71">
        <v>56.03837</v>
      </c>
      <c r="CK904" s="72">
        <v>71.852379999999997</v>
      </c>
      <c r="CL904" s="71">
        <v>87.666390000000007</v>
      </c>
    </row>
    <row r="905" spans="2:90" x14ac:dyDescent="0.3">
      <c r="B905" s="47"/>
      <c r="C905" s="52" t="s">
        <v>4</v>
      </c>
      <c r="D905" s="69">
        <v>0.54891000000000001</v>
      </c>
      <c r="E905" s="73">
        <v>2.1555499999999999</v>
      </c>
      <c r="F905" s="69">
        <v>3.7621799999999999</v>
      </c>
      <c r="H905" s="47"/>
      <c r="I905" s="52" t="s">
        <v>4</v>
      </c>
      <c r="J905" s="69">
        <v>0.82977999999999996</v>
      </c>
      <c r="K905" s="73">
        <v>2.7349700000000001</v>
      </c>
      <c r="L905" s="69">
        <v>4.6401500000000002</v>
      </c>
      <c r="N905" s="47"/>
      <c r="O905" s="52" t="s">
        <v>4</v>
      </c>
      <c r="P905" s="69">
        <v>1.20997</v>
      </c>
      <c r="Q905" s="73">
        <v>3.1586099999999999</v>
      </c>
      <c r="R905" s="69">
        <v>5.1072499999999996</v>
      </c>
      <c r="T905" s="47"/>
      <c r="U905" s="52" t="s">
        <v>4</v>
      </c>
      <c r="V905" s="69">
        <v>1.78735</v>
      </c>
      <c r="W905" s="73">
        <v>3.89201</v>
      </c>
      <c r="X905" s="69">
        <v>5.9966600000000003</v>
      </c>
      <c r="Z905" s="47"/>
      <c r="AA905" s="52" t="s">
        <v>4</v>
      </c>
      <c r="AB905" s="69">
        <v>2.4503699999999999</v>
      </c>
      <c r="AC905" s="73">
        <v>4.8879400000000004</v>
      </c>
      <c r="AD905" s="69">
        <v>7.32552</v>
      </c>
      <c r="AF905" s="47"/>
      <c r="AG905" s="52" t="s">
        <v>4</v>
      </c>
      <c r="AH905" s="69">
        <v>3.1069499999999999</v>
      </c>
      <c r="AI905" s="73">
        <v>5.8271899999999999</v>
      </c>
      <c r="AJ905" s="69">
        <v>8.5474300000000003</v>
      </c>
      <c r="AL905" s="47"/>
      <c r="AM905" s="52" t="s">
        <v>4</v>
      </c>
      <c r="AN905" s="69">
        <v>3.99268</v>
      </c>
      <c r="AO905" s="73">
        <v>6.9547299999999996</v>
      </c>
      <c r="AP905" s="69">
        <v>9.9167699999999996</v>
      </c>
      <c r="AR905" s="47"/>
      <c r="AS905" s="52" t="s">
        <v>4</v>
      </c>
      <c r="AT905" s="69">
        <v>5.1037600000000003</v>
      </c>
      <c r="AU905" s="73">
        <v>8.2412399999999995</v>
      </c>
      <c r="AV905" s="69">
        <v>11.37872</v>
      </c>
      <c r="AX905" s="47"/>
      <c r="AY905" s="52" t="s">
        <v>4</v>
      </c>
      <c r="AZ905" s="69">
        <v>6.9022600000000001</v>
      </c>
      <c r="BA905" s="73">
        <v>10.27027</v>
      </c>
      <c r="BB905" s="69">
        <v>13.63829</v>
      </c>
      <c r="BD905" s="47"/>
      <c r="BE905" s="52" t="s">
        <v>4</v>
      </c>
      <c r="BF905" s="69">
        <v>8.7170500000000004</v>
      </c>
      <c r="BG905" s="73">
        <v>12.9977</v>
      </c>
      <c r="BH905" s="69">
        <v>17.27835</v>
      </c>
      <c r="BJ905" s="47"/>
      <c r="BK905" s="52" t="s">
        <v>4</v>
      </c>
      <c r="BL905" s="69">
        <v>11.8322</v>
      </c>
      <c r="BM905" s="73">
        <v>16.324839999999998</v>
      </c>
      <c r="BN905" s="69">
        <v>20.81748</v>
      </c>
      <c r="BP905" s="47"/>
      <c r="BQ905" s="52" t="s">
        <v>4</v>
      </c>
      <c r="BR905" s="69">
        <v>13.77309</v>
      </c>
      <c r="BS905" s="73">
        <v>18.910889999999998</v>
      </c>
      <c r="BT905" s="69">
        <v>24.048680000000001</v>
      </c>
      <c r="BV905" s="47"/>
      <c r="BW905" s="52" t="s">
        <v>4</v>
      </c>
      <c r="BX905" s="69">
        <v>15.999549999999999</v>
      </c>
      <c r="BY905" s="73">
        <v>23.789459999999998</v>
      </c>
      <c r="BZ905" s="69">
        <v>31.579370000000001</v>
      </c>
      <c r="CB905" s="47"/>
      <c r="CC905" s="52" t="s">
        <v>4</v>
      </c>
      <c r="CD905" s="69">
        <v>17.13588</v>
      </c>
      <c r="CE905" s="73">
        <v>26.635149999999999</v>
      </c>
      <c r="CF905" s="69">
        <v>36.134419999999999</v>
      </c>
      <c r="CH905" s="47"/>
      <c r="CI905" s="52" t="s">
        <v>4</v>
      </c>
      <c r="CJ905" s="69">
        <v>24.876339999999999</v>
      </c>
      <c r="CK905" s="73">
        <v>33.575620000000001</v>
      </c>
      <c r="CL905" s="69">
        <v>42.274900000000002</v>
      </c>
    </row>
    <row r="906" spans="2:90" x14ac:dyDescent="0.3">
      <c r="B906" s="57" t="s">
        <v>38</v>
      </c>
      <c r="C906" s="43"/>
      <c r="D906" s="76">
        <v>10.099170000000001</v>
      </c>
      <c r="E906" s="77">
        <v>18</v>
      </c>
      <c r="F906" s="76">
        <v>25.900829999999999</v>
      </c>
      <c r="H906" s="57" t="s">
        <v>38</v>
      </c>
      <c r="I906" s="43"/>
      <c r="J906" s="76">
        <v>11.861459999999999</v>
      </c>
      <c r="K906" s="77">
        <v>20.7</v>
      </c>
      <c r="L906" s="76">
        <v>29.538540000000001</v>
      </c>
      <c r="N906" s="57" t="s">
        <v>38</v>
      </c>
      <c r="O906" s="43"/>
      <c r="P906" s="76">
        <v>12.76792</v>
      </c>
      <c r="Q906" s="77">
        <v>21</v>
      </c>
      <c r="R906" s="76">
        <v>29.23208</v>
      </c>
      <c r="T906" s="57" t="s">
        <v>38</v>
      </c>
      <c r="U906" s="43"/>
      <c r="V906" s="76">
        <v>16.189150000000001</v>
      </c>
      <c r="W906" s="77">
        <v>24.7</v>
      </c>
      <c r="X906" s="76">
        <v>33.210850000000001</v>
      </c>
      <c r="Z906" s="57" t="s">
        <v>38</v>
      </c>
      <c r="AA906" s="43"/>
      <c r="AB906" s="76">
        <v>19.324200000000001</v>
      </c>
      <c r="AC906" s="77">
        <v>28.9</v>
      </c>
      <c r="AD906" s="76">
        <v>38.4758</v>
      </c>
      <c r="AF906" s="57" t="s">
        <v>38</v>
      </c>
      <c r="AG906" s="43"/>
      <c r="AH906" s="76">
        <v>22.52749</v>
      </c>
      <c r="AI906" s="77">
        <v>32.4</v>
      </c>
      <c r="AJ906" s="76">
        <v>42.272509999999997</v>
      </c>
      <c r="AL906" s="57" t="s">
        <v>38</v>
      </c>
      <c r="AM906" s="43"/>
      <c r="AN906" s="76">
        <v>24.702850000000002</v>
      </c>
      <c r="AO906" s="77">
        <v>34.299999999999997</v>
      </c>
      <c r="AP906" s="76">
        <v>43.897150000000003</v>
      </c>
      <c r="AR906" s="57" t="s">
        <v>38</v>
      </c>
      <c r="AS906" s="43"/>
      <c r="AT906" s="76">
        <v>27.049679999999999</v>
      </c>
      <c r="AU906" s="77">
        <v>36.700000000000003</v>
      </c>
      <c r="AV906" s="76">
        <v>46.350320000000004</v>
      </c>
      <c r="AX906" s="57" t="s">
        <v>38</v>
      </c>
      <c r="AY906" s="43"/>
      <c r="AZ906" s="76">
        <v>33.803310000000003</v>
      </c>
      <c r="BA906" s="77">
        <v>44.6</v>
      </c>
      <c r="BB906" s="76">
        <v>55.39669</v>
      </c>
      <c r="BD906" s="57" t="s">
        <v>38</v>
      </c>
      <c r="BE906" s="43"/>
      <c r="BF906" s="76">
        <v>37.97777</v>
      </c>
      <c r="BG906" s="77">
        <v>52.3</v>
      </c>
      <c r="BH906" s="76">
        <v>66.622230000000002</v>
      </c>
      <c r="BJ906" s="57" t="s">
        <v>38</v>
      </c>
      <c r="BK906" s="43"/>
      <c r="BL906" s="76">
        <v>44.755310000000001</v>
      </c>
      <c r="BM906" s="77">
        <v>59.4</v>
      </c>
      <c r="BN906" s="76">
        <v>74.044690000000003</v>
      </c>
      <c r="BP906" s="57" t="s">
        <v>38</v>
      </c>
      <c r="BQ906" s="43"/>
      <c r="BR906" s="76">
        <v>52.378030000000003</v>
      </c>
      <c r="BS906" s="77">
        <v>68.8</v>
      </c>
      <c r="BT906" s="76">
        <v>85.221969999999999</v>
      </c>
      <c r="BV906" s="57" t="s">
        <v>38</v>
      </c>
      <c r="BW906" s="43"/>
      <c r="BX906" s="76">
        <v>60.496420000000001</v>
      </c>
      <c r="BY906" s="77">
        <v>84.4</v>
      </c>
      <c r="BZ906" s="76">
        <v>108.30358</v>
      </c>
      <c r="CB906" s="57" t="s">
        <v>38</v>
      </c>
      <c r="CC906" s="43"/>
      <c r="CD906" s="76">
        <v>73.458479999999994</v>
      </c>
      <c r="CE906" s="77">
        <v>103.6</v>
      </c>
      <c r="CF906" s="76">
        <v>133.74152000000001</v>
      </c>
      <c r="CH906" s="57" t="s">
        <v>38</v>
      </c>
      <c r="CI906" s="43"/>
      <c r="CJ906" s="76">
        <v>110.54537000000001</v>
      </c>
      <c r="CK906" s="77">
        <v>139.9</v>
      </c>
      <c r="CL906" s="76">
        <v>169.25462999999999</v>
      </c>
    </row>
    <row r="907" spans="2:90" x14ac:dyDescent="0.3">
      <c r="B907" s="57" t="s">
        <v>39</v>
      </c>
      <c r="C907" s="43"/>
      <c r="D907" s="76">
        <v>0</v>
      </c>
      <c r="E907" s="77">
        <v>0</v>
      </c>
      <c r="F907" s="76">
        <v>0</v>
      </c>
      <c r="H907" s="57" t="s">
        <v>39</v>
      </c>
      <c r="I907" s="43"/>
      <c r="J907" s="76">
        <v>0</v>
      </c>
      <c r="K907" s="77">
        <v>0</v>
      </c>
      <c r="L907" s="76">
        <v>0</v>
      </c>
      <c r="N907" s="57" t="s">
        <v>39</v>
      </c>
      <c r="O907" s="43"/>
      <c r="P907" s="76">
        <v>0</v>
      </c>
      <c r="Q907" s="77">
        <v>0</v>
      </c>
      <c r="R907" s="76">
        <v>0</v>
      </c>
      <c r="T907" s="57" t="s">
        <v>39</v>
      </c>
      <c r="U907" s="43"/>
      <c r="V907" s="76">
        <v>0</v>
      </c>
      <c r="W907" s="77">
        <v>0</v>
      </c>
      <c r="X907" s="76">
        <v>0</v>
      </c>
      <c r="Z907" s="57" t="s">
        <v>39</v>
      </c>
      <c r="AA907" s="43"/>
      <c r="AB907" s="76">
        <v>0</v>
      </c>
      <c r="AC907" s="77">
        <v>0</v>
      </c>
      <c r="AD907" s="76">
        <v>0</v>
      </c>
      <c r="AF907" s="57" t="s">
        <v>39</v>
      </c>
      <c r="AG907" s="43"/>
      <c r="AH907" s="76">
        <v>0</v>
      </c>
      <c r="AI907" s="77">
        <v>0</v>
      </c>
      <c r="AJ907" s="76">
        <v>0</v>
      </c>
      <c r="AL907" s="57" t="s">
        <v>39</v>
      </c>
      <c r="AM907" s="43"/>
      <c r="AN907" s="76">
        <v>0</v>
      </c>
      <c r="AO907" s="77">
        <v>0</v>
      </c>
      <c r="AP907" s="76">
        <v>0</v>
      </c>
      <c r="AR907" s="57" t="s">
        <v>39</v>
      </c>
      <c r="AS907" s="43"/>
      <c r="AT907" s="76">
        <v>0</v>
      </c>
      <c r="AU907" s="77">
        <v>0</v>
      </c>
      <c r="AV907" s="76">
        <v>0</v>
      </c>
      <c r="AX907" s="57" t="s">
        <v>39</v>
      </c>
      <c r="AY907" s="43"/>
      <c r="AZ907" s="76">
        <v>0</v>
      </c>
      <c r="BA907" s="77">
        <v>0</v>
      </c>
      <c r="BB907" s="76">
        <v>0</v>
      </c>
      <c r="BD907" s="57" t="s">
        <v>39</v>
      </c>
      <c r="BE907" s="43"/>
      <c r="BF907" s="76">
        <v>0</v>
      </c>
      <c r="BG907" s="77">
        <v>0</v>
      </c>
      <c r="BH907" s="76">
        <v>0</v>
      </c>
      <c r="BJ907" s="57" t="s">
        <v>39</v>
      </c>
      <c r="BK907" s="43"/>
      <c r="BL907" s="76">
        <v>0</v>
      </c>
      <c r="BM907" s="77">
        <v>0</v>
      </c>
      <c r="BN907" s="76">
        <v>0</v>
      </c>
      <c r="BP907" s="57" t="s">
        <v>39</v>
      </c>
      <c r="BQ907" s="43"/>
      <c r="BR907" s="76">
        <v>0</v>
      </c>
      <c r="BS907" s="77">
        <v>0</v>
      </c>
      <c r="BT907" s="76">
        <v>0</v>
      </c>
      <c r="BV907" s="57" t="s">
        <v>39</v>
      </c>
      <c r="BW907" s="43"/>
      <c r="BX907" s="76">
        <v>0</v>
      </c>
      <c r="BY907" s="77">
        <v>0</v>
      </c>
      <c r="BZ907" s="76">
        <v>0</v>
      </c>
      <c r="CB907" s="57" t="s">
        <v>39</v>
      </c>
      <c r="CC907" s="43"/>
      <c r="CD907" s="76">
        <v>-0.47167999999999999</v>
      </c>
      <c r="CE907" s="77">
        <v>3</v>
      </c>
      <c r="CF907" s="76">
        <v>6.4716800000000001</v>
      </c>
      <c r="CH907" s="57" t="s">
        <v>39</v>
      </c>
      <c r="CI907" s="43"/>
      <c r="CJ907" s="76">
        <v>-0.12415</v>
      </c>
      <c r="CK907" s="77">
        <v>12.2</v>
      </c>
      <c r="CL907" s="76">
        <v>24.524149999999999</v>
      </c>
    </row>
    <row r="908" spans="2:90" x14ac:dyDescent="0.3">
      <c r="B908" s="14" t="s">
        <v>40</v>
      </c>
      <c r="C908" s="50" t="s">
        <v>3</v>
      </c>
      <c r="D908" s="71">
        <v>-0.18637000000000001</v>
      </c>
      <c r="E908" s="72">
        <v>2.7981400000000001</v>
      </c>
      <c r="F908" s="71">
        <v>5.7826500000000003</v>
      </c>
      <c r="H908" s="14" t="s">
        <v>40</v>
      </c>
      <c r="I908" s="50" t="s">
        <v>3</v>
      </c>
      <c r="J908" s="71">
        <v>-4.5519999999999998E-2</v>
      </c>
      <c r="K908" s="72">
        <v>4.0281700000000003</v>
      </c>
      <c r="L908" s="71">
        <v>8.1018600000000003</v>
      </c>
      <c r="N908" s="14" t="s">
        <v>40</v>
      </c>
      <c r="O908" s="50" t="s">
        <v>3</v>
      </c>
      <c r="P908" s="71">
        <v>0.71592999999999996</v>
      </c>
      <c r="Q908" s="72">
        <v>5.0374800000000004</v>
      </c>
      <c r="R908" s="71">
        <v>9.3590300000000006</v>
      </c>
      <c r="T908" s="14" t="s">
        <v>40</v>
      </c>
      <c r="U908" s="50" t="s">
        <v>3</v>
      </c>
      <c r="V908" s="71">
        <v>1.58379</v>
      </c>
      <c r="W908" s="72">
        <v>6.7612800000000002</v>
      </c>
      <c r="X908" s="71">
        <v>11.93877</v>
      </c>
      <c r="Z908" s="14" t="s">
        <v>40</v>
      </c>
      <c r="AA908" s="50" t="s">
        <v>3</v>
      </c>
      <c r="AB908" s="71">
        <v>2.7669800000000002</v>
      </c>
      <c r="AC908" s="72">
        <v>9.5937800000000006</v>
      </c>
      <c r="AD908" s="71">
        <v>16.420580000000001</v>
      </c>
      <c r="AF908" s="14" t="s">
        <v>40</v>
      </c>
      <c r="AG908" s="50" t="s">
        <v>3</v>
      </c>
      <c r="AH908" s="71">
        <v>4.4170299999999996</v>
      </c>
      <c r="AI908" s="72">
        <v>12.78045</v>
      </c>
      <c r="AJ908" s="71">
        <v>21.14387</v>
      </c>
      <c r="AL908" s="14" t="s">
        <v>40</v>
      </c>
      <c r="AM908" s="50" t="s">
        <v>3</v>
      </c>
      <c r="AN908" s="71">
        <v>6.9684299999999997</v>
      </c>
      <c r="AO908" s="72">
        <v>17.53492</v>
      </c>
      <c r="AP908" s="71">
        <v>28.101410000000001</v>
      </c>
      <c r="AR908" s="14" t="s">
        <v>40</v>
      </c>
      <c r="AS908" s="50" t="s">
        <v>3</v>
      </c>
      <c r="AT908" s="71">
        <v>11.202120000000001</v>
      </c>
      <c r="AU908" s="72">
        <v>24.09055</v>
      </c>
      <c r="AV908" s="71">
        <v>36.97898</v>
      </c>
      <c r="AX908" s="14" t="s">
        <v>40</v>
      </c>
      <c r="AY908" s="50" t="s">
        <v>3</v>
      </c>
      <c r="AZ908" s="71">
        <v>16.439869999999999</v>
      </c>
      <c r="BA908" s="72">
        <v>34.15822</v>
      </c>
      <c r="BB908" s="71">
        <v>51.876559999999998</v>
      </c>
      <c r="BD908" s="14" t="s">
        <v>40</v>
      </c>
      <c r="BE908" s="50" t="s">
        <v>3</v>
      </c>
      <c r="BF908" s="71">
        <v>23.704709999999999</v>
      </c>
      <c r="BG908" s="72">
        <v>49.1721</v>
      </c>
      <c r="BH908" s="71">
        <v>74.639489999999995</v>
      </c>
      <c r="BJ908" s="14" t="s">
        <v>40</v>
      </c>
      <c r="BK908" s="50" t="s">
        <v>3</v>
      </c>
      <c r="BL908" s="71">
        <v>39.865609999999997</v>
      </c>
      <c r="BM908" s="72">
        <v>71.168220000000005</v>
      </c>
      <c r="BN908" s="71">
        <v>102.47082</v>
      </c>
      <c r="BP908" s="14" t="s">
        <v>40</v>
      </c>
      <c r="BQ908" s="50" t="s">
        <v>3</v>
      </c>
      <c r="BR908" s="71">
        <v>57.842120000000001</v>
      </c>
      <c r="BS908" s="72">
        <v>95.891170000000002</v>
      </c>
      <c r="BT908" s="71">
        <v>133.94023000000001</v>
      </c>
      <c r="BV908" s="14" t="s">
        <v>40</v>
      </c>
      <c r="BW908" s="50" t="s">
        <v>3</v>
      </c>
      <c r="BX908" s="71">
        <v>87.33699</v>
      </c>
      <c r="BY908" s="72">
        <v>145.18442999999999</v>
      </c>
      <c r="BZ908" s="71">
        <v>203.03187</v>
      </c>
      <c r="CB908" s="14" t="s">
        <v>40</v>
      </c>
      <c r="CC908" s="50" t="s">
        <v>3</v>
      </c>
      <c r="CD908" s="71">
        <v>145.46599000000001</v>
      </c>
      <c r="CE908" s="72">
        <v>215.92529999999999</v>
      </c>
      <c r="CF908" s="71">
        <v>286.38459999999998</v>
      </c>
      <c r="CH908" s="14" t="s">
        <v>40</v>
      </c>
      <c r="CI908" s="50" t="s">
        <v>3</v>
      </c>
      <c r="CJ908" s="71">
        <v>246.17094</v>
      </c>
      <c r="CK908" s="72">
        <v>316.67155000000002</v>
      </c>
      <c r="CL908" s="71">
        <v>387.17216000000002</v>
      </c>
    </row>
    <row r="909" spans="2:90" x14ac:dyDescent="0.3">
      <c r="B909" s="47"/>
      <c r="C909" s="52" t="s">
        <v>4</v>
      </c>
      <c r="D909" s="69">
        <v>2.40076</v>
      </c>
      <c r="E909" s="73">
        <v>9.3396000000000008</v>
      </c>
      <c r="F909" s="69">
        <v>16.278449999999999</v>
      </c>
      <c r="H909" s="47"/>
      <c r="I909" s="52" t="s">
        <v>4</v>
      </c>
      <c r="J909" s="69">
        <v>3.5605099999999998</v>
      </c>
      <c r="K909" s="73">
        <v>11.859540000000001</v>
      </c>
      <c r="L909" s="69">
        <v>20.158560000000001</v>
      </c>
      <c r="N909" s="47"/>
      <c r="O909" s="52" t="s">
        <v>4</v>
      </c>
      <c r="P909" s="69">
        <v>5.3063500000000001</v>
      </c>
      <c r="Q909" s="73">
        <v>13.782069999999999</v>
      </c>
      <c r="R909" s="69">
        <v>22.25779</v>
      </c>
      <c r="T909" s="47"/>
      <c r="U909" s="52" t="s">
        <v>4</v>
      </c>
      <c r="V909" s="69">
        <v>7.6234000000000002</v>
      </c>
      <c r="W909" s="73">
        <v>16.84252</v>
      </c>
      <c r="X909" s="69">
        <v>26.061640000000001</v>
      </c>
      <c r="Z909" s="47"/>
      <c r="AA909" s="52" t="s">
        <v>4</v>
      </c>
      <c r="AB909" s="69">
        <v>10.19181</v>
      </c>
      <c r="AC909" s="73">
        <v>20.847329999999999</v>
      </c>
      <c r="AD909" s="69">
        <v>31.502849999999999</v>
      </c>
      <c r="AF909" s="47"/>
      <c r="AG909" s="52" t="s">
        <v>4</v>
      </c>
      <c r="AH909" s="69">
        <v>12.924810000000001</v>
      </c>
      <c r="AI909" s="73">
        <v>24.732749999999999</v>
      </c>
      <c r="AJ909" s="69">
        <v>36.540689999999998</v>
      </c>
      <c r="AL909" s="47"/>
      <c r="AM909" s="52" t="s">
        <v>4</v>
      </c>
      <c r="AN909" s="69">
        <v>16.91208</v>
      </c>
      <c r="AO909" s="73">
        <v>29.833189999999998</v>
      </c>
      <c r="AP909" s="69">
        <v>42.754300000000001</v>
      </c>
      <c r="AR909" s="47"/>
      <c r="AS909" s="52" t="s">
        <v>4</v>
      </c>
      <c r="AT909" s="69">
        <v>22.03351</v>
      </c>
      <c r="AU909" s="73">
        <v>35.686979999999998</v>
      </c>
      <c r="AV909" s="69">
        <v>49.34046</v>
      </c>
      <c r="AX909" s="47"/>
      <c r="AY909" s="52" t="s">
        <v>4</v>
      </c>
      <c r="AZ909" s="69">
        <v>28.887640000000001</v>
      </c>
      <c r="BA909" s="73">
        <v>44.069920000000003</v>
      </c>
      <c r="BB909" s="69">
        <v>59.252209999999998</v>
      </c>
      <c r="BD909" s="47"/>
      <c r="BE909" s="52" t="s">
        <v>4</v>
      </c>
      <c r="BF909" s="69">
        <v>37.206130000000002</v>
      </c>
      <c r="BG909" s="73">
        <v>55.896979999999999</v>
      </c>
      <c r="BH909" s="69">
        <v>74.58784</v>
      </c>
      <c r="BJ909" s="47"/>
      <c r="BK909" s="52" t="s">
        <v>4</v>
      </c>
      <c r="BL909" s="69">
        <v>50.58522</v>
      </c>
      <c r="BM909" s="73">
        <v>71.192639999999997</v>
      </c>
      <c r="BN909" s="69">
        <v>91.800070000000005</v>
      </c>
      <c r="BP909" s="47"/>
      <c r="BQ909" s="52" t="s">
        <v>4</v>
      </c>
      <c r="BR909" s="69">
        <v>59.391370000000002</v>
      </c>
      <c r="BS909" s="73">
        <v>82.461209999999994</v>
      </c>
      <c r="BT909" s="69">
        <v>105.53104999999999</v>
      </c>
      <c r="BV909" s="47"/>
      <c r="BW909" s="52" t="s">
        <v>4</v>
      </c>
      <c r="BX909" s="69">
        <v>69.732659999999996</v>
      </c>
      <c r="BY909" s="73">
        <v>104.53984</v>
      </c>
      <c r="BZ909" s="69">
        <v>139.34701999999999</v>
      </c>
      <c r="CB909" s="47"/>
      <c r="CC909" s="52" t="s">
        <v>4</v>
      </c>
      <c r="CD909" s="69">
        <v>75.052930000000003</v>
      </c>
      <c r="CE909" s="73">
        <v>118.11546</v>
      </c>
      <c r="CF909" s="69">
        <v>161.178</v>
      </c>
      <c r="CH909" s="47"/>
      <c r="CI909" s="52" t="s">
        <v>4</v>
      </c>
      <c r="CJ909" s="69">
        <v>110.82241</v>
      </c>
      <c r="CK909" s="73">
        <v>150.66149999999999</v>
      </c>
      <c r="CL909" s="69">
        <v>190.50058999999999</v>
      </c>
    </row>
    <row r="910" spans="2:90" x14ac:dyDescent="0.3">
      <c r="B910" s="57" t="s">
        <v>41</v>
      </c>
      <c r="C910" s="43"/>
      <c r="D910" s="76">
        <v>39.202620000000003</v>
      </c>
      <c r="E910" s="77">
        <v>74.836749999999995</v>
      </c>
      <c r="F910" s="76">
        <v>110.47087999999999</v>
      </c>
      <c r="H910" s="57" t="s">
        <v>41</v>
      </c>
      <c r="I910" s="43"/>
      <c r="J910" s="76">
        <v>47.22513</v>
      </c>
      <c r="K910" s="77">
        <v>85.16968</v>
      </c>
      <c r="L910" s="76">
        <v>123.11422</v>
      </c>
      <c r="N910" s="57" t="s">
        <v>41</v>
      </c>
      <c r="O910" s="43"/>
      <c r="P910" s="76">
        <v>54.000570000000003</v>
      </c>
      <c r="Q910" s="77">
        <v>90.696910000000003</v>
      </c>
      <c r="R910" s="76">
        <v>127.39324999999999</v>
      </c>
      <c r="T910" s="57" t="s">
        <v>41</v>
      </c>
      <c r="U910" s="43"/>
      <c r="V910" s="76">
        <v>68.431889999999996</v>
      </c>
      <c r="W910" s="77">
        <v>108.2055</v>
      </c>
      <c r="X910" s="76">
        <v>147.97911999999999</v>
      </c>
      <c r="Z910" s="57" t="s">
        <v>41</v>
      </c>
      <c r="AA910" s="43"/>
      <c r="AB910" s="76">
        <v>77.769099999999995</v>
      </c>
      <c r="AC910" s="77">
        <v>119.95152</v>
      </c>
      <c r="AD910" s="76">
        <v>162.13394</v>
      </c>
      <c r="AF910" s="57" t="s">
        <v>41</v>
      </c>
      <c r="AG910" s="43"/>
      <c r="AH910" s="76">
        <v>89.772750000000002</v>
      </c>
      <c r="AI910" s="77">
        <v>134.21887000000001</v>
      </c>
      <c r="AJ910" s="76">
        <v>178.66498999999999</v>
      </c>
      <c r="AL910" s="57" t="s">
        <v>41</v>
      </c>
      <c r="AM910" s="43"/>
      <c r="AN910" s="76">
        <v>105.81276</v>
      </c>
      <c r="AO910" s="77">
        <v>148.71655999999999</v>
      </c>
      <c r="AP910" s="76">
        <v>191.62036000000001</v>
      </c>
      <c r="AR910" s="57" t="s">
        <v>41</v>
      </c>
      <c r="AS910" s="43"/>
      <c r="AT910" s="76">
        <v>118.4933</v>
      </c>
      <c r="AU910" s="77">
        <v>162.89404999999999</v>
      </c>
      <c r="AV910" s="76">
        <v>207.29479000000001</v>
      </c>
      <c r="AX910" s="57" t="s">
        <v>41</v>
      </c>
      <c r="AY910" s="43"/>
      <c r="AZ910" s="76">
        <v>140.48927</v>
      </c>
      <c r="BA910" s="77">
        <v>188.52233000000001</v>
      </c>
      <c r="BB910" s="76">
        <v>236.55539999999999</v>
      </c>
      <c r="BD910" s="57" t="s">
        <v>41</v>
      </c>
      <c r="BE910" s="43"/>
      <c r="BF910" s="76">
        <v>167.02097000000001</v>
      </c>
      <c r="BG910" s="77">
        <v>226.33235999999999</v>
      </c>
      <c r="BH910" s="76">
        <v>285.64375000000001</v>
      </c>
      <c r="BJ910" s="57" t="s">
        <v>41</v>
      </c>
      <c r="BK910" s="43"/>
      <c r="BL910" s="76">
        <v>198.93919</v>
      </c>
      <c r="BM910" s="77">
        <v>266.94290999999998</v>
      </c>
      <c r="BN910" s="76">
        <v>334.94662</v>
      </c>
      <c r="BP910" s="57" t="s">
        <v>41</v>
      </c>
      <c r="BQ910" s="43"/>
      <c r="BR910" s="76">
        <v>230.2638</v>
      </c>
      <c r="BS910" s="77">
        <v>305.32204999999999</v>
      </c>
      <c r="BT910" s="76">
        <v>380.38029999999998</v>
      </c>
      <c r="BV910" s="57" t="s">
        <v>41</v>
      </c>
      <c r="BW910" s="43"/>
      <c r="BX910" s="76">
        <v>261.90199999999999</v>
      </c>
      <c r="BY910" s="77">
        <v>370.66897999999998</v>
      </c>
      <c r="BZ910" s="76">
        <v>479.43596000000002</v>
      </c>
      <c r="CB910" s="57" t="s">
        <v>41</v>
      </c>
      <c r="CC910" s="43"/>
      <c r="CD910" s="76">
        <v>322.68700000000001</v>
      </c>
      <c r="CE910" s="77">
        <v>457.35392999999999</v>
      </c>
      <c r="CF910" s="76">
        <v>592.02085999999997</v>
      </c>
      <c r="CH910" s="57" t="s">
        <v>41</v>
      </c>
      <c r="CI910" s="43"/>
      <c r="CJ910" s="76">
        <v>478.69477999999998</v>
      </c>
      <c r="CK910" s="77">
        <v>613.53223000000003</v>
      </c>
      <c r="CL910" s="76">
        <v>748.36968000000002</v>
      </c>
    </row>
    <row r="911" spans="2:90" x14ac:dyDescent="0.3">
      <c r="B911" s="46" t="s">
        <v>42</v>
      </c>
      <c r="C911" s="47"/>
      <c r="D911" s="69">
        <v>0</v>
      </c>
      <c r="E911" s="73">
        <v>0</v>
      </c>
      <c r="F911" s="69">
        <v>0</v>
      </c>
      <c r="H911" s="46" t="s">
        <v>42</v>
      </c>
      <c r="I911" s="47"/>
      <c r="J911" s="69">
        <v>0</v>
      </c>
      <c r="K911" s="73">
        <v>0</v>
      </c>
      <c r="L911" s="69">
        <v>0</v>
      </c>
      <c r="N911" s="46" t="s">
        <v>42</v>
      </c>
      <c r="O911" s="47"/>
      <c r="P911" s="69">
        <v>0</v>
      </c>
      <c r="Q911" s="73">
        <v>0</v>
      </c>
      <c r="R911" s="69">
        <v>0</v>
      </c>
      <c r="T911" s="46" t="s">
        <v>42</v>
      </c>
      <c r="U911" s="47"/>
      <c r="V911" s="69">
        <v>0</v>
      </c>
      <c r="W911" s="73">
        <v>0</v>
      </c>
      <c r="X911" s="69">
        <v>0</v>
      </c>
      <c r="Z911" s="46" t="s">
        <v>42</v>
      </c>
      <c r="AA911" s="47"/>
      <c r="AB911" s="69">
        <v>0</v>
      </c>
      <c r="AC911" s="73">
        <v>0</v>
      </c>
      <c r="AD911" s="69">
        <v>0</v>
      </c>
      <c r="AF911" s="46" t="s">
        <v>42</v>
      </c>
      <c r="AG911" s="47"/>
      <c r="AH911" s="69">
        <v>0</v>
      </c>
      <c r="AI911" s="73">
        <v>0</v>
      </c>
      <c r="AJ911" s="69">
        <v>0</v>
      </c>
      <c r="AL911" s="46" t="s">
        <v>42</v>
      </c>
      <c r="AM911" s="47"/>
      <c r="AN911" s="69">
        <v>0</v>
      </c>
      <c r="AO911" s="73">
        <v>0</v>
      </c>
      <c r="AP911" s="69">
        <v>0</v>
      </c>
      <c r="AR911" s="46" t="s">
        <v>42</v>
      </c>
      <c r="AS911" s="47"/>
      <c r="AT911" s="69">
        <v>0</v>
      </c>
      <c r="AU911" s="73">
        <v>0</v>
      </c>
      <c r="AV911" s="69">
        <v>0</v>
      </c>
      <c r="AX911" s="46" t="s">
        <v>42</v>
      </c>
      <c r="AY911" s="47"/>
      <c r="AZ911" s="69">
        <v>0</v>
      </c>
      <c r="BA911" s="73">
        <v>0</v>
      </c>
      <c r="BB911" s="69">
        <v>0</v>
      </c>
      <c r="BD911" s="46" t="s">
        <v>42</v>
      </c>
      <c r="BE911" s="47"/>
      <c r="BF911" s="69">
        <v>0</v>
      </c>
      <c r="BG911" s="73">
        <v>0</v>
      </c>
      <c r="BH911" s="69">
        <v>0</v>
      </c>
      <c r="BJ911" s="46" t="s">
        <v>42</v>
      </c>
      <c r="BK911" s="47"/>
      <c r="BL911" s="69">
        <v>0</v>
      </c>
      <c r="BM911" s="73">
        <v>0</v>
      </c>
      <c r="BN911" s="69">
        <v>0</v>
      </c>
      <c r="BP911" s="46" t="s">
        <v>42</v>
      </c>
      <c r="BQ911" s="47"/>
      <c r="BR911" s="69">
        <v>0</v>
      </c>
      <c r="BS911" s="73">
        <v>0</v>
      </c>
      <c r="BT911" s="69">
        <v>0</v>
      </c>
      <c r="BV911" s="46" t="s">
        <v>42</v>
      </c>
      <c r="BW911" s="47"/>
      <c r="BX911" s="69">
        <v>0</v>
      </c>
      <c r="BY911" s="73">
        <v>0</v>
      </c>
      <c r="BZ911" s="69">
        <v>0</v>
      </c>
      <c r="CB911" s="46" t="s">
        <v>42</v>
      </c>
      <c r="CC911" s="47"/>
      <c r="CD911" s="69">
        <v>-2.3039499999999999</v>
      </c>
      <c r="CE911" s="73">
        <v>14.2197</v>
      </c>
      <c r="CF911" s="69">
        <v>30.74335</v>
      </c>
      <c r="CH911" s="46" t="s">
        <v>42</v>
      </c>
      <c r="CI911" s="47"/>
      <c r="CJ911" s="69">
        <v>-0.69523000000000001</v>
      </c>
      <c r="CK911" s="73">
        <v>46.603569999999998</v>
      </c>
      <c r="CL911" s="69">
        <v>93.902379999999994</v>
      </c>
    </row>
    <row r="912" spans="2:90" x14ac:dyDescent="0.3">
      <c r="B912" s="14" t="s">
        <v>43</v>
      </c>
      <c r="C912" s="50" t="s">
        <v>3</v>
      </c>
      <c r="D912" s="71">
        <v>5.3632499999999999</v>
      </c>
      <c r="E912" s="74">
        <v>5.8538699999999997</v>
      </c>
      <c r="F912" s="71">
        <v>6.3444900000000004</v>
      </c>
      <c r="H912" s="14" t="s">
        <v>43</v>
      </c>
      <c r="I912" s="50" t="s">
        <v>3</v>
      </c>
      <c r="J912" s="71">
        <v>5.3619300000000001</v>
      </c>
      <c r="K912" s="74">
        <v>5.8470599999999999</v>
      </c>
      <c r="L912" s="71">
        <v>6.3321899999999998</v>
      </c>
      <c r="N912" s="14" t="s">
        <v>43</v>
      </c>
      <c r="O912" s="50" t="s">
        <v>3</v>
      </c>
      <c r="P912" s="71">
        <v>5.3418700000000001</v>
      </c>
      <c r="Q912" s="74">
        <v>5.8182400000000003</v>
      </c>
      <c r="R912" s="71">
        <v>6.2946200000000001</v>
      </c>
      <c r="T912" s="14" t="s">
        <v>43</v>
      </c>
      <c r="U912" s="50" t="s">
        <v>3</v>
      </c>
      <c r="V912" s="71">
        <v>5.3282600000000002</v>
      </c>
      <c r="W912" s="74">
        <v>5.7919600000000004</v>
      </c>
      <c r="X912" s="71">
        <v>6.2556500000000002</v>
      </c>
      <c r="Z912" s="14" t="s">
        <v>43</v>
      </c>
      <c r="AA912" s="50" t="s">
        <v>3</v>
      </c>
      <c r="AB912" s="71">
        <v>5.30471</v>
      </c>
      <c r="AC912" s="74">
        <v>5.7660299999999998</v>
      </c>
      <c r="AD912" s="71">
        <v>6.2273399999999999</v>
      </c>
      <c r="AF912" s="14" t="s">
        <v>43</v>
      </c>
      <c r="AG912" s="50" t="s">
        <v>3</v>
      </c>
      <c r="AH912" s="71">
        <v>5.2510199999999996</v>
      </c>
      <c r="AI912" s="74">
        <v>5.6955200000000001</v>
      </c>
      <c r="AJ912" s="71">
        <v>6.1400199999999998</v>
      </c>
      <c r="AL912" s="14" t="s">
        <v>43</v>
      </c>
      <c r="AM912" s="50" t="s">
        <v>3</v>
      </c>
      <c r="AN912" s="71">
        <v>5.21</v>
      </c>
      <c r="AO912" s="74">
        <v>5.6460600000000003</v>
      </c>
      <c r="AP912" s="71">
        <v>6.0821300000000003</v>
      </c>
      <c r="AR912" s="14" t="s">
        <v>43</v>
      </c>
      <c r="AS912" s="50" t="s">
        <v>3</v>
      </c>
      <c r="AT912" s="71">
        <v>5.1945600000000001</v>
      </c>
      <c r="AU912" s="74">
        <v>5.5840199999999998</v>
      </c>
      <c r="AV912" s="71">
        <v>5.97349</v>
      </c>
      <c r="AX912" s="14" t="s">
        <v>43</v>
      </c>
      <c r="AY912" s="50" t="s">
        <v>3</v>
      </c>
      <c r="AZ912" s="71">
        <v>5.1314099999999998</v>
      </c>
      <c r="BA912" s="74">
        <v>5.5045700000000002</v>
      </c>
      <c r="BB912" s="71">
        <v>5.8777299999999997</v>
      </c>
      <c r="BD912" s="14" t="s">
        <v>43</v>
      </c>
      <c r="BE912" s="50" t="s">
        <v>3</v>
      </c>
      <c r="BF912" s="71">
        <v>5.0779399999999999</v>
      </c>
      <c r="BG912" s="74">
        <v>5.4054000000000002</v>
      </c>
      <c r="BH912" s="71">
        <v>5.73285</v>
      </c>
      <c r="BJ912" s="14" t="s">
        <v>43</v>
      </c>
      <c r="BK912" s="50" t="s">
        <v>3</v>
      </c>
      <c r="BL912" s="71">
        <v>5.03911</v>
      </c>
      <c r="BM912" s="74">
        <v>5.3136900000000002</v>
      </c>
      <c r="BN912" s="71">
        <v>5.5882699999999996</v>
      </c>
      <c r="BP912" s="14" t="s">
        <v>43</v>
      </c>
      <c r="BQ912" s="50" t="s">
        <v>3</v>
      </c>
      <c r="BR912" s="71">
        <v>4.9381500000000003</v>
      </c>
      <c r="BS912" s="74">
        <v>5.16228</v>
      </c>
      <c r="BT912" s="71">
        <v>5.3864099999999997</v>
      </c>
      <c r="BV912" s="14" t="s">
        <v>43</v>
      </c>
      <c r="BW912" s="50" t="s">
        <v>3</v>
      </c>
      <c r="BX912" s="71">
        <v>4.78559</v>
      </c>
      <c r="BY912" s="74">
        <v>4.9801299999999999</v>
      </c>
      <c r="BZ912" s="71">
        <v>5.1746800000000004</v>
      </c>
      <c r="CB912" s="14" t="s">
        <v>43</v>
      </c>
      <c r="CC912" s="50" t="s">
        <v>3</v>
      </c>
      <c r="CD912" s="71">
        <v>4.5761099999999999</v>
      </c>
      <c r="CE912" s="74">
        <v>4.7071100000000001</v>
      </c>
      <c r="CF912" s="71">
        <v>4.8381100000000004</v>
      </c>
      <c r="CH912" s="14" t="s">
        <v>43</v>
      </c>
      <c r="CI912" s="50" t="s">
        <v>3</v>
      </c>
      <c r="CJ912" s="71">
        <v>4.2448100000000002</v>
      </c>
      <c r="CK912" s="74">
        <v>4.3352399999999998</v>
      </c>
      <c r="CL912" s="71">
        <v>4.4256700000000002</v>
      </c>
    </row>
    <row r="913" spans="1:90" x14ac:dyDescent="0.3">
      <c r="B913" s="47"/>
      <c r="C913" s="52" t="s">
        <v>4</v>
      </c>
      <c r="D913" s="69">
        <v>1.9872099999999999</v>
      </c>
      <c r="E913" s="73">
        <v>2.1801599999999999</v>
      </c>
      <c r="F913" s="69">
        <v>2.3731100000000001</v>
      </c>
      <c r="H913" s="47"/>
      <c r="I913" s="52" t="s">
        <v>4</v>
      </c>
      <c r="J913" s="69">
        <v>1.9583600000000001</v>
      </c>
      <c r="K913" s="73">
        <v>2.1360800000000002</v>
      </c>
      <c r="L913" s="69">
        <v>2.31379</v>
      </c>
      <c r="N913" s="47"/>
      <c r="O913" s="52" t="s">
        <v>4</v>
      </c>
      <c r="P913" s="69">
        <v>1.91584</v>
      </c>
      <c r="Q913" s="73">
        <v>2.0868000000000002</v>
      </c>
      <c r="R913" s="69">
        <v>2.2577600000000002</v>
      </c>
      <c r="T913" s="47"/>
      <c r="U913" s="52" t="s">
        <v>4</v>
      </c>
      <c r="V913" s="69">
        <v>1.8672800000000001</v>
      </c>
      <c r="W913" s="73">
        <v>2.0270899999999998</v>
      </c>
      <c r="X913" s="69">
        <v>2.18689</v>
      </c>
      <c r="Z913" s="47"/>
      <c r="AA913" s="52" t="s">
        <v>4</v>
      </c>
      <c r="AB913" s="69">
        <v>1.81114</v>
      </c>
      <c r="AC913" s="73">
        <v>1.96635</v>
      </c>
      <c r="AD913" s="69">
        <v>2.12155</v>
      </c>
      <c r="AF913" s="47"/>
      <c r="AG913" s="52" t="s">
        <v>4</v>
      </c>
      <c r="AH913" s="69">
        <v>1.7296199999999999</v>
      </c>
      <c r="AI913" s="73">
        <v>1.87754</v>
      </c>
      <c r="AJ913" s="69">
        <v>2.0254699999999999</v>
      </c>
      <c r="AL913" s="47"/>
      <c r="AM913" s="52" t="s">
        <v>4</v>
      </c>
      <c r="AN913" s="69">
        <v>1.64483</v>
      </c>
      <c r="AO913" s="73">
        <v>1.7902</v>
      </c>
      <c r="AP913" s="69">
        <v>1.93557</v>
      </c>
      <c r="AR913" s="47"/>
      <c r="AS913" s="52" t="s">
        <v>4</v>
      </c>
      <c r="AT913" s="69">
        <v>1.5276000000000001</v>
      </c>
      <c r="AU913" s="73">
        <v>1.67689</v>
      </c>
      <c r="AV913" s="69">
        <v>1.8261799999999999</v>
      </c>
      <c r="AX913" s="47"/>
      <c r="AY913" s="52" t="s">
        <v>4</v>
      </c>
      <c r="AZ913" s="69">
        <v>1.4095599999999999</v>
      </c>
      <c r="BA913" s="73">
        <v>1.54853</v>
      </c>
      <c r="BB913" s="69">
        <v>1.6875100000000001</v>
      </c>
      <c r="BD913" s="47"/>
      <c r="BE913" s="52" t="s">
        <v>4</v>
      </c>
      <c r="BF913" s="69">
        <v>1.2522200000000001</v>
      </c>
      <c r="BG913" s="73">
        <v>1.39391</v>
      </c>
      <c r="BH913" s="69">
        <v>1.5356000000000001</v>
      </c>
      <c r="BJ913" s="47"/>
      <c r="BK913" s="52" t="s">
        <v>4</v>
      </c>
      <c r="BL913" s="69">
        <v>1.09836</v>
      </c>
      <c r="BM913" s="73">
        <v>1.2404900000000001</v>
      </c>
      <c r="BN913" s="69">
        <v>1.38262</v>
      </c>
      <c r="BP913" s="47"/>
      <c r="BQ913" s="52" t="s">
        <v>4</v>
      </c>
      <c r="BR913" s="69">
        <v>0.89915999999999996</v>
      </c>
      <c r="BS913" s="73">
        <v>1.03806</v>
      </c>
      <c r="BT913" s="69">
        <v>1.17696</v>
      </c>
      <c r="BV913" s="47"/>
      <c r="BW913" s="52" t="s">
        <v>4</v>
      </c>
      <c r="BX913" s="69">
        <v>0.65188999999999997</v>
      </c>
      <c r="BY913" s="73">
        <v>0.8105</v>
      </c>
      <c r="BZ913" s="69">
        <v>0.96911000000000003</v>
      </c>
      <c r="CB913" s="47"/>
      <c r="CC913" s="52" t="s">
        <v>4</v>
      </c>
      <c r="CD913" s="69">
        <v>0.51354999999999995</v>
      </c>
      <c r="CE913" s="73">
        <v>0.6321</v>
      </c>
      <c r="CF913" s="69">
        <v>0.75065000000000004</v>
      </c>
      <c r="CH913" s="47"/>
      <c r="CI913" s="52" t="s">
        <v>4</v>
      </c>
      <c r="CJ913" s="69">
        <v>0.44732</v>
      </c>
      <c r="CK913" s="73">
        <v>0.52371999999999996</v>
      </c>
      <c r="CL913" s="69">
        <v>0.60011999999999999</v>
      </c>
    </row>
    <row r="914" spans="1:90" x14ac:dyDescent="0.3">
      <c r="B914" s="14" t="s">
        <v>44</v>
      </c>
      <c r="C914" s="50" t="s">
        <v>3</v>
      </c>
      <c r="D914" s="71">
        <v>5.98949</v>
      </c>
      <c r="E914" s="74">
        <v>6.4921199999999999</v>
      </c>
      <c r="F914" s="71">
        <v>6.9947499999999998</v>
      </c>
      <c r="H914" s="14" t="s">
        <v>44</v>
      </c>
      <c r="I914" s="50" t="s">
        <v>3</v>
      </c>
      <c r="J914" s="71">
        <v>5.9863</v>
      </c>
      <c r="K914" s="74">
        <v>6.4800199999999997</v>
      </c>
      <c r="L914" s="71">
        <v>6.9737400000000003</v>
      </c>
      <c r="N914" s="14" t="s">
        <v>44</v>
      </c>
      <c r="O914" s="50" t="s">
        <v>3</v>
      </c>
      <c r="P914" s="71">
        <v>5.9631999999999996</v>
      </c>
      <c r="Q914" s="74">
        <v>6.4451499999999999</v>
      </c>
      <c r="R914" s="71">
        <v>6.9270899999999997</v>
      </c>
      <c r="T914" s="14" t="s">
        <v>44</v>
      </c>
      <c r="U914" s="50" t="s">
        <v>3</v>
      </c>
      <c r="V914" s="71">
        <v>5.94367</v>
      </c>
      <c r="W914" s="74">
        <v>6.4082699999999999</v>
      </c>
      <c r="X914" s="71">
        <v>6.8728699999999998</v>
      </c>
      <c r="Z914" s="14" t="s">
        <v>44</v>
      </c>
      <c r="AA914" s="50" t="s">
        <v>3</v>
      </c>
      <c r="AB914" s="71">
        <v>5.9151499999999997</v>
      </c>
      <c r="AC914" s="74">
        <v>6.3744300000000003</v>
      </c>
      <c r="AD914" s="71">
        <v>6.8337199999999996</v>
      </c>
      <c r="AF914" s="14" t="s">
        <v>44</v>
      </c>
      <c r="AG914" s="50" t="s">
        <v>3</v>
      </c>
      <c r="AH914" s="71">
        <v>5.8545600000000002</v>
      </c>
      <c r="AI914" s="74">
        <v>6.2966899999999999</v>
      </c>
      <c r="AJ914" s="71">
        <v>6.7388199999999996</v>
      </c>
      <c r="AL914" s="14" t="s">
        <v>44</v>
      </c>
      <c r="AM914" s="50" t="s">
        <v>3</v>
      </c>
      <c r="AN914" s="71">
        <v>5.8027800000000003</v>
      </c>
      <c r="AO914" s="74">
        <v>6.2268800000000004</v>
      </c>
      <c r="AP914" s="71">
        <v>6.6509900000000002</v>
      </c>
      <c r="AR914" s="14" t="s">
        <v>44</v>
      </c>
      <c r="AS914" s="50" t="s">
        <v>3</v>
      </c>
      <c r="AT914" s="71">
        <v>5.7641600000000004</v>
      </c>
      <c r="AU914" s="74">
        <v>6.13992</v>
      </c>
      <c r="AV914" s="71">
        <v>6.5156799999999997</v>
      </c>
      <c r="AX914" s="14" t="s">
        <v>44</v>
      </c>
      <c r="AY914" s="50" t="s">
        <v>3</v>
      </c>
      <c r="AZ914" s="71">
        <v>5.6905000000000001</v>
      </c>
      <c r="BA914" s="74">
        <v>6.0457999999999998</v>
      </c>
      <c r="BB914" s="71">
        <v>6.4010999999999996</v>
      </c>
      <c r="BD914" s="14" t="s">
        <v>44</v>
      </c>
      <c r="BE914" s="50" t="s">
        <v>3</v>
      </c>
      <c r="BF914" s="71">
        <v>5.6015499999999996</v>
      </c>
      <c r="BG914" s="74">
        <v>5.9039000000000001</v>
      </c>
      <c r="BH914" s="71">
        <v>6.2062600000000003</v>
      </c>
      <c r="BJ914" s="14" t="s">
        <v>44</v>
      </c>
      <c r="BK914" s="50" t="s">
        <v>3</v>
      </c>
      <c r="BL914" s="71">
        <v>5.51959</v>
      </c>
      <c r="BM914" s="74">
        <v>5.766</v>
      </c>
      <c r="BN914" s="71">
        <v>6.0124199999999997</v>
      </c>
      <c r="BP914" s="14" t="s">
        <v>44</v>
      </c>
      <c r="BQ914" s="50" t="s">
        <v>3</v>
      </c>
      <c r="BR914" s="71">
        <v>5.3965500000000004</v>
      </c>
      <c r="BS914" s="74">
        <v>5.5801100000000003</v>
      </c>
      <c r="BT914" s="71">
        <v>5.7636700000000003</v>
      </c>
      <c r="BV914" s="14" t="s">
        <v>44</v>
      </c>
      <c r="BW914" s="50" t="s">
        <v>3</v>
      </c>
      <c r="BX914" s="71">
        <v>5.1856</v>
      </c>
      <c r="BY914" s="74">
        <v>5.3385800000000003</v>
      </c>
      <c r="BZ914" s="71">
        <v>5.4915599999999998</v>
      </c>
      <c r="CB914" s="14" t="s">
        <v>44</v>
      </c>
      <c r="CC914" s="50" t="s">
        <v>3</v>
      </c>
      <c r="CD914" s="71">
        <v>4.9156300000000002</v>
      </c>
      <c r="CE914" s="74">
        <v>5.0114000000000001</v>
      </c>
      <c r="CF914" s="71">
        <v>5.1071799999999996</v>
      </c>
      <c r="CH914" s="14" t="s">
        <v>44</v>
      </c>
      <c r="CI914" s="50" t="s">
        <v>3</v>
      </c>
      <c r="CJ914" s="71">
        <v>4.5551700000000004</v>
      </c>
      <c r="CK914" s="74">
        <v>4.6039000000000003</v>
      </c>
      <c r="CL914" s="71">
        <v>4.6526199999999998</v>
      </c>
    </row>
    <row r="915" spans="1:90" x14ac:dyDescent="0.3">
      <c r="B915" s="47"/>
      <c r="C915" s="52" t="s">
        <v>4</v>
      </c>
      <c r="D915" s="69">
        <v>2.1949999999999998</v>
      </c>
      <c r="E915" s="73">
        <v>2.3884099999999999</v>
      </c>
      <c r="F915" s="69">
        <v>2.5818300000000001</v>
      </c>
      <c r="H915" s="47"/>
      <c r="I915" s="52" t="s">
        <v>4</v>
      </c>
      <c r="J915" s="69">
        <v>2.1559699999999999</v>
      </c>
      <c r="K915" s="73">
        <v>2.3336299999999999</v>
      </c>
      <c r="L915" s="69">
        <v>2.5112899999999998</v>
      </c>
      <c r="N915" s="47"/>
      <c r="O915" s="52" t="s">
        <v>4</v>
      </c>
      <c r="P915" s="69">
        <v>2.1147399999999998</v>
      </c>
      <c r="Q915" s="73">
        <v>2.2795000000000001</v>
      </c>
      <c r="R915" s="69">
        <v>2.4442699999999999</v>
      </c>
      <c r="T915" s="47"/>
      <c r="U915" s="52" t="s">
        <v>4</v>
      </c>
      <c r="V915" s="69">
        <v>2.0544099999999998</v>
      </c>
      <c r="W915" s="73">
        <v>2.2088999999999999</v>
      </c>
      <c r="X915" s="69">
        <v>2.3633799999999998</v>
      </c>
      <c r="Z915" s="47"/>
      <c r="AA915" s="52" t="s">
        <v>4</v>
      </c>
      <c r="AB915" s="69">
        <v>1.9932700000000001</v>
      </c>
      <c r="AC915" s="73">
        <v>2.1405099999999999</v>
      </c>
      <c r="AD915" s="69">
        <v>2.28776</v>
      </c>
      <c r="AF915" s="47"/>
      <c r="AG915" s="52" t="s">
        <v>4</v>
      </c>
      <c r="AH915" s="69">
        <v>1.9137299999999999</v>
      </c>
      <c r="AI915" s="73">
        <v>2.0517799999999999</v>
      </c>
      <c r="AJ915" s="69">
        <v>2.1898300000000002</v>
      </c>
      <c r="AL915" s="47"/>
      <c r="AM915" s="52" t="s">
        <v>4</v>
      </c>
      <c r="AN915" s="69">
        <v>1.80426</v>
      </c>
      <c r="AO915" s="73">
        <v>1.94279</v>
      </c>
      <c r="AP915" s="69">
        <v>2.0813299999999999</v>
      </c>
      <c r="AR915" s="47"/>
      <c r="AS915" s="52" t="s">
        <v>4</v>
      </c>
      <c r="AT915" s="69">
        <v>1.66977</v>
      </c>
      <c r="AU915" s="73">
        <v>1.8128500000000001</v>
      </c>
      <c r="AV915" s="69">
        <v>1.9559200000000001</v>
      </c>
      <c r="AX915" s="47"/>
      <c r="AY915" s="52" t="s">
        <v>4</v>
      </c>
      <c r="AZ915" s="69">
        <v>1.5396399999999999</v>
      </c>
      <c r="BA915" s="73">
        <v>1.6790499999999999</v>
      </c>
      <c r="BB915" s="69">
        <v>1.8184499999999999</v>
      </c>
      <c r="BD915" s="47"/>
      <c r="BE915" s="52" t="s">
        <v>4</v>
      </c>
      <c r="BF915" s="69">
        <v>1.35887</v>
      </c>
      <c r="BG915" s="73">
        <v>1.50024</v>
      </c>
      <c r="BH915" s="69">
        <v>1.64161</v>
      </c>
      <c r="BJ915" s="47"/>
      <c r="BK915" s="52" t="s">
        <v>4</v>
      </c>
      <c r="BL915" s="69">
        <v>1.1980999999999999</v>
      </c>
      <c r="BM915" s="73">
        <v>1.3296699999999999</v>
      </c>
      <c r="BN915" s="69">
        <v>1.4612400000000001</v>
      </c>
      <c r="BP915" s="47"/>
      <c r="BQ915" s="52" t="s">
        <v>4</v>
      </c>
      <c r="BR915" s="69">
        <v>1.0028900000000001</v>
      </c>
      <c r="BS915" s="73">
        <v>1.1337200000000001</v>
      </c>
      <c r="BT915" s="69">
        <v>1.26454</v>
      </c>
      <c r="BV915" s="47"/>
      <c r="BW915" s="52" t="s">
        <v>4</v>
      </c>
      <c r="BX915" s="69">
        <v>0.78325</v>
      </c>
      <c r="BY915" s="73">
        <v>0.91564999999999996</v>
      </c>
      <c r="BZ915" s="69">
        <v>1.04806</v>
      </c>
      <c r="CB915" s="47"/>
      <c r="CC915" s="52" t="s">
        <v>4</v>
      </c>
      <c r="CD915" s="69">
        <v>0.67915999999999999</v>
      </c>
      <c r="CE915" s="73">
        <v>0.76658999999999999</v>
      </c>
      <c r="CF915" s="69">
        <v>0.85401000000000005</v>
      </c>
      <c r="CH915" s="47"/>
      <c r="CI915" s="52" t="s">
        <v>4</v>
      </c>
      <c r="CJ915" s="69">
        <v>0.60190999999999995</v>
      </c>
      <c r="CK915" s="73">
        <v>0.66061000000000003</v>
      </c>
      <c r="CL915" s="69">
        <v>0.71931</v>
      </c>
    </row>
    <row r="916" spans="1:90" x14ac:dyDescent="0.3">
      <c r="B916" s="14" t="s">
        <v>45</v>
      </c>
      <c r="D916" s="71">
        <v>88.471069999999997</v>
      </c>
      <c r="E916" s="78">
        <v>89.926779999999994</v>
      </c>
      <c r="F916" s="71">
        <v>91.382490000000004</v>
      </c>
      <c r="H916" s="14" t="s">
        <v>45</v>
      </c>
      <c r="J916" s="71">
        <v>88.473519999999994</v>
      </c>
      <c r="K916" s="78">
        <v>89.924549999999996</v>
      </c>
      <c r="L916" s="71">
        <v>91.375590000000003</v>
      </c>
      <c r="N916" s="14" t="s">
        <v>45</v>
      </c>
      <c r="P916" s="71">
        <v>88.478260000000006</v>
      </c>
      <c r="Q916" s="78">
        <v>89.925210000000007</v>
      </c>
      <c r="R916" s="71">
        <v>91.372159999999994</v>
      </c>
      <c r="T916" s="14" t="s">
        <v>45</v>
      </c>
      <c r="V916" s="71">
        <v>88.491510000000005</v>
      </c>
      <c r="W916" s="78">
        <v>89.948449999999994</v>
      </c>
      <c r="X916" s="71">
        <v>91.405379999999994</v>
      </c>
      <c r="Z916" s="14" t="s">
        <v>45</v>
      </c>
      <c r="AB916" s="71">
        <v>88.516800000000003</v>
      </c>
      <c r="AC916" s="78">
        <v>89.954809999999995</v>
      </c>
      <c r="AD916" s="71">
        <v>91.39282</v>
      </c>
      <c r="AF916" s="14" t="s">
        <v>45</v>
      </c>
      <c r="AH916" s="71">
        <v>88.515799999999999</v>
      </c>
      <c r="AI916" s="78">
        <v>89.943539999999999</v>
      </c>
      <c r="AJ916" s="71">
        <v>91.371290000000002</v>
      </c>
      <c r="AL916" s="14" t="s">
        <v>45</v>
      </c>
      <c r="AN916" s="71">
        <v>88.532619999999994</v>
      </c>
      <c r="AO916" s="78">
        <v>89.942859999999996</v>
      </c>
      <c r="AP916" s="71">
        <v>91.353089999999995</v>
      </c>
      <c r="AR916" s="14" t="s">
        <v>45</v>
      </c>
      <c r="AT916" s="71">
        <v>88.552260000000004</v>
      </c>
      <c r="AU916" s="78">
        <v>89.957980000000006</v>
      </c>
      <c r="AV916" s="71">
        <v>91.363699999999994</v>
      </c>
      <c r="AX916" s="14" t="s">
        <v>45</v>
      </c>
      <c r="AZ916" s="71">
        <v>88.54571</v>
      </c>
      <c r="BA916" s="78">
        <v>89.916390000000007</v>
      </c>
      <c r="BB916" s="71">
        <v>91.28707</v>
      </c>
      <c r="BD916" s="14" t="s">
        <v>45</v>
      </c>
      <c r="BF916" s="71">
        <v>88.585099999999997</v>
      </c>
      <c r="BG916" s="78">
        <v>89.936819999999997</v>
      </c>
      <c r="BH916" s="71">
        <v>91.288539999999998</v>
      </c>
      <c r="BJ916" s="14" t="s">
        <v>45</v>
      </c>
      <c r="BL916" s="71">
        <v>88.574560000000005</v>
      </c>
      <c r="BM916" s="78">
        <v>89.864289999999997</v>
      </c>
      <c r="BN916" s="71">
        <v>91.154030000000006</v>
      </c>
      <c r="BP916" s="14" t="s">
        <v>45</v>
      </c>
      <c r="BR916" s="71">
        <v>88.536010000000005</v>
      </c>
      <c r="BS916" s="78">
        <v>89.796490000000006</v>
      </c>
      <c r="BT916" s="71">
        <v>91.056979999999996</v>
      </c>
      <c r="BV916" s="14" t="s">
        <v>45</v>
      </c>
      <c r="BX916" s="71">
        <v>88.476470000000006</v>
      </c>
      <c r="BY916" s="78">
        <v>89.612930000000006</v>
      </c>
      <c r="BZ916" s="71">
        <v>90.749390000000005</v>
      </c>
      <c r="CB916" s="14" t="s">
        <v>45</v>
      </c>
      <c r="CD916" s="71">
        <v>88.178210000000007</v>
      </c>
      <c r="CE916" s="78">
        <v>89.317170000000004</v>
      </c>
      <c r="CF916" s="71">
        <v>90.456140000000005</v>
      </c>
      <c r="CH916" s="14" t="s">
        <v>45</v>
      </c>
      <c r="CJ916" s="71">
        <v>87.48236</v>
      </c>
      <c r="CK916" s="78">
        <v>88.462479999999999</v>
      </c>
      <c r="CL916" s="71">
        <v>89.442610000000002</v>
      </c>
    </row>
    <row r="917" spans="1:90" x14ac:dyDescent="0.3">
      <c r="B917" s="14" t="s">
        <v>46</v>
      </c>
      <c r="D917" s="71">
        <v>87.710560000000001</v>
      </c>
      <c r="E917" s="78">
        <v>89.592410000000001</v>
      </c>
      <c r="F917" s="71">
        <v>91.474270000000004</v>
      </c>
      <c r="H917" s="14" t="s">
        <v>46</v>
      </c>
      <c r="J917" s="71">
        <v>87.718450000000004</v>
      </c>
      <c r="K917" s="78">
        <v>89.587739999999997</v>
      </c>
      <c r="L917" s="71">
        <v>91.45702</v>
      </c>
      <c r="N917" s="14" t="s">
        <v>46</v>
      </c>
      <c r="P917" s="71">
        <v>87.717579999999998</v>
      </c>
      <c r="Q917" s="78">
        <v>89.588200000000001</v>
      </c>
      <c r="R917" s="71">
        <v>91.458830000000006</v>
      </c>
      <c r="T917" s="14" t="s">
        <v>46</v>
      </c>
      <c r="V917" s="71">
        <v>87.717579999999998</v>
      </c>
      <c r="W917" s="78">
        <v>89.588200000000001</v>
      </c>
      <c r="X917" s="71">
        <v>91.458830000000006</v>
      </c>
      <c r="Z917" s="14" t="s">
        <v>46</v>
      </c>
      <c r="AB917" s="71">
        <v>87.736320000000006</v>
      </c>
      <c r="AC917" s="78">
        <v>89.619020000000006</v>
      </c>
      <c r="AD917" s="71">
        <v>91.501729999999995</v>
      </c>
      <c r="AF917" s="14" t="s">
        <v>46</v>
      </c>
      <c r="AH917" s="71">
        <v>87.758780000000002</v>
      </c>
      <c r="AI917" s="78">
        <v>89.615740000000002</v>
      </c>
      <c r="AJ917" s="71">
        <v>91.472700000000003</v>
      </c>
      <c r="AL917" s="14" t="s">
        <v>46</v>
      </c>
      <c r="AN917" s="71">
        <v>87.775480000000002</v>
      </c>
      <c r="AO917" s="78">
        <v>89.597059999999999</v>
      </c>
      <c r="AP917" s="71">
        <v>91.418639999999996</v>
      </c>
      <c r="AR917" s="14" t="s">
        <v>46</v>
      </c>
      <c r="AT917" s="71">
        <v>87.795119999999997</v>
      </c>
      <c r="AU917" s="78">
        <v>89.609629999999996</v>
      </c>
      <c r="AV917" s="71">
        <v>91.424139999999994</v>
      </c>
      <c r="AX917" s="14" t="s">
        <v>46</v>
      </c>
      <c r="AZ917" s="71">
        <v>87.853470000000002</v>
      </c>
      <c r="BA917" s="78">
        <v>89.614789999999999</v>
      </c>
      <c r="BB917" s="71">
        <v>91.376099999999994</v>
      </c>
      <c r="BD917" s="14" t="s">
        <v>46</v>
      </c>
      <c r="BF917" s="71">
        <v>87.893950000000004</v>
      </c>
      <c r="BG917" s="78">
        <v>89.594099999999997</v>
      </c>
      <c r="BH917" s="71">
        <v>91.294250000000005</v>
      </c>
      <c r="BJ917" s="14" t="s">
        <v>46</v>
      </c>
      <c r="BL917" s="71">
        <v>87.926310000000001</v>
      </c>
      <c r="BM917" s="78">
        <v>89.547690000000003</v>
      </c>
      <c r="BN917" s="71">
        <v>91.169079999999994</v>
      </c>
      <c r="BP917" s="14" t="s">
        <v>46</v>
      </c>
      <c r="BR917" s="71">
        <v>87.904309999999995</v>
      </c>
      <c r="BS917" s="78">
        <v>89.449939999999998</v>
      </c>
      <c r="BT917" s="71">
        <v>90.995580000000004</v>
      </c>
      <c r="BV917" s="14" t="s">
        <v>46</v>
      </c>
      <c r="BX917" s="71">
        <v>87.852429999999998</v>
      </c>
      <c r="BY917" s="78">
        <v>89.203810000000004</v>
      </c>
      <c r="BZ917" s="71">
        <v>90.555189999999996</v>
      </c>
      <c r="CB917" s="14" t="s">
        <v>46</v>
      </c>
      <c r="CD917" s="71">
        <v>87.559250000000006</v>
      </c>
      <c r="CE917" s="78">
        <v>88.858949999999993</v>
      </c>
      <c r="CF917" s="71">
        <v>90.158640000000005</v>
      </c>
      <c r="CH917" s="14" t="s">
        <v>46</v>
      </c>
      <c r="CJ917" s="71">
        <v>86.683840000000004</v>
      </c>
      <c r="CK917" s="78">
        <v>88.003140000000002</v>
      </c>
      <c r="CL917" s="71">
        <v>89.322429999999997</v>
      </c>
    </row>
    <row r="918" spans="1:90" x14ac:dyDescent="0.3">
      <c r="B918" s="14" t="s">
        <v>47</v>
      </c>
      <c r="D918" s="71">
        <v>88.806870000000004</v>
      </c>
      <c r="E918" s="78">
        <v>89.649600000000007</v>
      </c>
      <c r="F918" s="71">
        <v>90.492320000000007</v>
      </c>
      <c r="H918" s="14" t="s">
        <v>47</v>
      </c>
      <c r="J918" s="71">
        <v>88.811319999999995</v>
      </c>
      <c r="K918" s="78">
        <v>89.651679999999999</v>
      </c>
      <c r="L918" s="71">
        <v>90.492040000000003</v>
      </c>
      <c r="N918" s="14" t="s">
        <v>47</v>
      </c>
      <c r="P918" s="71">
        <v>88.830129999999997</v>
      </c>
      <c r="Q918" s="78">
        <v>89.667839999999998</v>
      </c>
      <c r="R918" s="71">
        <v>90.505560000000003</v>
      </c>
      <c r="T918" s="14" t="s">
        <v>47</v>
      </c>
      <c r="V918" s="71">
        <v>88.830129999999997</v>
      </c>
      <c r="W918" s="78">
        <v>89.667839999999998</v>
      </c>
      <c r="X918" s="71">
        <v>90.505560000000003</v>
      </c>
      <c r="Z918" s="14" t="s">
        <v>47</v>
      </c>
      <c r="AB918" s="71">
        <v>88.837609999999998</v>
      </c>
      <c r="AC918" s="78">
        <v>89.677480000000003</v>
      </c>
      <c r="AD918" s="71">
        <v>90.517340000000004</v>
      </c>
      <c r="AF918" s="14" t="s">
        <v>47</v>
      </c>
      <c r="AH918" s="71">
        <v>88.839789999999994</v>
      </c>
      <c r="AI918" s="78">
        <v>89.671400000000006</v>
      </c>
      <c r="AJ918" s="71">
        <v>90.503020000000006</v>
      </c>
      <c r="AL918" s="14" t="s">
        <v>47</v>
      </c>
      <c r="AN918" s="71">
        <v>88.85427</v>
      </c>
      <c r="AO918" s="78">
        <v>89.675730000000001</v>
      </c>
      <c r="AP918" s="71">
        <v>90.497190000000003</v>
      </c>
      <c r="AR918" s="14" t="s">
        <v>47</v>
      </c>
      <c r="AT918" s="71">
        <v>88.867459999999994</v>
      </c>
      <c r="AU918" s="78">
        <v>89.680989999999994</v>
      </c>
      <c r="AV918" s="71">
        <v>90.494519999999994</v>
      </c>
      <c r="AX918" s="14" t="s">
        <v>47</v>
      </c>
      <c r="AZ918" s="71">
        <v>88.889560000000003</v>
      </c>
      <c r="BA918" s="78">
        <v>89.675889999999995</v>
      </c>
      <c r="BB918" s="71">
        <v>90.462230000000005</v>
      </c>
      <c r="BD918" s="14" t="s">
        <v>47</v>
      </c>
      <c r="BF918" s="71">
        <v>88.891660000000002</v>
      </c>
      <c r="BG918" s="78">
        <v>89.621809999999996</v>
      </c>
      <c r="BH918" s="71">
        <v>90.351960000000005</v>
      </c>
      <c r="BJ918" s="14" t="s">
        <v>47</v>
      </c>
      <c r="BL918" s="71">
        <v>88.923580000000001</v>
      </c>
      <c r="BM918" s="78">
        <v>89.625799999999998</v>
      </c>
      <c r="BN918" s="71">
        <v>90.328029999999998</v>
      </c>
      <c r="BP918" s="14" t="s">
        <v>47</v>
      </c>
      <c r="BR918" s="71">
        <v>88.88261</v>
      </c>
      <c r="BS918" s="78">
        <v>89.543379999999999</v>
      </c>
      <c r="BT918" s="71">
        <v>90.204149999999998</v>
      </c>
      <c r="BV918" s="14" t="s">
        <v>47</v>
      </c>
      <c r="BX918" s="71">
        <v>88.761030000000005</v>
      </c>
      <c r="BY918" s="78">
        <v>89.371930000000006</v>
      </c>
      <c r="BZ918" s="71">
        <v>89.982839999999996</v>
      </c>
      <c r="CB918" s="14" t="s">
        <v>47</v>
      </c>
      <c r="CD918" s="71">
        <v>88.381129999999999</v>
      </c>
      <c r="CE918" s="78">
        <v>88.954120000000003</v>
      </c>
      <c r="CF918" s="71">
        <v>89.527100000000004</v>
      </c>
      <c r="CH918" s="14" t="s">
        <v>47</v>
      </c>
      <c r="CJ918" s="71">
        <v>87.570670000000007</v>
      </c>
      <c r="CK918" s="78">
        <v>88.085139999999996</v>
      </c>
      <c r="CL918" s="71">
        <v>88.599609999999998</v>
      </c>
    </row>
    <row r="919" spans="1:90" x14ac:dyDescent="0.3">
      <c r="B919" s="14" t="s">
        <v>48</v>
      </c>
      <c r="D919" s="71">
        <v>87.014939999999996</v>
      </c>
      <c r="E919" s="78">
        <v>88.332459999999998</v>
      </c>
      <c r="F919" s="71">
        <v>89.649969999999996</v>
      </c>
      <c r="H919" s="14" t="s">
        <v>48</v>
      </c>
      <c r="J919" s="71">
        <v>87.000690000000006</v>
      </c>
      <c r="K919" s="78">
        <v>88.327470000000005</v>
      </c>
      <c r="L919" s="71">
        <v>89.654240000000001</v>
      </c>
      <c r="N919" s="14" t="s">
        <v>48</v>
      </c>
      <c r="P919" s="71">
        <v>87.013769999999994</v>
      </c>
      <c r="Q919" s="78">
        <v>88.335539999999995</v>
      </c>
      <c r="R919" s="71">
        <v>89.657300000000006</v>
      </c>
      <c r="T919" s="14" t="s">
        <v>48</v>
      </c>
      <c r="V919" s="71">
        <v>87.013769999999994</v>
      </c>
      <c r="W919" s="78">
        <v>88.335539999999995</v>
      </c>
      <c r="X919" s="71">
        <v>89.657300000000006</v>
      </c>
      <c r="Z919" s="14" t="s">
        <v>48</v>
      </c>
      <c r="AB919" s="71">
        <v>87.025270000000006</v>
      </c>
      <c r="AC919" s="78">
        <v>88.327889999999996</v>
      </c>
      <c r="AD919" s="71">
        <v>89.630499999999998</v>
      </c>
      <c r="AF919" s="14" t="s">
        <v>48</v>
      </c>
      <c r="AH919" s="71">
        <v>87.007350000000002</v>
      </c>
      <c r="AI919" s="78">
        <v>88.320710000000005</v>
      </c>
      <c r="AJ919" s="71">
        <v>89.634079999999997</v>
      </c>
      <c r="AL919" s="14" t="s">
        <v>48</v>
      </c>
      <c r="AN919" s="71">
        <v>87.016239999999996</v>
      </c>
      <c r="AO919" s="78">
        <v>88.309479999999994</v>
      </c>
      <c r="AP919" s="71">
        <v>89.602720000000005</v>
      </c>
      <c r="AR919" s="14" t="s">
        <v>48</v>
      </c>
      <c r="AT919" s="71">
        <v>87.030240000000006</v>
      </c>
      <c r="AU919" s="78">
        <v>88.312870000000004</v>
      </c>
      <c r="AV919" s="71">
        <v>89.595500000000001</v>
      </c>
      <c r="AX919" s="14" t="s">
        <v>48</v>
      </c>
      <c r="AZ919" s="71">
        <v>87.047799999999995</v>
      </c>
      <c r="BA919" s="78">
        <v>88.281220000000005</v>
      </c>
      <c r="BB919" s="71">
        <v>89.51464</v>
      </c>
      <c r="BD919" s="14" t="s">
        <v>48</v>
      </c>
      <c r="BF919" s="71">
        <v>87.061199999999999</v>
      </c>
      <c r="BG919" s="78">
        <v>88.238529999999997</v>
      </c>
      <c r="BH919" s="71">
        <v>89.415869999999998</v>
      </c>
      <c r="BJ919" s="14" t="s">
        <v>48</v>
      </c>
      <c r="BL919" s="71">
        <v>87.083179999999999</v>
      </c>
      <c r="BM919" s="78">
        <v>88.191940000000002</v>
      </c>
      <c r="BN919" s="71">
        <v>89.300709999999995</v>
      </c>
      <c r="BP919" s="14" t="s">
        <v>48</v>
      </c>
      <c r="BR919" s="71">
        <v>87.023030000000006</v>
      </c>
      <c r="BS919" s="78">
        <v>88.086029999999994</v>
      </c>
      <c r="BT919" s="71">
        <v>89.149029999999996</v>
      </c>
      <c r="BV919" s="14" t="s">
        <v>48</v>
      </c>
      <c r="BX919" s="71">
        <v>87.006919999999994</v>
      </c>
      <c r="BY919" s="78">
        <v>87.869339999999994</v>
      </c>
      <c r="BZ919" s="71">
        <v>88.731759999999994</v>
      </c>
      <c r="CB919" s="14" t="s">
        <v>48</v>
      </c>
      <c r="CD919" s="71">
        <v>86.566699999999997</v>
      </c>
      <c r="CE919" s="78">
        <v>87.477869999999996</v>
      </c>
      <c r="CF919" s="71">
        <v>88.389039999999994</v>
      </c>
      <c r="CH919" s="14" t="s">
        <v>48</v>
      </c>
      <c r="CJ919" s="71">
        <v>85.645380000000003</v>
      </c>
      <c r="CK919" s="78">
        <v>86.61009</v>
      </c>
      <c r="CL919" s="71">
        <v>87.574809999999999</v>
      </c>
    </row>
    <row r="920" spans="1:90" x14ac:dyDescent="0.3">
      <c r="B920" s="14" t="s">
        <v>49</v>
      </c>
      <c r="D920" s="71">
        <v>87.850800000000007</v>
      </c>
      <c r="E920" s="78">
        <v>89.323880000000003</v>
      </c>
      <c r="F920" s="71">
        <v>90.796959999999999</v>
      </c>
      <c r="H920" s="14" t="s">
        <v>49</v>
      </c>
      <c r="J920" s="71">
        <v>87.841729999999998</v>
      </c>
      <c r="K920" s="78">
        <v>89.323560000000001</v>
      </c>
      <c r="L920" s="71">
        <v>90.805400000000006</v>
      </c>
      <c r="N920" s="14" t="s">
        <v>49</v>
      </c>
      <c r="P920" s="71">
        <v>87.847710000000006</v>
      </c>
      <c r="Q920" s="78">
        <v>89.322289999999995</v>
      </c>
      <c r="R920" s="71">
        <v>90.796869999999998</v>
      </c>
      <c r="T920" s="14" t="s">
        <v>49</v>
      </c>
      <c r="V920" s="71">
        <v>87.847710000000006</v>
      </c>
      <c r="W920" s="78">
        <v>89.322289999999995</v>
      </c>
      <c r="X920" s="71">
        <v>90.796869999999998</v>
      </c>
      <c r="Z920" s="14" t="s">
        <v>49</v>
      </c>
      <c r="AB920" s="71">
        <v>87.870329999999996</v>
      </c>
      <c r="AC920" s="78">
        <v>89.332599999999999</v>
      </c>
      <c r="AD920" s="71">
        <v>90.794870000000003</v>
      </c>
      <c r="AF920" s="14" t="s">
        <v>49</v>
      </c>
      <c r="AH920" s="71">
        <v>87.862219999999994</v>
      </c>
      <c r="AI920" s="78">
        <v>89.309939999999997</v>
      </c>
      <c r="AJ920" s="71">
        <v>90.757649999999998</v>
      </c>
      <c r="AL920" s="14" t="s">
        <v>49</v>
      </c>
      <c r="AN920" s="71">
        <v>87.841369999999998</v>
      </c>
      <c r="AO920" s="78">
        <v>89.293559999999999</v>
      </c>
      <c r="AP920" s="71">
        <v>90.745750000000001</v>
      </c>
      <c r="AR920" s="14" t="s">
        <v>49</v>
      </c>
      <c r="AT920" s="71">
        <v>87.851280000000003</v>
      </c>
      <c r="AU920" s="78">
        <v>89.291899999999998</v>
      </c>
      <c r="AV920" s="71">
        <v>90.732519999999994</v>
      </c>
      <c r="AX920" s="14" t="s">
        <v>49</v>
      </c>
      <c r="AZ920" s="71">
        <v>87.879509999999996</v>
      </c>
      <c r="BA920" s="78">
        <v>89.267439999999993</v>
      </c>
      <c r="BB920" s="71">
        <v>90.655379999999994</v>
      </c>
      <c r="BD920" s="14" t="s">
        <v>49</v>
      </c>
      <c r="BF920" s="71">
        <v>87.867609999999999</v>
      </c>
      <c r="BG920" s="78">
        <v>89.230429999999998</v>
      </c>
      <c r="BH920" s="71">
        <v>90.593239999999994</v>
      </c>
      <c r="BJ920" s="14" t="s">
        <v>49</v>
      </c>
      <c r="BL920" s="71">
        <v>87.838229999999996</v>
      </c>
      <c r="BM920" s="78">
        <v>89.165300000000002</v>
      </c>
      <c r="BN920" s="71">
        <v>90.492369999999994</v>
      </c>
      <c r="BP920" s="14" t="s">
        <v>49</v>
      </c>
      <c r="BR920" s="71">
        <v>87.80462</v>
      </c>
      <c r="BS920" s="78">
        <v>89.068100000000001</v>
      </c>
      <c r="BT920" s="71">
        <v>90.331580000000002</v>
      </c>
      <c r="BV920" s="14" t="s">
        <v>49</v>
      </c>
      <c r="BX920" s="71">
        <v>87.664569999999998</v>
      </c>
      <c r="BY920" s="78">
        <v>88.920519999999996</v>
      </c>
      <c r="BZ920" s="71">
        <v>90.176469999999995</v>
      </c>
      <c r="CB920" s="14" t="s">
        <v>49</v>
      </c>
      <c r="CD920" s="71">
        <v>87.118110000000001</v>
      </c>
      <c r="CE920" s="78">
        <v>88.452039999999997</v>
      </c>
      <c r="CF920" s="71">
        <v>89.785960000000003</v>
      </c>
      <c r="CH920" s="14" t="s">
        <v>49</v>
      </c>
      <c r="CJ920" s="71">
        <v>86.115859999999998</v>
      </c>
      <c r="CK920" s="78">
        <v>87.538899999999998</v>
      </c>
      <c r="CL920" s="71">
        <v>88.961950000000002</v>
      </c>
    </row>
    <row r="921" spans="1:90" x14ac:dyDescent="0.3">
      <c r="B921" s="46" t="s">
        <v>50</v>
      </c>
      <c r="C921" s="47"/>
      <c r="D921" s="69">
        <v>88.528859999999995</v>
      </c>
      <c r="E921" s="79">
        <v>89.309989999999999</v>
      </c>
      <c r="F921" s="69">
        <v>90.091120000000004</v>
      </c>
      <c r="H921" s="46" t="s">
        <v>50</v>
      </c>
      <c r="I921" s="47"/>
      <c r="J921" s="69">
        <v>88.547839999999994</v>
      </c>
      <c r="K921" s="79">
        <v>89.326120000000003</v>
      </c>
      <c r="L921" s="69">
        <v>90.104389999999995</v>
      </c>
      <c r="N921" s="46" t="s">
        <v>50</v>
      </c>
      <c r="O921" s="47"/>
      <c r="P921" s="69">
        <v>88.543369999999996</v>
      </c>
      <c r="Q921" s="79">
        <v>89.320790000000002</v>
      </c>
      <c r="R921" s="69">
        <v>90.098209999999995</v>
      </c>
      <c r="T921" s="46" t="s">
        <v>50</v>
      </c>
      <c r="U921" s="47"/>
      <c r="V921" s="69">
        <v>88.543369999999996</v>
      </c>
      <c r="W921" s="79">
        <v>89.320790000000002</v>
      </c>
      <c r="X921" s="69">
        <v>90.098209999999995</v>
      </c>
      <c r="Z921" s="46" t="s">
        <v>50</v>
      </c>
      <c r="AA921" s="47"/>
      <c r="AB921" s="69">
        <v>88.546260000000004</v>
      </c>
      <c r="AC921" s="79">
        <v>89.333839999999995</v>
      </c>
      <c r="AD921" s="69">
        <v>90.121409999999997</v>
      </c>
      <c r="AF921" s="46" t="s">
        <v>50</v>
      </c>
      <c r="AG921" s="47"/>
      <c r="AH921" s="69">
        <v>88.536600000000007</v>
      </c>
      <c r="AI921" s="79">
        <v>89.321870000000004</v>
      </c>
      <c r="AJ921" s="69">
        <v>90.107129999999998</v>
      </c>
      <c r="AL921" s="46" t="s">
        <v>50</v>
      </c>
      <c r="AM921" s="47"/>
      <c r="AN921" s="69">
        <v>88.525319999999994</v>
      </c>
      <c r="AO921" s="79">
        <v>89.322320000000005</v>
      </c>
      <c r="AP921" s="69">
        <v>90.119309999999999</v>
      </c>
      <c r="AR921" s="46" t="s">
        <v>50</v>
      </c>
      <c r="AS921" s="47"/>
      <c r="AT921" s="69">
        <v>88.50994</v>
      </c>
      <c r="AU921" s="79">
        <v>89.306330000000003</v>
      </c>
      <c r="AV921" s="69">
        <v>90.102710000000002</v>
      </c>
      <c r="AX921" s="46" t="s">
        <v>50</v>
      </c>
      <c r="AY921" s="47"/>
      <c r="AZ921" s="69">
        <v>88.513649999999998</v>
      </c>
      <c r="BA921" s="79">
        <v>89.280690000000007</v>
      </c>
      <c r="BB921" s="69">
        <v>90.047719999999998</v>
      </c>
      <c r="BD921" s="46" t="s">
        <v>50</v>
      </c>
      <c r="BE921" s="47"/>
      <c r="BF921" s="69">
        <v>88.444659999999999</v>
      </c>
      <c r="BG921" s="79">
        <v>89.211579999999998</v>
      </c>
      <c r="BH921" s="69">
        <v>89.978499999999997</v>
      </c>
      <c r="BJ921" s="46" t="s">
        <v>50</v>
      </c>
      <c r="BK921" s="47"/>
      <c r="BL921" s="69">
        <v>88.358329999999995</v>
      </c>
      <c r="BM921" s="79">
        <v>89.161850000000001</v>
      </c>
      <c r="BN921" s="69">
        <v>89.965360000000004</v>
      </c>
      <c r="BP921" s="46" t="s">
        <v>50</v>
      </c>
      <c r="BQ921" s="47"/>
      <c r="BR921" s="69">
        <v>88.251509999999996</v>
      </c>
      <c r="BS921" s="79">
        <v>89.063950000000006</v>
      </c>
      <c r="BT921" s="69">
        <v>89.876390000000001</v>
      </c>
      <c r="BV921" s="46" t="s">
        <v>50</v>
      </c>
      <c r="BW921" s="47"/>
      <c r="BX921" s="69">
        <v>87.904849999999996</v>
      </c>
      <c r="BY921" s="79">
        <v>88.828019999999995</v>
      </c>
      <c r="BZ921" s="69">
        <v>89.751189999999994</v>
      </c>
      <c r="CB921" s="46" t="s">
        <v>50</v>
      </c>
      <c r="CC921" s="47"/>
      <c r="CD921" s="69">
        <v>87.617840000000001</v>
      </c>
      <c r="CE921" s="79">
        <v>88.488669999999999</v>
      </c>
      <c r="CF921" s="69">
        <v>89.35951</v>
      </c>
      <c r="CH921" s="46" t="s">
        <v>50</v>
      </c>
      <c r="CI921" s="47"/>
      <c r="CJ921" s="69">
        <v>86.946150000000003</v>
      </c>
      <c r="CK921" s="79">
        <v>87.598230000000001</v>
      </c>
      <c r="CL921" s="69">
        <v>88.250309999999999</v>
      </c>
    </row>
    <row r="922" spans="1:90" x14ac:dyDescent="0.3">
      <c r="B922" s="14" t="s">
        <v>51</v>
      </c>
      <c r="C922" s="50" t="s">
        <v>3</v>
      </c>
      <c r="D922" s="71">
        <v>3.2996699999999999</v>
      </c>
      <c r="E922" s="72">
        <v>3.6014200000000001</v>
      </c>
      <c r="F922" s="71">
        <v>3.9031600000000002</v>
      </c>
      <c r="H922" s="14" t="s">
        <v>51</v>
      </c>
      <c r="I922" s="50" t="s">
        <v>3</v>
      </c>
      <c r="J922" s="71">
        <v>3.27948</v>
      </c>
      <c r="K922" s="72">
        <v>3.6161799999999999</v>
      </c>
      <c r="L922" s="71">
        <v>3.9528799999999999</v>
      </c>
      <c r="N922" s="14" t="s">
        <v>51</v>
      </c>
      <c r="O922" s="50" t="s">
        <v>3</v>
      </c>
      <c r="P922" s="71">
        <v>3.28695</v>
      </c>
      <c r="Q922" s="72">
        <v>3.6031200000000001</v>
      </c>
      <c r="R922" s="71">
        <v>3.9192900000000002</v>
      </c>
      <c r="T922" s="14" t="s">
        <v>51</v>
      </c>
      <c r="U922" s="50" t="s">
        <v>3</v>
      </c>
      <c r="V922" s="71">
        <v>3.28695</v>
      </c>
      <c r="W922" s="72">
        <v>3.6031200000000001</v>
      </c>
      <c r="X922" s="71">
        <v>3.9192900000000002</v>
      </c>
      <c r="Z922" s="14" t="s">
        <v>51</v>
      </c>
      <c r="AA922" s="50" t="s">
        <v>3</v>
      </c>
      <c r="AB922" s="71">
        <v>3.2620900000000002</v>
      </c>
      <c r="AC922" s="72">
        <v>3.6446800000000001</v>
      </c>
      <c r="AD922" s="71">
        <v>4.0272800000000002</v>
      </c>
      <c r="AF922" s="14" t="s">
        <v>51</v>
      </c>
      <c r="AG922" s="50" t="s">
        <v>3</v>
      </c>
      <c r="AH922" s="71">
        <v>3.2633399999999999</v>
      </c>
      <c r="AI922" s="72">
        <v>3.6746099999999999</v>
      </c>
      <c r="AJ922" s="71">
        <v>4.0858699999999999</v>
      </c>
      <c r="AL922" s="14" t="s">
        <v>51</v>
      </c>
      <c r="AM922" s="50" t="s">
        <v>3</v>
      </c>
      <c r="AN922" s="71">
        <v>3.2615699999999999</v>
      </c>
      <c r="AO922" s="72">
        <v>3.7272799999999999</v>
      </c>
      <c r="AP922" s="71">
        <v>4.1929800000000004</v>
      </c>
      <c r="AR922" s="14" t="s">
        <v>51</v>
      </c>
      <c r="AS922" s="50" t="s">
        <v>3</v>
      </c>
      <c r="AT922" s="71">
        <v>3.2845399999999998</v>
      </c>
      <c r="AU922" s="72">
        <v>3.8299099999999999</v>
      </c>
      <c r="AV922" s="71">
        <v>4.3752700000000004</v>
      </c>
      <c r="AX922" s="14" t="s">
        <v>51</v>
      </c>
      <c r="AY922" s="50" t="s">
        <v>3</v>
      </c>
      <c r="AZ922" s="71">
        <v>3.3244099999999999</v>
      </c>
      <c r="BA922" s="72">
        <v>4.0627700000000004</v>
      </c>
      <c r="BB922" s="71">
        <v>4.8011200000000001</v>
      </c>
      <c r="BD922" s="14" t="s">
        <v>51</v>
      </c>
      <c r="BE922" s="50" t="s">
        <v>3</v>
      </c>
      <c r="BF922" s="71">
        <v>3.3477800000000002</v>
      </c>
      <c r="BG922" s="72">
        <v>4.5294100000000004</v>
      </c>
      <c r="BH922" s="71">
        <v>5.7110300000000001</v>
      </c>
      <c r="BJ922" s="14" t="s">
        <v>51</v>
      </c>
      <c r="BK922" s="50" t="s">
        <v>3</v>
      </c>
      <c r="BL922" s="71">
        <v>3.6726800000000002</v>
      </c>
      <c r="BM922" s="72">
        <v>5.2304700000000004</v>
      </c>
      <c r="BN922" s="71">
        <v>6.7882600000000002</v>
      </c>
      <c r="BP922" s="14" t="s">
        <v>51</v>
      </c>
      <c r="BQ922" s="50" t="s">
        <v>3</v>
      </c>
      <c r="BR922" s="71">
        <v>4.0351900000000001</v>
      </c>
      <c r="BS922" s="72">
        <v>6.0001600000000002</v>
      </c>
      <c r="BT922" s="71">
        <v>7.9651399999999999</v>
      </c>
      <c r="BV922" s="14" t="s">
        <v>51</v>
      </c>
      <c r="BW922" s="50" t="s">
        <v>3</v>
      </c>
      <c r="BX922" s="71">
        <v>4.9397399999999996</v>
      </c>
      <c r="BY922" s="72">
        <v>8.1458499999999994</v>
      </c>
      <c r="BZ922" s="71">
        <v>11.35196</v>
      </c>
      <c r="CB922" s="14" t="s">
        <v>51</v>
      </c>
      <c r="CC922" s="50" t="s">
        <v>3</v>
      </c>
      <c r="CD922" s="71">
        <v>7.4530399999999997</v>
      </c>
      <c r="CE922" s="72">
        <v>11.429930000000001</v>
      </c>
      <c r="CF922" s="71">
        <v>15.40682</v>
      </c>
      <c r="CH922" s="14" t="s">
        <v>51</v>
      </c>
      <c r="CI922" s="50" t="s">
        <v>3</v>
      </c>
      <c r="CJ922" s="71">
        <v>12.768230000000001</v>
      </c>
      <c r="CK922" s="72">
        <v>16.8035</v>
      </c>
      <c r="CL922" s="71">
        <v>20.838760000000001</v>
      </c>
    </row>
    <row r="923" spans="1:90" x14ac:dyDescent="0.3">
      <c r="B923" s="47"/>
      <c r="C923" s="52" t="s">
        <v>4</v>
      </c>
      <c r="D923" s="69">
        <v>1.90056</v>
      </c>
      <c r="E923" s="79">
        <v>2.4990899999999998</v>
      </c>
      <c r="F923" s="69">
        <v>3.09762</v>
      </c>
      <c r="H923" s="47"/>
      <c r="I923" s="52" t="s">
        <v>4</v>
      </c>
      <c r="J923" s="69">
        <v>1.86951</v>
      </c>
      <c r="K923" s="79">
        <v>2.5332499999999998</v>
      </c>
      <c r="L923" s="69">
        <v>3.19699</v>
      </c>
      <c r="N923" s="47"/>
      <c r="O923" s="52" t="s">
        <v>4</v>
      </c>
      <c r="P923" s="69">
        <v>1.88975</v>
      </c>
      <c r="Q923" s="79">
        <v>2.5180699999999998</v>
      </c>
      <c r="R923" s="69">
        <v>3.1463899999999998</v>
      </c>
      <c r="T923" s="47"/>
      <c r="U923" s="52" t="s">
        <v>4</v>
      </c>
      <c r="V923" s="69">
        <v>1.88975</v>
      </c>
      <c r="W923" s="79">
        <v>2.5180699999999998</v>
      </c>
      <c r="X923" s="69">
        <v>3.1463899999999998</v>
      </c>
      <c r="Z923" s="47"/>
      <c r="AA923" s="52" t="s">
        <v>4</v>
      </c>
      <c r="AB923" s="69">
        <v>1.82775</v>
      </c>
      <c r="AC923" s="79">
        <v>2.6097199999999998</v>
      </c>
      <c r="AD923" s="69">
        <v>3.3917000000000002</v>
      </c>
      <c r="AF923" s="47"/>
      <c r="AG923" s="52" t="s">
        <v>4</v>
      </c>
      <c r="AH923" s="69">
        <v>1.87019</v>
      </c>
      <c r="AI923" s="79">
        <v>2.65659</v>
      </c>
      <c r="AJ923" s="69">
        <v>3.4429799999999999</v>
      </c>
      <c r="AL923" s="47"/>
      <c r="AM923" s="52" t="s">
        <v>4</v>
      </c>
      <c r="AN923" s="69">
        <v>1.9674499999999999</v>
      </c>
      <c r="AO923" s="79">
        <v>2.7606299999999999</v>
      </c>
      <c r="AP923" s="69">
        <v>3.5538099999999999</v>
      </c>
      <c r="AR923" s="47"/>
      <c r="AS923" s="52" t="s">
        <v>4</v>
      </c>
      <c r="AT923" s="69">
        <v>2.0928599999999999</v>
      </c>
      <c r="AU923" s="79">
        <v>2.9543300000000001</v>
      </c>
      <c r="AV923" s="69">
        <v>3.8158099999999999</v>
      </c>
      <c r="AX923" s="47"/>
      <c r="AY923" s="52" t="s">
        <v>4</v>
      </c>
      <c r="AZ923" s="69">
        <v>2.27562</v>
      </c>
      <c r="BA923" s="79">
        <v>3.3563800000000001</v>
      </c>
      <c r="BB923" s="69">
        <v>4.4371299999999998</v>
      </c>
      <c r="BD923" s="47"/>
      <c r="BE923" s="52" t="s">
        <v>4</v>
      </c>
      <c r="BF923" s="69">
        <v>2.9027799999999999</v>
      </c>
      <c r="BG923" s="79">
        <v>4.27393</v>
      </c>
      <c r="BH923" s="69">
        <v>5.6450800000000001</v>
      </c>
      <c r="BJ923" s="47"/>
      <c r="BK923" s="52" t="s">
        <v>4</v>
      </c>
      <c r="BL923" s="69">
        <v>3.2173500000000002</v>
      </c>
      <c r="BM923" s="79">
        <v>5.04108</v>
      </c>
      <c r="BN923" s="69">
        <v>6.8648199999999999</v>
      </c>
      <c r="BP923" s="47"/>
      <c r="BQ923" s="52" t="s">
        <v>4</v>
      </c>
      <c r="BR923" s="69">
        <v>4.0232099999999997</v>
      </c>
      <c r="BS923" s="79">
        <v>6.1025299999999998</v>
      </c>
      <c r="BT923" s="69">
        <v>8.1818600000000004</v>
      </c>
      <c r="BV923" s="47"/>
      <c r="BW923" s="52" t="s">
        <v>4</v>
      </c>
      <c r="BX923" s="69">
        <v>5.1765800000000004</v>
      </c>
      <c r="BY923" s="79">
        <v>8.7186400000000006</v>
      </c>
      <c r="BZ923" s="69">
        <v>12.26071</v>
      </c>
      <c r="CB923" s="47"/>
      <c r="CC923" s="52" t="s">
        <v>4</v>
      </c>
      <c r="CD923" s="69">
        <v>7.5358900000000002</v>
      </c>
      <c r="CE923" s="79">
        <v>11.83591</v>
      </c>
      <c r="CF923" s="69">
        <v>16.135929999999998</v>
      </c>
      <c r="CH923" s="47"/>
      <c r="CI923" s="52" t="s">
        <v>4</v>
      </c>
      <c r="CJ923" s="69">
        <v>13.75262</v>
      </c>
      <c r="CK923" s="79">
        <v>17.671530000000001</v>
      </c>
      <c r="CL923" s="69">
        <v>21.590450000000001</v>
      </c>
    </row>
    <row r="924" spans="1:90" ht="6" customHeight="1" x14ac:dyDescent="0.3"/>
    <row r="925" spans="1:90" s="64" customFormat="1" x14ac:dyDescent="0.3">
      <c r="A925" s="36" t="s">
        <v>101</v>
      </c>
      <c r="B925" s="36"/>
      <c r="C925" s="36"/>
    </row>
    <row r="927" spans="1:90" ht="14.5" customHeight="1" x14ac:dyDescent="0.3">
      <c r="B927" s="40">
        <v>170</v>
      </c>
      <c r="C927" s="41"/>
      <c r="D927" s="281"/>
      <c r="E927" s="281"/>
      <c r="F927" s="281"/>
      <c r="H927" s="40">
        <v>160</v>
      </c>
      <c r="I927" s="41"/>
      <c r="J927" s="281"/>
      <c r="K927" s="281"/>
      <c r="L927" s="281"/>
      <c r="N927" s="40">
        <v>150</v>
      </c>
      <c r="O927" s="41"/>
      <c r="P927" s="281"/>
      <c r="Q927" s="281"/>
      <c r="R927" s="281"/>
      <c r="T927" s="40">
        <v>140</v>
      </c>
      <c r="U927" s="41"/>
      <c r="V927" s="281"/>
      <c r="W927" s="281"/>
      <c r="X927" s="281"/>
      <c r="Z927" s="40">
        <v>130</v>
      </c>
      <c r="AA927" s="41"/>
      <c r="AB927" s="281"/>
      <c r="AC927" s="281"/>
      <c r="AD927" s="281"/>
      <c r="AF927" s="40">
        <v>120</v>
      </c>
      <c r="AG927" s="41"/>
      <c r="AH927" s="282"/>
      <c r="AI927" s="282"/>
      <c r="AJ927" s="283"/>
      <c r="AL927" s="40">
        <v>110</v>
      </c>
      <c r="AM927" s="41"/>
      <c r="AN927" s="282"/>
      <c r="AO927" s="282"/>
      <c r="AP927" s="283"/>
      <c r="AR927" s="40">
        <v>100</v>
      </c>
      <c r="AS927" s="41"/>
      <c r="AT927" s="282"/>
      <c r="AU927" s="282"/>
      <c r="AV927" s="283"/>
      <c r="AX927" s="40">
        <v>90</v>
      </c>
      <c r="AY927" s="41"/>
      <c r="AZ927" s="282"/>
      <c r="BA927" s="282"/>
      <c r="BB927" s="283"/>
      <c r="BD927" s="40">
        <v>80</v>
      </c>
      <c r="BE927" s="41"/>
      <c r="BF927" s="282"/>
      <c r="BG927" s="282"/>
      <c r="BH927" s="283"/>
      <c r="BJ927" s="40">
        <v>70</v>
      </c>
      <c r="BK927" s="41"/>
      <c r="BL927" s="281"/>
      <c r="BM927" s="281"/>
      <c r="BN927" s="281"/>
      <c r="BP927" s="40">
        <v>60</v>
      </c>
      <c r="BQ927" s="41"/>
      <c r="BR927" s="281"/>
      <c r="BS927" s="281"/>
      <c r="BT927" s="281"/>
    </row>
    <row r="928" spans="1:90" x14ac:dyDescent="0.3">
      <c r="E928" s="42"/>
      <c r="K928" s="42"/>
      <c r="Q928" s="42"/>
      <c r="W928" s="42"/>
      <c r="AC928" s="42"/>
      <c r="AI928" s="42"/>
      <c r="AO928" s="42"/>
      <c r="AU928" s="42"/>
      <c r="BA928" s="42"/>
      <c r="BG928" s="42"/>
      <c r="BM928" s="42"/>
      <c r="BS928" s="42"/>
    </row>
    <row r="929" spans="2:72" x14ac:dyDescent="0.3">
      <c r="B929" s="43"/>
      <c r="C929" s="43"/>
      <c r="D929" s="44">
        <v>-0.95</v>
      </c>
      <c r="E929" s="45" t="s">
        <v>0</v>
      </c>
      <c r="F929" s="44">
        <v>0.95</v>
      </c>
      <c r="H929" s="43"/>
      <c r="I929" s="43"/>
      <c r="J929" s="44">
        <v>-0.95</v>
      </c>
      <c r="K929" s="45" t="s">
        <v>0</v>
      </c>
      <c r="L929" s="44">
        <v>0.95</v>
      </c>
      <c r="N929" s="43"/>
      <c r="O929" s="43"/>
      <c r="P929" s="44">
        <v>-0.95</v>
      </c>
      <c r="Q929" s="45" t="s">
        <v>0</v>
      </c>
      <c r="R929" s="44">
        <v>0.95</v>
      </c>
      <c r="T929" s="43"/>
      <c r="U929" s="43"/>
      <c r="V929" s="44">
        <v>-0.95</v>
      </c>
      <c r="W929" s="45" t="s">
        <v>0</v>
      </c>
      <c r="X929" s="44">
        <v>0.95</v>
      </c>
      <c r="Z929" s="43"/>
      <c r="AA929" s="43"/>
      <c r="AB929" s="44">
        <v>-0.95</v>
      </c>
      <c r="AC929" s="45" t="s">
        <v>0</v>
      </c>
      <c r="AD929" s="44">
        <v>0.95</v>
      </c>
      <c r="AF929" s="43"/>
      <c r="AG929" s="43"/>
      <c r="AH929" s="44">
        <v>-0.95</v>
      </c>
      <c r="AI929" s="45" t="s">
        <v>0</v>
      </c>
      <c r="AJ929" s="44">
        <v>0.95</v>
      </c>
      <c r="AL929" s="43"/>
      <c r="AM929" s="43"/>
      <c r="AN929" s="44">
        <v>-0.95</v>
      </c>
      <c r="AO929" s="45" t="s">
        <v>0</v>
      </c>
      <c r="AP929" s="44">
        <v>0.95</v>
      </c>
      <c r="AR929" s="43"/>
      <c r="AS929" s="43"/>
      <c r="AT929" s="44">
        <v>-0.95</v>
      </c>
      <c r="AU929" s="45" t="s">
        <v>0</v>
      </c>
      <c r="AV929" s="44">
        <v>0.95</v>
      </c>
      <c r="AX929" s="43"/>
      <c r="AY929" s="43"/>
      <c r="AZ929" s="44">
        <v>-0.95</v>
      </c>
      <c r="BA929" s="45" t="s">
        <v>0</v>
      </c>
      <c r="BB929" s="44">
        <v>0.95</v>
      </c>
      <c r="BD929" s="43"/>
      <c r="BE929" s="43"/>
      <c r="BF929" s="44">
        <v>-0.95</v>
      </c>
      <c r="BG929" s="45" t="s">
        <v>0</v>
      </c>
      <c r="BH929" s="44">
        <v>0.95</v>
      </c>
      <c r="BJ929" s="43"/>
      <c r="BK929" s="43"/>
      <c r="BL929" s="44">
        <v>-0.95</v>
      </c>
      <c r="BM929" s="45" t="s">
        <v>0</v>
      </c>
      <c r="BN929" s="44">
        <v>0.95</v>
      </c>
      <c r="BP929" s="43"/>
      <c r="BQ929" s="43"/>
      <c r="BR929" s="44">
        <v>-0.95</v>
      </c>
      <c r="BS929" s="45" t="s">
        <v>0</v>
      </c>
      <c r="BT929" s="44">
        <v>0.95</v>
      </c>
    </row>
    <row r="930" spans="2:72" x14ac:dyDescent="0.3">
      <c r="B930" s="46" t="s">
        <v>1</v>
      </c>
      <c r="C930" s="46"/>
      <c r="D930" s="69">
        <v>5241.1581200000001</v>
      </c>
      <c r="E930" s="106">
        <v>5284.5</v>
      </c>
      <c r="F930" s="69">
        <v>5327.8418799999999</v>
      </c>
      <c r="H930" s="46" t="s">
        <v>1</v>
      </c>
      <c r="I930" s="46"/>
      <c r="J930" s="69">
        <v>5240.7644099999998</v>
      </c>
      <c r="K930" s="106">
        <v>5284.1</v>
      </c>
      <c r="L930" s="69">
        <v>5327.43559</v>
      </c>
      <c r="N930" s="46" t="s">
        <v>1</v>
      </c>
      <c r="O930" s="46"/>
      <c r="P930" s="69">
        <v>5240.7744700000003</v>
      </c>
      <c r="Q930" s="106">
        <v>5284.4</v>
      </c>
      <c r="R930" s="69">
        <v>5328.0255299999999</v>
      </c>
      <c r="T930" s="46" t="s">
        <v>1</v>
      </c>
      <c r="U930" s="46"/>
      <c r="V930" s="69">
        <v>5240.1024600000001</v>
      </c>
      <c r="W930" s="106">
        <v>5283.9</v>
      </c>
      <c r="X930" s="69">
        <v>5327.6975400000001</v>
      </c>
      <c r="Z930" s="46" t="s">
        <v>1</v>
      </c>
      <c r="AA930" s="46"/>
      <c r="AB930" s="69">
        <v>5239.5419599999996</v>
      </c>
      <c r="AC930" s="106">
        <v>5283.1</v>
      </c>
      <c r="AD930" s="69">
        <v>5326.6580400000003</v>
      </c>
      <c r="AF930" s="46" t="s">
        <v>1</v>
      </c>
      <c r="AG930" s="46"/>
      <c r="AH930" s="69">
        <v>5239.4610499999999</v>
      </c>
      <c r="AI930" s="106">
        <v>5282.3</v>
      </c>
      <c r="AJ930" s="69">
        <v>5325.1389499999996</v>
      </c>
      <c r="AL930" s="46" t="s">
        <v>1</v>
      </c>
      <c r="AM930" s="46"/>
      <c r="AN930" s="69">
        <v>5238.26631</v>
      </c>
      <c r="AO930" s="106">
        <v>5277.3</v>
      </c>
      <c r="AP930" s="69">
        <v>5316.3336900000004</v>
      </c>
      <c r="AR930" s="46" t="s">
        <v>1</v>
      </c>
      <c r="AS930" s="46"/>
      <c r="AT930" s="69">
        <v>5238.0890399999998</v>
      </c>
      <c r="AU930" s="106">
        <v>5277.1</v>
      </c>
      <c r="AV930" s="69">
        <v>5316.11096</v>
      </c>
      <c r="AX930" s="46" t="s">
        <v>1</v>
      </c>
      <c r="AY930" s="46"/>
      <c r="AZ930" s="69">
        <v>5235.7984100000003</v>
      </c>
      <c r="BA930" s="106">
        <v>5269.7</v>
      </c>
      <c r="BB930" s="69">
        <v>5303.6015900000002</v>
      </c>
      <c r="BD930" s="46" t="s">
        <v>1</v>
      </c>
      <c r="BE930" s="46"/>
      <c r="BF930" s="69">
        <v>5230.5828199999996</v>
      </c>
      <c r="BG930" s="106">
        <v>5261.6</v>
      </c>
      <c r="BH930" s="69">
        <v>5292.6171800000002</v>
      </c>
      <c r="BJ930" s="46" t="s">
        <v>1</v>
      </c>
      <c r="BK930" s="46"/>
      <c r="BL930" s="69">
        <v>5193.1839799999998</v>
      </c>
      <c r="BM930" s="106">
        <v>5223.2</v>
      </c>
      <c r="BN930" s="69">
        <v>5253.2160199999998</v>
      </c>
      <c r="BP930" s="46" t="s">
        <v>1</v>
      </c>
      <c r="BQ930" s="46"/>
      <c r="BR930" s="69">
        <v>5114.94344</v>
      </c>
      <c r="BS930" s="106">
        <v>5151.5</v>
      </c>
      <c r="BT930" s="80">
        <v>5188.05656</v>
      </c>
    </row>
    <row r="931" spans="2:72" x14ac:dyDescent="0.3">
      <c r="B931" s="14" t="s">
        <v>2</v>
      </c>
      <c r="C931" s="50" t="s">
        <v>3</v>
      </c>
      <c r="D931" s="71">
        <v>22.396699999999999</v>
      </c>
      <c r="E931" s="107">
        <v>24.380590000000002</v>
      </c>
      <c r="F931" s="71">
        <v>26.36448</v>
      </c>
      <c r="H931" s="14" t="s">
        <v>2</v>
      </c>
      <c r="I931" s="50" t="s">
        <v>3</v>
      </c>
      <c r="J931" s="71">
        <v>22.397310000000001</v>
      </c>
      <c r="K931" s="107">
        <v>24.423819999999999</v>
      </c>
      <c r="L931" s="71">
        <v>26.450320000000001</v>
      </c>
      <c r="N931" s="14" t="s">
        <v>2</v>
      </c>
      <c r="O931" s="50" t="s">
        <v>3</v>
      </c>
      <c r="P931" s="71">
        <v>22.473220000000001</v>
      </c>
      <c r="Q931" s="107">
        <v>24.612960000000001</v>
      </c>
      <c r="R931" s="71">
        <v>26.752700000000001</v>
      </c>
      <c r="T931" s="14" t="s">
        <v>2</v>
      </c>
      <c r="U931" s="50" t="s">
        <v>3</v>
      </c>
      <c r="V931" s="71">
        <v>22.60933</v>
      </c>
      <c r="W931" s="107">
        <v>24.835380000000001</v>
      </c>
      <c r="X931" s="71">
        <v>27.061419999999998</v>
      </c>
      <c r="Z931" s="14" t="s">
        <v>2</v>
      </c>
      <c r="AA931" s="50" t="s">
        <v>3</v>
      </c>
      <c r="AB931" s="71">
        <v>22.864049999999999</v>
      </c>
      <c r="AC931" s="107">
        <v>25.281310000000001</v>
      </c>
      <c r="AD931" s="71">
        <v>27.698560000000001</v>
      </c>
      <c r="AF931" s="14" t="s">
        <v>2</v>
      </c>
      <c r="AG931" s="50" t="s">
        <v>3</v>
      </c>
      <c r="AH931" s="71">
        <v>23.1282</v>
      </c>
      <c r="AI931" s="107">
        <v>25.81146</v>
      </c>
      <c r="AJ931" s="71">
        <v>28.494710000000001</v>
      </c>
      <c r="AL931" s="14" t="s">
        <v>2</v>
      </c>
      <c r="AM931" s="50" t="s">
        <v>3</v>
      </c>
      <c r="AN931" s="71">
        <v>23.812110000000001</v>
      </c>
      <c r="AO931" s="107">
        <v>27.442409999999999</v>
      </c>
      <c r="AP931" s="71">
        <v>31.072710000000001</v>
      </c>
      <c r="AR931" s="14" t="s">
        <v>2</v>
      </c>
      <c r="AS931" s="50" t="s">
        <v>3</v>
      </c>
      <c r="AT931" s="71">
        <v>24.869389999999999</v>
      </c>
      <c r="AU931" s="107">
        <v>29.475539999999999</v>
      </c>
      <c r="AV931" s="71">
        <v>34.081699999999998</v>
      </c>
      <c r="AX931" s="14" t="s">
        <v>2</v>
      </c>
      <c r="AY931" s="50" t="s">
        <v>3</v>
      </c>
      <c r="AZ931" s="71">
        <v>26.854379999999999</v>
      </c>
      <c r="BA931" s="107">
        <v>32.1051</v>
      </c>
      <c r="BB931" s="71">
        <v>37.355809999999998</v>
      </c>
      <c r="BD931" s="14" t="s">
        <v>2</v>
      </c>
      <c r="BE931" s="50" t="s">
        <v>3</v>
      </c>
      <c r="BF931" s="71">
        <v>30.523009999999999</v>
      </c>
      <c r="BG931" s="107">
        <v>37.526220000000002</v>
      </c>
      <c r="BH931" s="71">
        <v>44.529420000000002</v>
      </c>
      <c r="BJ931" s="14" t="s">
        <v>2</v>
      </c>
      <c r="BK931" s="50" t="s">
        <v>3</v>
      </c>
      <c r="BL931" s="71">
        <v>41.733780000000003</v>
      </c>
      <c r="BM931" s="107">
        <v>50.28134</v>
      </c>
      <c r="BN931" s="71">
        <v>58.828899999999997</v>
      </c>
      <c r="BP931" s="14" t="s">
        <v>2</v>
      </c>
      <c r="BQ931" s="50" t="s">
        <v>3</v>
      </c>
      <c r="BR931" s="71">
        <v>61.091500000000003</v>
      </c>
      <c r="BS931" s="107">
        <v>75.004040000000003</v>
      </c>
      <c r="BT931" s="71">
        <v>88.916589999999999</v>
      </c>
    </row>
    <row r="932" spans="2:72" x14ac:dyDescent="0.3">
      <c r="B932" s="47"/>
      <c r="C932" s="52" t="s">
        <v>4</v>
      </c>
      <c r="D932" s="69">
        <v>13.353770000000001</v>
      </c>
      <c r="E932" s="79">
        <v>14.55481</v>
      </c>
      <c r="F932" s="69">
        <v>15.755839999999999</v>
      </c>
      <c r="H932" s="47"/>
      <c r="I932" s="52" t="s">
        <v>4</v>
      </c>
      <c r="J932" s="69">
        <v>13.39395</v>
      </c>
      <c r="K932" s="79">
        <v>14.617380000000001</v>
      </c>
      <c r="L932" s="69">
        <v>15.840809999999999</v>
      </c>
      <c r="N932" s="47"/>
      <c r="O932" s="52" t="s">
        <v>4</v>
      </c>
      <c r="P932" s="69">
        <v>13.389250000000001</v>
      </c>
      <c r="Q932" s="79">
        <v>14.71977</v>
      </c>
      <c r="R932" s="69">
        <v>16.05029</v>
      </c>
      <c r="T932" s="47"/>
      <c r="U932" s="52" t="s">
        <v>4</v>
      </c>
      <c r="V932" s="69">
        <v>13.435549999999999</v>
      </c>
      <c r="W932" s="79">
        <v>14.966889999999999</v>
      </c>
      <c r="X932" s="69">
        <v>16.498239999999999</v>
      </c>
      <c r="Z932" s="47"/>
      <c r="AA932" s="52" t="s">
        <v>4</v>
      </c>
      <c r="AB932" s="69">
        <v>13.71191</v>
      </c>
      <c r="AC932" s="79">
        <v>15.36661</v>
      </c>
      <c r="AD932" s="69">
        <v>17.02131</v>
      </c>
      <c r="AF932" s="47"/>
      <c r="AG932" s="52" t="s">
        <v>4</v>
      </c>
      <c r="AH932" s="69">
        <v>14.05377</v>
      </c>
      <c r="AI932" s="79">
        <v>15.8515</v>
      </c>
      <c r="AJ932" s="69">
        <v>17.649239999999999</v>
      </c>
      <c r="AL932" s="47"/>
      <c r="AM932" s="52" t="s">
        <v>4</v>
      </c>
      <c r="AN932" s="69">
        <v>14.98099</v>
      </c>
      <c r="AO932" s="79">
        <v>17.576530000000002</v>
      </c>
      <c r="AP932" s="69">
        <v>20.172070000000001</v>
      </c>
      <c r="AR932" s="47"/>
      <c r="AS932" s="52" t="s">
        <v>4</v>
      </c>
      <c r="AT932" s="69">
        <v>15.783149999999999</v>
      </c>
      <c r="AU932" s="79">
        <v>19.568460000000002</v>
      </c>
      <c r="AV932" s="69">
        <v>23.353760000000001</v>
      </c>
      <c r="AX932" s="47"/>
      <c r="AY932" s="52" t="s">
        <v>4</v>
      </c>
      <c r="AZ932" s="69">
        <v>18.476970000000001</v>
      </c>
      <c r="BA932" s="79">
        <v>22.86317</v>
      </c>
      <c r="BB932" s="69">
        <v>27.249359999999999</v>
      </c>
      <c r="BD932" s="47"/>
      <c r="BE932" s="52" t="s">
        <v>4</v>
      </c>
      <c r="BF932" s="69">
        <v>22.070930000000001</v>
      </c>
      <c r="BG932" s="79">
        <v>29.382989999999999</v>
      </c>
      <c r="BH932" s="69">
        <v>36.695039999999999</v>
      </c>
      <c r="BJ932" s="47"/>
      <c r="BK932" s="52" t="s">
        <v>4</v>
      </c>
      <c r="BL932" s="69">
        <v>31.50723</v>
      </c>
      <c r="BM932" s="79">
        <v>39.347450000000002</v>
      </c>
      <c r="BN932" s="69">
        <v>47.18768</v>
      </c>
      <c r="BP932" s="47"/>
      <c r="BQ932" s="52" t="s">
        <v>4</v>
      </c>
      <c r="BR932" s="69">
        <v>50.003219999999999</v>
      </c>
      <c r="BS932" s="79">
        <v>65.011939999999996</v>
      </c>
      <c r="BT932" s="69">
        <v>80.020660000000007</v>
      </c>
    </row>
    <row r="933" spans="2:72" x14ac:dyDescent="0.3">
      <c r="B933" s="14" t="s">
        <v>5</v>
      </c>
      <c r="C933" s="50" t="s">
        <v>3</v>
      </c>
      <c r="D933" s="71">
        <v>1.9560000000000001E-2</v>
      </c>
      <c r="E933" s="107">
        <v>0.45011000000000001</v>
      </c>
      <c r="F933" s="71">
        <v>0.88066</v>
      </c>
      <c r="H933" s="14" t="s">
        <v>5</v>
      </c>
      <c r="I933" s="50" t="s">
        <v>3</v>
      </c>
      <c r="J933" s="71">
        <v>0.12341000000000001</v>
      </c>
      <c r="K933" s="107">
        <v>0.64332999999999996</v>
      </c>
      <c r="L933" s="71">
        <v>1.1632499999999999</v>
      </c>
      <c r="N933" s="14" t="s">
        <v>5</v>
      </c>
      <c r="O933" s="50" t="s">
        <v>3</v>
      </c>
      <c r="P933" s="71">
        <v>0.23734</v>
      </c>
      <c r="Q933" s="107">
        <v>0.97123000000000004</v>
      </c>
      <c r="R933" s="71">
        <v>1.70512</v>
      </c>
      <c r="T933" s="14" t="s">
        <v>5</v>
      </c>
      <c r="U933" s="50" t="s">
        <v>3</v>
      </c>
      <c r="V933" s="71">
        <v>0.46307999999999999</v>
      </c>
      <c r="W933" s="107">
        <v>1.38741</v>
      </c>
      <c r="X933" s="71">
        <v>2.3117399999999999</v>
      </c>
      <c r="Z933" s="14" t="s">
        <v>5</v>
      </c>
      <c r="AA933" s="50" t="s">
        <v>3</v>
      </c>
      <c r="AB933" s="71">
        <v>0.88200999999999996</v>
      </c>
      <c r="AC933" s="107">
        <v>2.0498099999999999</v>
      </c>
      <c r="AD933" s="71">
        <v>3.2176100000000001</v>
      </c>
      <c r="AF933" s="14" t="s">
        <v>5</v>
      </c>
      <c r="AG933" s="50" t="s">
        <v>3</v>
      </c>
      <c r="AH933" s="71">
        <v>1.4323300000000001</v>
      </c>
      <c r="AI933" s="107">
        <v>2.9117700000000002</v>
      </c>
      <c r="AJ933" s="71">
        <v>4.3912000000000004</v>
      </c>
      <c r="AL933" s="14" t="s">
        <v>5</v>
      </c>
      <c r="AM933" s="50" t="s">
        <v>3</v>
      </c>
      <c r="AN933" s="71">
        <v>2.3995799999999998</v>
      </c>
      <c r="AO933" s="107">
        <v>4.9144699999999997</v>
      </c>
      <c r="AP933" s="71">
        <v>7.42936</v>
      </c>
      <c r="AR933" s="14" t="s">
        <v>5</v>
      </c>
      <c r="AS933" s="50" t="s">
        <v>3</v>
      </c>
      <c r="AT933" s="71">
        <v>3.8403800000000001</v>
      </c>
      <c r="AU933" s="107">
        <v>7.4898100000000003</v>
      </c>
      <c r="AV933" s="71">
        <v>11.13923</v>
      </c>
      <c r="AX933" s="14" t="s">
        <v>5</v>
      </c>
      <c r="AY933" s="50" t="s">
        <v>3</v>
      </c>
      <c r="AZ933" s="71">
        <v>6.2725499999999998</v>
      </c>
      <c r="BA933" s="107">
        <v>10.823729999999999</v>
      </c>
      <c r="BB933" s="71">
        <v>15.3749</v>
      </c>
      <c r="BD933" s="14" t="s">
        <v>5</v>
      </c>
      <c r="BE933" s="50" t="s">
        <v>3</v>
      </c>
      <c r="BF933" s="71">
        <v>10.605840000000001</v>
      </c>
      <c r="BG933" s="107">
        <v>17.174900000000001</v>
      </c>
      <c r="BH933" s="71">
        <v>23.743970000000001</v>
      </c>
      <c r="BJ933" s="14" t="s">
        <v>5</v>
      </c>
      <c r="BK933" s="50" t="s">
        <v>3</v>
      </c>
      <c r="BL933" s="71">
        <v>22.917590000000001</v>
      </c>
      <c r="BM933" s="107">
        <v>31.227029999999999</v>
      </c>
      <c r="BN933" s="71">
        <v>39.536479999999997</v>
      </c>
      <c r="BP933" s="14" t="s">
        <v>5</v>
      </c>
      <c r="BQ933" s="50" t="s">
        <v>3</v>
      </c>
      <c r="BR933" s="71">
        <v>44.530880000000003</v>
      </c>
      <c r="BS933" s="107">
        <v>58.391530000000003</v>
      </c>
      <c r="BT933" s="71">
        <v>72.252179999999996</v>
      </c>
    </row>
    <row r="934" spans="2:72" x14ac:dyDescent="0.3">
      <c r="B934" s="47"/>
      <c r="C934" s="52" t="s">
        <v>4</v>
      </c>
      <c r="D934" s="69">
        <v>0.75294000000000005</v>
      </c>
      <c r="E934" s="79">
        <v>2.5004300000000002</v>
      </c>
      <c r="F934" s="69">
        <v>4.2479199999999997</v>
      </c>
      <c r="H934" s="47"/>
      <c r="I934" s="52" t="s">
        <v>4</v>
      </c>
      <c r="J934" s="69">
        <v>1.2805899999999999</v>
      </c>
      <c r="K934" s="79">
        <v>3.2892800000000002</v>
      </c>
      <c r="L934" s="69">
        <v>5.2979799999999999</v>
      </c>
      <c r="N934" s="47"/>
      <c r="O934" s="52" t="s">
        <v>4</v>
      </c>
      <c r="P934" s="69">
        <v>1.93364</v>
      </c>
      <c r="Q934" s="79">
        <v>4.18682</v>
      </c>
      <c r="R934" s="69">
        <v>6.44</v>
      </c>
      <c r="T934" s="47"/>
      <c r="U934" s="52" t="s">
        <v>4</v>
      </c>
      <c r="V934" s="69">
        <v>2.6586099999999999</v>
      </c>
      <c r="W934" s="79">
        <v>5.3884999999999996</v>
      </c>
      <c r="X934" s="69">
        <v>8.1183800000000002</v>
      </c>
      <c r="Z934" s="47"/>
      <c r="AA934" s="52" t="s">
        <v>4</v>
      </c>
      <c r="AB934" s="69">
        <v>4.0204800000000001</v>
      </c>
      <c r="AC934" s="79">
        <v>6.9311100000000003</v>
      </c>
      <c r="AD934" s="69">
        <v>9.8417499999999993</v>
      </c>
      <c r="AF934" s="47"/>
      <c r="AG934" s="52" t="s">
        <v>4</v>
      </c>
      <c r="AH934" s="69">
        <v>5.4147600000000002</v>
      </c>
      <c r="AI934" s="79">
        <v>8.6203400000000006</v>
      </c>
      <c r="AJ934" s="69">
        <v>11.82591</v>
      </c>
      <c r="AL934" s="47"/>
      <c r="AM934" s="52" t="s">
        <v>4</v>
      </c>
      <c r="AN934" s="69">
        <v>7.9197699999999998</v>
      </c>
      <c r="AO934" s="79">
        <v>12.149290000000001</v>
      </c>
      <c r="AP934" s="69">
        <v>16.378810000000001</v>
      </c>
      <c r="AR934" s="47"/>
      <c r="AS934" s="52" t="s">
        <v>4</v>
      </c>
      <c r="AT934" s="69">
        <v>10.415419999999999</v>
      </c>
      <c r="AU934" s="79">
        <v>15.858890000000001</v>
      </c>
      <c r="AV934" s="69">
        <v>21.30236</v>
      </c>
      <c r="AX934" s="47"/>
      <c r="AY934" s="52" t="s">
        <v>4</v>
      </c>
      <c r="AZ934" s="69">
        <v>15.48047</v>
      </c>
      <c r="BA934" s="79">
        <v>21.248860000000001</v>
      </c>
      <c r="BB934" s="69">
        <v>27.01726</v>
      </c>
      <c r="BD934" s="47"/>
      <c r="BE934" s="52" t="s">
        <v>4</v>
      </c>
      <c r="BF934" s="69">
        <v>21.107589999999998</v>
      </c>
      <c r="BG934" s="79">
        <v>29.616440000000001</v>
      </c>
      <c r="BH934" s="69">
        <v>38.12529</v>
      </c>
      <c r="BJ934" s="47"/>
      <c r="BK934" s="52" t="s">
        <v>4</v>
      </c>
      <c r="BL934" s="69">
        <v>33.367199999999997</v>
      </c>
      <c r="BM934" s="79">
        <v>41.99091</v>
      </c>
      <c r="BN934" s="69">
        <v>50.614629999999998</v>
      </c>
      <c r="BP934" s="47"/>
      <c r="BQ934" s="52" t="s">
        <v>4</v>
      </c>
      <c r="BR934" s="69">
        <v>53.290329999999997</v>
      </c>
      <c r="BS934" s="79">
        <v>68.512280000000004</v>
      </c>
      <c r="BT934" s="69">
        <v>83.734219999999993</v>
      </c>
    </row>
    <row r="935" spans="2:72" x14ac:dyDescent="0.3">
      <c r="B935" s="14" t="s">
        <v>6</v>
      </c>
      <c r="C935" s="50" t="s">
        <v>3</v>
      </c>
      <c r="D935" s="71">
        <v>22.186039999999998</v>
      </c>
      <c r="E935" s="107">
        <v>23.930479999999999</v>
      </c>
      <c r="F935" s="71">
        <v>25.67492</v>
      </c>
      <c r="H935" s="14" t="s">
        <v>6</v>
      </c>
      <c r="I935" s="50" t="s">
        <v>3</v>
      </c>
      <c r="J935" s="71">
        <v>22.06399</v>
      </c>
      <c r="K935" s="107">
        <v>23.78049</v>
      </c>
      <c r="L935" s="71">
        <v>25.49699</v>
      </c>
      <c r="N935" s="14" t="s">
        <v>6</v>
      </c>
      <c r="O935" s="50" t="s">
        <v>3</v>
      </c>
      <c r="P935" s="71">
        <v>22.007459999999998</v>
      </c>
      <c r="Q935" s="107">
        <v>23.641729999999999</v>
      </c>
      <c r="R935" s="71">
        <v>25.276</v>
      </c>
      <c r="T935" s="14" t="s">
        <v>6</v>
      </c>
      <c r="U935" s="50" t="s">
        <v>3</v>
      </c>
      <c r="V935" s="71">
        <v>21.919119999999999</v>
      </c>
      <c r="W935" s="107">
        <v>23.447959999999998</v>
      </c>
      <c r="X935" s="71">
        <v>24.976800000000001</v>
      </c>
      <c r="Z935" s="14" t="s">
        <v>6</v>
      </c>
      <c r="AA935" s="50" t="s">
        <v>3</v>
      </c>
      <c r="AB935" s="71">
        <v>21.767720000000001</v>
      </c>
      <c r="AC935" s="107">
        <v>23.2315</v>
      </c>
      <c r="AD935" s="71">
        <v>24.695270000000001</v>
      </c>
      <c r="AF935" s="14" t="s">
        <v>6</v>
      </c>
      <c r="AG935" s="50" t="s">
        <v>3</v>
      </c>
      <c r="AH935" s="71">
        <v>21.472899999999999</v>
      </c>
      <c r="AI935" s="107">
        <v>22.89969</v>
      </c>
      <c r="AJ935" s="71">
        <v>24.32649</v>
      </c>
      <c r="AL935" s="14" t="s">
        <v>6</v>
      </c>
      <c r="AM935" s="50" t="s">
        <v>3</v>
      </c>
      <c r="AN935" s="71">
        <v>21.19678</v>
      </c>
      <c r="AO935" s="107">
        <v>22.527940000000001</v>
      </c>
      <c r="AP935" s="71">
        <v>23.859100000000002</v>
      </c>
      <c r="AR935" s="14" t="s">
        <v>6</v>
      </c>
      <c r="AS935" s="50" t="s">
        <v>3</v>
      </c>
      <c r="AT935" s="71">
        <v>20.833130000000001</v>
      </c>
      <c r="AU935" s="107">
        <v>21.98574</v>
      </c>
      <c r="AV935" s="71">
        <v>23.138349999999999</v>
      </c>
      <c r="AX935" s="14" t="s">
        <v>6</v>
      </c>
      <c r="AY935" s="50" t="s">
        <v>3</v>
      </c>
      <c r="AZ935" s="71">
        <v>20.386050000000001</v>
      </c>
      <c r="BA935" s="107">
        <v>21.281369999999999</v>
      </c>
      <c r="BB935" s="71">
        <v>22.176690000000001</v>
      </c>
      <c r="BD935" s="14" t="s">
        <v>6</v>
      </c>
      <c r="BE935" s="50" t="s">
        <v>3</v>
      </c>
      <c r="BF935" s="71">
        <v>19.770209999999999</v>
      </c>
      <c r="BG935" s="107">
        <v>20.351310000000002</v>
      </c>
      <c r="BH935" s="71">
        <v>20.932410000000001</v>
      </c>
      <c r="BJ935" s="14" t="s">
        <v>6</v>
      </c>
      <c r="BK935" s="50" t="s">
        <v>3</v>
      </c>
      <c r="BL935" s="71">
        <v>18.583670000000001</v>
      </c>
      <c r="BM935" s="107">
        <v>19.054310000000001</v>
      </c>
      <c r="BN935" s="71">
        <v>19.52495</v>
      </c>
      <c r="BP935" s="14" t="s">
        <v>6</v>
      </c>
      <c r="BQ935" s="50" t="s">
        <v>3</v>
      </c>
      <c r="BR935" s="71">
        <v>16.366040000000002</v>
      </c>
      <c r="BS935" s="107">
        <v>16.61252</v>
      </c>
      <c r="BT935" s="71">
        <v>16.858989999999999</v>
      </c>
    </row>
    <row r="936" spans="2:72" x14ac:dyDescent="0.3">
      <c r="B936" s="47"/>
      <c r="C936" s="52" t="s">
        <v>4</v>
      </c>
      <c r="D936" s="69">
        <v>13.243399999999999</v>
      </c>
      <c r="E936" s="79">
        <v>13.950530000000001</v>
      </c>
      <c r="F936" s="69">
        <v>14.65766</v>
      </c>
      <c r="H936" s="47"/>
      <c r="I936" s="52" t="s">
        <v>4</v>
      </c>
      <c r="J936" s="69">
        <v>13.128259999999999</v>
      </c>
      <c r="K936" s="79">
        <v>13.786060000000001</v>
      </c>
      <c r="L936" s="69">
        <v>14.443860000000001</v>
      </c>
      <c r="N936" s="47"/>
      <c r="O936" s="52" t="s">
        <v>4</v>
      </c>
      <c r="P936" s="69">
        <v>13.015879999999999</v>
      </c>
      <c r="Q936" s="79">
        <v>13.609080000000001</v>
      </c>
      <c r="R936" s="69">
        <v>14.20228</v>
      </c>
      <c r="T936" s="47"/>
      <c r="U936" s="52" t="s">
        <v>4</v>
      </c>
      <c r="V936" s="69">
        <v>12.85066</v>
      </c>
      <c r="W936" s="79">
        <v>13.465310000000001</v>
      </c>
      <c r="X936" s="69">
        <v>14.07996</v>
      </c>
      <c r="Z936" s="47"/>
      <c r="AA936" s="52" t="s">
        <v>4</v>
      </c>
      <c r="AB936" s="69">
        <v>12.72852</v>
      </c>
      <c r="AC936" s="79">
        <v>13.28285</v>
      </c>
      <c r="AD936" s="69">
        <v>13.83717</v>
      </c>
      <c r="AF936" s="47"/>
      <c r="AG936" s="52" t="s">
        <v>4</v>
      </c>
      <c r="AH936" s="69">
        <v>12.568070000000001</v>
      </c>
      <c r="AI936" s="79">
        <v>13.12336</v>
      </c>
      <c r="AJ936" s="69">
        <v>13.67864</v>
      </c>
      <c r="AL936" s="47"/>
      <c r="AM936" s="52" t="s">
        <v>4</v>
      </c>
      <c r="AN936" s="69">
        <v>12.38546</v>
      </c>
      <c r="AO936" s="79">
        <v>13.445779999999999</v>
      </c>
      <c r="AP936" s="69">
        <v>14.50609</v>
      </c>
      <c r="AR936" s="47"/>
      <c r="AS936" s="52" t="s">
        <v>4</v>
      </c>
      <c r="AT936" s="69">
        <v>12.215590000000001</v>
      </c>
      <c r="AU936" s="79">
        <v>13.79543</v>
      </c>
      <c r="AV936" s="69">
        <v>15.375260000000001</v>
      </c>
      <c r="AX936" s="47"/>
      <c r="AY936" s="52" t="s">
        <v>4</v>
      </c>
      <c r="AZ936" s="69">
        <v>12.49762</v>
      </c>
      <c r="BA936" s="79">
        <v>14.09784</v>
      </c>
      <c r="BB936" s="69">
        <v>15.69806</v>
      </c>
      <c r="BD936" s="47"/>
      <c r="BE936" s="52" t="s">
        <v>4</v>
      </c>
      <c r="BF936" s="69">
        <v>13.255750000000001</v>
      </c>
      <c r="BG936" s="79">
        <v>14.497210000000001</v>
      </c>
      <c r="BH936" s="69">
        <v>15.73868</v>
      </c>
      <c r="BJ936" s="47"/>
      <c r="BK936" s="52" t="s">
        <v>4</v>
      </c>
      <c r="BL936" s="69">
        <v>14.219849999999999</v>
      </c>
      <c r="BM936" s="79">
        <v>15.021559999999999</v>
      </c>
      <c r="BN936" s="69">
        <v>15.82328</v>
      </c>
      <c r="BP936" s="47"/>
      <c r="BQ936" s="52" t="s">
        <v>4</v>
      </c>
      <c r="BR936" s="69">
        <v>12.78485</v>
      </c>
      <c r="BS936" s="79">
        <v>13.317970000000001</v>
      </c>
      <c r="BT936" s="69">
        <v>13.85108</v>
      </c>
    </row>
    <row r="937" spans="2:72" x14ac:dyDescent="0.3">
      <c r="B937" s="14" t="s">
        <v>7</v>
      </c>
      <c r="C937" s="50" t="s">
        <v>3</v>
      </c>
      <c r="D937" s="71">
        <v>3.6573000000000002</v>
      </c>
      <c r="E937" s="78">
        <v>3.6752199999999999</v>
      </c>
      <c r="F937" s="71">
        <v>3.69313</v>
      </c>
      <c r="H937" s="14" t="s">
        <v>7</v>
      </c>
      <c r="I937" s="50" t="s">
        <v>3</v>
      </c>
      <c r="J937" s="71">
        <v>3.6572800000000001</v>
      </c>
      <c r="K937" s="78">
        <v>3.6753399999999998</v>
      </c>
      <c r="L937" s="71">
        <v>3.6934</v>
      </c>
      <c r="N937" s="14" t="s">
        <v>7</v>
      </c>
      <c r="O937" s="50" t="s">
        <v>3</v>
      </c>
      <c r="P937" s="71">
        <v>3.6573600000000002</v>
      </c>
      <c r="Q937" s="78">
        <v>3.6751800000000001</v>
      </c>
      <c r="R937" s="71">
        <v>3.6930100000000001</v>
      </c>
      <c r="T937" s="14" t="s">
        <v>7</v>
      </c>
      <c r="U937" s="50" t="s">
        <v>3</v>
      </c>
      <c r="V937" s="71">
        <v>3.6573899999999999</v>
      </c>
      <c r="W937" s="78">
        <v>3.6747000000000001</v>
      </c>
      <c r="X937" s="71">
        <v>3.6920000000000002</v>
      </c>
      <c r="Z937" s="14" t="s">
        <v>7</v>
      </c>
      <c r="AA937" s="50" t="s">
        <v>3</v>
      </c>
      <c r="AB937" s="71">
        <v>3.6571500000000001</v>
      </c>
      <c r="AC937" s="78">
        <v>3.6746400000000001</v>
      </c>
      <c r="AD937" s="71">
        <v>3.6921200000000001</v>
      </c>
      <c r="AF937" s="14" t="s">
        <v>7</v>
      </c>
      <c r="AG937" s="50" t="s">
        <v>3</v>
      </c>
      <c r="AH937" s="71">
        <v>3.6571799999999999</v>
      </c>
      <c r="AI937" s="78">
        <v>3.6750099999999999</v>
      </c>
      <c r="AJ937" s="71">
        <v>3.6928399999999999</v>
      </c>
      <c r="AL937" s="14" t="s">
        <v>7</v>
      </c>
      <c r="AM937" s="50" t="s">
        <v>3</v>
      </c>
      <c r="AN937" s="71">
        <v>3.6570299999999998</v>
      </c>
      <c r="AO937" s="78">
        <v>3.6737500000000001</v>
      </c>
      <c r="AP937" s="71">
        <v>3.6904699999999999</v>
      </c>
      <c r="AR937" s="14" t="s">
        <v>7</v>
      </c>
      <c r="AS937" s="50" t="s">
        <v>3</v>
      </c>
      <c r="AT937" s="71">
        <v>3.6564299999999998</v>
      </c>
      <c r="AU937" s="78">
        <v>3.673</v>
      </c>
      <c r="AV937" s="71">
        <v>3.6895699999999998</v>
      </c>
      <c r="AX937" s="14" t="s">
        <v>7</v>
      </c>
      <c r="AY937" s="50" t="s">
        <v>3</v>
      </c>
      <c r="AZ937" s="71">
        <v>3.6567500000000002</v>
      </c>
      <c r="BA937" s="78">
        <v>3.6727599999999998</v>
      </c>
      <c r="BB937" s="71">
        <v>3.6887799999999999</v>
      </c>
      <c r="BD937" s="14" t="s">
        <v>7</v>
      </c>
      <c r="BE937" s="50" t="s">
        <v>3</v>
      </c>
      <c r="BF937" s="71">
        <v>3.6537600000000001</v>
      </c>
      <c r="BG937" s="78">
        <v>3.6694499999999999</v>
      </c>
      <c r="BH937" s="71">
        <v>3.68513</v>
      </c>
      <c r="BJ937" s="14" t="s">
        <v>7</v>
      </c>
      <c r="BK937" s="50" t="s">
        <v>3</v>
      </c>
      <c r="BL937" s="71">
        <v>3.64771</v>
      </c>
      <c r="BM937" s="78">
        <v>3.6628500000000002</v>
      </c>
      <c r="BN937" s="71">
        <v>3.6779999999999999</v>
      </c>
      <c r="BP937" s="14" t="s">
        <v>7</v>
      </c>
      <c r="BQ937" s="50" t="s">
        <v>3</v>
      </c>
      <c r="BR937" s="71">
        <v>3.6274299999999999</v>
      </c>
      <c r="BS937" s="78">
        <v>3.6444200000000002</v>
      </c>
      <c r="BT937" s="71">
        <v>3.6614200000000001</v>
      </c>
    </row>
    <row r="938" spans="2:72" x14ac:dyDescent="0.3">
      <c r="B938" s="47"/>
      <c r="C938" s="52" t="s">
        <v>4</v>
      </c>
      <c r="D938" s="69">
        <v>2.2646700000000002</v>
      </c>
      <c r="E938" s="79">
        <v>2.2791000000000001</v>
      </c>
      <c r="F938" s="69">
        <v>2.2935400000000001</v>
      </c>
      <c r="H938" s="47"/>
      <c r="I938" s="52" t="s">
        <v>4</v>
      </c>
      <c r="J938" s="69">
        <v>2.26512</v>
      </c>
      <c r="K938" s="79">
        <v>2.2793399999999999</v>
      </c>
      <c r="L938" s="69">
        <v>2.2935699999999999</v>
      </c>
      <c r="N938" s="47"/>
      <c r="O938" s="52" t="s">
        <v>4</v>
      </c>
      <c r="P938" s="69">
        <v>2.2648199999999998</v>
      </c>
      <c r="Q938" s="79">
        <v>2.27921</v>
      </c>
      <c r="R938" s="69">
        <v>2.2936000000000001</v>
      </c>
      <c r="T938" s="47"/>
      <c r="U938" s="52" t="s">
        <v>4</v>
      </c>
      <c r="V938" s="69">
        <v>2.2646099999999998</v>
      </c>
      <c r="W938" s="79">
        <v>2.2790599999999999</v>
      </c>
      <c r="X938" s="69">
        <v>2.2934999999999999</v>
      </c>
      <c r="Z938" s="47"/>
      <c r="AA938" s="52" t="s">
        <v>4</v>
      </c>
      <c r="AB938" s="69">
        <v>2.2642699999999998</v>
      </c>
      <c r="AC938" s="79">
        <v>2.2787799999999998</v>
      </c>
      <c r="AD938" s="69">
        <v>2.2932899999999998</v>
      </c>
      <c r="AF938" s="47"/>
      <c r="AG938" s="52" t="s">
        <v>4</v>
      </c>
      <c r="AH938" s="69">
        <v>2.26457</v>
      </c>
      <c r="AI938" s="79">
        <v>2.27894</v>
      </c>
      <c r="AJ938" s="69">
        <v>2.2932999999999999</v>
      </c>
      <c r="AL938" s="47"/>
      <c r="AM938" s="52" t="s">
        <v>4</v>
      </c>
      <c r="AN938" s="69">
        <v>2.26328</v>
      </c>
      <c r="AO938" s="79">
        <v>2.2781500000000001</v>
      </c>
      <c r="AP938" s="69">
        <v>2.2930199999999998</v>
      </c>
      <c r="AR938" s="47"/>
      <c r="AS938" s="52" t="s">
        <v>4</v>
      </c>
      <c r="AT938" s="69">
        <v>2.2629199999999998</v>
      </c>
      <c r="AU938" s="79">
        <v>2.27765</v>
      </c>
      <c r="AV938" s="69">
        <v>2.29237</v>
      </c>
      <c r="AX938" s="47"/>
      <c r="AY938" s="52" t="s">
        <v>4</v>
      </c>
      <c r="AZ938" s="69">
        <v>2.2628699999999999</v>
      </c>
      <c r="BA938" s="79">
        <v>2.2778299999999998</v>
      </c>
      <c r="BB938" s="69">
        <v>2.2927900000000001</v>
      </c>
      <c r="BD938" s="47"/>
      <c r="BE938" s="52" t="s">
        <v>4</v>
      </c>
      <c r="BF938" s="69">
        <v>2.26173</v>
      </c>
      <c r="BG938" s="79">
        <v>2.27698</v>
      </c>
      <c r="BH938" s="69">
        <v>2.2922400000000001</v>
      </c>
      <c r="BJ938" s="47"/>
      <c r="BK938" s="52" t="s">
        <v>4</v>
      </c>
      <c r="BL938" s="69">
        <v>2.2601300000000002</v>
      </c>
      <c r="BM938" s="79">
        <v>2.2746300000000002</v>
      </c>
      <c r="BN938" s="69">
        <v>2.28912</v>
      </c>
      <c r="BP938" s="47"/>
      <c r="BQ938" s="52" t="s">
        <v>4</v>
      </c>
      <c r="BR938" s="69">
        <v>2.2561</v>
      </c>
      <c r="BS938" s="79">
        <v>2.2721399999999998</v>
      </c>
      <c r="BT938" s="69">
        <v>2.2881900000000002</v>
      </c>
    </row>
    <row r="939" spans="2:72" x14ac:dyDescent="0.3">
      <c r="B939" s="14" t="s">
        <v>8</v>
      </c>
      <c r="C939" s="50" t="s">
        <v>3</v>
      </c>
      <c r="D939" s="71">
        <v>18.51765</v>
      </c>
      <c r="E939" s="107">
        <v>20.25526</v>
      </c>
      <c r="F939" s="71">
        <v>21.99287</v>
      </c>
      <c r="H939" s="14" t="s">
        <v>8</v>
      </c>
      <c r="I939" s="50" t="s">
        <v>3</v>
      </c>
      <c r="J939" s="71">
        <v>18.39472</v>
      </c>
      <c r="K939" s="107">
        <v>20.105149999999998</v>
      </c>
      <c r="L939" s="71">
        <v>21.815580000000001</v>
      </c>
      <c r="N939" s="14" t="s">
        <v>8</v>
      </c>
      <c r="O939" s="50" t="s">
        <v>3</v>
      </c>
      <c r="P939" s="71">
        <v>18.33841</v>
      </c>
      <c r="Q939" s="107">
        <v>19.966550000000002</v>
      </c>
      <c r="R939" s="71">
        <v>21.59469</v>
      </c>
      <c r="T939" s="14" t="s">
        <v>8</v>
      </c>
      <c r="U939" s="50" t="s">
        <v>3</v>
      </c>
      <c r="V939" s="71">
        <v>18.250679999999999</v>
      </c>
      <c r="W939" s="107">
        <v>19.773260000000001</v>
      </c>
      <c r="X939" s="71">
        <v>21.295850000000002</v>
      </c>
      <c r="Z939" s="14" t="s">
        <v>8</v>
      </c>
      <c r="AA939" s="50" t="s">
        <v>3</v>
      </c>
      <c r="AB939" s="71">
        <v>18.09797</v>
      </c>
      <c r="AC939" s="107">
        <v>19.55686</v>
      </c>
      <c r="AD939" s="71">
        <v>21.015750000000001</v>
      </c>
      <c r="AF939" s="14" t="s">
        <v>8</v>
      </c>
      <c r="AG939" s="50" t="s">
        <v>3</v>
      </c>
      <c r="AH939" s="71">
        <v>17.803319999999999</v>
      </c>
      <c r="AI939" s="107">
        <v>19.224679999999999</v>
      </c>
      <c r="AJ939" s="71">
        <v>20.646039999999999</v>
      </c>
      <c r="AL939" s="14" t="s">
        <v>8</v>
      </c>
      <c r="AM939" s="50" t="s">
        <v>3</v>
      </c>
      <c r="AN939" s="71">
        <v>17.526350000000001</v>
      </c>
      <c r="AO939" s="107">
        <v>18.854189999999999</v>
      </c>
      <c r="AP939" s="71">
        <v>20.182030000000001</v>
      </c>
      <c r="AR939" s="14" t="s">
        <v>8</v>
      </c>
      <c r="AS939" s="50" t="s">
        <v>3</v>
      </c>
      <c r="AT939" s="71">
        <v>17.164459999999998</v>
      </c>
      <c r="AU939" s="107">
        <v>18.312740000000002</v>
      </c>
      <c r="AV939" s="71">
        <v>19.461020000000001</v>
      </c>
      <c r="AX939" s="14" t="s">
        <v>8</v>
      </c>
      <c r="AY939" s="50" t="s">
        <v>3</v>
      </c>
      <c r="AZ939" s="71">
        <v>16.713280000000001</v>
      </c>
      <c r="BA939" s="107">
        <v>17.608609999999999</v>
      </c>
      <c r="BB939" s="71">
        <v>18.50394</v>
      </c>
      <c r="BD939" s="14" t="s">
        <v>8</v>
      </c>
      <c r="BE939" s="50" t="s">
        <v>3</v>
      </c>
      <c r="BF939" s="71">
        <v>16.100739999999998</v>
      </c>
      <c r="BG939" s="107">
        <v>16.68187</v>
      </c>
      <c r="BH939" s="71">
        <v>17.262989999999999</v>
      </c>
      <c r="BJ939" s="14" t="s">
        <v>8</v>
      </c>
      <c r="BK939" s="50" t="s">
        <v>3</v>
      </c>
      <c r="BL939" s="71">
        <v>14.920400000000001</v>
      </c>
      <c r="BM939" s="107">
        <v>15.39146</v>
      </c>
      <c r="BN939" s="71">
        <v>15.86252</v>
      </c>
      <c r="BP939" s="14" t="s">
        <v>8</v>
      </c>
      <c r="BQ939" s="50" t="s">
        <v>3</v>
      </c>
      <c r="BR939" s="71">
        <v>12.72235</v>
      </c>
      <c r="BS939" s="107">
        <v>12.9681</v>
      </c>
      <c r="BT939" s="71">
        <v>13.213839999999999</v>
      </c>
    </row>
    <row r="940" spans="2:72" x14ac:dyDescent="0.3">
      <c r="B940" s="47"/>
      <c r="C940" s="52" t="s">
        <v>4</v>
      </c>
      <c r="D940" s="69">
        <v>12.802989999999999</v>
      </c>
      <c r="E940" s="79">
        <v>13.52904</v>
      </c>
      <c r="F940" s="69">
        <v>14.255089999999999</v>
      </c>
      <c r="H940" s="47"/>
      <c r="I940" s="52" t="s">
        <v>4</v>
      </c>
      <c r="J940" s="69">
        <v>12.69229</v>
      </c>
      <c r="K940" s="79">
        <v>13.374700000000001</v>
      </c>
      <c r="L940" s="69">
        <v>14.057119999999999</v>
      </c>
      <c r="N940" s="47"/>
      <c r="O940" s="52" t="s">
        <v>4</v>
      </c>
      <c r="P940" s="69">
        <v>12.590680000000001</v>
      </c>
      <c r="Q940" s="79">
        <v>13.211410000000001</v>
      </c>
      <c r="R940" s="69">
        <v>13.832140000000001</v>
      </c>
      <c r="T940" s="47"/>
      <c r="U940" s="52" t="s">
        <v>4</v>
      </c>
      <c r="V940" s="69">
        <v>12.43596</v>
      </c>
      <c r="W940" s="79">
        <v>13.09107</v>
      </c>
      <c r="X940" s="69">
        <v>13.74619</v>
      </c>
      <c r="Z940" s="47"/>
      <c r="AA940" s="52" t="s">
        <v>4</v>
      </c>
      <c r="AB940" s="69">
        <v>12.340299999999999</v>
      </c>
      <c r="AC940" s="79">
        <v>12.94064</v>
      </c>
      <c r="AD940" s="69">
        <v>13.54097</v>
      </c>
      <c r="AF940" s="47"/>
      <c r="AG940" s="52" t="s">
        <v>4</v>
      </c>
      <c r="AH940" s="69">
        <v>12.2089</v>
      </c>
      <c r="AI940" s="79">
        <v>12.83297</v>
      </c>
      <c r="AJ940" s="69">
        <v>13.457050000000001</v>
      </c>
      <c r="AL940" s="47"/>
      <c r="AM940" s="52" t="s">
        <v>4</v>
      </c>
      <c r="AN940" s="69">
        <v>12.08039</v>
      </c>
      <c r="AO940" s="79">
        <v>13.243220000000001</v>
      </c>
      <c r="AP940" s="69">
        <v>14.40605</v>
      </c>
      <c r="AR940" s="47"/>
      <c r="AS940" s="52" t="s">
        <v>4</v>
      </c>
      <c r="AT940" s="69">
        <v>11.97099</v>
      </c>
      <c r="AU940" s="79">
        <v>13.674519999999999</v>
      </c>
      <c r="AV940" s="69">
        <v>15.37805</v>
      </c>
      <c r="AX940" s="47"/>
      <c r="AY940" s="52" t="s">
        <v>4</v>
      </c>
      <c r="AZ940" s="69">
        <v>12.38416</v>
      </c>
      <c r="BA940" s="79">
        <v>14.085789999999999</v>
      </c>
      <c r="BB940" s="69">
        <v>15.787419999999999</v>
      </c>
      <c r="BD940" s="47"/>
      <c r="BE940" s="52" t="s">
        <v>4</v>
      </c>
      <c r="BF940" s="69">
        <v>13.25657</v>
      </c>
      <c r="BG940" s="79">
        <v>14.56521</v>
      </c>
      <c r="BH940" s="69">
        <v>15.873849999999999</v>
      </c>
      <c r="BJ940" s="47"/>
      <c r="BK940" s="52" t="s">
        <v>4</v>
      </c>
      <c r="BL940" s="69">
        <v>14.34661</v>
      </c>
      <c r="BM940" s="79">
        <v>15.18689</v>
      </c>
      <c r="BN940" s="69">
        <v>16.027170000000002</v>
      </c>
      <c r="BP940" s="47"/>
      <c r="BQ940" s="52" t="s">
        <v>4</v>
      </c>
      <c r="BR940" s="69">
        <v>12.886469999999999</v>
      </c>
      <c r="BS940" s="79">
        <v>13.43816</v>
      </c>
      <c r="BT940" s="69">
        <v>13.989850000000001</v>
      </c>
    </row>
    <row r="941" spans="2:72" x14ac:dyDescent="0.3">
      <c r="B941" s="46" t="s">
        <v>9</v>
      </c>
      <c r="C941" s="52"/>
      <c r="D941" s="69">
        <v>0.82033999999999996</v>
      </c>
      <c r="E941" s="108">
        <v>0.86475000000000002</v>
      </c>
      <c r="F941" s="69">
        <v>0.90917000000000003</v>
      </c>
      <c r="H941" s="46" t="s">
        <v>9</v>
      </c>
      <c r="I941" s="52"/>
      <c r="J941" s="69">
        <v>0.81794</v>
      </c>
      <c r="K941" s="108">
        <v>0.86339999999999995</v>
      </c>
      <c r="L941" s="69">
        <v>0.90885000000000005</v>
      </c>
      <c r="N941" s="46" t="s">
        <v>9</v>
      </c>
      <c r="O941" s="52"/>
      <c r="P941" s="69">
        <v>0.81025999999999998</v>
      </c>
      <c r="Q941" s="108">
        <v>0.8599</v>
      </c>
      <c r="R941" s="69">
        <v>0.90954000000000002</v>
      </c>
      <c r="T941" s="46" t="s">
        <v>9</v>
      </c>
      <c r="U941" s="52"/>
      <c r="V941" s="69">
        <v>0.80159999999999998</v>
      </c>
      <c r="W941" s="108">
        <v>0.85377000000000003</v>
      </c>
      <c r="X941" s="69">
        <v>0.90593000000000001</v>
      </c>
      <c r="Z941" s="46" t="s">
        <v>9</v>
      </c>
      <c r="AA941" s="52"/>
      <c r="AB941" s="69">
        <v>0.78574999999999995</v>
      </c>
      <c r="AC941" s="108">
        <v>0.84148999999999996</v>
      </c>
      <c r="AD941" s="69">
        <v>0.89724000000000004</v>
      </c>
      <c r="AF941" s="46" t="s">
        <v>9</v>
      </c>
      <c r="AG941" s="52"/>
      <c r="AH941" s="69">
        <v>0.75827999999999995</v>
      </c>
      <c r="AI941" s="108">
        <v>0.82438</v>
      </c>
      <c r="AJ941" s="69">
        <v>0.89049</v>
      </c>
      <c r="AL941" s="46" t="s">
        <v>9</v>
      </c>
      <c r="AM941" s="52"/>
      <c r="AN941" s="69">
        <v>0.68232000000000004</v>
      </c>
      <c r="AO941" s="108">
        <v>0.77695999999999998</v>
      </c>
      <c r="AP941" s="69">
        <v>0.87158999999999998</v>
      </c>
      <c r="AR941" s="46" t="s">
        <v>9</v>
      </c>
      <c r="AS941" s="52"/>
      <c r="AT941" s="69">
        <v>0.62587999999999999</v>
      </c>
      <c r="AU941" s="108">
        <v>0.73297999999999996</v>
      </c>
      <c r="AV941" s="69">
        <v>0.84009</v>
      </c>
      <c r="AX941" s="46" t="s">
        <v>9</v>
      </c>
      <c r="AY941" s="52"/>
      <c r="AZ941" s="69">
        <v>0.59509000000000001</v>
      </c>
      <c r="BA941" s="108">
        <v>0.69408000000000003</v>
      </c>
      <c r="BB941" s="69">
        <v>0.79307000000000005</v>
      </c>
      <c r="BD941" s="46" t="s">
        <v>9</v>
      </c>
      <c r="BE941" s="52"/>
      <c r="BF941" s="69">
        <v>0.51946000000000003</v>
      </c>
      <c r="BG941" s="108">
        <v>0.60253999999999996</v>
      </c>
      <c r="BH941" s="69">
        <v>0.68561000000000005</v>
      </c>
      <c r="BJ941" s="46" t="s">
        <v>9</v>
      </c>
      <c r="BK941" s="52"/>
      <c r="BL941" s="69">
        <v>0.37719999999999998</v>
      </c>
      <c r="BM941" s="108">
        <v>0.45950000000000002</v>
      </c>
      <c r="BN941" s="69">
        <v>0.54179999999999995</v>
      </c>
      <c r="BP941" s="46" t="s">
        <v>9</v>
      </c>
      <c r="BQ941" s="52"/>
      <c r="BR941" s="69">
        <v>0.35626999999999998</v>
      </c>
      <c r="BS941" s="108">
        <v>0.42155999999999999</v>
      </c>
      <c r="BT941" s="69">
        <v>0.48686000000000001</v>
      </c>
    </row>
    <row r="942" spans="2:72" x14ac:dyDescent="0.3">
      <c r="B942" s="14" t="s">
        <v>10</v>
      </c>
      <c r="C942" s="50" t="s">
        <v>3</v>
      </c>
      <c r="D942" s="71">
        <v>7.1199399999999997</v>
      </c>
      <c r="E942" s="107">
        <v>9.4445300000000003</v>
      </c>
      <c r="F942" s="71">
        <v>11.769119999999999</v>
      </c>
      <c r="H942" s="14" t="s">
        <v>10</v>
      </c>
      <c r="I942" s="50" t="s">
        <v>3</v>
      </c>
      <c r="J942" s="71">
        <v>7.1783400000000004</v>
      </c>
      <c r="K942" s="107">
        <v>9.4302299999999999</v>
      </c>
      <c r="L942" s="71">
        <v>11.682130000000001</v>
      </c>
      <c r="N942" s="14" t="s">
        <v>10</v>
      </c>
      <c r="O942" s="50" t="s">
        <v>3</v>
      </c>
      <c r="P942" s="71">
        <v>7.2054</v>
      </c>
      <c r="Q942" s="107">
        <v>9.4839800000000007</v>
      </c>
      <c r="R942" s="71">
        <v>11.762549999999999</v>
      </c>
      <c r="T942" s="14" t="s">
        <v>10</v>
      </c>
      <c r="U942" s="50" t="s">
        <v>3</v>
      </c>
      <c r="V942" s="71">
        <v>7.1582800000000004</v>
      </c>
      <c r="W942" s="107">
        <v>9.7393900000000002</v>
      </c>
      <c r="X942" s="71">
        <v>12.320510000000001</v>
      </c>
      <c r="Z942" s="14" t="s">
        <v>10</v>
      </c>
      <c r="AA942" s="50" t="s">
        <v>3</v>
      </c>
      <c r="AB942" s="71">
        <v>7.27996</v>
      </c>
      <c r="AC942" s="107">
        <v>10.06263</v>
      </c>
      <c r="AD942" s="71">
        <v>12.84531</v>
      </c>
      <c r="AF942" s="14" t="s">
        <v>10</v>
      </c>
      <c r="AG942" s="50" t="s">
        <v>3</v>
      </c>
      <c r="AH942" s="71">
        <v>7.9039000000000001</v>
      </c>
      <c r="AI942" s="107">
        <v>10.43098</v>
      </c>
      <c r="AJ942" s="71">
        <v>12.95806</v>
      </c>
      <c r="AL942" s="14" t="s">
        <v>10</v>
      </c>
      <c r="AM942" s="50" t="s">
        <v>3</v>
      </c>
      <c r="AN942" s="71">
        <v>8.7456499999999995</v>
      </c>
      <c r="AO942" s="107">
        <v>12.248620000000001</v>
      </c>
      <c r="AP942" s="71">
        <v>15.75159</v>
      </c>
      <c r="AR942" s="14" t="s">
        <v>10</v>
      </c>
      <c r="AS942" s="50" t="s">
        <v>3</v>
      </c>
      <c r="AT942" s="71">
        <v>9.9733699999999992</v>
      </c>
      <c r="AU942" s="107">
        <v>14.24789</v>
      </c>
      <c r="AV942" s="71">
        <v>18.52242</v>
      </c>
      <c r="AX942" s="14" t="s">
        <v>10</v>
      </c>
      <c r="AY942" s="50" t="s">
        <v>3</v>
      </c>
      <c r="AZ942" s="71">
        <v>12.25192</v>
      </c>
      <c r="BA942" s="107">
        <v>17.922059999999998</v>
      </c>
      <c r="BB942" s="71">
        <v>23.592189999999999</v>
      </c>
      <c r="BD942" s="14" t="s">
        <v>10</v>
      </c>
      <c r="BE942" s="50" t="s">
        <v>3</v>
      </c>
      <c r="BF942" s="71">
        <v>14.74643</v>
      </c>
      <c r="BG942" s="107">
        <v>23.68956</v>
      </c>
      <c r="BH942" s="71">
        <v>32.632689999999997</v>
      </c>
      <c r="BJ942" s="14" t="s">
        <v>10</v>
      </c>
      <c r="BK942" s="50" t="s">
        <v>3</v>
      </c>
      <c r="BL942" s="71">
        <v>27.755790000000001</v>
      </c>
      <c r="BM942" s="107">
        <v>39.189909999999998</v>
      </c>
      <c r="BN942" s="71">
        <v>50.624040000000001</v>
      </c>
      <c r="BP942" s="14" t="s">
        <v>10</v>
      </c>
      <c r="BQ942" s="50" t="s">
        <v>3</v>
      </c>
      <c r="BR942" s="71">
        <v>60.107469999999999</v>
      </c>
      <c r="BS942" s="107">
        <v>80.169370000000001</v>
      </c>
      <c r="BT942" s="71">
        <v>100.23128</v>
      </c>
    </row>
    <row r="943" spans="2:72" x14ac:dyDescent="0.3">
      <c r="B943" s="47"/>
      <c r="C943" s="52" t="s">
        <v>4</v>
      </c>
      <c r="D943" s="69">
        <v>2.92611</v>
      </c>
      <c r="E943" s="79">
        <v>5.4430100000000001</v>
      </c>
      <c r="F943" s="69">
        <v>7.9599000000000002</v>
      </c>
      <c r="H943" s="47"/>
      <c r="I943" s="52" t="s">
        <v>4</v>
      </c>
      <c r="J943" s="69">
        <v>3.1215600000000001</v>
      </c>
      <c r="K943" s="79">
        <v>6.1079299999999996</v>
      </c>
      <c r="L943" s="69">
        <v>9.0942900000000009</v>
      </c>
      <c r="N943" s="47"/>
      <c r="O943" s="52" t="s">
        <v>4</v>
      </c>
      <c r="P943" s="69">
        <v>3.7200600000000001</v>
      </c>
      <c r="Q943" s="79">
        <v>6.5060799999999999</v>
      </c>
      <c r="R943" s="69">
        <v>9.2920999999999996</v>
      </c>
      <c r="T943" s="47"/>
      <c r="U943" s="52" t="s">
        <v>4</v>
      </c>
      <c r="V943" s="69">
        <v>4.05837</v>
      </c>
      <c r="W943" s="79">
        <v>7.2664600000000004</v>
      </c>
      <c r="X943" s="69">
        <v>10.474539999999999</v>
      </c>
      <c r="Z943" s="47"/>
      <c r="AA943" s="52" t="s">
        <v>4</v>
      </c>
      <c r="AB943" s="69">
        <v>5.64703</v>
      </c>
      <c r="AC943" s="79">
        <v>9.0711300000000001</v>
      </c>
      <c r="AD943" s="69">
        <v>12.495240000000001</v>
      </c>
      <c r="AF943" s="47"/>
      <c r="AG943" s="52" t="s">
        <v>4</v>
      </c>
      <c r="AH943" s="69">
        <v>6.6008399999999998</v>
      </c>
      <c r="AI943" s="79">
        <v>10.381360000000001</v>
      </c>
      <c r="AJ943" s="69">
        <v>14.16188</v>
      </c>
      <c r="AL943" s="47"/>
      <c r="AM943" s="52" t="s">
        <v>4</v>
      </c>
      <c r="AN943" s="69">
        <v>8.7459100000000003</v>
      </c>
      <c r="AO943" s="79">
        <v>13.6867</v>
      </c>
      <c r="AP943" s="69">
        <v>18.627490000000002</v>
      </c>
      <c r="AR943" s="47"/>
      <c r="AS943" s="52" t="s">
        <v>4</v>
      </c>
      <c r="AT943" s="69">
        <v>9.9638299999999997</v>
      </c>
      <c r="AU943" s="79">
        <v>16.24005</v>
      </c>
      <c r="AV943" s="69">
        <v>22.516269999999999</v>
      </c>
      <c r="AX943" s="47"/>
      <c r="AY943" s="52" t="s">
        <v>4</v>
      </c>
      <c r="AZ943" s="69">
        <v>16.45354</v>
      </c>
      <c r="BA943" s="79">
        <v>22.886040000000001</v>
      </c>
      <c r="BB943" s="69">
        <v>29.318529999999999</v>
      </c>
      <c r="BD943" s="47"/>
      <c r="BE943" s="52" t="s">
        <v>4</v>
      </c>
      <c r="BF943" s="69">
        <v>19.56682</v>
      </c>
      <c r="BG943" s="79">
        <v>29.290900000000001</v>
      </c>
      <c r="BH943" s="69">
        <v>39.014989999999997</v>
      </c>
      <c r="BJ943" s="47"/>
      <c r="BK943" s="52" t="s">
        <v>4</v>
      </c>
      <c r="BL943" s="69">
        <v>26.64133</v>
      </c>
      <c r="BM943" s="79">
        <v>35.1554</v>
      </c>
      <c r="BN943" s="69">
        <v>43.669469999999997</v>
      </c>
      <c r="BP943" s="47"/>
      <c r="BQ943" s="52" t="s">
        <v>4</v>
      </c>
      <c r="BR943" s="69">
        <v>40.586399999999998</v>
      </c>
      <c r="BS943" s="79">
        <v>55.790880000000001</v>
      </c>
      <c r="BT943" s="69">
        <v>70.995360000000005</v>
      </c>
    </row>
    <row r="944" spans="2:72" x14ac:dyDescent="0.3">
      <c r="B944" s="14" t="s">
        <v>11</v>
      </c>
      <c r="C944" s="50" t="s">
        <v>3</v>
      </c>
      <c r="D944" s="71">
        <v>0.70560999999999996</v>
      </c>
      <c r="E944" s="107">
        <v>1.39846</v>
      </c>
      <c r="F944" s="71">
        <v>2.09131</v>
      </c>
      <c r="H944" s="14" t="s">
        <v>11</v>
      </c>
      <c r="I944" s="50" t="s">
        <v>3</v>
      </c>
      <c r="J944" s="71">
        <v>0.72875999999999996</v>
      </c>
      <c r="K944" s="107">
        <v>1.4036599999999999</v>
      </c>
      <c r="L944" s="71">
        <v>2.07856</v>
      </c>
      <c r="N944" s="14" t="s">
        <v>11</v>
      </c>
      <c r="O944" s="50" t="s">
        <v>3</v>
      </c>
      <c r="P944" s="71">
        <v>0.70213000000000003</v>
      </c>
      <c r="Q944" s="107">
        <v>1.4715100000000001</v>
      </c>
      <c r="R944" s="71">
        <v>2.2408800000000002</v>
      </c>
      <c r="T944" s="14" t="s">
        <v>11</v>
      </c>
      <c r="U944" s="50" t="s">
        <v>3</v>
      </c>
      <c r="V944" s="71">
        <v>0.70999000000000001</v>
      </c>
      <c r="W944" s="107">
        <v>1.5816300000000001</v>
      </c>
      <c r="X944" s="71">
        <v>2.4532600000000002</v>
      </c>
      <c r="Z944" s="14" t="s">
        <v>11</v>
      </c>
      <c r="AA944" s="50" t="s">
        <v>3</v>
      </c>
      <c r="AB944" s="71">
        <v>0.81638999999999995</v>
      </c>
      <c r="AC944" s="107">
        <v>1.7756400000000001</v>
      </c>
      <c r="AD944" s="71">
        <v>2.73488</v>
      </c>
      <c r="AF944" s="14" t="s">
        <v>11</v>
      </c>
      <c r="AG944" s="50" t="s">
        <v>3</v>
      </c>
      <c r="AH944" s="71">
        <v>0.96043999999999996</v>
      </c>
      <c r="AI944" s="107">
        <v>2.03518</v>
      </c>
      <c r="AJ944" s="71">
        <v>3.1099100000000002</v>
      </c>
      <c r="AL944" s="14" t="s">
        <v>11</v>
      </c>
      <c r="AM944" s="50" t="s">
        <v>3</v>
      </c>
      <c r="AN944" s="71">
        <v>1.23536</v>
      </c>
      <c r="AO944" s="107">
        <v>3.1472500000000001</v>
      </c>
      <c r="AP944" s="71">
        <v>5.0591400000000002</v>
      </c>
      <c r="AR944" s="14" t="s">
        <v>11</v>
      </c>
      <c r="AS944" s="50" t="s">
        <v>3</v>
      </c>
      <c r="AT944" s="71">
        <v>1.5225200000000001</v>
      </c>
      <c r="AU944" s="107">
        <v>4.5225900000000001</v>
      </c>
      <c r="AV944" s="71">
        <v>7.5226600000000001</v>
      </c>
      <c r="AX944" s="14" t="s">
        <v>11</v>
      </c>
      <c r="AY944" s="50" t="s">
        <v>3</v>
      </c>
      <c r="AZ944" s="71">
        <v>2.4809199999999998</v>
      </c>
      <c r="BA944" s="107">
        <v>6.3400800000000004</v>
      </c>
      <c r="BB944" s="71">
        <v>10.19924</v>
      </c>
      <c r="BD944" s="14" t="s">
        <v>11</v>
      </c>
      <c r="BE944" s="50" t="s">
        <v>3</v>
      </c>
      <c r="BF944" s="71">
        <v>4.3540000000000001</v>
      </c>
      <c r="BG944" s="107">
        <v>10.41137</v>
      </c>
      <c r="BH944" s="71">
        <v>16.46874</v>
      </c>
      <c r="BJ944" s="14" t="s">
        <v>11</v>
      </c>
      <c r="BK944" s="50" t="s">
        <v>3</v>
      </c>
      <c r="BL944" s="71">
        <v>13.96777</v>
      </c>
      <c r="BM944" s="107">
        <v>21.681750000000001</v>
      </c>
      <c r="BN944" s="71">
        <v>29.39573</v>
      </c>
      <c r="BP944" s="14" t="s">
        <v>11</v>
      </c>
      <c r="BQ944" s="50" t="s">
        <v>3</v>
      </c>
      <c r="BR944" s="71">
        <v>33.02854</v>
      </c>
      <c r="BS944" s="107">
        <v>46.575650000000003</v>
      </c>
      <c r="BT944" s="71">
        <v>60.12276</v>
      </c>
    </row>
    <row r="945" spans="2:72" x14ac:dyDescent="0.3">
      <c r="B945" s="47"/>
      <c r="C945" s="52" t="s">
        <v>4</v>
      </c>
      <c r="D945" s="69">
        <v>2.2438899999999999</v>
      </c>
      <c r="E945" s="79">
        <v>3.9129999999999998</v>
      </c>
      <c r="F945" s="69">
        <v>5.5821100000000001</v>
      </c>
      <c r="H945" s="47"/>
      <c r="I945" s="52" t="s">
        <v>4</v>
      </c>
      <c r="J945" s="69">
        <v>2.3174000000000001</v>
      </c>
      <c r="K945" s="79">
        <v>4.0823900000000002</v>
      </c>
      <c r="L945" s="69">
        <v>5.8473800000000002</v>
      </c>
      <c r="N945" s="47"/>
      <c r="O945" s="52" t="s">
        <v>4</v>
      </c>
      <c r="P945" s="69">
        <v>2.3858799999999998</v>
      </c>
      <c r="Q945" s="79">
        <v>4.2420799999999996</v>
      </c>
      <c r="R945" s="69">
        <v>6.0982799999999999</v>
      </c>
      <c r="T945" s="47"/>
      <c r="U945" s="52" t="s">
        <v>4</v>
      </c>
      <c r="V945" s="69">
        <v>2.4997799999999999</v>
      </c>
      <c r="W945" s="79">
        <v>4.6547299999999998</v>
      </c>
      <c r="X945" s="69">
        <v>6.8096899999999998</v>
      </c>
      <c r="Z945" s="47"/>
      <c r="AA945" s="52" t="s">
        <v>4</v>
      </c>
      <c r="AB945" s="69">
        <v>3.0779999999999998</v>
      </c>
      <c r="AC945" s="79">
        <v>5.3984800000000002</v>
      </c>
      <c r="AD945" s="69">
        <v>7.71896</v>
      </c>
      <c r="AF945" s="47"/>
      <c r="AG945" s="52" t="s">
        <v>4</v>
      </c>
      <c r="AH945" s="69">
        <v>3.6132599999999999</v>
      </c>
      <c r="AI945" s="79">
        <v>6.1899100000000002</v>
      </c>
      <c r="AJ945" s="69">
        <v>8.7665699999999998</v>
      </c>
      <c r="AL945" s="47"/>
      <c r="AM945" s="52" t="s">
        <v>4</v>
      </c>
      <c r="AN945" s="69">
        <v>5.1786599999999998</v>
      </c>
      <c r="AO945" s="79">
        <v>8.5249500000000005</v>
      </c>
      <c r="AP945" s="69">
        <v>11.871230000000001</v>
      </c>
      <c r="AR945" s="47"/>
      <c r="AS945" s="52" t="s">
        <v>4</v>
      </c>
      <c r="AT945" s="69">
        <v>6.1033400000000002</v>
      </c>
      <c r="AU945" s="79">
        <v>10.801170000000001</v>
      </c>
      <c r="AV945" s="69">
        <v>15.499000000000001</v>
      </c>
      <c r="AX945" s="47"/>
      <c r="AY945" s="52" t="s">
        <v>4</v>
      </c>
      <c r="AZ945" s="69">
        <v>10.222670000000001</v>
      </c>
      <c r="BA945" s="79">
        <v>15.19445</v>
      </c>
      <c r="BB945" s="69">
        <v>20.166229999999999</v>
      </c>
      <c r="BD945" s="47"/>
      <c r="BE945" s="52" t="s">
        <v>4</v>
      </c>
      <c r="BF945" s="69">
        <v>14.423870000000001</v>
      </c>
      <c r="BG945" s="79">
        <v>22.43741</v>
      </c>
      <c r="BH945" s="69">
        <v>30.450949999999999</v>
      </c>
      <c r="BJ945" s="47"/>
      <c r="BK945" s="52" t="s">
        <v>4</v>
      </c>
      <c r="BL945" s="69">
        <v>24.36185</v>
      </c>
      <c r="BM945" s="79">
        <v>32.63241</v>
      </c>
      <c r="BN945" s="69">
        <v>40.90296</v>
      </c>
      <c r="BP945" s="47"/>
      <c r="BQ945" s="52" t="s">
        <v>4</v>
      </c>
      <c r="BR945" s="69">
        <v>42.556399999999996</v>
      </c>
      <c r="BS945" s="79">
        <v>57.782600000000002</v>
      </c>
      <c r="BT945" s="69">
        <v>73.008799999999994</v>
      </c>
    </row>
    <row r="946" spans="2:72" x14ac:dyDescent="0.3">
      <c r="B946" s="46" t="s">
        <v>12</v>
      </c>
      <c r="C946" s="52"/>
      <c r="D946" s="69">
        <v>4.9475800000000003</v>
      </c>
      <c r="E946" s="79">
        <v>73</v>
      </c>
      <c r="F946" s="69">
        <v>141.05242000000001</v>
      </c>
      <c r="H946" s="46" t="s">
        <v>12</v>
      </c>
      <c r="I946" s="52"/>
      <c r="J946" s="69">
        <v>15.4374</v>
      </c>
      <c r="K946" s="79">
        <v>100.5</v>
      </c>
      <c r="L946" s="69">
        <v>185.5626</v>
      </c>
      <c r="N946" s="46" t="s">
        <v>12</v>
      </c>
      <c r="O946" s="52"/>
      <c r="P946" s="69">
        <v>29.08146</v>
      </c>
      <c r="Q946" s="79">
        <v>113.5</v>
      </c>
      <c r="R946" s="69">
        <v>197.91854000000001</v>
      </c>
      <c r="T946" s="46" t="s">
        <v>12</v>
      </c>
      <c r="U946" s="52"/>
      <c r="V946" s="69">
        <v>33.737859999999998</v>
      </c>
      <c r="W946" s="79">
        <v>138</v>
      </c>
      <c r="X946" s="69">
        <v>242.26213999999999</v>
      </c>
      <c r="Z946" s="46" t="s">
        <v>12</v>
      </c>
      <c r="AA946" s="52"/>
      <c r="AB946" s="69">
        <v>96.855879999999999</v>
      </c>
      <c r="AC946" s="79">
        <v>202.5</v>
      </c>
      <c r="AD946" s="69">
        <v>308.14411999999999</v>
      </c>
      <c r="AF946" s="46" t="s">
        <v>12</v>
      </c>
      <c r="AG946" s="52"/>
      <c r="AH946" s="69">
        <v>124.74934</v>
      </c>
      <c r="AI946" s="79">
        <v>243</v>
      </c>
      <c r="AJ946" s="69">
        <v>361.25065999999998</v>
      </c>
      <c r="AL946" s="46" t="s">
        <v>12</v>
      </c>
      <c r="AM946" s="52"/>
      <c r="AN946" s="69">
        <v>138.24986000000001</v>
      </c>
      <c r="AO946" s="79">
        <v>332.5</v>
      </c>
      <c r="AP946" s="69">
        <v>526.75013999999999</v>
      </c>
      <c r="AR946" s="46" t="s">
        <v>12</v>
      </c>
      <c r="AS946" s="52"/>
      <c r="AT946" s="69">
        <v>113.44114</v>
      </c>
      <c r="AU946" s="79">
        <v>437.5</v>
      </c>
      <c r="AV946" s="69">
        <v>761.55885999999998</v>
      </c>
      <c r="AX946" s="46" t="s">
        <v>12</v>
      </c>
      <c r="AY946" s="52"/>
      <c r="AZ946" s="69">
        <v>270.75097</v>
      </c>
      <c r="BA946" s="79">
        <v>598</v>
      </c>
      <c r="BB946" s="69">
        <v>925.24902999999995</v>
      </c>
      <c r="BD946" s="46" t="s">
        <v>12</v>
      </c>
      <c r="BE946" s="52"/>
      <c r="BF946" s="69">
        <v>388.72561999999999</v>
      </c>
      <c r="BG946" s="79">
        <v>950</v>
      </c>
      <c r="BH946" s="69">
        <v>1511.2743800000001</v>
      </c>
      <c r="BJ946" s="46" t="s">
        <v>12</v>
      </c>
      <c r="BK946" s="52"/>
      <c r="BL946" s="69">
        <v>355.54933999999997</v>
      </c>
      <c r="BM946" s="79">
        <v>886</v>
      </c>
      <c r="BN946" s="69">
        <v>1416.45066</v>
      </c>
      <c r="BP946" s="46" t="s">
        <v>12</v>
      </c>
      <c r="BQ946" s="52"/>
      <c r="BR946" s="69">
        <v>991.60488999999995</v>
      </c>
      <c r="BS946" s="79">
        <v>1395.5</v>
      </c>
      <c r="BT946" s="69">
        <v>1799.3951099999999</v>
      </c>
    </row>
    <row r="947" spans="2:72" x14ac:dyDescent="0.3">
      <c r="B947" s="14" t="s">
        <v>13</v>
      </c>
      <c r="C947" s="50" t="s">
        <v>3</v>
      </c>
      <c r="D947" s="71">
        <v>16.437010000000001</v>
      </c>
      <c r="E947" s="107">
        <v>17.43233</v>
      </c>
      <c r="F947" s="71">
        <v>18.42765</v>
      </c>
      <c r="H947" s="14" t="s">
        <v>13</v>
      </c>
      <c r="I947" s="50" t="s">
        <v>3</v>
      </c>
      <c r="J947" s="71">
        <v>16.39855</v>
      </c>
      <c r="K947" s="107">
        <v>17.405249999999999</v>
      </c>
      <c r="L947" s="71">
        <v>18.411940000000001</v>
      </c>
      <c r="N947" s="14" t="s">
        <v>13</v>
      </c>
      <c r="O947" s="50" t="s">
        <v>3</v>
      </c>
      <c r="P947" s="71">
        <v>16.337129999999998</v>
      </c>
      <c r="Q947" s="107">
        <v>17.323910000000001</v>
      </c>
      <c r="R947" s="71">
        <v>18.310680000000001</v>
      </c>
      <c r="T947" s="14" t="s">
        <v>13</v>
      </c>
      <c r="U947" s="50" t="s">
        <v>3</v>
      </c>
      <c r="V947" s="71">
        <v>16.279820000000001</v>
      </c>
      <c r="W947" s="107">
        <v>17.28932</v>
      </c>
      <c r="X947" s="71">
        <v>18.29881</v>
      </c>
      <c r="Z947" s="14" t="s">
        <v>13</v>
      </c>
      <c r="AA947" s="50" t="s">
        <v>3</v>
      </c>
      <c r="AB947" s="71">
        <v>16.106169999999999</v>
      </c>
      <c r="AC947" s="107">
        <v>17.18807</v>
      </c>
      <c r="AD947" s="71">
        <v>18.269970000000001</v>
      </c>
      <c r="AF947" s="14" t="s">
        <v>13</v>
      </c>
      <c r="AG947" s="50" t="s">
        <v>3</v>
      </c>
      <c r="AH947" s="71">
        <v>16.016279999999998</v>
      </c>
      <c r="AI947" s="107">
        <v>17.144690000000001</v>
      </c>
      <c r="AJ947" s="71">
        <v>18.27309</v>
      </c>
      <c r="AL947" s="14" t="s">
        <v>13</v>
      </c>
      <c r="AM947" s="50" t="s">
        <v>3</v>
      </c>
      <c r="AN947" s="71">
        <v>16.402149999999999</v>
      </c>
      <c r="AO947" s="107">
        <v>17.403269999999999</v>
      </c>
      <c r="AP947" s="71">
        <v>18.404389999999999</v>
      </c>
      <c r="AR947" s="14" t="s">
        <v>13</v>
      </c>
      <c r="AS947" s="50" t="s">
        <v>3</v>
      </c>
      <c r="AT947" s="71">
        <v>16.389610000000001</v>
      </c>
      <c r="AU947" s="107">
        <v>17.51304</v>
      </c>
      <c r="AV947" s="71">
        <v>18.636469999999999</v>
      </c>
      <c r="AX947" s="14" t="s">
        <v>13</v>
      </c>
      <c r="AY947" s="50" t="s">
        <v>3</v>
      </c>
      <c r="AZ947" s="71">
        <v>16.067209999999999</v>
      </c>
      <c r="BA947" s="107">
        <v>17.21593</v>
      </c>
      <c r="BB947" s="71">
        <v>18.364650000000001</v>
      </c>
      <c r="BD947" s="14" t="s">
        <v>13</v>
      </c>
      <c r="BE947" s="50" t="s">
        <v>3</v>
      </c>
      <c r="BF947" s="71">
        <v>15.983470000000001</v>
      </c>
      <c r="BG947" s="107">
        <v>17.21509</v>
      </c>
      <c r="BH947" s="71">
        <v>18.446719999999999</v>
      </c>
      <c r="BJ947" s="14" t="s">
        <v>13</v>
      </c>
      <c r="BK947" s="50" t="s">
        <v>3</v>
      </c>
      <c r="BL947" s="71">
        <v>17.739879999999999</v>
      </c>
      <c r="BM947" s="107">
        <v>18.52422</v>
      </c>
      <c r="BN947" s="71">
        <v>19.30855</v>
      </c>
      <c r="BP947" s="14" t="s">
        <v>13</v>
      </c>
      <c r="BQ947" s="50" t="s">
        <v>3</v>
      </c>
      <c r="BR947" s="71">
        <v>19.66995</v>
      </c>
      <c r="BS947" s="107">
        <v>20.540669999999999</v>
      </c>
      <c r="BT947" s="71">
        <v>21.411380000000001</v>
      </c>
    </row>
    <row r="948" spans="2:72" x14ac:dyDescent="0.3">
      <c r="B948" s="47"/>
      <c r="C948" s="52" t="s">
        <v>4</v>
      </c>
      <c r="D948" s="69">
        <v>10.263590000000001</v>
      </c>
      <c r="E948" s="79">
        <v>10.53753</v>
      </c>
      <c r="F948" s="69">
        <v>10.81148</v>
      </c>
      <c r="H948" s="47"/>
      <c r="I948" s="52" t="s">
        <v>4</v>
      </c>
      <c r="J948" s="69">
        <v>10.26796</v>
      </c>
      <c r="K948" s="79">
        <v>10.54936</v>
      </c>
      <c r="L948" s="69">
        <v>10.83075</v>
      </c>
      <c r="N948" s="47"/>
      <c r="O948" s="52" t="s">
        <v>4</v>
      </c>
      <c r="P948" s="69">
        <v>10.319129999999999</v>
      </c>
      <c r="Q948" s="79">
        <v>10.59334</v>
      </c>
      <c r="R948" s="69">
        <v>10.86754</v>
      </c>
      <c r="T948" s="47"/>
      <c r="U948" s="52" t="s">
        <v>4</v>
      </c>
      <c r="V948" s="69">
        <v>10.28755</v>
      </c>
      <c r="W948" s="79">
        <v>10.57273</v>
      </c>
      <c r="X948" s="69">
        <v>10.857900000000001</v>
      </c>
      <c r="Z948" s="47"/>
      <c r="AA948" s="52" t="s">
        <v>4</v>
      </c>
      <c r="AB948" s="69">
        <v>10.35839</v>
      </c>
      <c r="AC948" s="79">
        <v>10.65147</v>
      </c>
      <c r="AD948" s="69">
        <v>10.94454</v>
      </c>
      <c r="AF948" s="47"/>
      <c r="AG948" s="52" t="s">
        <v>4</v>
      </c>
      <c r="AH948" s="69">
        <v>10.39165</v>
      </c>
      <c r="AI948" s="79">
        <v>10.69004</v>
      </c>
      <c r="AJ948" s="69">
        <v>10.988429999999999</v>
      </c>
      <c r="AL948" s="47"/>
      <c r="AM948" s="52" t="s">
        <v>4</v>
      </c>
      <c r="AN948" s="69">
        <v>10.48917</v>
      </c>
      <c r="AO948" s="79">
        <v>10.883100000000001</v>
      </c>
      <c r="AP948" s="69">
        <v>11.27703</v>
      </c>
      <c r="AR948" s="47"/>
      <c r="AS948" s="52" t="s">
        <v>4</v>
      </c>
      <c r="AT948" s="69">
        <v>10.612590000000001</v>
      </c>
      <c r="AU948" s="79">
        <v>10.94126</v>
      </c>
      <c r="AV948" s="69">
        <v>11.26994</v>
      </c>
      <c r="AX948" s="47"/>
      <c r="AY948" s="52" t="s">
        <v>4</v>
      </c>
      <c r="AZ948" s="69">
        <v>10.682180000000001</v>
      </c>
      <c r="BA948" s="79">
        <v>11.048170000000001</v>
      </c>
      <c r="BB948" s="69">
        <v>11.41417</v>
      </c>
      <c r="BD948" s="47"/>
      <c r="BE948" s="52" t="s">
        <v>4</v>
      </c>
      <c r="BF948" s="69">
        <v>11.19998</v>
      </c>
      <c r="BG948" s="79">
        <v>11.58297</v>
      </c>
      <c r="BH948" s="69">
        <v>11.965960000000001</v>
      </c>
      <c r="BJ948" s="47"/>
      <c r="BK948" s="52" t="s">
        <v>4</v>
      </c>
      <c r="BL948" s="69">
        <v>11.867850000000001</v>
      </c>
      <c r="BM948" s="79">
        <v>12.486330000000001</v>
      </c>
      <c r="BN948" s="69">
        <v>13.104810000000001</v>
      </c>
      <c r="BP948" s="47"/>
      <c r="BQ948" s="52" t="s">
        <v>4</v>
      </c>
      <c r="BR948" s="69">
        <v>12.23133</v>
      </c>
      <c r="BS948" s="79">
        <v>12.61215</v>
      </c>
      <c r="BT948" s="69">
        <v>12.99297</v>
      </c>
    </row>
    <row r="949" spans="2:72" x14ac:dyDescent="0.3">
      <c r="B949" s="14" t="s">
        <v>14</v>
      </c>
      <c r="C949" s="50" t="s">
        <v>3</v>
      </c>
      <c r="D949" s="71">
        <v>14.13472</v>
      </c>
      <c r="E949" s="107">
        <v>15.492620000000001</v>
      </c>
      <c r="F949" s="71">
        <v>16.850519999999999</v>
      </c>
      <c r="H949" s="14" t="s">
        <v>14</v>
      </c>
      <c r="I949" s="50" t="s">
        <v>3</v>
      </c>
      <c r="J949" s="71">
        <v>14.06122</v>
      </c>
      <c r="K949" s="107">
        <v>15.45377</v>
      </c>
      <c r="L949" s="71">
        <v>16.846329999999998</v>
      </c>
      <c r="N949" s="14" t="s">
        <v>14</v>
      </c>
      <c r="O949" s="50" t="s">
        <v>3</v>
      </c>
      <c r="P949" s="71">
        <v>13.91639</v>
      </c>
      <c r="Q949" s="107">
        <v>15.33329</v>
      </c>
      <c r="R949" s="71">
        <v>16.75019</v>
      </c>
      <c r="T949" s="14" t="s">
        <v>14</v>
      </c>
      <c r="U949" s="50" t="s">
        <v>3</v>
      </c>
      <c r="V949" s="71">
        <v>13.76863</v>
      </c>
      <c r="W949" s="107">
        <v>15.220359999999999</v>
      </c>
      <c r="X949" s="71">
        <v>16.672090000000001</v>
      </c>
      <c r="Z949" s="14" t="s">
        <v>14</v>
      </c>
      <c r="AA949" s="50" t="s">
        <v>3</v>
      </c>
      <c r="AB949" s="71">
        <v>13.419</v>
      </c>
      <c r="AC949" s="107">
        <v>14.968909999999999</v>
      </c>
      <c r="AD949" s="71">
        <v>16.518820000000002</v>
      </c>
      <c r="AF949" s="14" t="s">
        <v>14</v>
      </c>
      <c r="AG949" s="50" t="s">
        <v>3</v>
      </c>
      <c r="AH949" s="71">
        <v>13.025869999999999</v>
      </c>
      <c r="AI949" s="107">
        <v>14.696709999999999</v>
      </c>
      <c r="AJ949" s="71">
        <v>16.367560000000001</v>
      </c>
      <c r="AL949" s="14" t="s">
        <v>14</v>
      </c>
      <c r="AM949" s="50" t="s">
        <v>3</v>
      </c>
      <c r="AN949" s="71">
        <v>12.370229999999999</v>
      </c>
      <c r="AO949" s="107">
        <v>14.178470000000001</v>
      </c>
      <c r="AP949" s="71">
        <v>15.986700000000001</v>
      </c>
      <c r="AR949" s="14" t="s">
        <v>14</v>
      </c>
      <c r="AS949" s="50" t="s">
        <v>3</v>
      </c>
      <c r="AT949" s="71">
        <v>11.767340000000001</v>
      </c>
      <c r="AU949" s="107">
        <v>13.5207</v>
      </c>
      <c r="AV949" s="71">
        <v>15.27407</v>
      </c>
      <c r="AX949" s="14" t="s">
        <v>14</v>
      </c>
      <c r="AY949" s="50" t="s">
        <v>3</v>
      </c>
      <c r="AZ949" s="71">
        <v>11.13546</v>
      </c>
      <c r="BA949" s="107">
        <v>12.70721</v>
      </c>
      <c r="BB949" s="71">
        <v>14.278969999999999</v>
      </c>
      <c r="BD949" s="14" t="s">
        <v>14</v>
      </c>
      <c r="BE949" s="50" t="s">
        <v>3</v>
      </c>
      <c r="BF949" s="71">
        <v>10.037089999999999</v>
      </c>
      <c r="BG949" s="107">
        <v>11.356389999999999</v>
      </c>
      <c r="BH949" s="71">
        <v>12.675689999999999</v>
      </c>
      <c r="BJ949" s="14" t="s">
        <v>14</v>
      </c>
      <c r="BK949" s="50" t="s">
        <v>3</v>
      </c>
      <c r="BL949" s="71">
        <v>8.5840300000000003</v>
      </c>
      <c r="BM949" s="107">
        <v>9.8733000000000004</v>
      </c>
      <c r="BN949" s="71">
        <v>11.16258</v>
      </c>
      <c r="BP949" s="14" t="s">
        <v>14</v>
      </c>
      <c r="BQ949" s="50" t="s">
        <v>3</v>
      </c>
      <c r="BR949" s="71">
        <v>9.1209500000000006</v>
      </c>
      <c r="BS949" s="107">
        <v>10.04391</v>
      </c>
      <c r="BT949" s="71">
        <v>10.96688</v>
      </c>
    </row>
    <row r="950" spans="2:72" x14ac:dyDescent="0.3">
      <c r="B950" s="47"/>
      <c r="C950" s="52" t="s">
        <v>4</v>
      </c>
      <c r="D950" s="69">
        <v>10.64626</v>
      </c>
      <c r="E950" s="79">
        <v>10.945589999999999</v>
      </c>
      <c r="F950" s="69">
        <v>11.24492</v>
      </c>
      <c r="H950" s="47"/>
      <c r="I950" s="52" t="s">
        <v>4</v>
      </c>
      <c r="J950" s="69">
        <v>10.64067</v>
      </c>
      <c r="K950" s="79">
        <v>10.950240000000001</v>
      </c>
      <c r="L950" s="69">
        <v>11.25981</v>
      </c>
      <c r="N950" s="47"/>
      <c r="O950" s="52" t="s">
        <v>4</v>
      </c>
      <c r="P950" s="69">
        <v>10.66183</v>
      </c>
      <c r="Q950" s="79">
        <v>10.972429999999999</v>
      </c>
      <c r="R950" s="69">
        <v>11.28302</v>
      </c>
      <c r="T950" s="47"/>
      <c r="U950" s="52" t="s">
        <v>4</v>
      </c>
      <c r="V950" s="69">
        <v>10.63402</v>
      </c>
      <c r="W950" s="79">
        <v>10.952719999999999</v>
      </c>
      <c r="X950" s="69">
        <v>11.271420000000001</v>
      </c>
      <c r="Z950" s="47"/>
      <c r="AA950" s="52" t="s">
        <v>4</v>
      </c>
      <c r="AB950" s="69">
        <v>10.670400000000001</v>
      </c>
      <c r="AC950" s="79">
        <v>11.007680000000001</v>
      </c>
      <c r="AD950" s="69">
        <v>11.34496</v>
      </c>
      <c r="AF950" s="47"/>
      <c r="AG950" s="52" t="s">
        <v>4</v>
      </c>
      <c r="AH950" s="69">
        <v>10.65851</v>
      </c>
      <c r="AI950" s="79">
        <v>11.02065</v>
      </c>
      <c r="AJ950" s="69">
        <v>11.38278</v>
      </c>
      <c r="AL950" s="47"/>
      <c r="AM950" s="52" t="s">
        <v>4</v>
      </c>
      <c r="AN950" s="69">
        <v>10.77186</v>
      </c>
      <c r="AO950" s="79">
        <v>11.17211</v>
      </c>
      <c r="AP950" s="69">
        <v>11.57235</v>
      </c>
      <c r="AR950" s="47"/>
      <c r="AS950" s="52" t="s">
        <v>4</v>
      </c>
      <c r="AT950" s="69">
        <v>10.85491</v>
      </c>
      <c r="AU950" s="79">
        <v>11.245839999999999</v>
      </c>
      <c r="AV950" s="69">
        <v>11.63678</v>
      </c>
      <c r="AX950" s="47"/>
      <c r="AY950" s="52" t="s">
        <v>4</v>
      </c>
      <c r="AZ950" s="69">
        <v>10.887259999999999</v>
      </c>
      <c r="BA950" s="79">
        <v>11.24879</v>
      </c>
      <c r="BB950" s="69">
        <v>11.61032</v>
      </c>
      <c r="BD950" s="47"/>
      <c r="BE950" s="52" t="s">
        <v>4</v>
      </c>
      <c r="BF950" s="69">
        <v>11.09191</v>
      </c>
      <c r="BG950" s="79">
        <v>11.39798</v>
      </c>
      <c r="BH950" s="69">
        <v>11.704050000000001</v>
      </c>
      <c r="BJ950" s="47"/>
      <c r="BK950" s="52" t="s">
        <v>4</v>
      </c>
      <c r="BL950" s="69">
        <v>11.18404</v>
      </c>
      <c r="BM950" s="79">
        <v>11.46945</v>
      </c>
      <c r="BN950" s="69">
        <v>11.75487</v>
      </c>
      <c r="BP950" s="47"/>
      <c r="BQ950" s="52" t="s">
        <v>4</v>
      </c>
      <c r="BR950" s="69">
        <v>11.837059999999999</v>
      </c>
      <c r="BS950" s="79">
        <v>12.012090000000001</v>
      </c>
      <c r="BT950" s="69">
        <v>12.187110000000001</v>
      </c>
    </row>
    <row r="951" spans="2:72" x14ac:dyDescent="0.3">
      <c r="B951" s="14" t="s">
        <v>15</v>
      </c>
      <c r="C951" s="50" t="s">
        <v>3</v>
      </c>
      <c r="D951" s="71">
        <v>16.437010000000001</v>
      </c>
      <c r="E951" s="78">
        <v>17.43233</v>
      </c>
      <c r="F951" s="71">
        <v>18.42765</v>
      </c>
      <c r="H951" s="14" t="s">
        <v>15</v>
      </c>
      <c r="I951" s="50" t="s">
        <v>3</v>
      </c>
      <c r="J951" s="71">
        <v>16.39855</v>
      </c>
      <c r="K951" s="78">
        <v>17.405249999999999</v>
      </c>
      <c r="L951" s="71">
        <v>18.411940000000001</v>
      </c>
      <c r="N951" s="14" t="s">
        <v>15</v>
      </c>
      <c r="O951" s="50" t="s">
        <v>3</v>
      </c>
      <c r="P951" s="71">
        <v>16.337129999999998</v>
      </c>
      <c r="Q951" s="78">
        <v>17.323910000000001</v>
      </c>
      <c r="R951" s="71">
        <v>18.310680000000001</v>
      </c>
      <c r="T951" s="14" t="s">
        <v>15</v>
      </c>
      <c r="U951" s="50" t="s">
        <v>3</v>
      </c>
      <c r="V951" s="71">
        <v>16.279820000000001</v>
      </c>
      <c r="W951" s="78">
        <v>17.28932</v>
      </c>
      <c r="X951" s="71">
        <v>18.29881</v>
      </c>
      <c r="Z951" s="14" t="s">
        <v>15</v>
      </c>
      <c r="AA951" s="50" t="s">
        <v>3</v>
      </c>
      <c r="AB951" s="71">
        <v>16.106169999999999</v>
      </c>
      <c r="AC951" s="78">
        <v>17.18807</v>
      </c>
      <c r="AD951" s="71">
        <v>18.269970000000001</v>
      </c>
      <c r="AF951" s="14" t="s">
        <v>15</v>
      </c>
      <c r="AG951" s="50" t="s">
        <v>3</v>
      </c>
      <c r="AH951" s="71">
        <v>16.016279999999998</v>
      </c>
      <c r="AI951" s="78">
        <v>17.144690000000001</v>
      </c>
      <c r="AJ951" s="71">
        <v>18.27309</v>
      </c>
      <c r="AL951" s="14" t="s">
        <v>15</v>
      </c>
      <c r="AM951" s="50" t="s">
        <v>3</v>
      </c>
      <c r="AN951" s="71">
        <v>16.402149999999999</v>
      </c>
      <c r="AO951" s="78">
        <v>17.403269999999999</v>
      </c>
      <c r="AP951" s="71">
        <v>18.404389999999999</v>
      </c>
      <c r="AR951" s="14" t="s">
        <v>15</v>
      </c>
      <c r="AS951" s="50" t="s">
        <v>3</v>
      </c>
      <c r="AT951" s="71">
        <v>16.389610000000001</v>
      </c>
      <c r="AU951" s="78">
        <v>17.51304</v>
      </c>
      <c r="AV951" s="71">
        <v>18.636469999999999</v>
      </c>
      <c r="AX951" s="14" t="s">
        <v>15</v>
      </c>
      <c r="AY951" s="50" t="s">
        <v>3</v>
      </c>
      <c r="AZ951" s="71">
        <v>16.067209999999999</v>
      </c>
      <c r="BA951" s="78">
        <v>17.21593</v>
      </c>
      <c r="BB951" s="71">
        <v>18.364650000000001</v>
      </c>
      <c r="BD951" s="14" t="s">
        <v>15</v>
      </c>
      <c r="BE951" s="50" t="s">
        <v>3</v>
      </c>
      <c r="BF951" s="71">
        <v>15.983470000000001</v>
      </c>
      <c r="BG951" s="78">
        <v>17.21509</v>
      </c>
      <c r="BH951" s="71">
        <v>18.446719999999999</v>
      </c>
      <c r="BJ951" s="14" t="s">
        <v>15</v>
      </c>
      <c r="BK951" s="50" t="s">
        <v>3</v>
      </c>
      <c r="BL951" s="71">
        <v>17.739879999999999</v>
      </c>
      <c r="BM951" s="78">
        <v>18.52422</v>
      </c>
      <c r="BN951" s="71">
        <v>19.30855</v>
      </c>
      <c r="BP951" s="14" t="s">
        <v>15</v>
      </c>
      <c r="BQ951" s="50" t="s">
        <v>3</v>
      </c>
      <c r="BR951" s="71">
        <v>19.66995</v>
      </c>
      <c r="BS951" s="78">
        <v>20.540669999999999</v>
      </c>
      <c r="BT951" s="71">
        <v>21.411380000000001</v>
      </c>
    </row>
    <row r="952" spans="2:72" x14ac:dyDescent="0.3">
      <c r="B952" s="47"/>
      <c r="C952" s="52" t="s">
        <v>4</v>
      </c>
      <c r="D952" s="69">
        <v>10.263590000000001</v>
      </c>
      <c r="E952" s="79">
        <v>10.53753</v>
      </c>
      <c r="F952" s="69">
        <v>10.81148</v>
      </c>
      <c r="H952" s="47"/>
      <c r="I952" s="52" t="s">
        <v>4</v>
      </c>
      <c r="J952" s="69">
        <v>10.26796</v>
      </c>
      <c r="K952" s="79">
        <v>10.54936</v>
      </c>
      <c r="L952" s="69">
        <v>10.83075</v>
      </c>
      <c r="N952" s="47"/>
      <c r="O952" s="52" t="s">
        <v>4</v>
      </c>
      <c r="P952" s="69">
        <v>10.319129999999999</v>
      </c>
      <c r="Q952" s="79">
        <v>10.59334</v>
      </c>
      <c r="R952" s="69">
        <v>10.86754</v>
      </c>
      <c r="T952" s="47"/>
      <c r="U952" s="52" t="s">
        <v>4</v>
      </c>
      <c r="V952" s="69">
        <v>10.28755</v>
      </c>
      <c r="W952" s="79">
        <v>10.57273</v>
      </c>
      <c r="X952" s="69">
        <v>10.857900000000001</v>
      </c>
      <c r="Z952" s="47"/>
      <c r="AA952" s="52" t="s">
        <v>4</v>
      </c>
      <c r="AB952" s="69">
        <v>10.35839</v>
      </c>
      <c r="AC952" s="79">
        <v>10.65147</v>
      </c>
      <c r="AD952" s="69">
        <v>10.94454</v>
      </c>
      <c r="AF952" s="47"/>
      <c r="AG952" s="52" t="s">
        <v>4</v>
      </c>
      <c r="AH952" s="69">
        <v>10.39165</v>
      </c>
      <c r="AI952" s="79">
        <v>10.69004</v>
      </c>
      <c r="AJ952" s="69">
        <v>10.988429999999999</v>
      </c>
      <c r="AL952" s="47"/>
      <c r="AM952" s="52" t="s">
        <v>4</v>
      </c>
      <c r="AN952" s="69">
        <v>10.48917</v>
      </c>
      <c r="AO952" s="79">
        <v>10.883100000000001</v>
      </c>
      <c r="AP952" s="69">
        <v>11.27703</v>
      </c>
      <c r="AR952" s="47"/>
      <c r="AS952" s="52" t="s">
        <v>4</v>
      </c>
      <c r="AT952" s="69">
        <v>10.612590000000001</v>
      </c>
      <c r="AU952" s="79">
        <v>10.94126</v>
      </c>
      <c r="AV952" s="69">
        <v>11.26994</v>
      </c>
      <c r="AX952" s="47"/>
      <c r="AY952" s="52" t="s">
        <v>4</v>
      </c>
      <c r="AZ952" s="69">
        <v>10.682180000000001</v>
      </c>
      <c r="BA952" s="79">
        <v>11.048170000000001</v>
      </c>
      <c r="BB952" s="69">
        <v>11.41417</v>
      </c>
      <c r="BD952" s="47"/>
      <c r="BE952" s="52" t="s">
        <v>4</v>
      </c>
      <c r="BF952" s="69">
        <v>11.19998</v>
      </c>
      <c r="BG952" s="79">
        <v>11.58297</v>
      </c>
      <c r="BH952" s="69">
        <v>11.965960000000001</v>
      </c>
      <c r="BJ952" s="47"/>
      <c r="BK952" s="52" t="s">
        <v>4</v>
      </c>
      <c r="BL952" s="69">
        <v>11.867850000000001</v>
      </c>
      <c r="BM952" s="79">
        <v>12.486330000000001</v>
      </c>
      <c r="BN952" s="69">
        <v>13.104810000000001</v>
      </c>
      <c r="BP952" s="47"/>
      <c r="BQ952" s="52" t="s">
        <v>4</v>
      </c>
      <c r="BR952" s="69">
        <v>12.23133</v>
      </c>
      <c r="BS952" s="79">
        <v>12.61215</v>
      </c>
      <c r="BT952" s="69">
        <v>12.99297</v>
      </c>
    </row>
    <row r="953" spans="2:72" x14ac:dyDescent="0.3">
      <c r="B953" s="14" t="s">
        <v>16</v>
      </c>
      <c r="C953" s="50" t="s">
        <v>3</v>
      </c>
      <c r="D953" s="71">
        <v>2.6420699999999999</v>
      </c>
      <c r="E953" s="78">
        <v>2.8078500000000002</v>
      </c>
      <c r="F953" s="71">
        <v>2.9736400000000001</v>
      </c>
      <c r="H953" s="14" t="s">
        <v>16</v>
      </c>
      <c r="I953" s="50" t="s">
        <v>3</v>
      </c>
      <c r="J953" s="71">
        <v>2.6293199999999999</v>
      </c>
      <c r="K953" s="78">
        <v>2.8011300000000001</v>
      </c>
      <c r="L953" s="71">
        <v>2.9729399999999999</v>
      </c>
      <c r="N953" s="14" t="s">
        <v>16</v>
      </c>
      <c r="O953" s="50" t="s">
        <v>3</v>
      </c>
      <c r="P953" s="71">
        <v>2.6242200000000002</v>
      </c>
      <c r="Q953" s="78">
        <v>2.7948599999999999</v>
      </c>
      <c r="R953" s="71">
        <v>2.96549</v>
      </c>
      <c r="T953" s="14" t="s">
        <v>16</v>
      </c>
      <c r="U953" s="50" t="s">
        <v>3</v>
      </c>
      <c r="V953" s="71">
        <v>2.6362199999999998</v>
      </c>
      <c r="W953" s="78">
        <v>2.8257699999999999</v>
      </c>
      <c r="X953" s="71">
        <v>3.0153300000000001</v>
      </c>
      <c r="Z953" s="14" t="s">
        <v>16</v>
      </c>
      <c r="AA953" s="50" t="s">
        <v>3</v>
      </c>
      <c r="AB953" s="71">
        <v>2.6285400000000001</v>
      </c>
      <c r="AC953" s="78">
        <v>2.8037399999999999</v>
      </c>
      <c r="AD953" s="71">
        <v>2.9789400000000001</v>
      </c>
      <c r="AF953" s="14" t="s">
        <v>16</v>
      </c>
      <c r="AG953" s="50" t="s">
        <v>3</v>
      </c>
      <c r="AH953" s="71">
        <v>2.6101000000000001</v>
      </c>
      <c r="AI953" s="78">
        <v>2.8018000000000001</v>
      </c>
      <c r="AJ953" s="71">
        <v>2.9935</v>
      </c>
      <c r="AL953" s="14" t="s">
        <v>16</v>
      </c>
      <c r="AM953" s="50" t="s">
        <v>3</v>
      </c>
      <c r="AN953" s="71">
        <v>2.6024699999999998</v>
      </c>
      <c r="AO953" s="78">
        <v>2.7230099999999999</v>
      </c>
      <c r="AP953" s="71">
        <v>2.84354</v>
      </c>
      <c r="AR953" s="14" t="s">
        <v>16</v>
      </c>
      <c r="AS953" s="50" t="s">
        <v>3</v>
      </c>
      <c r="AT953" s="71">
        <v>2.5989200000000001</v>
      </c>
      <c r="AU953" s="78">
        <v>2.6794799999999999</v>
      </c>
      <c r="AV953" s="71">
        <v>2.7600500000000001</v>
      </c>
      <c r="AX953" s="14" t="s">
        <v>16</v>
      </c>
      <c r="AY953" s="50" t="s">
        <v>3</v>
      </c>
      <c r="AZ953" s="71">
        <v>2.56386</v>
      </c>
      <c r="BA953" s="78">
        <v>2.6056900000000001</v>
      </c>
      <c r="BB953" s="71">
        <v>2.6475200000000001</v>
      </c>
      <c r="BD953" s="14" t="s">
        <v>16</v>
      </c>
      <c r="BE953" s="50" t="s">
        <v>3</v>
      </c>
      <c r="BF953" s="71">
        <v>2.5542400000000001</v>
      </c>
      <c r="BG953" s="78">
        <v>2.6105200000000002</v>
      </c>
      <c r="BH953" s="71">
        <v>2.6667999999999998</v>
      </c>
      <c r="BJ953" s="14" t="s">
        <v>16</v>
      </c>
      <c r="BK953" s="50" t="s">
        <v>3</v>
      </c>
      <c r="BL953" s="71">
        <v>2.5389300000000001</v>
      </c>
      <c r="BM953" s="78">
        <v>2.57152</v>
      </c>
      <c r="BN953" s="71">
        <v>2.6040999999999999</v>
      </c>
      <c r="BP953" s="14" t="s">
        <v>16</v>
      </c>
      <c r="BQ953" s="50" t="s">
        <v>3</v>
      </c>
      <c r="BR953" s="71">
        <v>2.49438</v>
      </c>
      <c r="BS953" s="78">
        <v>2.51831</v>
      </c>
      <c r="BT953" s="71">
        <v>2.5422400000000001</v>
      </c>
    </row>
    <row r="954" spans="2:72" x14ac:dyDescent="0.3">
      <c r="B954" s="47"/>
      <c r="C954" s="52" t="s">
        <v>4</v>
      </c>
      <c r="D954" s="69">
        <v>1.34873</v>
      </c>
      <c r="E954" s="79">
        <v>1.40002</v>
      </c>
      <c r="F954" s="69">
        <v>1.4513100000000001</v>
      </c>
      <c r="H954" s="47"/>
      <c r="I954" s="52" t="s">
        <v>4</v>
      </c>
      <c r="J954" s="69">
        <v>1.3514699999999999</v>
      </c>
      <c r="K954" s="79">
        <v>1.40564</v>
      </c>
      <c r="L954" s="69">
        <v>1.4598199999999999</v>
      </c>
      <c r="N954" s="47"/>
      <c r="O954" s="52" t="s">
        <v>4</v>
      </c>
      <c r="P954" s="69">
        <v>1.3430899999999999</v>
      </c>
      <c r="Q954" s="79">
        <v>1.3948499999999999</v>
      </c>
      <c r="R954" s="69">
        <v>1.4466000000000001</v>
      </c>
      <c r="T954" s="47"/>
      <c r="U954" s="52" t="s">
        <v>4</v>
      </c>
      <c r="V954" s="69">
        <v>1.31365</v>
      </c>
      <c r="W954" s="79">
        <v>1.38618</v>
      </c>
      <c r="X954" s="69">
        <v>1.4587000000000001</v>
      </c>
      <c r="Z954" s="47"/>
      <c r="AA954" s="52" t="s">
        <v>4</v>
      </c>
      <c r="AB954" s="69">
        <v>1.3315999999999999</v>
      </c>
      <c r="AC954" s="79">
        <v>1.40639</v>
      </c>
      <c r="AD954" s="69">
        <v>1.48119</v>
      </c>
      <c r="AF954" s="47"/>
      <c r="AG954" s="52" t="s">
        <v>4</v>
      </c>
      <c r="AH954" s="69">
        <v>1.34036</v>
      </c>
      <c r="AI954" s="79">
        <v>1.4000300000000001</v>
      </c>
      <c r="AJ954" s="69">
        <v>1.4597</v>
      </c>
      <c r="AL954" s="47"/>
      <c r="AM954" s="52" t="s">
        <v>4</v>
      </c>
      <c r="AN954" s="69">
        <v>1.37738</v>
      </c>
      <c r="AO954" s="79">
        <v>1.4161600000000001</v>
      </c>
      <c r="AP954" s="69">
        <v>1.4549300000000001</v>
      </c>
      <c r="AR954" s="47"/>
      <c r="AS954" s="52" t="s">
        <v>4</v>
      </c>
      <c r="AT954" s="69">
        <v>1.40065</v>
      </c>
      <c r="AU954" s="79">
        <v>1.42852</v>
      </c>
      <c r="AV954" s="69">
        <v>1.45638</v>
      </c>
      <c r="AX954" s="47"/>
      <c r="AY954" s="52" t="s">
        <v>4</v>
      </c>
      <c r="AZ954" s="69">
        <v>1.43991</v>
      </c>
      <c r="BA954" s="79">
        <v>1.45482</v>
      </c>
      <c r="BB954" s="69">
        <v>1.46974</v>
      </c>
      <c r="BD954" s="47"/>
      <c r="BE954" s="52" t="s">
        <v>4</v>
      </c>
      <c r="BF954" s="69">
        <v>1.42353</v>
      </c>
      <c r="BG954" s="79">
        <v>1.4360200000000001</v>
      </c>
      <c r="BH954" s="69">
        <v>1.4484999999999999</v>
      </c>
      <c r="BJ954" s="47"/>
      <c r="BK954" s="52" t="s">
        <v>4</v>
      </c>
      <c r="BL954" s="69">
        <v>1.4332199999999999</v>
      </c>
      <c r="BM954" s="79">
        <v>1.4426099999999999</v>
      </c>
      <c r="BN954" s="69">
        <v>1.45201</v>
      </c>
      <c r="BP954" s="47"/>
      <c r="BQ954" s="52" t="s">
        <v>4</v>
      </c>
      <c r="BR954" s="69">
        <v>1.4305699999999999</v>
      </c>
      <c r="BS954" s="79">
        <v>1.4398599999999999</v>
      </c>
      <c r="BT954" s="69">
        <v>1.44916</v>
      </c>
    </row>
    <row r="955" spans="2:72" x14ac:dyDescent="0.3">
      <c r="B955" s="14" t="s">
        <v>17</v>
      </c>
      <c r="C955" s="50" t="s">
        <v>3</v>
      </c>
      <c r="D955" s="71">
        <v>88.259540000000001</v>
      </c>
      <c r="E955" s="107">
        <v>88.820589999999996</v>
      </c>
      <c r="F955" s="71">
        <v>89.381640000000004</v>
      </c>
      <c r="H955" s="14" t="s">
        <v>17</v>
      </c>
      <c r="I955" s="50" t="s">
        <v>3</v>
      </c>
      <c r="J955" s="71">
        <v>88.266589999999994</v>
      </c>
      <c r="K955" s="107">
        <v>88.814400000000006</v>
      </c>
      <c r="L955" s="71">
        <v>89.362210000000005</v>
      </c>
      <c r="N955" s="14" t="s">
        <v>17</v>
      </c>
      <c r="O955" s="50" t="s">
        <v>3</v>
      </c>
      <c r="P955" s="71">
        <v>88.249319999999997</v>
      </c>
      <c r="Q955" s="107">
        <v>88.818010000000001</v>
      </c>
      <c r="R955" s="71">
        <v>89.386709999999994</v>
      </c>
      <c r="T955" s="14" t="s">
        <v>17</v>
      </c>
      <c r="U955" s="50" t="s">
        <v>3</v>
      </c>
      <c r="V955" s="71">
        <v>88.239239999999995</v>
      </c>
      <c r="W955" s="107">
        <v>88.837720000000004</v>
      </c>
      <c r="X955" s="71">
        <v>89.436199999999999</v>
      </c>
      <c r="Z955" s="14" t="s">
        <v>17</v>
      </c>
      <c r="AA955" s="50" t="s">
        <v>3</v>
      </c>
      <c r="AB955" s="71">
        <v>88.270330000000001</v>
      </c>
      <c r="AC955" s="107">
        <v>88.888810000000007</v>
      </c>
      <c r="AD955" s="71">
        <v>89.507289999999998</v>
      </c>
      <c r="AF955" s="14" t="s">
        <v>17</v>
      </c>
      <c r="AG955" s="50" t="s">
        <v>3</v>
      </c>
      <c r="AH955" s="71">
        <v>88.305840000000003</v>
      </c>
      <c r="AI955" s="107">
        <v>88.964020000000005</v>
      </c>
      <c r="AJ955" s="71">
        <v>89.622209999999995</v>
      </c>
      <c r="AL955" s="14" t="s">
        <v>17</v>
      </c>
      <c r="AM955" s="50" t="s">
        <v>3</v>
      </c>
      <c r="AN955" s="71">
        <v>88.461539999999999</v>
      </c>
      <c r="AO955" s="107">
        <v>89.328040000000001</v>
      </c>
      <c r="AP955" s="71">
        <v>90.194550000000007</v>
      </c>
      <c r="AR955" s="14" t="s">
        <v>17</v>
      </c>
      <c r="AS955" s="50" t="s">
        <v>3</v>
      </c>
      <c r="AT955" s="71">
        <v>88.491990000000001</v>
      </c>
      <c r="AU955" s="107">
        <v>89.792169999999999</v>
      </c>
      <c r="AV955" s="71">
        <v>91.092349999999996</v>
      </c>
      <c r="AX955" s="14" t="s">
        <v>17</v>
      </c>
      <c r="AY955" s="50" t="s">
        <v>3</v>
      </c>
      <c r="AZ955" s="71">
        <v>88.892139999999998</v>
      </c>
      <c r="BA955" s="107">
        <v>90.479879999999994</v>
      </c>
      <c r="BB955" s="71">
        <v>92.067620000000005</v>
      </c>
      <c r="BD955" s="14" t="s">
        <v>17</v>
      </c>
      <c r="BE955" s="50" t="s">
        <v>3</v>
      </c>
      <c r="BF955" s="71">
        <v>89.493129999999994</v>
      </c>
      <c r="BG955" s="107">
        <v>92.049869999999999</v>
      </c>
      <c r="BH955" s="71">
        <v>94.606610000000003</v>
      </c>
      <c r="BJ955" s="14" t="s">
        <v>17</v>
      </c>
      <c r="BK955" s="50" t="s">
        <v>3</v>
      </c>
      <c r="BL955" s="71">
        <v>93.330500000000001</v>
      </c>
      <c r="BM955" s="107">
        <v>96.676749999999998</v>
      </c>
      <c r="BN955" s="71">
        <v>100.02301</v>
      </c>
      <c r="BP955" s="14" t="s">
        <v>17</v>
      </c>
      <c r="BQ955" s="50" t="s">
        <v>3</v>
      </c>
      <c r="BR955" s="71">
        <v>101.50429</v>
      </c>
      <c r="BS955" s="107">
        <v>107.43566</v>
      </c>
      <c r="BT955" s="71">
        <v>113.36703</v>
      </c>
    </row>
    <row r="956" spans="2:72" x14ac:dyDescent="0.3">
      <c r="B956" s="47"/>
      <c r="C956" s="52" t="s">
        <v>4</v>
      </c>
      <c r="D956" s="69">
        <v>42.319110000000002</v>
      </c>
      <c r="E956" s="79">
        <v>42.621810000000004</v>
      </c>
      <c r="F956" s="69">
        <v>42.924520000000001</v>
      </c>
      <c r="H956" s="47"/>
      <c r="I956" s="52" t="s">
        <v>4</v>
      </c>
      <c r="J956" s="69">
        <v>42.33323</v>
      </c>
      <c r="K956" s="79">
        <v>42.664389999999997</v>
      </c>
      <c r="L956" s="69">
        <v>42.995550000000001</v>
      </c>
      <c r="N956" s="47"/>
      <c r="O956" s="52" t="s">
        <v>4</v>
      </c>
      <c r="P956" s="69">
        <v>42.347360000000002</v>
      </c>
      <c r="Q956" s="79">
        <v>42.692279999999997</v>
      </c>
      <c r="R956" s="69">
        <v>43.037190000000002</v>
      </c>
      <c r="T956" s="47"/>
      <c r="U956" s="52" t="s">
        <v>4</v>
      </c>
      <c r="V956" s="69">
        <v>42.374450000000003</v>
      </c>
      <c r="W956" s="79">
        <v>42.824759999999998</v>
      </c>
      <c r="X956" s="69">
        <v>43.275069999999999</v>
      </c>
      <c r="Z956" s="47"/>
      <c r="AA956" s="52" t="s">
        <v>4</v>
      </c>
      <c r="AB956" s="69">
        <v>42.492150000000002</v>
      </c>
      <c r="AC956" s="79">
        <v>43.020330000000001</v>
      </c>
      <c r="AD956" s="69">
        <v>43.54851</v>
      </c>
      <c r="AF956" s="47"/>
      <c r="AG956" s="52" t="s">
        <v>4</v>
      </c>
      <c r="AH956" s="69">
        <v>42.538379999999997</v>
      </c>
      <c r="AI956" s="79">
        <v>43.310479999999998</v>
      </c>
      <c r="AJ956" s="69">
        <v>44.08258</v>
      </c>
      <c r="AL956" s="47"/>
      <c r="AM956" s="52" t="s">
        <v>4</v>
      </c>
      <c r="AN956" s="69">
        <v>42.888370000000002</v>
      </c>
      <c r="AO956" s="79">
        <v>43.951329999999999</v>
      </c>
      <c r="AP956" s="69">
        <v>45.014299999999999</v>
      </c>
      <c r="AR956" s="47"/>
      <c r="AS956" s="52" t="s">
        <v>4</v>
      </c>
      <c r="AT956" s="69">
        <v>43.137430000000002</v>
      </c>
      <c r="AU956" s="79">
        <v>44.934199999999997</v>
      </c>
      <c r="AV956" s="69">
        <v>46.730969999999999</v>
      </c>
      <c r="AX956" s="47"/>
      <c r="AY956" s="52" t="s">
        <v>4</v>
      </c>
      <c r="AZ956" s="69">
        <v>44.350090000000002</v>
      </c>
      <c r="BA956" s="79">
        <v>46.530830000000002</v>
      </c>
      <c r="BB956" s="69">
        <v>48.711559999999999</v>
      </c>
      <c r="BD956" s="47"/>
      <c r="BE956" s="52" t="s">
        <v>4</v>
      </c>
      <c r="BF956" s="69">
        <v>46.243749999999999</v>
      </c>
      <c r="BG956" s="79">
        <v>50.561309999999999</v>
      </c>
      <c r="BH956" s="69">
        <v>54.878869999999999</v>
      </c>
      <c r="BJ956" s="47"/>
      <c r="BK956" s="52" t="s">
        <v>4</v>
      </c>
      <c r="BL956" s="69">
        <v>50.702170000000002</v>
      </c>
      <c r="BM956" s="79">
        <v>54.882750000000001</v>
      </c>
      <c r="BN956" s="69">
        <v>59.063319999999997</v>
      </c>
      <c r="BP956" s="47"/>
      <c r="BQ956" s="52" t="s">
        <v>4</v>
      </c>
      <c r="BR956" s="69">
        <v>60.209110000000003</v>
      </c>
      <c r="BS956" s="79">
        <v>67.852850000000004</v>
      </c>
      <c r="BT956" s="69">
        <v>75.496589999999998</v>
      </c>
    </row>
    <row r="957" spans="2:72" x14ac:dyDescent="0.3">
      <c r="B957" s="14" t="s">
        <v>18</v>
      </c>
      <c r="C957" s="50" t="s">
        <v>3</v>
      </c>
      <c r="D957" s="71">
        <v>84.913970000000006</v>
      </c>
      <c r="E957" s="78">
        <v>85.228139999999996</v>
      </c>
      <c r="F957" s="71">
        <v>85.542310000000001</v>
      </c>
      <c r="H957" s="14" t="s">
        <v>18</v>
      </c>
      <c r="I957" s="50" t="s">
        <v>3</v>
      </c>
      <c r="J957" s="71">
        <v>84.913210000000007</v>
      </c>
      <c r="K957" s="78">
        <v>85.231179999999995</v>
      </c>
      <c r="L957" s="71">
        <v>85.549160000000001</v>
      </c>
      <c r="N957" s="14" t="s">
        <v>18</v>
      </c>
      <c r="O957" s="50" t="s">
        <v>3</v>
      </c>
      <c r="P957" s="71">
        <v>84.914760000000001</v>
      </c>
      <c r="Q957" s="78">
        <v>85.227440000000001</v>
      </c>
      <c r="R957" s="71">
        <v>85.540130000000005</v>
      </c>
      <c r="T957" s="14" t="s">
        <v>18</v>
      </c>
      <c r="U957" s="50" t="s">
        <v>3</v>
      </c>
      <c r="V957" s="71">
        <v>84.915909999999997</v>
      </c>
      <c r="W957" s="78">
        <v>85.218360000000004</v>
      </c>
      <c r="X957" s="71">
        <v>85.520820000000001</v>
      </c>
      <c r="Z957" s="14" t="s">
        <v>18</v>
      </c>
      <c r="AA957" s="50" t="s">
        <v>3</v>
      </c>
      <c r="AB957" s="71">
        <v>84.911829999999995</v>
      </c>
      <c r="AC957" s="78">
        <v>85.21772</v>
      </c>
      <c r="AD957" s="71">
        <v>85.523619999999994</v>
      </c>
      <c r="AF957" s="14" t="s">
        <v>18</v>
      </c>
      <c r="AG957" s="50" t="s">
        <v>3</v>
      </c>
      <c r="AH957" s="71">
        <v>84.912589999999994</v>
      </c>
      <c r="AI957" s="78">
        <v>85.224329999999995</v>
      </c>
      <c r="AJ957" s="71">
        <v>85.536069999999995</v>
      </c>
      <c r="AL957" s="14" t="s">
        <v>18</v>
      </c>
      <c r="AM957" s="50" t="s">
        <v>3</v>
      </c>
      <c r="AN957" s="71">
        <v>84.912679999999995</v>
      </c>
      <c r="AO957" s="78">
        <v>85.202600000000004</v>
      </c>
      <c r="AP957" s="71">
        <v>85.492519999999999</v>
      </c>
      <c r="AR957" s="14" t="s">
        <v>18</v>
      </c>
      <c r="AS957" s="50" t="s">
        <v>3</v>
      </c>
      <c r="AT957" s="71">
        <v>84.900310000000005</v>
      </c>
      <c r="AU957" s="78">
        <v>85.187280000000001</v>
      </c>
      <c r="AV957" s="71">
        <v>85.474249999999998</v>
      </c>
      <c r="AX957" s="14" t="s">
        <v>18</v>
      </c>
      <c r="AY957" s="50" t="s">
        <v>3</v>
      </c>
      <c r="AZ957" s="71">
        <v>84.90634</v>
      </c>
      <c r="BA957" s="78">
        <v>85.183970000000002</v>
      </c>
      <c r="BB957" s="71">
        <v>85.461600000000004</v>
      </c>
      <c r="BD957" s="14" t="s">
        <v>18</v>
      </c>
      <c r="BE957" s="50" t="s">
        <v>3</v>
      </c>
      <c r="BF957" s="71">
        <v>84.854500000000002</v>
      </c>
      <c r="BG957" s="78">
        <v>85.126580000000004</v>
      </c>
      <c r="BH957" s="71">
        <v>85.398660000000007</v>
      </c>
      <c r="BJ957" s="14" t="s">
        <v>18</v>
      </c>
      <c r="BK957" s="50" t="s">
        <v>3</v>
      </c>
      <c r="BL957" s="71">
        <v>84.75949</v>
      </c>
      <c r="BM957" s="78">
        <v>85.013239999999996</v>
      </c>
      <c r="BN957" s="71">
        <v>85.266990000000007</v>
      </c>
      <c r="BP957" s="14" t="s">
        <v>18</v>
      </c>
      <c r="BQ957" s="50" t="s">
        <v>3</v>
      </c>
      <c r="BR957" s="71">
        <v>84.394620000000003</v>
      </c>
      <c r="BS957" s="78">
        <v>84.681120000000007</v>
      </c>
      <c r="BT957" s="71">
        <v>84.967609999999993</v>
      </c>
    </row>
    <row r="958" spans="2:72" x14ac:dyDescent="0.3">
      <c r="B958" s="47"/>
      <c r="C958" s="52" t="s">
        <v>4</v>
      </c>
      <c r="D958" s="69">
        <v>40.608580000000003</v>
      </c>
      <c r="E958" s="79">
        <v>40.878619999999998</v>
      </c>
      <c r="F958" s="69">
        <v>41.148670000000003</v>
      </c>
      <c r="H958" s="47"/>
      <c r="I958" s="52" t="s">
        <v>4</v>
      </c>
      <c r="J958" s="69">
        <v>40.617240000000002</v>
      </c>
      <c r="K958" s="79">
        <v>40.88306</v>
      </c>
      <c r="L958" s="69">
        <v>41.148890000000002</v>
      </c>
      <c r="N958" s="47"/>
      <c r="O958" s="52" t="s">
        <v>4</v>
      </c>
      <c r="P958" s="69">
        <v>40.612740000000002</v>
      </c>
      <c r="Q958" s="79">
        <v>40.881480000000003</v>
      </c>
      <c r="R958" s="69">
        <v>41.150219999999997</v>
      </c>
      <c r="T958" s="47"/>
      <c r="U958" s="52" t="s">
        <v>4</v>
      </c>
      <c r="V958" s="69">
        <v>40.606569999999998</v>
      </c>
      <c r="W958" s="79">
        <v>40.877499999999998</v>
      </c>
      <c r="X958" s="69">
        <v>41.148429999999998</v>
      </c>
      <c r="Z958" s="47"/>
      <c r="AA958" s="52" t="s">
        <v>4</v>
      </c>
      <c r="AB958" s="69">
        <v>40.601399999999998</v>
      </c>
      <c r="AC958" s="79">
        <v>40.872480000000003</v>
      </c>
      <c r="AD958" s="69">
        <v>41.143549999999998</v>
      </c>
      <c r="AF958" s="47"/>
      <c r="AG958" s="52" t="s">
        <v>4</v>
      </c>
      <c r="AH958" s="69">
        <v>40.606780000000001</v>
      </c>
      <c r="AI958" s="79">
        <v>40.875050000000002</v>
      </c>
      <c r="AJ958" s="69">
        <v>41.143320000000003</v>
      </c>
      <c r="AL958" s="47"/>
      <c r="AM958" s="52" t="s">
        <v>4</v>
      </c>
      <c r="AN958" s="69">
        <v>40.585830000000001</v>
      </c>
      <c r="AO958" s="79">
        <v>40.861559999999997</v>
      </c>
      <c r="AP958" s="69">
        <v>41.13729</v>
      </c>
      <c r="AR958" s="47"/>
      <c r="AS958" s="52" t="s">
        <v>4</v>
      </c>
      <c r="AT958" s="69">
        <v>40.579450000000001</v>
      </c>
      <c r="AU958" s="79">
        <v>40.851129999999998</v>
      </c>
      <c r="AV958" s="69">
        <v>41.122810000000001</v>
      </c>
      <c r="AX958" s="47"/>
      <c r="AY958" s="52" t="s">
        <v>4</v>
      </c>
      <c r="AZ958" s="69">
        <v>40.580080000000002</v>
      </c>
      <c r="BA958" s="79">
        <v>40.85557</v>
      </c>
      <c r="BB958" s="69">
        <v>41.131059999999998</v>
      </c>
      <c r="BD958" s="47"/>
      <c r="BE958" s="52" t="s">
        <v>4</v>
      </c>
      <c r="BF958" s="69">
        <v>40.556649999999998</v>
      </c>
      <c r="BG958" s="79">
        <v>40.839700000000001</v>
      </c>
      <c r="BH958" s="69">
        <v>41.12276</v>
      </c>
      <c r="BJ958" s="47"/>
      <c r="BK958" s="52" t="s">
        <v>4</v>
      </c>
      <c r="BL958" s="69">
        <v>40.529029999999999</v>
      </c>
      <c r="BM958" s="79">
        <v>40.798920000000003</v>
      </c>
      <c r="BN958" s="69">
        <v>41.068809999999999</v>
      </c>
      <c r="BP958" s="47"/>
      <c r="BQ958" s="52" t="s">
        <v>4</v>
      </c>
      <c r="BR958" s="69">
        <v>40.447090000000003</v>
      </c>
      <c r="BS958" s="79">
        <v>40.75038</v>
      </c>
      <c r="BT958" s="69">
        <v>41.053669999999997</v>
      </c>
    </row>
    <row r="959" spans="2:72" x14ac:dyDescent="0.3">
      <c r="B959" s="14" t="s">
        <v>19</v>
      </c>
      <c r="C959" s="50" t="s">
        <v>3</v>
      </c>
      <c r="D959" s="71">
        <v>1.4869000000000001</v>
      </c>
      <c r="E959" s="107">
        <v>1.5998699999999999</v>
      </c>
      <c r="F959" s="71">
        <v>1.7128399999999999</v>
      </c>
      <c r="H959" s="14" t="s">
        <v>19</v>
      </c>
      <c r="I959" s="50" t="s">
        <v>3</v>
      </c>
      <c r="J959" s="71">
        <v>1.4783299999999999</v>
      </c>
      <c r="K959" s="107">
        <v>1.5881799999999999</v>
      </c>
      <c r="L959" s="71">
        <v>1.6980200000000001</v>
      </c>
      <c r="N959" s="14" t="s">
        <v>19</v>
      </c>
      <c r="O959" s="50" t="s">
        <v>3</v>
      </c>
      <c r="P959" s="71">
        <v>1.4725600000000001</v>
      </c>
      <c r="Q959" s="107">
        <v>1.57663</v>
      </c>
      <c r="R959" s="71">
        <v>1.6807000000000001</v>
      </c>
      <c r="T959" s="14" t="s">
        <v>19</v>
      </c>
      <c r="U959" s="50" t="s">
        <v>3</v>
      </c>
      <c r="V959" s="71">
        <v>1.46414</v>
      </c>
      <c r="W959" s="107">
        <v>1.5599700000000001</v>
      </c>
      <c r="X959" s="71">
        <v>1.65581</v>
      </c>
      <c r="Z959" s="14" t="s">
        <v>19</v>
      </c>
      <c r="AA959" s="50" t="s">
        <v>3</v>
      </c>
      <c r="AB959" s="71">
        <v>1.4518899999999999</v>
      </c>
      <c r="AC959" s="107">
        <v>1.5414399999999999</v>
      </c>
      <c r="AD959" s="71">
        <v>1.6309899999999999</v>
      </c>
      <c r="AF959" s="14" t="s">
        <v>19</v>
      </c>
      <c r="AG959" s="50" t="s">
        <v>3</v>
      </c>
      <c r="AH959" s="71">
        <v>1.4273</v>
      </c>
      <c r="AI959" s="107">
        <v>1.5125900000000001</v>
      </c>
      <c r="AJ959" s="71">
        <v>1.59788</v>
      </c>
      <c r="AL959" s="14" t="s">
        <v>19</v>
      </c>
      <c r="AM959" s="50" t="s">
        <v>3</v>
      </c>
      <c r="AN959" s="71">
        <v>1.40202</v>
      </c>
      <c r="AO959" s="107">
        <v>1.47597</v>
      </c>
      <c r="AP959" s="71">
        <v>1.54992</v>
      </c>
      <c r="AR959" s="14" t="s">
        <v>19</v>
      </c>
      <c r="AS959" s="50" t="s">
        <v>3</v>
      </c>
      <c r="AT959" s="71">
        <v>1.3698699999999999</v>
      </c>
      <c r="AU959" s="107">
        <v>1.4292199999999999</v>
      </c>
      <c r="AV959" s="71">
        <v>1.4885600000000001</v>
      </c>
      <c r="AX959" s="14" t="s">
        <v>19</v>
      </c>
      <c r="AY959" s="50" t="s">
        <v>3</v>
      </c>
      <c r="AZ959" s="71">
        <v>1.3236399999999999</v>
      </c>
      <c r="BA959" s="107">
        <v>1.3691</v>
      </c>
      <c r="BB959" s="71">
        <v>1.41455</v>
      </c>
      <c r="BD959" s="14" t="s">
        <v>19</v>
      </c>
      <c r="BE959" s="50" t="s">
        <v>3</v>
      </c>
      <c r="BF959" s="71">
        <v>1.2705200000000001</v>
      </c>
      <c r="BG959" s="107">
        <v>1.29908</v>
      </c>
      <c r="BH959" s="71">
        <v>1.3276399999999999</v>
      </c>
      <c r="BJ959" s="14" t="s">
        <v>19</v>
      </c>
      <c r="BK959" s="50" t="s">
        <v>3</v>
      </c>
      <c r="BL959" s="71">
        <v>1.1772199999999999</v>
      </c>
      <c r="BM959" s="107">
        <v>1.20004</v>
      </c>
      <c r="BN959" s="71">
        <v>1.2228600000000001</v>
      </c>
      <c r="BP959" s="14" t="s">
        <v>19</v>
      </c>
      <c r="BQ959" s="50" t="s">
        <v>3</v>
      </c>
      <c r="BR959" s="71">
        <v>1.0415099999999999</v>
      </c>
      <c r="BS959" s="107">
        <v>1.0539499999999999</v>
      </c>
      <c r="BT959" s="71">
        <v>1.0664</v>
      </c>
    </row>
    <row r="960" spans="2:72" x14ac:dyDescent="0.3">
      <c r="B960" s="47"/>
      <c r="C960" s="52" t="s">
        <v>4</v>
      </c>
      <c r="D960" s="69">
        <v>1.13869</v>
      </c>
      <c r="E960" s="79">
        <v>1.1944699999999999</v>
      </c>
      <c r="F960" s="69">
        <v>1.25024</v>
      </c>
      <c r="H960" s="47"/>
      <c r="I960" s="52" t="s">
        <v>4</v>
      </c>
      <c r="J960" s="69">
        <v>1.12693</v>
      </c>
      <c r="K960" s="79">
        <v>1.1779999999999999</v>
      </c>
      <c r="L960" s="69">
        <v>1.2290700000000001</v>
      </c>
      <c r="N960" s="47"/>
      <c r="O960" s="52" t="s">
        <v>4</v>
      </c>
      <c r="P960" s="69">
        <v>1.11375</v>
      </c>
      <c r="Q960" s="79">
        <v>1.15828</v>
      </c>
      <c r="R960" s="69">
        <v>1.2028099999999999</v>
      </c>
      <c r="T960" s="47"/>
      <c r="U960" s="52" t="s">
        <v>4</v>
      </c>
      <c r="V960" s="69">
        <v>1.0965499999999999</v>
      </c>
      <c r="W960" s="79">
        <v>1.13479</v>
      </c>
      <c r="X960" s="69">
        <v>1.17303</v>
      </c>
      <c r="Z960" s="47"/>
      <c r="AA960" s="52" t="s">
        <v>4</v>
      </c>
      <c r="AB960" s="69">
        <v>1.07443</v>
      </c>
      <c r="AC960" s="79">
        <v>1.10741</v>
      </c>
      <c r="AD960" s="69">
        <v>1.1404000000000001</v>
      </c>
      <c r="AF960" s="47"/>
      <c r="AG960" s="52" t="s">
        <v>4</v>
      </c>
      <c r="AH960" s="69">
        <v>1.04599</v>
      </c>
      <c r="AI960" s="79">
        <v>1.0733699999999999</v>
      </c>
      <c r="AJ960" s="69">
        <v>1.1007499999999999</v>
      </c>
      <c r="AL960" s="47"/>
      <c r="AM960" s="52" t="s">
        <v>4</v>
      </c>
      <c r="AN960" s="69">
        <v>1.0150699999999999</v>
      </c>
      <c r="AO960" s="79">
        <v>1.0523100000000001</v>
      </c>
      <c r="AP960" s="69">
        <v>1.08954</v>
      </c>
      <c r="AR960" s="47"/>
      <c r="AS960" s="52" t="s">
        <v>4</v>
      </c>
      <c r="AT960" s="69">
        <v>0.98172999999999999</v>
      </c>
      <c r="AU960" s="79">
        <v>1.03677</v>
      </c>
      <c r="AV960" s="69">
        <v>1.0918099999999999</v>
      </c>
      <c r="AX960" s="47"/>
      <c r="AY960" s="52" t="s">
        <v>4</v>
      </c>
      <c r="AZ960" s="69">
        <v>0.94813999999999998</v>
      </c>
      <c r="BA960" s="79">
        <v>1.0104299999999999</v>
      </c>
      <c r="BB960" s="69">
        <v>1.0727199999999999</v>
      </c>
      <c r="BD960" s="47"/>
      <c r="BE960" s="52" t="s">
        <v>4</v>
      </c>
      <c r="BF960" s="69">
        <v>0.94257999999999997</v>
      </c>
      <c r="BG960" s="79">
        <v>0.99328000000000005</v>
      </c>
      <c r="BH960" s="69">
        <v>1.0439799999999999</v>
      </c>
      <c r="BJ960" s="47"/>
      <c r="BK960" s="52" t="s">
        <v>4</v>
      </c>
      <c r="BL960" s="69">
        <v>0.94098000000000004</v>
      </c>
      <c r="BM960" s="79">
        <v>0.97738999999999998</v>
      </c>
      <c r="BN960" s="69">
        <v>1.0138</v>
      </c>
      <c r="BP960" s="47"/>
      <c r="BQ960" s="52" t="s">
        <v>4</v>
      </c>
      <c r="BR960" s="69">
        <v>0.85579000000000005</v>
      </c>
      <c r="BS960" s="79">
        <v>0.88053999999999999</v>
      </c>
      <c r="BT960" s="69">
        <v>0.90529999999999999</v>
      </c>
    </row>
    <row r="961" spans="2:72" x14ac:dyDescent="0.3">
      <c r="B961" s="14" t="s">
        <v>20</v>
      </c>
      <c r="C961" s="50" t="s">
        <v>3</v>
      </c>
      <c r="D961" s="71">
        <v>1.27386</v>
      </c>
      <c r="E961" s="107">
        <v>1.4113599999999999</v>
      </c>
      <c r="F961" s="71">
        <v>1.54887</v>
      </c>
      <c r="H961" s="14" t="s">
        <v>20</v>
      </c>
      <c r="I961" s="50" t="s">
        <v>3</v>
      </c>
      <c r="J961" s="71">
        <v>1.26695</v>
      </c>
      <c r="K961" s="107">
        <v>1.4077500000000001</v>
      </c>
      <c r="L961" s="71">
        <v>1.54854</v>
      </c>
      <c r="N961" s="14" t="s">
        <v>20</v>
      </c>
      <c r="O961" s="50" t="s">
        <v>3</v>
      </c>
      <c r="P961" s="71">
        <v>1.2512300000000001</v>
      </c>
      <c r="Q961" s="107">
        <v>1.39513</v>
      </c>
      <c r="R961" s="71">
        <v>1.5390299999999999</v>
      </c>
      <c r="T961" s="14" t="s">
        <v>20</v>
      </c>
      <c r="U961" s="50" t="s">
        <v>3</v>
      </c>
      <c r="V961" s="71">
        <v>1.23671</v>
      </c>
      <c r="W961" s="107">
        <v>1.3835900000000001</v>
      </c>
      <c r="X961" s="71">
        <v>1.5304599999999999</v>
      </c>
      <c r="Z961" s="14" t="s">
        <v>20</v>
      </c>
      <c r="AA961" s="50" t="s">
        <v>3</v>
      </c>
      <c r="AB961" s="71">
        <v>1.2003299999999999</v>
      </c>
      <c r="AC961" s="107">
        <v>1.3568800000000001</v>
      </c>
      <c r="AD961" s="71">
        <v>1.51342</v>
      </c>
      <c r="AF961" s="14" t="s">
        <v>20</v>
      </c>
      <c r="AG961" s="50" t="s">
        <v>3</v>
      </c>
      <c r="AH961" s="71">
        <v>1.1589700000000001</v>
      </c>
      <c r="AI961" s="107">
        <v>1.32907</v>
      </c>
      <c r="AJ961" s="71">
        <v>1.4991699999999999</v>
      </c>
      <c r="AL961" s="14" t="s">
        <v>20</v>
      </c>
      <c r="AM961" s="50" t="s">
        <v>3</v>
      </c>
      <c r="AN961" s="71">
        <v>1.0887199999999999</v>
      </c>
      <c r="AO961" s="107">
        <v>1.2738700000000001</v>
      </c>
      <c r="AP961" s="71">
        <v>1.45903</v>
      </c>
      <c r="AR961" s="14" t="s">
        <v>20</v>
      </c>
      <c r="AS961" s="50" t="s">
        <v>3</v>
      </c>
      <c r="AT961" s="71">
        <v>1.0233699999999999</v>
      </c>
      <c r="AU961" s="107">
        <v>1.2011000000000001</v>
      </c>
      <c r="AV961" s="71">
        <v>1.3788199999999999</v>
      </c>
      <c r="AX961" s="14" t="s">
        <v>20</v>
      </c>
      <c r="AY961" s="50" t="s">
        <v>3</v>
      </c>
      <c r="AZ961" s="71">
        <v>0.95130999999999999</v>
      </c>
      <c r="BA961" s="107">
        <v>1.11287</v>
      </c>
      <c r="BB961" s="71">
        <v>1.27443</v>
      </c>
      <c r="BD961" s="14" t="s">
        <v>20</v>
      </c>
      <c r="BE961" s="50" t="s">
        <v>3</v>
      </c>
      <c r="BF961" s="71">
        <v>0.81128</v>
      </c>
      <c r="BG961" s="107">
        <v>0.95062000000000002</v>
      </c>
      <c r="BH961" s="71">
        <v>1.0899700000000001</v>
      </c>
      <c r="BJ961" s="14" t="s">
        <v>20</v>
      </c>
      <c r="BK961" s="50" t="s">
        <v>3</v>
      </c>
      <c r="BL961" s="71">
        <v>0.62639999999999996</v>
      </c>
      <c r="BM961" s="107">
        <v>0.76605999999999996</v>
      </c>
      <c r="BN961" s="71">
        <v>0.90571999999999997</v>
      </c>
      <c r="BP961" s="14" t="s">
        <v>20</v>
      </c>
      <c r="BQ961" s="50" t="s">
        <v>3</v>
      </c>
      <c r="BR961" s="71">
        <v>0.63670000000000004</v>
      </c>
      <c r="BS961" s="107">
        <v>0.73589000000000004</v>
      </c>
      <c r="BT961" s="71">
        <v>0.83509</v>
      </c>
    </row>
    <row r="962" spans="2:72" x14ac:dyDescent="0.3">
      <c r="B962" s="47"/>
      <c r="C962" s="52" t="s">
        <v>4</v>
      </c>
      <c r="D962" s="69">
        <v>1.0133799999999999</v>
      </c>
      <c r="E962" s="79">
        <v>1.06274</v>
      </c>
      <c r="F962" s="69">
        <v>1.1121000000000001</v>
      </c>
      <c r="H962" s="47"/>
      <c r="I962" s="52" t="s">
        <v>4</v>
      </c>
      <c r="J962" s="69">
        <v>1.0120100000000001</v>
      </c>
      <c r="K962" s="79">
        <v>1.0629</v>
      </c>
      <c r="L962" s="69">
        <v>1.1137900000000001</v>
      </c>
      <c r="N962" s="47"/>
      <c r="O962" s="52" t="s">
        <v>4</v>
      </c>
      <c r="P962" s="69">
        <v>1.00871</v>
      </c>
      <c r="Q962" s="79">
        <v>1.0614399999999999</v>
      </c>
      <c r="R962" s="69">
        <v>1.1141799999999999</v>
      </c>
      <c r="T962" s="47"/>
      <c r="U962" s="52" t="s">
        <v>4</v>
      </c>
      <c r="V962" s="69">
        <v>1.00126</v>
      </c>
      <c r="W962" s="79">
        <v>1.0558099999999999</v>
      </c>
      <c r="X962" s="69">
        <v>1.1103700000000001</v>
      </c>
      <c r="Z962" s="47"/>
      <c r="AA962" s="52" t="s">
        <v>4</v>
      </c>
      <c r="AB962" s="69">
        <v>0.99267000000000005</v>
      </c>
      <c r="AC962" s="79">
        <v>1.0528999999999999</v>
      </c>
      <c r="AD962" s="69">
        <v>1.11314</v>
      </c>
      <c r="AF962" s="47"/>
      <c r="AG962" s="52" t="s">
        <v>4</v>
      </c>
      <c r="AH962" s="69">
        <v>0.97960000000000003</v>
      </c>
      <c r="AI962" s="79">
        <v>1.0462199999999999</v>
      </c>
      <c r="AJ962" s="69">
        <v>1.1128400000000001</v>
      </c>
      <c r="AL962" s="47"/>
      <c r="AM962" s="52" t="s">
        <v>4</v>
      </c>
      <c r="AN962" s="69">
        <v>0.97175</v>
      </c>
      <c r="AO962" s="79">
        <v>1.04251</v>
      </c>
      <c r="AP962" s="69">
        <v>1.11328</v>
      </c>
      <c r="AR962" s="47"/>
      <c r="AS962" s="52" t="s">
        <v>4</v>
      </c>
      <c r="AT962" s="69">
        <v>0.95509999999999995</v>
      </c>
      <c r="AU962" s="79">
        <v>1.0275099999999999</v>
      </c>
      <c r="AV962" s="69">
        <v>1.0999300000000001</v>
      </c>
      <c r="AX962" s="47"/>
      <c r="AY962" s="52" t="s">
        <v>4</v>
      </c>
      <c r="AZ962" s="69">
        <v>0.92101999999999995</v>
      </c>
      <c r="BA962" s="79">
        <v>0.99402000000000001</v>
      </c>
      <c r="BB962" s="69">
        <v>1.0670299999999999</v>
      </c>
      <c r="BD962" s="47"/>
      <c r="BE962" s="52" t="s">
        <v>4</v>
      </c>
      <c r="BF962" s="69">
        <v>0.83523999999999998</v>
      </c>
      <c r="BG962" s="79">
        <v>0.91605000000000003</v>
      </c>
      <c r="BH962" s="69">
        <v>0.99685999999999997</v>
      </c>
      <c r="BJ962" s="47"/>
      <c r="BK962" s="52" t="s">
        <v>4</v>
      </c>
      <c r="BL962" s="69">
        <v>0.67813999999999997</v>
      </c>
      <c r="BM962" s="79">
        <v>0.79066000000000003</v>
      </c>
      <c r="BN962" s="69">
        <v>0.90319000000000005</v>
      </c>
      <c r="BP962" s="47"/>
      <c r="BQ962" s="52" t="s">
        <v>4</v>
      </c>
      <c r="BR962" s="69">
        <v>0.69111</v>
      </c>
      <c r="BS962" s="79">
        <v>0.76654</v>
      </c>
      <c r="BT962" s="69">
        <v>0.84197999999999995</v>
      </c>
    </row>
    <row r="963" spans="2:72" x14ac:dyDescent="0.3">
      <c r="B963" s="14" t="s">
        <v>21</v>
      </c>
      <c r="C963" s="50" t="s">
        <v>3</v>
      </c>
      <c r="D963" s="71">
        <v>1.46634</v>
      </c>
      <c r="E963" s="78">
        <v>1.5764400000000001</v>
      </c>
      <c r="F963" s="71">
        <v>1.6865300000000001</v>
      </c>
      <c r="H963" s="14" t="s">
        <v>21</v>
      </c>
      <c r="I963" s="50" t="s">
        <v>3</v>
      </c>
      <c r="J963" s="71">
        <v>1.4618599999999999</v>
      </c>
      <c r="K963" s="78">
        <v>1.57403</v>
      </c>
      <c r="L963" s="71">
        <v>1.6861900000000001</v>
      </c>
      <c r="N963" s="14" t="s">
        <v>21</v>
      </c>
      <c r="O963" s="50" t="s">
        <v>3</v>
      </c>
      <c r="P963" s="71">
        <v>1.4524699999999999</v>
      </c>
      <c r="Q963" s="78">
        <v>1.5641400000000001</v>
      </c>
      <c r="R963" s="71">
        <v>1.67581</v>
      </c>
      <c r="T963" s="14" t="s">
        <v>21</v>
      </c>
      <c r="U963" s="50" t="s">
        <v>3</v>
      </c>
      <c r="V963" s="71">
        <v>1.44469</v>
      </c>
      <c r="W963" s="78">
        <v>1.5582800000000001</v>
      </c>
      <c r="X963" s="71">
        <v>1.67187</v>
      </c>
      <c r="Z963" s="14" t="s">
        <v>21</v>
      </c>
      <c r="AA963" s="50" t="s">
        <v>3</v>
      </c>
      <c r="AB963" s="71">
        <v>1.4206300000000001</v>
      </c>
      <c r="AC963" s="78">
        <v>1.5430900000000001</v>
      </c>
      <c r="AD963" s="71">
        <v>1.6655500000000001</v>
      </c>
      <c r="AF963" s="14" t="s">
        <v>21</v>
      </c>
      <c r="AG963" s="50" t="s">
        <v>3</v>
      </c>
      <c r="AH963" s="71">
        <v>1.4011499999999999</v>
      </c>
      <c r="AI963" s="78">
        <v>1.53241</v>
      </c>
      <c r="AJ963" s="71">
        <v>1.66367</v>
      </c>
      <c r="AL963" s="14" t="s">
        <v>21</v>
      </c>
      <c r="AM963" s="50" t="s">
        <v>3</v>
      </c>
      <c r="AN963" s="71">
        <v>1.41089</v>
      </c>
      <c r="AO963" s="78">
        <v>1.53535</v>
      </c>
      <c r="AP963" s="71">
        <v>1.65981</v>
      </c>
      <c r="AR963" s="14" t="s">
        <v>21</v>
      </c>
      <c r="AS963" s="50" t="s">
        <v>3</v>
      </c>
      <c r="AT963" s="71">
        <v>1.3966499999999999</v>
      </c>
      <c r="AU963" s="78">
        <v>1.51824</v>
      </c>
      <c r="AV963" s="71">
        <v>1.6398299999999999</v>
      </c>
      <c r="AX963" s="14" t="s">
        <v>21</v>
      </c>
      <c r="AY963" s="50" t="s">
        <v>3</v>
      </c>
      <c r="AZ963" s="71">
        <v>1.34189</v>
      </c>
      <c r="BA963" s="78">
        <v>1.46387</v>
      </c>
      <c r="BB963" s="71">
        <v>1.5858399999999999</v>
      </c>
      <c r="BD963" s="14" t="s">
        <v>21</v>
      </c>
      <c r="BE963" s="50" t="s">
        <v>3</v>
      </c>
      <c r="BF963" s="71">
        <v>1.24654</v>
      </c>
      <c r="BG963" s="78">
        <v>1.36941</v>
      </c>
      <c r="BH963" s="71">
        <v>1.4922899999999999</v>
      </c>
      <c r="BJ963" s="14" t="s">
        <v>21</v>
      </c>
      <c r="BK963" s="50" t="s">
        <v>3</v>
      </c>
      <c r="BL963" s="71">
        <v>1.14584</v>
      </c>
      <c r="BM963" s="78">
        <v>1.27807</v>
      </c>
      <c r="BN963" s="71">
        <v>1.41031</v>
      </c>
      <c r="BP963" s="14" t="s">
        <v>21</v>
      </c>
      <c r="BQ963" s="50" t="s">
        <v>3</v>
      </c>
      <c r="BR963" s="71">
        <v>1.23699</v>
      </c>
      <c r="BS963" s="78">
        <v>1.31389</v>
      </c>
      <c r="BT963" s="71">
        <v>1.3907799999999999</v>
      </c>
    </row>
    <row r="964" spans="2:72" x14ac:dyDescent="0.3">
      <c r="B964" s="47"/>
      <c r="C964" s="52" t="s">
        <v>4</v>
      </c>
      <c r="D964" s="69">
        <v>1.0042899999999999</v>
      </c>
      <c r="E964" s="79">
        <v>1.0472999999999999</v>
      </c>
      <c r="F964" s="69">
        <v>1.0903099999999999</v>
      </c>
      <c r="H964" s="47"/>
      <c r="I964" s="52" t="s">
        <v>4</v>
      </c>
      <c r="J964" s="69">
        <v>1.0042199999999999</v>
      </c>
      <c r="K964" s="79">
        <v>1.04786</v>
      </c>
      <c r="L964" s="69">
        <v>1.0914900000000001</v>
      </c>
      <c r="N964" s="47"/>
      <c r="O964" s="52" t="s">
        <v>4</v>
      </c>
      <c r="P964" s="69">
        <v>1.0026299999999999</v>
      </c>
      <c r="Q964" s="79">
        <v>1.04809</v>
      </c>
      <c r="R964" s="69">
        <v>1.09355</v>
      </c>
      <c r="T964" s="47"/>
      <c r="U964" s="52" t="s">
        <v>4</v>
      </c>
      <c r="V964" s="69">
        <v>0.99675000000000002</v>
      </c>
      <c r="W964" s="79">
        <v>1.04328</v>
      </c>
      <c r="X964" s="69">
        <v>1.0898099999999999</v>
      </c>
      <c r="Z964" s="47"/>
      <c r="AA964" s="52" t="s">
        <v>4</v>
      </c>
      <c r="AB964" s="69">
        <v>0.99324999999999997</v>
      </c>
      <c r="AC964" s="79">
        <v>1.04308</v>
      </c>
      <c r="AD964" s="69">
        <v>1.09291</v>
      </c>
      <c r="AF964" s="47"/>
      <c r="AG964" s="52" t="s">
        <v>4</v>
      </c>
      <c r="AH964" s="69">
        <v>0.98751999999999995</v>
      </c>
      <c r="AI964" s="79">
        <v>1.0400799999999999</v>
      </c>
      <c r="AJ964" s="69">
        <v>1.0926400000000001</v>
      </c>
      <c r="AL964" s="47"/>
      <c r="AM964" s="52" t="s">
        <v>4</v>
      </c>
      <c r="AN964" s="69">
        <v>0.99863999999999997</v>
      </c>
      <c r="AO964" s="79">
        <v>1.0450999999999999</v>
      </c>
      <c r="AP964" s="69">
        <v>1.0915600000000001</v>
      </c>
      <c r="AR964" s="47"/>
      <c r="AS964" s="52" t="s">
        <v>4</v>
      </c>
      <c r="AT964" s="69">
        <v>0.99092000000000002</v>
      </c>
      <c r="AU964" s="79">
        <v>1.03766</v>
      </c>
      <c r="AV964" s="69">
        <v>1.0844</v>
      </c>
      <c r="AX964" s="47"/>
      <c r="AY964" s="52" t="s">
        <v>4</v>
      </c>
      <c r="AZ964" s="69">
        <v>0.96206000000000003</v>
      </c>
      <c r="BA964" s="79">
        <v>1.01376</v>
      </c>
      <c r="BB964" s="69">
        <v>1.0654699999999999</v>
      </c>
      <c r="BD964" s="47"/>
      <c r="BE964" s="52" t="s">
        <v>4</v>
      </c>
      <c r="BF964" s="69">
        <v>0.90276000000000001</v>
      </c>
      <c r="BG964" s="79">
        <v>0.96548999999999996</v>
      </c>
      <c r="BH964" s="69">
        <v>1.0282100000000001</v>
      </c>
      <c r="BJ964" s="47"/>
      <c r="BK964" s="52" t="s">
        <v>4</v>
      </c>
      <c r="BL964" s="69">
        <v>0.82345999999999997</v>
      </c>
      <c r="BM964" s="79">
        <v>0.89581999999999995</v>
      </c>
      <c r="BN964" s="69">
        <v>0.96816999999999998</v>
      </c>
      <c r="BP964" s="47"/>
      <c r="BQ964" s="52" t="s">
        <v>4</v>
      </c>
      <c r="BR964" s="69">
        <v>0.81708000000000003</v>
      </c>
      <c r="BS964" s="79">
        <v>0.86673</v>
      </c>
      <c r="BT964" s="69">
        <v>0.91639000000000004</v>
      </c>
    </row>
    <row r="965" spans="2:72" x14ac:dyDescent="0.3">
      <c r="B965" s="14" t="s">
        <v>22</v>
      </c>
      <c r="C965" s="50" t="s">
        <v>3</v>
      </c>
      <c r="D965" s="71">
        <v>0.307</v>
      </c>
      <c r="E965" s="78">
        <v>0.31988</v>
      </c>
      <c r="F965" s="71">
        <v>0.33277000000000001</v>
      </c>
      <c r="H965" s="14" t="s">
        <v>22</v>
      </c>
      <c r="I965" s="50" t="s">
        <v>3</v>
      </c>
      <c r="J965" s="71">
        <v>0.30392000000000002</v>
      </c>
      <c r="K965" s="78">
        <v>0.31791999999999998</v>
      </c>
      <c r="L965" s="71">
        <v>0.33193</v>
      </c>
      <c r="N965" s="14" t="s">
        <v>22</v>
      </c>
      <c r="O965" s="50" t="s">
        <v>3</v>
      </c>
      <c r="P965" s="71">
        <v>0.30242999999999998</v>
      </c>
      <c r="Q965" s="78">
        <v>0.31692999999999999</v>
      </c>
      <c r="R965" s="71">
        <v>0.33143</v>
      </c>
      <c r="T965" s="14" t="s">
        <v>22</v>
      </c>
      <c r="U965" s="50" t="s">
        <v>3</v>
      </c>
      <c r="V965" s="71">
        <v>0.30543999999999999</v>
      </c>
      <c r="W965" s="78">
        <v>0.32396000000000003</v>
      </c>
      <c r="X965" s="71">
        <v>0.34247</v>
      </c>
      <c r="Z965" s="14" t="s">
        <v>22</v>
      </c>
      <c r="AA965" s="50" t="s">
        <v>3</v>
      </c>
      <c r="AB965" s="71">
        <v>0.30542000000000002</v>
      </c>
      <c r="AC965" s="78">
        <v>0.31906000000000001</v>
      </c>
      <c r="AD965" s="71">
        <v>0.33268999999999999</v>
      </c>
      <c r="AF965" s="14" t="s">
        <v>22</v>
      </c>
      <c r="AG965" s="50" t="s">
        <v>3</v>
      </c>
      <c r="AH965" s="71">
        <v>0.30286000000000002</v>
      </c>
      <c r="AI965" s="78">
        <v>0.31977</v>
      </c>
      <c r="AJ965" s="71">
        <v>0.33668999999999999</v>
      </c>
      <c r="AL965" s="14" t="s">
        <v>22</v>
      </c>
      <c r="AM965" s="50" t="s">
        <v>3</v>
      </c>
      <c r="AN965" s="71">
        <v>0.29863000000000001</v>
      </c>
      <c r="AO965" s="78">
        <v>0.31308999999999998</v>
      </c>
      <c r="AP965" s="71">
        <v>0.32754</v>
      </c>
      <c r="AR965" s="14" t="s">
        <v>22</v>
      </c>
      <c r="AS965" s="50" t="s">
        <v>3</v>
      </c>
      <c r="AT965" s="71">
        <v>0.29859000000000002</v>
      </c>
      <c r="AU965" s="78">
        <v>0.30915999999999999</v>
      </c>
      <c r="AV965" s="71">
        <v>0.31974000000000002</v>
      </c>
      <c r="AX965" s="14" t="s">
        <v>22</v>
      </c>
      <c r="AY965" s="50" t="s">
        <v>3</v>
      </c>
      <c r="AZ965" s="71">
        <v>0.29314000000000001</v>
      </c>
      <c r="BA965" s="78">
        <v>0.30134</v>
      </c>
      <c r="BB965" s="71">
        <v>0.30953999999999998</v>
      </c>
      <c r="BD965" s="14" t="s">
        <v>22</v>
      </c>
      <c r="BE965" s="50" t="s">
        <v>3</v>
      </c>
      <c r="BF965" s="71">
        <v>0.2974</v>
      </c>
      <c r="BG965" s="78">
        <v>0.30434</v>
      </c>
      <c r="BH965" s="71">
        <v>0.31128</v>
      </c>
      <c r="BJ965" s="14" t="s">
        <v>22</v>
      </c>
      <c r="BK965" s="50" t="s">
        <v>3</v>
      </c>
      <c r="BL965" s="71">
        <v>0.30018</v>
      </c>
      <c r="BM965" s="78">
        <v>0.30488999999999999</v>
      </c>
      <c r="BN965" s="71">
        <v>0.30959999999999999</v>
      </c>
      <c r="BP965" s="14" t="s">
        <v>22</v>
      </c>
      <c r="BQ965" s="50" t="s">
        <v>3</v>
      </c>
      <c r="BR965" s="71">
        <v>0.30160999999999999</v>
      </c>
      <c r="BS965" s="78">
        <v>0.30542999999999998</v>
      </c>
      <c r="BT965" s="71">
        <v>0.30925000000000002</v>
      </c>
    </row>
    <row r="966" spans="2:72" x14ac:dyDescent="0.3">
      <c r="B966" s="47"/>
      <c r="C966" s="52" t="s">
        <v>4</v>
      </c>
      <c r="D966" s="69">
        <v>0.21013999999999999</v>
      </c>
      <c r="E966" s="79">
        <v>0.21679999999999999</v>
      </c>
      <c r="F966" s="69">
        <v>0.22345999999999999</v>
      </c>
      <c r="H966" s="47"/>
      <c r="I966" s="52" t="s">
        <v>4</v>
      </c>
      <c r="J966" s="69">
        <v>0.2109</v>
      </c>
      <c r="K966" s="79">
        <v>0.21768999999999999</v>
      </c>
      <c r="L966" s="69">
        <v>0.22447</v>
      </c>
      <c r="N966" s="47"/>
      <c r="O966" s="52" t="s">
        <v>4</v>
      </c>
      <c r="P966" s="69">
        <v>0.21113999999999999</v>
      </c>
      <c r="Q966" s="79">
        <v>0.21568000000000001</v>
      </c>
      <c r="R966" s="69">
        <v>0.22022</v>
      </c>
      <c r="T966" s="47"/>
      <c r="U966" s="52" t="s">
        <v>4</v>
      </c>
      <c r="V966" s="69">
        <v>0.21214</v>
      </c>
      <c r="W966" s="79">
        <v>0.21919</v>
      </c>
      <c r="X966" s="69">
        <v>0.22622999999999999</v>
      </c>
      <c r="Z966" s="47"/>
      <c r="AA966" s="52" t="s">
        <v>4</v>
      </c>
      <c r="AB966" s="69">
        <v>0.20992</v>
      </c>
      <c r="AC966" s="79">
        <v>0.21820999999999999</v>
      </c>
      <c r="AD966" s="69">
        <v>0.22650000000000001</v>
      </c>
      <c r="AF966" s="47"/>
      <c r="AG966" s="52" t="s">
        <v>4</v>
      </c>
      <c r="AH966" s="69">
        <v>0.21548999999999999</v>
      </c>
      <c r="AI966" s="79">
        <v>0.22073999999999999</v>
      </c>
      <c r="AJ966" s="69">
        <v>0.22600000000000001</v>
      </c>
      <c r="AL966" s="47"/>
      <c r="AM966" s="52" t="s">
        <v>4</v>
      </c>
      <c r="AN966" s="69">
        <v>0.21668000000000001</v>
      </c>
      <c r="AO966" s="79">
        <v>0.22073999999999999</v>
      </c>
      <c r="AP966" s="69">
        <v>0.22478999999999999</v>
      </c>
      <c r="AR966" s="47"/>
      <c r="AS966" s="52" t="s">
        <v>4</v>
      </c>
      <c r="AT966" s="69">
        <v>0.21698000000000001</v>
      </c>
      <c r="AU966" s="79">
        <v>0.21918000000000001</v>
      </c>
      <c r="AV966" s="69">
        <v>0.22137999999999999</v>
      </c>
      <c r="AX966" s="47"/>
      <c r="AY966" s="52" t="s">
        <v>4</v>
      </c>
      <c r="AZ966" s="69">
        <v>0.21737999999999999</v>
      </c>
      <c r="BA966" s="79">
        <v>0.22056000000000001</v>
      </c>
      <c r="BB966" s="69">
        <v>0.22373000000000001</v>
      </c>
      <c r="BD966" s="47"/>
      <c r="BE966" s="52" t="s">
        <v>4</v>
      </c>
      <c r="BF966" s="69">
        <v>0.21495</v>
      </c>
      <c r="BG966" s="79">
        <v>0.21761</v>
      </c>
      <c r="BH966" s="69">
        <v>0.22026000000000001</v>
      </c>
      <c r="BJ966" s="47"/>
      <c r="BK966" s="52" t="s">
        <v>4</v>
      </c>
      <c r="BL966" s="69">
        <v>0.21707000000000001</v>
      </c>
      <c r="BM966" s="79">
        <v>0.22056000000000001</v>
      </c>
      <c r="BN966" s="69">
        <v>0.22403999999999999</v>
      </c>
      <c r="BP966" s="47"/>
      <c r="BQ966" s="52" t="s">
        <v>4</v>
      </c>
      <c r="BR966" s="69">
        <v>0.21812000000000001</v>
      </c>
      <c r="BS966" s="79">
        <v>0.22042</v>
      </c>
      <c r="BT966" s="69">
        <v>0.22272</v>
      </c>
    </row>
    <row r="967" spans="2:72" x14ac:dyDescent="0.3">
      <c r="B967" s="14" t="s">
        <v>23</v>
      </c>
      <c r="C967" s="50" t="s">
        <v>3</v>
      </c>
      <c r="D967" s="71">
        <v>0.28469</v>
      </c>
      <c r="E967" s="107">
        <v>0.58121999999999996</v>
      </c>
      <c r="F967" s="71">
        <v>0.87775000000000003</v>
      </c>
      <c r="H967" s="14" t="s">
        <v>23</v>
      </c>
      <c r="I967" s="50" t="s">
        <v>3</v>
      </c>
      <c r="J967" s="71">
        <v>0.29703000000000002</v>
      </c>
      <c r="K967" s="107">
        <v>0.58728999999999998</v>
      </c>
      <c r="L967" s="71">
        <v>0.87755000000000005</v>
      </c>
      <c r="N967" s="14" t="s">
        <v>23</v>
      </c>
      <c r="O967" s="50" t="s">
        <v>3</v>
      </c>
      <c r="P967" s="71">
        <v>0.29046</v>
      </c>
      <c r="Q967" s="107">
        <v>0.61880999999999997</v>
      </c>
      <c r="R967" s="71">
        <v>0.94716</v>
      </c>
      <c r="T967" s="14" t="s">
        <v>23</v>
      </c>
      <c r="U967" s="50" t="s">
        <v>3</v>
      </c>
      <c r="V967" s="71">
        <v>0.30020000000000002</v>
      </c>
      <c r="W967" s="107">
        <v>0.67579999999999996</v>
      </c>
      <c r="X967" s="71">
        <v>1.05139</v>
      </c>
      <c r="Z967" s="14" t="s">
        <v>23</v>
      </c>
      <c r="AA967" s="50" t="s">
        <v>3</v>
      </c>
      <c r="AB967" s="71">
        <v>0.35409000000000002</v>
      </c>
      <c r="AC967" s="107">
        <v>0.77276999999999996</v>
      </c>
      <c r="AD967" s="71">
        <v>1.1914499999999999</v>
      </c>
      <c r="AF967" s="14" t="s">
        <v>23</v>
      </c>
      <c r="AG967" s="50" t="s">
        <v>3</v>
      </c>
      <c r="AH967" s="71">
        <v>0.42642000000000002</v>
      </c>
      <c r="AI967" s="107">
        <v>0.89802999999999999</v>
      </c>
      <c r="AJ967" s="71">
        <v>1.36964</v>
      </c>
      <c r="AL967" s="14" t="s">
        <v>23</v>
      </c>
      <c r="AM967" s="50" t="s">
        <v>3</v>
      </c>
      <c r="AN967" s="71">
        <v>0.57599</v>
      </c>
      <c r="AO967" s="107">
        <v>1.3755999999999999</v>
      </c>
      <c r="AP967" s="71">
        <v>2.1752199999999999</v>
      </c>
      <c r="AR967" s="14" t="s">
        <v>23</v>
      </c>
      <c r="AS967" s="50" t="s">
        <v>3</v>
      </c>
      <c r="AT967" s="71">
        <v>0.72141</v>
      </c>
      <c r="AU967" s="107">
        <v>1.97458</v>
      </c>
      <c r="AV967" s="71">
        <v>3.2277499999999999</v>
      </c>
      <c r="AX967" s="14" t="s">
        <v>23</v>
      </c>
      <c r="AY967" s="50" t="s">
        <v>3</v>
      </c>
      <c r="AZ967" s="71">
        <v>1.19469</v>
      </c>
      <c r="BA967" s="107">
        <v>2.8139500000000002</v>
      </c>
      <c r="BB967" s="71">
        <v>4.4332099999999999</v>
      </c>
      <c r="BD967" s="14" t="s">
        <v>23</v>
      </c>
      <c r="BE967" s="50" t="s">
        <v>3</v>
      </c>
      <c r="BF967" s="71">
        <v>2.0435500000000002</v>
      </c>
      <c r="BG967" s="107">
        <v>4.6735800000000003</v>
      </c>
      <c r="BH967" s="71">
        <v>7.3036199999999996</v>
      </c>
      <c r="BJ967" s="14" t="s">
        <v>23</v>
      </c>
      <c r="BK967" s="50" t="s">
        <v>3</v>
      </c>
      <c r="BL967" s="71">
        <v>6.2643399999999998</v>
      </c>
      <c r="BM967" s="107">
        <v>9.6974199999999993</v>
      </c>
      <c r="BN967" s="71">
        <v>13.1305</v>
      </c>
      <c r="BP967" s="14" t="s">
        <v>23</v>
      </c>
      <c r="BQ967" s="50" t="s">
        <v>3</v>
      </c>
      <c r="BR967" s="71">
        <v>14.893179999999999</v>
      </c>
      <c r="BS967" s="107">
        <v>20.964690000000001</v>
      </c>
      <c r="BT967" s="71">
        <v>27.036210000000001</v>
      </c>
    </row>
    <row r="968" spans="2:72" x14ac:dyDescent="0.3">
      <c r="B968" s="47"/>
      <c r="C968" s="52" t="s">
        <v>4</v>
      </c>
      <c r="D968" s="69">
        <v>0.85270000000000001</v>
      </c>
      <c r="E968" s="79">
        <v>2.05125</v>
      </c>
      <c r="F968" s="69">
        <v>3.24979</v>
      </c>
      <c r="H968" s="47"/>
      <c r="I968" s="52" t="s">
        <v>4</v>
      </c>
      <c r="J968" s="69">
        <v>0.93101999999999996</v>
      </c>
      <c r="K968" s="79">
        <v>2.3238099999999999</v>
      </c>
      <c r="L968" s="69">
        <v>3.7165900000000001</v>
      </c>
      <c r="N968" s="47"/>
      <c r="O968" s="52" t="s">
        <v>4</v>
      </c>
      <c r="P968" s="69">
        <v>1.0722499999999999</v>
      </c>
      <c r="Q968" s="79">
        <v>2.5015800000000001</v>
      </c>
      <c r="R968" s="69">
        <v>3.9309099999999999</v>
      </c>
      <c r="T968" s="47"/>
      <c r="U968" s="52" t="s">
        <v>4</v>
      </c>
      <c r="V968" s="69">
        <v>1.2524500000000001</v>
      </c>
      <c r="W968" s="79">
        <v>3.05755</v>
      </c>
      <c r="X968" s="69">
        <v>4.8626500000000004</v>
      </c>
      <c r="Z968" s="47"/>
      <c r="AA968" s="52" t="s">
        <v>4</v>
      </c>
      <c r="AB968" s="69">
        <v>2.02521</v>
      </c>
      <c r="AC968" s="79">
        <v>3.9735</v>
      </c>
      <c r="AD968" s="69">
        <v>5.9218000000000002</v>
      </c>
      <c r="AF968" s="47"/>
      <c r="AG968" s="52" t="s">
        <v>4</v>
      </c>
      <c r="AH968" s="69">
        <v>2.5483600000000002</v>
      </c>
      <c r="AI968" s="79">
        <v>4.9951400000000001</v>
      </c>
      <c r="AJ968" s="69">
        <v>7.4419199999999996</v>
      </c>
      <c r="AL968" s="47"/>
      <c r="AM968" s="52" t="s">
        <v>4</v>
      </c>
      <c r="AN968" s="69">
        <v>3.7331599999999998</v>
      </c>
      <c r="AO968" s="79">
        <v>6.8572600000000001</v>
      </c>
      <c r="AP968" s="69">
        <v>9.9813700000000001</v>
      </c>
      <c r="AR968" s="47"/>
      <c r="AS968" s="52" t="s">
        <v>4</v>
      </c>
      <c r="AT968" s="69">
        <v>4.0447800000000003</v>
      </c>
      <c r="AU968" s="79">
        <v>8.8532499999999992</v>
      </c>
      <c r="AV968" s="69">
        <v>13.66173</v>
      </c>
      <c r="AX968" s="47"/>
      <c r="AY968" s="52" t="s">
        <v>4</v>
      </c>
      <c r="AZ968" s="69">
        <v>7.8627799999999999</v>
      </c>
      <c r="BA968" s="79">
        <v>12.644489999999999</v>
      </c>
      <c r="BB968" s="69">
        <v>17.426189999999998</v>
      </c>
      <c r="BD968" s="47"/>
      <c r="BE968" s="52" t="s">
        <v>4</v>
      </c>
      <c r="BF968" s="69">
        <v>11.66351</v>
      </c>
      <c r="BG968" s="79">
        <v>19.329940000000001</v>
      </c>
      <c r="BH968" s="69">
        <v>26.996379999999998</v>
      </c>
      <c r="BJ968" s="47"/>
      <c r="BK968" s="52" t="s">
        <v>4</v>
      </c>
      <c r="BL968" s="69">
        <v>16.341760000000001</v>
      </c>
      <c r="BM968" s="79">
        <v>23.098120000000002</v>
      </c>
      <c r="BN968" s="69">
        <v>29.854479999999999</v>
      </c>
      <c r="BP968" s="47"/>
      <c r="BQ968" s="52" t="s">
        <v>4</v>
      </c>
      <c r="BR968" s="69">
        <v>27.596250000000001</v>
      </c>
      <c r="BS968" s="79">
        <v>36.403370000000002</v>
      </c>
      <c r="BT968" s="69">
        <v>45.210479999999997</v>
      </c>
    </row>
    <row r="969" spans="2:72" x14ac:dyDescent="0.3">
      <c r="B969" s="14" t="s">
        <v>24</v>
      </c>
      <c r="C969" s="50" t="s">
        <v>3</v>
      </c>
      <c r="D969" s="71">
        <v>2.8477199999999998</v>
      </c>
      <c r="E969" s="78">
        <v>3.8948399999999999</v>
      </c>
      <c r="F969" s="71">
        <v>4.9419599999999999</v>
      </c>
      <c r="H969" s="14" t="s">
        <v>24</v>
      </c>
      <c r="I969" s="50" t="s">
        <v>3</v>
      </c>
      <c r="J969" s="71">
        <v>2.8878599999999999</v>
      </c>
      <c r="K969" s="78">
        <v>3.9152900000000002</v>
      </c>
      <c r="L969" s="71">
        <v>4.9427300000000001</v>
      </c>
      <c r="N969" s="14" t="s">
        <v>24</v>
      </c>
      <c r="O969" s="50" t="s">
        <v>3</v>
      </c>
      <c r="P969" s="71">
        <v>2.9425300000000001</v>
      </c>
      <c r="Q969" s="78">
        <v>3.9600399999999998</v>
      </c>
      <c r="R969" s="71">
        <v>4.9775499999999999</v>
      </c>
      <c r="T969" s="14" t="s">
        <v>24</v>
      </c>
      <c r="U969" s="50" t="s">
        <v>3</v>
      </c>
      <c r="V969" s="71">
        <v>2.9940199999999999</v>
      </c>
      <c r="W969" s="78">
        <v>4.1288099999999996</v>
      </c>
      <c r="X969" s="71">
        <v>5.2636099999999999</v>
      </c>
      <c r="Z969" s="14" t="s">
        <v>24</v>
      </c>
      <c r="AA969" s="50" t="s">
        <v>3</v>
      </c>
      <c r="AB969" s="71">
        <v>3.1067800000000001</v>
      </c>
      <c r="AC969" s="78">
        <v>4.3414099999999998</v>
      </c>
      <c r="AD969" s="71">
        <v>5.5760399999999999</v>
      </c>
      <c r="AF969" s="14" t="s">
        <v>24</v>
      </c>
      <c r="AG969" s="50" t="s">
        <v>3</v>
      </c>
      <c r="AH969" s="71">
        <v>3.44163</v>
      </c>
      <c r="AI969" s="78">
        <v>4.5761799999999999</v>
      </c>
      <c r="AJ969" s="71">
        <v>5.7107400000000004</v>
      </c>
      <c r="AL969" s="14" t="s">
        <v>24</v>
      </c>
      <c r="AM969" s="50" t="s">
        <v>3</v>
      </c>
      <c r="AN969" s="71">
        <v>3.9658899999999999</v>
      </c>
      <c r="AO969" s="78">
        <v>5.4075499999999996</v>
      </c>
      <c r="AP969" s="71">
        <v>6.8492100000000002</v>
      </c>
      <c r="AR969" s="14" t="s">
        <v>24</v>
      </c>
      <c r="AS969" s="50" t="s">
        <v>3</v>
      </c>
      <c r="AT969" s="71">
        <v>4.6125400000000001</v>
      </c>
      <c r="AU969" s="78">
        <v>6.3434600000000003</v>
      </c>
      <c r="AV969" s="71">
        <v>8.0743799999999997</v>
      </c>
      <c r="AX969" s="14" t="s">
        <v>24</v>
      </c>
      <c r="AY969" s="50" t="s">
        <v>3</v>
      </c>
      <c r="AZ969" s="71">
        <v>5.7916600000000003</v>
      </c>
      <c r="BA969" s="78">
        <v>8.0964799999999997</v>
      </c>
      <c r="BB969" s="71">
        <v>10.40131</v>
      </c>
      <c r="BD969" s="14" t="s">
        <v>24</v>
      </c>
      <c r="BE969" s="50" t="s">
        <v>3</v>
      </c>
      <c r="BF969" s="71">
        <v>6.8514799999999996</v>
      </c>
      <c r="BG969" s="78">
        <v>10.67407</v>
      </c>
      <c r="BH969" s="71">
        <v>14.49666</v>
      </c>
      <c r="BJ969" s="14" t="s">
        <v>24</v>
      </c>
      <c r="BK969" s="50" t="s">
        <v>3</v>
      </c>
      <c r="BL969" s="71">
        <v>12.449389999999999</v>
      </c>
      <c r="BM969" s="78">
        <v>17.54006</v>
      </c>
      <c r="BN969" s="71">
        <v>22.63072</v>
      </c>
      <c r="BP969" s="14" t="s">
        <v>24</v>
      </c>
      <c r="BQ969" s="50" t="s">
        <v>3</v>
      </c>
      <c r="BR969" s="71">
        <v>27.06007</v>
      </c>
      <c r="BS969" s="78">
        <v>36.131250000000001</v>
      </c>
      <c r="BT969" s="71">
        <v>45.202419999999996</v>
      </c>
    </row>
    <row r="970" spans="2:72" x14ac:dyDescent="0.3">
      <c r="B970" s="47"/>
      <c r="C970" s="52" t="s">
        <v>4</v>
      </c>
      <c r="D970" s="69">
        <v>1.3878200000000001</v>
      </c>
      <c r="E970" s="79">
        <v>3.7521399999999998</v>
      </c>
      <c r="F970" s="69">
        <v>6.1164500000000004</v>
      </c>
      <c r="H970" s="47"/>
      <c r="I970" s="52" t="s">
        <v>4</v>
      </c>
      <c r="J970" s="69">
        <v>1.6120699999999999</v>
      </c>
      <c r="K970" s="79">
        <v>4.5763699999999998</v>
      </c>
      <c r="L970" s="69">
        <v>7.54068</v>
      </c>
      <c r="N970" s="47"/>
      <c r="O970" s="52" t="s">
        <v>4</v>
      </c>
      <c r="P970" s="69">
        <v>2.2926299999999999</v>
      </c>
      <c r="Q970" s="79">
        <v>5.0274000000000001</v>
      </c>
      <c r="R970" s="69">
        <v>7.7621599999999997</v>
      </c>
      <c r="T970" s="47"/>
      <c r="U970" s="52" t="s">
        <v>4</v>
      </c>
      <c r="V970" s="69">
        <v>2.8662000000000001</v>
      </c>
      <c r="W970" s="79">
        <v>6.1581999999999999</v>
      </c>
      <c r="X970" s="69">
        <v>9.4502100000000002</v>
      </c>
      <c r="Z970" s="47"/>
      <c r="AA970" s="52" t="s">
        <v>4</v>
      </c>
      <c r="AB970" s="69">
        <v>4.9069399999999996</v>
      </c>
      <c r="AC970" s="79">
        <v>8.3544199999999993</v>
      </c>
      <c r="AD970" s="69">
        <v>11.801909999999999</v>
      </c>
      <c r="AF970" s="47"/>
      <c r="AG970" s="52" t="s">
        <v>4</v>
      </c>
      <c r="AH970" s="69">
        <v>6.2319899999999997</v>
      </c>
      <c r="AI970" s="79">
        <v>10.265499999999999</v>
      </c>
      <c r="AJ970" s="69">
        <v>14.298999999999999</v>
      </c>
      <c r="AL970" s="47"/>
      <c r="AM970" s="52" t="s">
        <v>4</v>
      </c>
      <c r="AN970" s="69">
        <v>7.2944599999999999</v>
      </c>
      <c r="AO970" s="79">
        <v>13.152419999999999</v>
      </c>
      <c r="AP970" s="69">
        <v>19.010380000000001</v>
      </c>
      <c r="AR970" s="47"/>
      <c r="AS970" s="52" t="s">
        <v>4</v>
      </c>
      <c r="AT970" s="69">
        <v>8.1664399999999997</v>
      </c>
      <c r="AU970" s="79">
        <v>15.88026</v>
      </c>
      <c r="AV970" s="69">
        <v>23.594080000000002</v>
      </c>
      <c r="AX970" s="47"/>
      <c r="AY970" s="52" t="s">
        <v>4</v>
      </c>
      <c r="AZ970" s="69">
        <v>13.652609999999999</v>
      </c>
      <c r="BA970" s="79">
        <v>22.21613</v>
      </c>
      <c r="BB970" s="69">
        <v>30.779640000000001</v>
      </c>
      <c r="BD970" s="47"/>
      <c r="BE970" s="52" t="s">
        <v>4</v>
      </c>
      <c r="BF970" s="69">
        <v>17.144300000000001</v>
      </c>
      <c r="BG970" s="79">
        <v>28.830179999999999</v>
      </c>
      <c r="BH970" s="69">
        <v>40.516060000000003</v>
      </c>
      <c r="BJ970" s="47"/>
      <c r="BK970" s="52" t="s">
        <v>4</v>
      </c>
      <c r="BL970" s="69">
        <v>19.357839999999999</v>
      </c>
      <c r="BM970" s="79">
        <v>28.310500000000001</v>
      </c>
      <c r="BN970" s="69">
        <v>37.263150000000003</v>
      </c>
      <c r="BP970" s="47"/>
      <c r="BQ970" s="52" t="s">
        <v>4</v>
      </c>
      <c r="BR970" s="69">
        <v>31.676469999999998</v>
      </c>
      <c r="BS970" s="79">
        <v>41.88814</v>
      </c>
      <c r="BT970" s="69">
        <v>52.099809999999998</v>
      </c>
    </row>
    <row r="971" spans="2:72" x14ac:dyDescent="0.3">
      <c r="B971" s="14" t="s">
        <v>25</v>
      </c>
      <c r="C971" s="50" t="s">
        <v>3</v>
      </c>
      <c r="D971" s="71">
        <v>99.773910000000001</v>
      </c>
      <c r="E971" s="107">
        <v>100.14306000000001</v>
      </c>
      <c r="F971" s="71">
        <v>100.51222</v>
      </c>
      <c r="H971" s="14" t="s">
        <v>25</v>
      </c>
      <c r="I971" s="50" t="s">
        <v>3</v>
      </c>
      <c r="J971" s="71">
        <v>99.773020000000002</v>
      </c>
      <c r="K971" s="107">
        <v>100.14664</v>
      </c>
      <c r="L971" s="71">
        <v>100.52025999999999</v>
      </c>
      <c r="N971" s="14" t="s">
        <v>25</v>
      </c>
      <c r="O971" s="50" t="s">
        <v>3</v>
      </c>
      <c r="P971" s="71">
        <v>99.774839999999998</v>
      </c>
      <c r="Q971" s="107">
        <v>100.14225</v>
      </c>
      <c r="R971" s="71">
        <v>100.50964999999999</v>
      </c>
      <c r="T971" s="14" t="s">
        <v>25</v>
      </c>
      <c r="U971" s="50" t="s">
        <v>3</v>
      </c>
      <c r="V971" s="71">
        <v>99.77619</v>
      </c>
      <c r="W971" s="107">
        <v>100.13158</v>
      </c>
      <c r="X971" s="71">
        <v>100.48696</v>
      </c>
      <c r="Z971" s="14" t="s">
        <v>25</v>
      </c>
      <c r="AA971" s="50" t="s">
        <v>3</v>
      </c>
      <c r="AB971" s="71">
        <v>99.7714</v>
      </c>
      <c r="AC971" s="107">
        <v>100.13082</v>
      </c>
      <c r="AD971" s="71">
        <v>100.49025</v>
      </c>
      <c r="AF971" s="14" t="s">
        <v>25</v>
      </c>
      <c r="AG971" s="50" t="s">
        <v>3</v>
      </c>
      <c r="AH971" s="71">
        <v>99.772300000000001</v>
      </c>
      <c r="AI971" s="107">
        <v>100.13858999999999</v>
      </c>
      <c r="AJ971" s="71">
        <v>100.50488</v>
      </c>
      <c r="AL971" s="14" t="s">
        <v>25</v>
      </c>
      <c r="AM971" s="50" t="s">
        <v>3</v>
      </c>
      <c r="AN971" s="71">
        <v>99.772400000000005</v>
      </c>
      <c r="AO971" s="107">
        <v>100.11305</v>
      </c>
      <c r="AP971" s="71">
        <v>100.45371</v>
      </c>
      <c r="AR971" s="14" t="s">
        <v>25</v>
      </c>
      <c r="AS971" s="50" t="s">
        <v>3</v>
      </c>
      <c r="AT971" s="71">
        <v>99.757859999999994</v>
      </c>
      <c r="AU971" s="107">
        <v>100.09505</v>
      </c>
      <c r="AV971" s="71">
        <v>100.43223999999999</v>
      </c>
      <c r="AX971" s="14" t="s">
        <v>25</v>
      </c>
      <c r="AY971" s="50" t="s">
        <v>3</v>
      </c>
      <c r="AZ971" s="71">
        <v>99.764949999999999</v>
      </c>
      <c r="BA971" s="107">
        <v>100.09116</v>
      </c>
      <c r="BB971" s="71">
        <v>100.41737999999999</v>
      </c>
      <c r="BD971" s="14" t="s">
        <v>25</v>
      </c>
      <c r="BE971" s="50" t="s">
        <v>3</v>
      </c>
      <c r="BF971" s="71">
        <v>99.704040000000006</v>
      </c>
      <c r="BG971" s="107">
        <v>100.02373</v>
      </c>
      <c r="BH971" s="71">
        <v>100.34343</v>
      </c>
      <c r="BJ971" s="14" t="s">
        <v>25</v>
      </c>
      <c r="BK971" s="50" t="s">
        <v>3</v>
      </c>
      <c r="BL971" s="71">
        <v>99.592399999999998</v>
      </c>
      <c r="BM971" s="107">
        <v>99.890550000000005</v>
      </c>
      <c r="BN971" s="71">
        <v>100.18871</v>
      </c>
      <c r="BP971" s="14" t="s">
        <v>25</v>
      </c>
      <c r="BQ971" s="50" t="s">
        <v>3</v>
      </c>
      <c r="BR971" s="71">
        <v>99.163679999999999</v>
      </c>
      <c r="BS971" s="107">
        <v>99.500309999999999</v>
      </c>
      <c r="BT971" s="71">
        <v>99.836939999999998</v>
      </c>
    </row>
    <row r="972" spans="2:72" x14ac:dyDescent="0.3">
      <c r="B972" s="47"/>
      <c r="C972" s="52" t="s">
        <v>4</v>
      </c>
      <c r="D972" s="69">
        <v>47.71508</v>
      </c>
      <c r="E972" s="79">
        <v>48.032380000000003</v>
      </c>
      <c r="F972" s="69">
        <v>48.349679999999999</v>
      </c>
      <c r="H972" s="47"/>
      <c r="I972" s="52" t="s">
        <v>4</v>
      </c>
      <c r="J972" s="69">
        <v>47.725250000000003</v>
      </c>
      <c r="K972" s="79">
        <v>48.037599999999998</v>
      </c>
      <c r="L972" s="69">
        <v>48.349939999999997</v>
      </c>
      <c r="N972" s="47"/>
      <c r="O972" s="52" t="s">
        <v>4</v>
      </c>
      <c r="P972" s="69">
        <v>47.719970000000004</v>
      </c>
      <c r="Q972" s="79">
        <v>48.035739999999997</v>
      </c>
      <c r="R972" s="69">
        <v>48.351500000000001</v>
      </c>
      <c r="T972" s="47"/>
      <c r="U972" s="52" t="s">
        <v>4</v>
      </c>
      <c r="V972" s="69">
        <v>47.712719999999997</v>
      </c>
      <c r="W972" s="79">
        <v>48.031059999999997</v>
      </c>
      <c r="X972" s="69">
        <v>48.349400000000003</v>
      </c>
      <c r="Z972" s="47"/>
      <c r="AA972" s="52" t="s">
        <v>4</v>
      </c>
      <c r="AB972" s="69">
        <v>47.706650000000003</v>
      </c>
      <c r="AC972" s="79">
        <v>48.02516</v>
      </c>
      <c r="AD972" s="69">
        <v>48.343679999999999</v>
      </c>
      <c r="AF972" s="47"/>
      <c r="AG972" s="52" t="s">
        <v>4</v>
      </c>
      <c r="AH972" s="69">
        <v>47.712969999999999</v>
      </c>
      <c r="AI972" s="79">
        <v>48.028179999999999</v>
      </c>
      <c r="AJ972" s="69">
        <v>48.343400000000003</v>
      </c>
      <c r="AL972" s="47"/>
      <c r="AM972" s="52" t="s">
        <v>4</v>
      </c>
      <c r="AN972" s="69">
        <v>47.68835</v>
      </c>
      <c r="AO972" s="79">
        <v>48.012329999999999</v>
      </c>
      <c r="AP972" s="69">
        <v>48.336309999999997</v>
      </c>
      <c r="AR972" s="47"/>
      <c r="AS972" s="52" t="s">
        <v>4</v>
      </c>
      <c r="AT972" s="69">
        <v>47.68085</v>
      </c>
      <c r="AU972" s="79">
        <v>48.000079999999997</v>
      </c>
      <c r="AV972" s="69">
        <v>48.319299999999998</v>
      </c>
      <c r="AX972" s="47"/>
      <c r="AY972" s="52" t="s">
        <v>4</v>
      </c>
      <c r="AZ972" s="69">
        <v>47.68159</v>
      </c>
      <c r="BA972" s="79">
        <v>48.005290000000002</v>
      </c>
      <c r="BB972" s="69">
        <v>48.329000000000001</v>
      </c>
      <c r="BD972" s="47"/>
      <c r="BE972" s="52" t="s">
        <v>4</v>
      </c>
      <c r="BF972" s="69">
        <v>47.654069999999997</v>
      </c>
      <c r="BG972" s="79">
        <v>47.986649999999997</v>
      </c>
      <c r="BH972" s="69">
        <v>48.319240000000001</v>
      </c>
      <c r="BJ972" s="47"/>
      <c r="BK972" s="52" t="s">
        <v>4</v>
      </c>
      <c r="BL972" s="69">
        <v>47.621609999999997</v>
      </c>
      <c r="BM972" s="79">
        <v>47.93873</v>
      </c>
      <c r="BN972" s="69">
        <v>48.255850000000002</v>
      </c>
      <c r="BP972" s="47"/>
      <c r="BQ972" s="52" t="s">
        <v>4</v>
      </c>
      <c r="BR972" s="69">
        <v>47.525329999999997</v>
      </c>
      <c r="BS972" s="79">
        <v>47.881689999999999</v>
      </c>
      <c r="BT972" s="69">
        <v>48.238059999999997</v>
      </c>
    </row>
    <row r="973" spans="2:72" x14ac:dyDescent="0.3">
      <c r="B973" s="14" t="s">
        <v>26</v>
      </c>
      <c r="C973" s="50" t="s">
        <v>3</v>
      </c>
      <c r="D973" s="71">
        <v>11.06269</v>
      </c>
      <c r="E973" s="107">
        <v>11.322480000000001</v>
      </c>
      <c r="F973" s="71">
        <v>11.58226</v>
      </c>
      <c r="H973" s="14" t="s">
        <v>26</v>
      </c>
      <c r="I973" s="50" t="s">
        <v>3</v>
      </c>
      <c r="J973" s="71">
        <v>11.088290000000001</v>
      </c>
      <c r="K973" s="107">
        <v>11.332240000000001</v>
      </c>
      <c r="L973" s="71">
        <v>11.57619</v>
      </c>
      <c r="N973" s="14" t="s">
        <v>26</v>
      </c>
      <c r="O973" s="50" t="s">
        <v>3</v>
      </c>
      <c r="P973" s="71">
        <v>11.05489</v>
      </c>
      <c r="Q973" s="107">
        <v>11.32423</v>
      </c>
      <c r="R973" s="71">
        <v>11.59357</v>
      </c>
      <c r="T973" s="14" t="s">
        <v>26</v>
      </c>
      <c r="U973" s="50" t="s">
        <v>3</v>
      </c>
      <c r="V973" s="71">
        <v>10.98278</v>
      </c>
      <c r="W973" s="107">
        <v>11.293850000000001</v>
      </c>
      <c r="X973" s="71">
        <v>11.60493</v>
      </c>
      <c r="Z973" s="14" t="s">
        <v>26</v>
      </c>
      <c r="AA973" s="50" t="s">
        <v>3</v>
      </c>
      <c r="AB973" s="71">
        <v>10.899509999999999</v>
      </c>
      <c r="AC973" s="107">
        <v>11.242010000000001</v>
      </c>
      <c r="AD973" s="71">
        <v>11.584519999999999</v>
      </c>
      <c r="AF973" s="14" t="s">
        <v>26</v>
      </c>
      <c r="AG973" s="50" t="s">
        <v>3</v>
      </c>
      <c r="AH973" s="71">
        <v>10.804790000000001</v>
      </c>
      <c r="AI973" s="107">
        <v>11.17456</v>
      </c>
      <c r="AJ973" s="71">
        <v>11.54434</v>
      </c>
      <c r="AL973" s="14" t="s">
        <v>26</v>
      </c>
      <c r="AM973" s="50" t="s">
        <v>3</v>
      </c>
      <c r="AN973" s="71">
        <v>10.10061</v>
      </c>
      <c r="AO973" s="107">
        <v>10.78501</v>
      </c>
      <c r="AP973" s="71">
        <v>11.46942</v>
      </c>
      <c r="AR973" s="14" t="s">
        <v>26</v>
      </c>
      <c r="AS973" s="50" t="s">
        <v>3</v>
      </c>
      <c r="AT973" s="71">
        <v>9.1675500000000003</v>
      </c>
      <c r="AU973" s="107">
        <v>10.30288</v>
      </c>
      <c r="AV973" s="71">
        <v>11.43821</v>
      </c>
      <c r="AX973" s="14" t="s">
        <v>26</v>
      </c>
      <c r="AY973" s="50" t="s">
        <v>3</v>
      </c>
      <c r="AZ973" s="71">
        <v>8.0920199999999998</v>
      </c>
      <c r="BA973" s="107">
        <v>9.6112800000000007</v>
      </c>
      <c r="BB973" s="71">
        <v>11.13054</v>
      </c>
      <c r="BD973" s="14" t="s">
        <v>26</v>
      </c>
      <c r="BE973" s="50" t="s">
        <v>3</v>
      </c>
      <c r="BF973" s="71">
        <v>5.40869</v>
      </c>
      <c r="BG973" s="107">
        <v>7.9738600000000002</v>
      </c>
      <c r="BH973" s="71">
        <v>10.53904</v>
      </c>
      <c r="BJ973" s="14" t="s">
        <v>26</v>
      </c>
      <c r="BK973" s="50" t="s">
        <v>3</v>
      </c>
      <c r="BL973" s="71">
        <v>-0.15840000000000001</v>
      </c>
      <c r="BM973" s="107">
        <v>3.2138</v>
      </c>
      <c r="BN973" s="71">
        <v>6.5860000000000003</v>
      </c>
      <c r="BP973" s="14" t="s">
        <v>26</v>
      </c>
      <c r="BQ973" s="50" t="s">
        <v>3</v>
      </c>
      <c r="BR973" s="71">
        <v>-13.99611</v>
      </c>
      <c r="BS973" s="107">
        <v>-7.9353499999999997</v>
      </c>
      <c r="BT973" s="71">
        <v>-1.87459</v>
      </c>
    </row>
    <row r="974" spans="2:72" x14ac:dyDescent="0.3">
      <c r="B974" s="47"/>
      <c r="C974" s="52" t="s">
        <v>4</v>
      </c>
      <c r="D974" s="69">
        <v>5.6577200000000003</v>
      </c>
      <c r="E974" s="79">
        <v>6.0751200000000001</v>
      </c>
      <c r="F974" s="69">
        <v>6.4925199999999998</v>
      </c>
      <c r="H974" s="47"/>
      <c r="I974" s="52" t="s">
        <v>4</v>
      </c>
      <c r="J974" s="69">
        <v>5.6178299999999997</v>
      </c>
      <c r="K974" s="79">
        <v>6.1940099999999996</v>
      </c>
      <c r="L974" s="69">
        <v>6.7701799999999999</v>
      </c>
      <c r="N974" s="47"/>
      <c r="O974" s="52" t="s">
        <v>4</v>
      </c>
      <c r="P974" s="69">
        <v>5.6143099999999997</v>
      </c>
      <c r="Q974" s="79">
        <v>6.23332</v>
      </c>
      <c r="R974" s="69">
        <v>6.8523300000000003</v>
      </c>
      <c r="T974" s="47"/>
      <c r="U974" s="52" t="s">
        <v>4</v>
      </c>
      <c r="V974" s="69">
        <v>5.6862300000000001</v>
      </c>
      <c r="W974" s="79">
        <v>6.5003000000000002</v>
      </c>
      <c r="X974" s="69">
        <v>7.3143700000000003</v>
      </c>
      <c r="Z974" s="47"/>
      <c r="AA974" s="52" t="s">
        <v>4</v>
      </c>
      <c r="AB974" s="69">
        <v>5.9820500000000001</v>
      </c>
      <c r="AC974" s="79">
        <v>6.8886599999999998</v>
      </c>
      <c r="AD974" s="69">
        <v>7.79528</v>
      </c>
      <c r="AF974" s="47"/>
      <c r="AG974" s="52" t="s">
        <v>4</v>
      </c>
      <c r="AH974" s="69">
        <v>6.0122999999999998</v>
      </c>
      <c r="AI974" s="79">
        <v>7.4732900000000004</v>
      </c>
      <c r="AJ974" s="69">
        <v>8.9342799999999993</v>
      </c>
      <c r="AL974" s="47"/>
      <c r="AM974" s="52" t="s">
        <v>4</v>
      </c>
      <c r="AN974" s="69">
        <v>6.3577599999999999</v>
      </c>
      <c r="AO974" s="79">
        <v>8.6046800000000001</v>
      </c>
      <c r="AP974" s="69">
        <v>10.851599999999999</v>
      </c>
      <c r="AR974" s="47"/>
      <c r="AS974" s="52" t="s">
        <v>4</v>
      </c>
      <c r="AT974" s="69">
        <v>5.9914699999999996</v>
      </c>
      <c r="AU974" s="79">
        <v>10.075469999999999</v>
      </c>
      <c r="AV974" s="69">
        <v>14.159470000000001</v>
      </c>
      <c r="AX974" s="47"/>
      <c r="AY974" s="52" t="s">
        <v>4</v>
      </c>
      <c r="AZ974" s="69">
        <v>8.5227199999999996</v>
      </c>
      <c r="BA974" s="79">
        <v>12.877230000000001</v>
      </c>
      <c r="BB974" s="69">
        <v>17.231739999999999</v>
      </c>
      <c r="BD974" s="47"/>
      <c r="BE974" s="52" t="s">
        <v>4</v>
      </c>
      <c r="BF974" s="69">
        <v>11.493779999999999</v>
      </c>
      <c r="BG974" s="79">
        <v>18.84966</v>
      </c>
      <c r="BH974" s="69">
        <v>26.205539999999999</v>
      </c>
      <c r="BJ974" s="47"/>
      <c r="BK974" s="52" t="s">
        <v>4</v>
      </c>
      <c r="BL974" s="69">
        <v>14.134880000000001</v>
      </c>
      <c r="BM974" s="79">
        <v>21.069109999999998</v>
      </c>
      <c r="BN974" s="69">
        <v>28.003340000000001</v>
      </c>
      <c r="BP974" s="47"/>
      <c r="BQ974" s="52" t="s">
        <v>4</v>
      </c>
      <c r="BR974" s="69">
        <v>24.4955</v>
      </c>
      <c r="BS974" s="79">
        <v>33.092599999999997</v>
      </c>
      <c r="BT974" s="69">
        <v>41.689709999999998</v>
      </c>
    </row>
    <row r="975" spans="2:72" x14ac:dyDescent="0.3">
      <c r="B975" s="57" t="s">
        <v>27</v>
      </c>
      <c r="C975" s="43"/>
      <c r="D975" s="76">
        <v>38.164740000000002</v>
      </c>
      <c r="E975" s="109">
        <v>40.187139999999999</v>
      </c>
      <c r="F975" s="76">
        <v>42.209530000000001</v>
      </c>
      <c r="H975" s="57" t="s">
        <v>27</v>
      </c>
      <c r="I975" s="43"/>
      <c r="J975" s="76">
        <v>37.919580000000003</v>
      </c>
      <c r="K975" s="109">
        <v>40.075510000000001</v>
      </c>
      <c r="L975" s="76">
        <v>42.231450000000002</v>
      </c>
      <c r="N975" s="57" t="s">
        <v>27</v>
      </c>
      <c r="O975" s="43"/>
      <c r="P975" s="76">
        <v>37.927480000000003</v>
      </c>
      <c r="Q975" s="109">
        <v>40.128819999999997</v>
      </c>
      <c r="R975" s="76">
        <v>42.330159999999999</v>
      </c>
      <c r="T975" s="57" t="s">
        <v>27</v>
      </c>
      <c r="U975" s="43"/>
      <c r="V975" s="76">
        <v>37.771039999999999</v>
      </c>
      <c r="W975" s="109">
        <v>39.716520000000003</v>
      </c>
      <c r="X975" s="76">
        <v>41.661999999999999</v>
      </c>
      <c r="Z975" s="57" t="s">
        <v>27</v>
      </c>
      <c r="AA975" s="43"/>
      <c r="AB975" s="76">
        <v>37.829030000000003</v>
      </c>
      <c r="AC975" s="109">
        <v>39.903559999999999</v>
      </c>
      <c r="AD975" s="76">
        <v>41.978090000000002</v>
      </c>
      <c r="AF975" s="57" t="s">
        <v>27</v>
      </c>
      <c r="AG975" s="43"/>
      <c r="AH975" s="76">
        <v>37.702449999999999</v>
      </c>
      <c r="AI975" s="109">
        <v>39.423430000000003</v>
      </c>
      <c r="AJ975" s="76">
        <v>41.144419999999997</v>
      </c>
      <c r="AL975" s="57" t="s">
        <v>27</v>
      </c>
      <c r="AM975" s="43"/>
      <c r="AN975" s="76">
        <v>37.426229999999997</v>
      </c>
      <c r="AO975" s="109">
        <v>38.974809999999998</v>
      </c>
      <c r="AP975" s="76">
        <v>40.523389999999999</v>
      </c>
      <c r="AR975" s="57" t="s">
        <v>27</v>
      </c>
      <c r="AS975" s="43"/>
      <c r="AT975" s="76">
        <v>36.914020000000001</v>
      </c>
      <c r="AU975" s="109">
        <v>38.880240000000001</v>
      </c>
      <c r="AV975" s="76">
        <v>40.846469999999997</v>
      </c>
      <c r="AX975" s="57" t="s">
        <v>27</v>
      </c>
      <c r="AY975" s="43"/>
      <c r="AZ975" s="76">
        <v>36.199770000000001</v>
      </c>
      <c r="BA975" s="109">
        <v>37.917290000000001</v>
      </c>
      <c r="BB975" s="76">
        <v>39.634810000000002</v>
      </c>
      <c r="BD975" s="57" t="s">
        <v>27</v>
      </c>
      <c r="BE975" s="43"/>
      <c r="BF975" s="76">
        <v>34.750579999999999</v>
      </c>
      <c r="BG975" s="109">
        <v>36.808929999999997</v>
      </c>
      <c r="BH975" s="76">
        <v>38.867269999999998</v>
      </c>
      <c r="BJ975" s="57" t="s">
        <v>27</v>
      </c>
      <c r="BK975" s="43"/>
      <c r="BL975" s="76">
        <v>32.552199999999999</v>
      </c>
      <c r="BM975" s="109">
        <v>34.744160000000001</v>
      </c>
      <c r="BN975" s="76">
        <v>36.936120000000003</v>
      </c>
      <c r="BP975" s="57" t="s">
        <v>27</v>
      </c>
      <c r="BQ975" s="43"/>
      <c r="BR975" s="76">
        <v>26.401820000000001</v>
      </c>
      <c r="BS975" s="109">
        <v>29.79128</v>
      </c>
      <c r="BT975" s="76">
        <v>33.180729999999997</v>
      </c>
    </row>
    <row r="976" spans="2:72" x14ac:dyDescent="0.3">
      <c r="B976" s="57" t="s">
        <v>28</v>
      </c>
      <c r="C976" s="43"/>
      <c r="D976" s="76">
        <v>-117.17483</v>
      </c>
      <c r="E976" s="109">
        <v>-44.035299999999999</v>
      </c>
      <c r="F976" s="76">
        <v>29.104230000000001</v>
      </c>
      <c r="H976" s="57" t="s">
        <v>28</v>
      </c>
      <c r="I976" s="43"/>
      <c r="J976" s="76">
        <v>-159.26346000000001</v>
      </c>
      <c r="K976" s="109">
        <v>-68.948809999999995</v>
      </c>
      <c r="L976" s="76">
        <v>21.365839999999999</v>
      </c>
      <c r="N976" s="57" t="s">
        <v>28</v>
      </c>
      <c r="O976" s="43"/>
      <c r="P976" s="76">
        <v>-170.82303999999999</v>
      </c>
      <c r="Q976" s="109">
        <v>-78.627039999999994</v>
      </c>
      <c r="R976" s="76">
        <v>13.568949999999999</v>
      </c>
      <c r="T976" s="57" t="s">
        <v>28</v>
      </c>
      <c r="U976" s="43"/>
      <c r="V976" s="76">
        <v>-222.36199999999999</v>
      </c>
      <c r="W976" s="109">
        <v>-107.81905</v>
      </c>
      <c r="X976" s="76">
        <v>6.7239000000000004</v>
      </c>
      <c r="Z976" s="57" t="s">
        <v>28</v>
      </c>
      <c r="AA976" s="43"/>
      <c r="AB976" s="76">
        <v>-289.03370000000001</v>
      </c>
      <c r="AC976" s="109">
        <v>-172.81755000000001</v>
      </c>
      <c r="AD976" s="76">
        <v>-56.601410000000001</v>
      </c>
      <c r="AF976" s="57" t="s">
        <v>28</v>
      </c>
      <c r="AG976" s="43"/>
      <c r="AH976" s="76">
        <v>-367.89431999999999</v>
      </c>
      <c r="AI976" s="109">
        <v>-231.88106999999999</v>
      </c>
      <c r="AJ976" s="76">
        <v>-95.867810000000006</v>
      </c>
      <c r="AL976" s="57" t="s">
        <v>28</v>
      </c>
      <c r="AM976" s="43"/>
      <c r="AN976" s="76">
        <v>-558.07402000000002</v>
      </c>
      <c r="AO976" s="109">
        <v>-326.77415999999999</v>
      </c>
      <c r="AP976" s="76">
        <v>-95.474310000000003</v>
      </c>
      <c r="AR976" s="57" t="s">
        <v>28</v>
      </c>
      <c r="AS976" s="43"/>
      <c r="AT976" s="76">
        <v>-822.86761000000001</v>
      </c>
      <c r="AU976" s="109">
        <v>-449.78467000000001</v>
      </c>
      <c r="AV976" s="76">
        <v>-76.701719999999995</v>
      </c>
      <c r="AX976" s="57" t="s">
        <v>28</v>
      </c>
      <c r="AY976" s="43"/>
      <c r="AZ976" s="76">
        <v>-1028.7691600000001</v>
      </c>
      <c r="BA976" s="109">
        <v>-636.62004999999999</v>
      </c>
      <c r="BB976" s="76">
        <v>-244.47094000000001</v>
      </c>
      <c r="BD976" s="57" t="s">
        <v>28</v>
      </c>
      <c r="BE976" s="43"/>
      <c r="BF976" s="76">
        <v>-1717.8256799999999</v>
      </c>
      <c r="BG976" s="109">
        <v>-1057.0554</v>
      </c>
      <c r="BH976" s="76">
        <v>-396.28512999999998</v>
      </c>
      <c r="BJ976" s="57" t="s">
        <v>28</v>
      </c>
      <c r="BK976" s="43"/>
      <c r="BL976" s="76">
        <v>-1586.40113</v>
      </c>
      <c r="BM976" s="109">
        <v>-951.27922999999998</v>
      </c>
      <c r="BN976" s="76">
        <v>-316.15733</v>
      </c>
      <c r="BP976" s="57" t="s">
        <v>28</v>
      </c>
      <c r="BQ976" s="43"/>
      <c r="BR976" s="76">
        <v>-2051.16975</v>
      </c>
      <c r="BS976" s="109">
        <v>-1546.32628</v>
      </c>
      <c r="BT976" s="76">
        <v>-1041.48281</v>
      </c>
    </row>
    <row r="977" spans="2:72" x14ac:dyDescent="0.3">
      <c r="B977" s="46" t="s">
        <v>29</v>
      </c>
      <c r="C977" s="47"/>
      <c r="D977" s="69">
        <v>58494.975780000001</v>
      </c>
      <c r="E977" s="106">
        <v>59828.960619999998</v>
      </c>
      <c r="F977" s="69">
        <v>61162.945469999999</v>
      </c>
      <c r="H977" s="46" t="s">
        <v>29</v>
      </c>
      <c r="I977" s="47"/>
      <c r="J977" s="69">
        <v>58654.328000000001</v>
      </c>
      <c r="K977" s="106">
        <v>59874.949249999998</v>
      </c>
      <c r="L977" s="69">
        <v>61095.570500000002</v>
      </c>
      <c r="N977" s="46" t="s">
        <v>29</v>
      </c>
      <c r="O977" s="47"/>
      <c r="P977" s="69">
        <v>58468.205589999998</v>
      </c>
      <c r="Q977" s="106">
        <v>59836.352079999997</v>
      </c>
      <c r="R977" s="69">
        <v>61204.498570000003</v>
      </c>
      <c r="T977" s="46" t="s">
        <v>29</v>
      </c>
      <c r="U977" s="47"/>
      <c r="V977" s="69">
        <v>58040.206460000001</v>
      </c>
      <c r="W977" s="106">
        <v>59672.12156</v>
      </c>
      <c r="X977" s="69">
        <v>61304.036650000002</v>
      </c>
      <c r="Z977" s="46" t="s">
        <v>29</v>
      </c>
      <c r="AA977" s="47"/>
      <c r="AB977" s="69">
        <v>57638.915309999997</v>
      </c>
      <c r="AC977" s="106">
        <v>59386.507740000001</v>
      </c>
      <c r="AD977" s="69">
        <v>61134.100169999998</v>
      </c>
      <c r="AF977" s="46" t="s">
        <v>29</v>
      </c>
      <c r="AG977" s="47"/>
      <c r="AH977" s="69">
        <v>57178.010349999997</v>
      </c>
      <c r="AI977" s="106">
        <v>59018.07157</v>
      </c>
      <c r="AJ977" s="69">
        <v>60858.132799999999</v>
      </c>
      <c r="AL977" s="46" t="s">
        <v>29</v>
      </c>
      <c r="AM977" s="47"/>
      <c r="AN977" s="69">
        <v>53393.822260000001</v>
      </c>
      <c r="AO977" s="106">
        <v>56901.196100000001</v>
      </c>
      <c r="AP977" s="69">
        <v>60408.569949999997</v>
      </c>
      <c r="AR977" s="46" t="s">
        <v>29</v>
      </c>
      <c r="AS977" s="47"/>
      <c r="AT977" s="69">
        <v>48431.808409999998</v>
      </c>
      <c r="AU977" s="106">
        <v>54347.605750000002</v>
      </c>
      <c r="AV977" s="69">
        <v>60263.403079999996</v>
      </c>
      <c r="AX977" s="46" t="s">
        <v>29</v>
      </c>
      <c r="AY977" s="47"/>
      <c r="AZ977" s="69">
        <v>42662.064890000001</v>
      </c>
      <c r="BA977" s="106">
        <v>50620.633930000004</v>
      </c>
      <c r="BB977" s="69">
        <v>58579.202969999998</v>
      </c>
      <c r="BD977" s="46" t="s">
        <v>29</v>
      </c>
      <c r="BE977" s="47"/>
      <c r="BF977" s="69">
        <v>28400.936269999998</v>
      </c>
      <c r="BG977" s="106">
        <v>41908.515650000001</v>
      </c>
      <c r="BH977" s="69">
        <v>55416.095029999997</v>
      </c>
      <c r="BJ977" s="46" t="s">
        <v>29</v>
      </c>
      <c r="BK977" s="47"/>
      <c r="BL977" s="69">
        <v>-823.33695</v>
      </c>
      <c r="BM977" s="106">
        <v>16781.902529999999</v>
      </c>
      <c r="BN977" s="69">
        <v>34387.142</v>
      </c>
      <c r="BP977" s="46" t="s">
        <v>29</v>
      </c>
      <c r="BQ977" s="47"/>
      <c r="BR977" s="69">
        <v>-71803.470889999997</v>
      </c>
      <c r="BS977" s="106">
        <v>-40701.813529999999</v>
      </c>
      <c r="BT977" s="69">
        <v>-9600.1561700000002</v>
      </c>
    </row>
    <row r="978" spans="2:72" x14ac:dyDescent="0.3">
      <c r="B978" s="14" t="s">
        <v>30</v>
      </c>
      <c r="C978" s="50" t="s">
        <v>3</v>
      </c>
      <c r="D978" s="71">
        <v>32.189729999999997</v>
      </c>
      <c r="E978" s="107">
        <v>35.017069999999997</v>
      </c>
      <c r="F978" s="71">
        <v>37.844410000000003</v>
      </c>
      <c r="H978" s="14" t="s">
        <v>30</v>
      </c>
      <c r="I978" s="50" t="s">
        <v>3</v>
      </c>
      <c r="J978" s="71">
        <v>32.016950000000001</v>
      </c>
      <c r="K978" s="107">
        <v>34.799639999999997</v>
      </c>
      <c r="L978" s="71">
        <v>37.582340000000002</v>
      </c>
      <c r="N978" s="14" t="s">
        <v>30</v>
      </c>
      <c r="O978" s="50" t="s">
        <v>3</v>
      </c>
      <c r="P978" s="71">
        <v>31.94153</v>
      </c>
      <c r="Q978" s="107">
        <v>34.604469999999999</v>
      </c>
      <c r="R978" s="71">
        <v>37.267400000000002</v>
      </c>
      <c r="T978" s="14" t="s">
        <v>30</v>
      </c>
      <c r="U978" s="50" t="s">
        <v>3</v>
      </c>
      <c r="V978" s="71">
        <v>31.80134</v>
      </c>
      <c r="W978" s="107">
        <v>34.30068</v>
      </c>
      <c r="X978" s="71">
        <v>36.80003</v>
      </c>
      <c r="Z978" s="14" t="s">
        <v>30</v>
      </c>
      <c r="AA978" s="50" t="s">
        <v>3</v>
      </c>
      <c r="AB978" s="71">
        <v>31.574750000000002</v>
      </c>
      <c r="AC978" s="107">
        <v>33.979810000000001</v>
      </c>
      <c r="AD978" s="71">
        <v>36.384869999999999</v>
      </c>
      <c r="AF978" s="14" t="s">
        <v>30</v>
      </c>
      <c r="AG978" s="50" t="s">
        <v>3</v>
      </c>
      <c r="AH978" s="71">
        <v>31.14809</v>
      </c>
      <c r="AI978" s="107">
        <v>33.492930000000001</v>
      </c>
      <c r="AJ978" s="71">
        <v>35.837769999999999</v>
      </c>
      <c r="AL978" s="14" t="s">
        <v>30</v>
      </c>
      <c r="AM978" s="50" t="s">
        <v>3</v>
      </c>
      <c r="AN978" s="71">
        <v>30.73875</v>
      </c>
      <c r="AO978" s="107">
        <v>32.928629999999998</v>
      </c>
      <c r="AP978" s="71">
        <v>35.118510000000001</v>
      </c>
      <c r="AR978" s="14" t="s">
        <v>30</v>
      </c>
      <c r="AS978" s="50" t="s">
        <v>3</v>
      </c>
      <c r="AT978" s="71">
        <v>30.219729999999998</v>
      </c>
      <c r="AU978" s="107">
        <v>32.128770000000003</v>
      </c>
      <c r="AV978" s="71">
        <v>34.037799999999997</v>
      </c>
      <c r="AX978" s="14" t="s">
        <v>30</v>
      </c>
      <c r="AY978" s="50" t="s">
        <v>3</v>
      </c>
      <c r="AZ978" s="71">
        <v>29.574809999999999</v>
      </c>
      <c r="BA978" s="107">
        <v>31.065529999999999</v>
      </c>
      <c r="BB978" s="71">
        <v>32.556260000000002</v>
      </c>
      <c r="BD978" s="14" t="s">
        <v>30</v>
      </c>
      <c r="BE978" s="50" t="s">
        <v>3</v>
      </c>
      <c r="BF978" s="71">
        <v>28.66122</v>
      </c>
      <c r="BG978" s="107">
        <v>29.644929999999999</v>
      </c>
      <c r="BH978" s="71">
        <v>30.62865</v>
      </c>
      <c r="BJ978" s="14" t="s">
        <v>30</v>
      </c>
      <c r="BK978" s="50" t="s">
        <v>3</v>
      </c>
      <c r="BL978" s="71">
        <v>26.845120000000001</v>
      </c>
      <c r="BM978" s="107">
        <v>27.601040000000001</v>
      </c>
      <c r="BN978" s="71">
        <v>28.35697</v>
      </c>
      <c r="BP978" s="14" t="s">
        <v>30</v>
      </c>
      <c r="BQ978" s="50" t="s">
        <v>3</v>
      </c>
      <c r="BR978" s="71">
        <v>23.31861</v>
      </c>
      <c r="BS978" s="107">
        <v>23.720300000000002</v>
      </c>
      <c r="BT978" s="71">
        <v>24.12199</v>
      </c>
    </row>
    <row r="979" spans="2:72" x14ac:dyDescent="0.3">
      <c r="B979" s="47"/>
      <c r="C979" s="52" t="s">
        <v>4</v>
      </c>
      <c r="D979" s="69">
        <v>11.79645</v>
      </c>
      <c r="E979" s="79">
        <v>12.884969999999999</v>
      </c>
      <c r="F979" s="69">
        <v>13.97349</v>
      </c>
      <c r="H979" s="47"/>
      <c r="I979" s="52" t="s">
        <v>4</v>
      </c>
      <c r="J979" s="69">
        <v>11.53767</v>
      </c>
      <c r="K979" s="79">
        <v>12.537050000000001</v>
      </c>
      <c r="L979" s="69">
        <v>13.536429999999999</v>
      </c>
      <c r="N979" s="47"/>
      <c r="O979" s="52" t="s">
        <v>4</v>
      </c>
      <c r="P979" s="69">
        <v>11.198740000000001</v>
      </c>
      <c r="Q979" s="79">
        <v>12.13508</v>
      </c>
      <c r="R979" s="69">
        <v>13.07142</v>
      </c>
      <c r="T979" s="47"/>
      <c r="U979" s="52" t="s">
        <v>4</v>
      </c>
      <c r="V979" s="69">
        <v>10.63448</v>
      </c>
      <c r="W979" s="79">
        <v>11.56546</v>
      </c>
      <c r="X979" s="69">
        <v>12.49643</v>
      </c>
      <c r="Z979" s="47"/>
      <c r="AA979" s="52" t="s">
        <v>4</v>
      </c>
      <c r="AB979" s="69">
        <v>10.05181</v>
      </c>
      <c r="AC979" s="79">
        <v>10.988810000000001</v>
      </c>
      <c r="AD979" s="69">
        <v>11.92581</v>
      </c>
      <c r="AF979" s="47"/>
      <c r="AG979" s="52" t="s">
        <v>4</v>
      </c>
      <c r="AH979" s="69">
        <v>9.3580400000000008</v>
      </c>
      <c r="AI979" s="79">
        <v>10.247350000000001</v>
      </c>
      <c r="AJ979" s="69">
        <v>11.136649999999999</v>
      </c>
      <c r="AL979" s="47"/>
      <c r="AM979" s="52" t="s">
        <v>4</v>
      </c>
      <c r="AN979" s="69">
        <v>8.6443300000000001</v>
      </c>
      <c r="AO979" s="79">
        <v>9.4229400000000005</v>
      </c>
      <c r="AP979" s="69">
        <v>10.201560000000001</v>
      </c>
      <c r="AR979" s="47"/>
      <c r="AS979" s="52" t="s">
        <v>4</v>
      </c>
      <c r="AT979" s="69">
        <v>7.5667200000000001</v>
      </c>
      <c r="AU979" s="79">
        <v>8.3267699999999998</v>
      </c>
      <c r="AV979" s="69">
        <v>9.0868199999999995</v>
      </c>
      <c r="AX979" s="47"/>
      <c r="AY979" s="52" t="s">
        <v>4</v>
      </c>
      <c r="AZ979" s="69">
        <v>6.3086200000000003</v>
      </c>
      <c r="BA979" s="79">
        <v>7.0498799999999999</v>
      </c>
      <c r="BB979" s="69">
        <v>7.79115</v>
      </c>
      <c r="BD979" s="47"/>
      <c r="BE979" s="52" t="s">
        <v>4</v>
      </c>
      <c r="BF979" s="69">
        <v>4.7499200000000004</v>
      </c>
      <c r="BG979" s="79">
        <v>5.4866099999999998</v>
      </c>
      <c r="BH979" s="69">
        <v>6.2233099999999997</v>
      </c>
      <c r="BJ979" s="47"/>
      <c r="BK979" s="52" t="s">
        <v>4</v>
      </c>
      <c r="BL979" s="69">
        <v>3.5148999999999999</v>
      </c>
      <c r="BM979" s="79">
        <v>4.1252800000000001</v>
      </c>
      <c r="BN979" s="69">
        <v>4.7356600000000002</v>
      </c>
      <c r="BP979" s="47"/>
      <c r="BQ979" s="52" t="s">
        <v>4</v>
      </c>
      <c r="BR979" s="69">
        <v>3.0762399999999999</v>
      </c>
      <c r="BS979" s="79">
        <v>3.3580199999999998</v>
      </c>
      <c r="BT979" s="69">
        <v>3.6398000000000001</v>
      </c>
    </row>
    <row r="980" spans="2:72" x14ac:dyDescent="0.3">
      <c r="B980" s="46" t="s">
        <v>31</v>
      </c>
      <c r="C980" s="47"/>
      <c r="D980" s="69">
        <v>62.175109999999997</v>
      </c>
      <c r="E980" s="79">
        <v>66.599999999999994</v>
      </c>
      <c r="F980" s="69">
        <v>71.024889999999999</v>
      </c>
      <c r="H980" s="46" t="s">
        <v>31</v>
      </c>
      <c r="I980" s="47"/>
      <c r="J980" s="69">
        <v>61.145409999999998</v>
      </c>
      <c r="K980" s="79">
        <v>65.400000000000006</v>
      </c>
      <c r="L980" s="69">
        <v>69.654589999999999</v>
      </c>
      <c r="N980" s="46" t="s">
        <v>31</v>
      </c>
      <c r="O980" s="47"/>
      <c r="P980" s="69">
        <v>59.839840000000002</v>
      </c>
      <c r="Q980" s="79">
        <v>63.7</v>
      </c>
      <c r="R980" s="69">
        <v>67.560159999999996</v>
      </c>
      <c r="T980" s="46" t="s">
        <v>31</v>
      </c>
      <c r="U980" s="47"/>
      <c r="V980" s="69">
        <v>57.225760000000001</v>
      </c>
      <c r="W980" s="79">
        <v>60.2</v>
      </c>
      <c r="X980" s="69">
        <v>63.174239999999998</v>
      </c>
      <c r="Z980" s="46" t="s">
        <v>31</v>
      </c>
      <c r="AA980" s="47"/>
      <c r="AB980" s="69">
        <v>56.343359999999997</v>
      </c>
      <c r="AC980" s="79">
        <v>58.4</v>
      </c>
      <c r="AD980" s="69">
        <v>60.45664</v>
      </c>
      <c r="AF980" s="46" t="s">
        <v>31</v>
      </c>
      <c r="AG980" s="47"/>
      <c r="AH980" s="69">
        <v>54.154449999999997</v>
      </c>
      <c r="AI980" s="79">
        <v>56.2</v>
      </c>
      <c r="AJ980" s="69">
        <v>58.245550000000001</v>
      </c>
      <c r="AL980" s="46" t="s">
        <v>31</v>
      </c>
      <c r="AM980" s="47"/>
      <c r="AN980" s="69">
        <v>51.945590000000003</v>
      </c>
      <c r="AO980" s="79">
        <v>53.5</v>
      </c>
      <c r="AP980" s="69">
        <v>55.054409999999997</v>
      </c>
      <c r="AR980" s="46" t="s">
        <v>31</v>
      </c>
      <c r="AS980" s="47"/>
      <c r="AT980" s="69">
        <v>49.491999999999997</v>
      </c>
      <c r="AU980" s="79">
        <v>51</v>
      </c>
      <c r="AV980" s="69">
        <v>52.508000000000003</v>
      </c>
      <c r="AX980" s="46" t="s">
        <v>31</v>
      </c>
      <c r="AY980" s="47"/>
      <c r="AZ980" s="69">
        <v>45.73236</v>
      </c>
      <c r="BA980" s="79">
        <v>47.7</v>
      </c>
      <c r="BB980" s="69">
        <v>49.667639999999999</v>
      </c>
      <c r="BD980" s="46" t="s">
        <v>31</v>
      </c>
      <c r="BE980" s="47"/>
      <c r="BF980" s="69">
        <v>42.910209999999999</v>
      </c>
      <c r="BG980" s="79">
        <v>44.1</v>
      </c>
      <c r="BH980" s="69">
        <v>45.289790000000004</v>
      </c>
      <c r="BJ980" s="46" t="s">
        <v>31</v>
      </c>
      <c r="BK980" s="47"/>
      <c r="BL980" s="69">
        <v>39.502769999999998</v>
      </c>
      <c r="BM980" s="79">
        <v>40.799999999999997</v>
      </c>
      <c r="BN980" s="69">
        <v>42.097230000000003</v>
      </c>
      <c r="BP980" s="46" t="s">
        <v>31</v>
      </c>
      <c r="BQ980" s="47"/>
      <c r="BR980" s="69">
        <v>33.95899</v>
      </c>
      <c r="BS980" s="79">
        <v>35.1</v>
      </c>
      <c r="BT980" s="69">
        <v>36.241010000000003</v>
      </c>
    </row>
    <row r="981" spans="2:72" x14ac:dyDescent="0.3">
      <c r="B981" s="57" t="s">
        <v>32</v>
      </c>
      <c r="C981" s="43"/>
      <c r="D981" s="76">
        <v>2.12934</v>
      </c>
      <c r="E981" s="109">
        <v>3.4</v>
      </c>
      <c r="F981" s="76">
        <v>4.6706599999999998</v>
      </c>
      <c r="H981" s="57" t="s">
        <v>32</v>
      </c>
      <c r="I981" s="43"/>
      <c r="J981" s="76">
        <v>2.12934</v>
      </c>
      <c r="K981" s="109">
        <v>3.4</v>
      </c>
      <c r="L981" s="76">
        <v>4.6706599999999998</v>
      </c>
      <c r="N981" s="57" t="s">
        <v>32</v>
      </c>
      <c r="O981" s="43"/>
      <c r="P981" s="76">
        <v>2.12934</v>
      </c>
      <c r="Q981" s="109">
        <v>3.4</v>
      </c>
      <c r="R981" s="76">
        <v>4.6706599999999998</v>
      </c>
      <c r="T981" s="57" t="s">
        <v>32</v>
      </c>
      <c r="U981" s="43"/>
      <c r="V981" s="76">
        <v>2.12934</v>
      </c>
      <c r="W981" s="109">
        <v>3.4</v>
      </c>
      <c r="X981" s="76">
        <v>4.6706599999999998</v>
      </c>
      <c r="Z981" s="57" t="s">
        <v>32</v>
      </c>
      <c r="AA981" s="43"/>
      <c r="AB981" s="76">
        <v>1.99186</v>
      </c>
      <c r="AC981" s="109">
        <v>3.3</v>
      </c>
      <c r="AD981" s="76">
        <v>4.6081399999999997</v>
      </c>
      <c r="AF981" s="57" t="s">
        <v>32</v>
      </c>
      <c r="AG981" s="43"/>
      <c r="AH981" s="76">
        <v>1.87402</v>
      </c>
      <c r="AI981" s="109">
        <v>3.6</v>
      </c>
      <c r="AJ981" s="76">
        <v>5.3259800000000004</v>
      </c>
      <c r="AL981" s="57" t="s">
        <v>32</v>
      </c>
      <c r="AM981" s="43"/>
      <c r="AN981" s="76">
        <v>2.1333199999999999</v>
      </c>
      <c r="AO981" s="109">
        <v>3.9</v>
      </c>
      <c r="AP981" s="76">
        <v>5.6666800000000004</v>
      </c>
      <c r="AR981" s="57" t="s">
        <v>32</v>
      </c>
      <c r="AS981" s="43"/>
      <c r="AT981" s="76">
        <v>2.0875499999999998</v>
      </c>
      <c r="AU981" s="109">
        <v>4.3</v>
      </c>
      <c r="AV981" s="76">
        <v>6.5124500000000003</v>
      </c>
      <c r="AX981" s="57" t="s">
        <v>32</v>
      </c>
      <c r="AY981" s="43"/>
      <c r="AZ981" s="76">
        <v>2.2356099999999999</v>
      </c>
      <c r="BA981" s="109">
        <v>4.4000000000000004</v>
      </c>
      <c r="BB981" s="76">
        <v>6.5643900000000004</v>
      </c>
      <c r="BD981" s="57" t="s">
        <v>32</v>
      </c>
      <c r="BE981" s="43"/>
      <c r="BF981" s="76">
        <v>3.1387700000000001</v>
      </c>
      <c r="BG981" s="109">
        <v>6</v>
      </c>
      <c r="BH981" s="76">
        <v>8.8612300000000008</v>
      </c>
      <c r="BJ981" s="57" t="s">
        <v>32</v>
      </c>
      <c r="BK981" s="43"/>
      <c r="BL981" s="76">
        <v>7.0213200000000002</v>
      </c>
      <c r="BM981" s="109">
        <v>12</v>
      </c>
      <c r="BN981" s="76">
        <v>16.978680000000001</v>
      </c>
      <c r="BP981" s="57" t="s">
        <v>32</v>
      </c>
      <c r="BQ981" s="43"/>
      <c r="BR981" s="76">
        <v>10.57071</v>
      </c>
      <c r="BS981" s="109">
        <v>13.2</v>
      </c>
      <c r="BT981" s="76">
        <v>15.82929</v>
      </c>
    </row>
    <row r="982" spans="2:72" x14ac:dyDescent="0.3">
      <c r="B982" s="14" t="s">
        <v>33</v>
      </c>
      <c r="C982" s="50" t="s">
        <v>3</v>
      </c>
      <c r="D982" s="71">
        <v>90.10454</v>
      </c>
      <c r="E982" s="107">
        <v>98.996639999999999</v>
      </c>
      <c r="F982" s="71">
        <v>107.88873</v>
      </c>
      <c r="H982" s="14" t="s">
        <v>33</v>
      </c>
      <c r="I982" s="50" t="s">
        <v>3</v>
      </c>
      <c r="J982" s="71">
        <v>89.482299999999995</v>
      </c>
      <c r="K982" s="107">
        <v>97.988650000000007</v>
      </c>
      <c r="L982" s="71">
        <v>106.495</v>
      </c>
      <c r="N982" s="14" t="s">
        <v>33</v>
      </c>
      <c r="O982" s="50" t="s">
        <v>3</v>
      </c>
      <c r="P982" s="71">
        <v>89.068060000000003</v>
      </c>
      <c r="Q982" s="107">
        <v>97.040549999999996</v>
      </c>
      <c r="R982" s="71">
        <v>105.01305000000001</v>
      </c>
      <c r="T982" s="14" t="s">
        <v>33</v>
      </c>
      <c r="U982" s="50" t="s">
        <v>3</v>
      </c>
      <c r="V982" s="71">
        <v>88.271600000000007</v>
      </c>
      <c r="W982" s="107">
        <v>95.675250000000005</v>
      </c>
      <c r="X982" s="71">
        <v>103.0789</v>
      </c>
      <c r="Z982" s="14" t="s">
        <v>33</v>
      </c>
      <c r="AA982" s="50" t="s">
        <v>3</v>
      </c>
      <c r="AB982" s="71">
        <v>87.166809999999998</v>
      </c>
      <c r="AC982" s="107">
        <v>93.961290000000005</v>
      </c>
      <c r="AD982" s="71">
        <v>100.75576</v>
      </c>
      <c r="AF982" s="14" t="s">
        <v>33</v>
      </c>
      <c r="AG982" s="50" t="s">
        <v>3</v>
      </c>
      <c r="AH982" s="71">
        <v>85.237200000000001</v>
      </c>
      <c r="AI982" s="107">
        <v>91.430440000000004</v>
      </c>
      <c r="AJ982" s="71">
        <v>97.623679999999993</v>
      </c>
      <c r="AL982" s="14" t="s">
        <v>33</v>
      </c>
      <c r="AM982" s="50" t="s">
        <v>3</v>
      </c>
      <c r="AN982" s="71">
        <v>83.09675</v>
      </c>
      <c r="AO982" s="107">
        <v>88.311809999999994</v>
      </c>
      <c r="AP982" s="71">
        <v>93.526870000000002</v>
      </c>
      <c r="AR982" s="14" t="s">
        <v>33</v>
      </c>
      <c r="AS982" s="50" t="s">
        <v>3</v>
      </c>
      <c r="AT982" s="71">
        <v>80.333399999999997</v>
      </c>
      <c r="AU982" s="107">
        <v>84.237449999999995</v>
      </c>
      <c r="AV982" s="71">
        <v>88.141499999999994</v>
      </c>
      <c r="AX982" s="14" t="s">
        <v>33</v>
      </c>
      <c r="AY982" s="50" t="s">
        <v>3</v>
      </c>
      <c r="AZ982" s="71">
        <v>76.30968</v>
      </c>
      <c r="BA982" s="107">
        <v>79.214640000000003</v>
      </c>
      <c r="BB982" s="71">
        <v>82.119590000000002</v>
      </c>
      <c r="BD982" s="14" t="s">
        <v>33</v>
      </c>
      <c r="BE982" s="50" t="s">
        <v>3</v>
      </c>
      <c r="BF982" s="71">
        <v>71.714910000000003</v>
      </c>
      <c r="BG982" s="107">
        <v>73.450980000000001</v>
      </c>
      <c r="BH982" s="71">
        <v>75.187049999999999</v>
      </c>
      <c r="BJ982" s="14" t="s">
        <v>33</v>
      </c>
      <c r="BK982" s="50" t="s">
        <v>3</v>
      </c>
      <c r="BL982" s="71">
        <v>64.789490000000001</v>
      </c>
      <c r="BM982" s="107">
        <v>65.847269999999995</v>
      </c>
      <c r="BN982" s="71">
        <v>66.90504</v>
      </c>
      <c r="BP982" s="14" t="s">
        <v>33</v>
      </c>
      <c r="BQ982" s="50" t="s">
        <v>3</v>
      </c>
      <c r="BR982" s="71">
        <v>56.03407</v>
      </c>
      <c r="BS982" s="107">
        <v>56.498849999999997</v>
      </c>
      <c r="BT982" s="71">
        <v>56.963619999999999</v>
      </c>
    </row>
    <row r="983" spans="2:72" x14ac:dyDescent="0.3">
      <c r="B983" s="47"/>
      <c r="C983" s="52" t="s">
        <v>4</v>
      </c>
      <c r="D983" s="69">
        <v>35.31718</v>
      </c>
      <c r="E983" s="79">
        <v>38.826180000000001</v>
      </c>
      <c r="F983" s="69">
        <v>42.335169999999998</v>
      </c>
      <c r="H983" s="47"/>
      <c r="I983" s="52" t="s">
        <v>4</v>
      </c>
      <c r="J983" s="69">
        <v>34.183109999999999</v>
      </c>
      <c r="K983" s="79">
        <v>37.243940000000002</v>
      </c>
      <c r="L983" s="69">
        <v>40.304760000000002</v>
      </c>
      <c r="N983" s="47"/>
      <c r="O983" s="52" t="s">
        <v>4</v>
      </c>
      <c r="P983" s="69">
        <v>32.818510000000003</v>
      </c>
      <c r="Q983" s="79">
        <v>35.533000000000001</v>
      </c>
      <c r="R983" s="69">
        <v>38.247480000000003</v>
      </c>
      <c r="T983" s="47"/>
      <c r="U983" s="52" t="s">
        <v>4</v>
      </c>
      <c r="V983" s="69">
        <v>30.63814</v>
      </c>
      <c r="W983" s="79">
        <v>33.212989999999998</v>
      </c>
      <c r="X983" s="69">
        <v>35.78783</v>
      </c>
      <c r="Z983" s="47"/>
      <c r="AA983" s="52" t="s">
        <v>4</v>
      </c>
      <c r="AB983" s="69">
        <v>27.852730000000001</v>
      </c>
      <c r="AC983" s="79">
        <v>30.53077</v>
      </c>
      <c r="AD983" s="69">
        <v>33.208799999999997</v>
      </c>
      <c r="AF983" s="47"/>
      <c r="AG983" s="52" t="s">
        <v>4</v>
      </c>
      <c r="AH983" s="69">
        <v>24.565619999999999</v>
      </c>
      <c r="AI983" s="79">
        <v>27.36863</v>
      </c>
      <c r="AJ983" s="69">
        <v>30.17165</v>
      </c>
      <c r="AL983" s="47"/>
      <c r="AM983" s="52" t="s">
        <v>4</v>
      </c>
      <c r="AN983" s="69">
        <v>20.857510000000001</v>
      </c>
      <c r="AO983" s="79">
        <v>23.736799999999999</v>
      </c>
      <c r="AP983" s="69">
        <v>26.61609</v>
      </c>
      <c r="AR983" s="47"/>
      <c r="AS983" s="52" t="s">
        <v>4</v>
      </c>
      <c r="AT983" s="69">
        <v>16.59693</v>
      </c>
      <c r="AU983" s="79">
        <v>19.54683</v>
      </c>
      <c r="AV983" s="69">
        <v>22.496739999999999</v>
      </c>
      <c r="AX983" s="47"/>
      <c r="AY983" s="52" t="s">
        <v>4</v>
      </c>
      <c r="AZ983" s="69">
        <v>12.18451</v>
      </c>
      <c r="BA983" s="79">
        <v>14.83202</v>
      </c>
      <c r="BB983" s="69">
        <v>17.479520000000001</v>
      </c>
      <c r="BD983" s="47"/>
      <c r="BE983" s="52" t="s">
        <v>4</v>
      </c>
      <c r="BF983" s="69">
        <v>6.8041400000000003</v>
      </c>
      <c r="BG983" s="79">
        <v>9.3861600000000003</v>
      </c>
      <c r="BH983" s="69">
        <v>11.96818</v>
      </c>
      <c r="BJ983" s="47"/>
      <c r="BK983" s="52" t="s">
        <v>4</v>
      </c>
      <c r="BL983" s="69">
        <v>2.0996600000000001</v>
      </c>
      <c r="BM983" s="79">
        <v>4.5184199999999999</v>
      </c>
      <c r="BN983" s="69">
        <v>6.9371799999999997</v>
      </c>
      <c r="BP983" s="47"/>
      <c r="BQ983" s="52" t="s">
        <v>4</v>
      </c>
      <c r="BR983" s="69">
        <v>1.56786</v>
      </c>
      <c r="BS983" s="79">
        <v>2.68222</v>
      </c>
      <c r="BT983" s="69">
        <v>3.79657</v>
      </c>
    </row>
    <row r="984" spans="2:72" x14ac:dyDescent="0.3">
      <c r="B984" s="57" t="s">
        <v>34</v>
      </c>
      <c r="C984" s="43"/>
      <c r="D984" s="76">
        <v>163.91753</v>
      </c>
      <c r="E984" s="109">
        <v>168.10963000000001</v>
      </c>
      <c r="F984" s="76">
        <v>172.30172999999999</v>
      </c>
      <c r="H984" s="57" t="s">
        <v>34</v>
      </c>
      <c r="I984" s="43"/>
      <c r="J984" s="76">
        <v>157.19614000000001</v>
      </c>
      <c r="K984" s="109">
        <v>159.13165000000001</v>
      </c>
      <c r="L984" s="76">
        <v>161.06717</v>
      </c>
      <c r="N984" s="57" t="s">
        <v>34</v>
      </c>
      <c r="O984" s="43"/>
      <c r="P984" s="76">
        <v>149.87168</v>
      </c>
      <c r="Q984" s="109">
        <v>149.95303000000001</v>
      </c>
      <c r="R984" s="76">
        <v>150.03437</v>
      </c>
      <c r="T984" s="57" t="s">
        <v>34</v>
      </c>
      <c r="U984" s="43"/>
      <c r="V984" s="76">
        <v>139.95849999999999</v>
      </c>
      <c r="W984" s="109">
        <v>139.98158000000001</v>
      </c>
      <c r="X984" s="76">
        <v>140.00466</v>
      </c>
      <c r="Z984" s="57" t="s">
        <v>34</v>
      </c>
      <c r="AA984" s="43"/>
      <c r="AB984" s="76">
        <v>129.99105</v>
      </c>
      <c r="AC984" s="109">
        <v>129.99379999999999</v>
      </c>
      <c r="AD984" s="76">
        <v>129.99655000000001</v>
      </c>
      <c r="AF984" s="57" t="s">
        <v>34</v>
      </c>
      <c r="AG984" s="43"/>
      <c r="AH984" s="76">
        <v>119.99195</v>
      </c>
      <c r="AI984" s="109">
        <v>119.99544</v>
      </c>
      <c r="AJ984" s="76">
        <v>119.99894</v>
      </c>
      <c r="AL984" s="57" t="s">
        <v>34</v>
      </c>
      <c r="AM984" s="43"/>
      <c r="AN984" s="76">
        <v>109.99471</v>
      </c>
      <c r="AO984" s="109">
        <v>109.99657000000001</v>
      </c>
      <c r="AP984" s="76">
        <v>109.99844</v>
      </c>
      <c r="AR984" s="57" t="s">
        <v>34</v>
      </c>
      <c r="AS984" s="43"/>
      <c r="AT984" s="76">
        <v>99.993709999999993</v>
      </c>
      <c r="AU984" s="109">
        <v>99.996170000000006</v>
      </c>
      <c r="AV984" s="76">
        <v>99.998630000000006</v>
      </c>
      <c r="AX984" s="57" t="s">
        <v>34</v>
      </c>
      <c r="AY984" s="43"/>
      <c r="AZ984" s="76">
        <v>89.99615</v>
      </c>
      <c r="BA984" s="109">
        <v>89.997780000000006</v>
      </c>
      <c r="BB984" s="76">
        <v>89.999420000000001</v>
      </c>
      <c r="BD984" s="57" t="s">
        <v>34</v>
      </c>
      <c r="BE984" s="43"/>
      <c r="BF984" s="76">
        <v>79.996319999999997</v>
      </c>
      <c r="BG984" s="109">
        <v>79.997550000000004</v>
      </c>
      <c r="BH984" s="76">
        <v>79.99879</v>
      </c>
      <c r="BJ984" s="57" t="s">
        <v>34</v>
      </c>
      <c r="BK984" s="43"/>
      <c r="BL984" s="76">
        <v>69.997550000000004</v>
      </c>
      <c r="BM984" s="109">
        <v>69.998570000000001</v>
      </c>
      <c r="BN984" s="76">
        <v>69.999579999999995</v>
      </c>
      <c r="BP984" s="57" t="s">
        <v>34</v>
      </c>
      <c r="BQ984" s="43"/>
      <c r="BR984" s="76">
        <v>59.996690000000001</v>
      </c>
      <c r="BS984" s="109">
        <v>59.997970000000002</v>
      </c>
      <c r="BT984" s="76">
        <v>59.999250000000004</v>
      </c>
    </row>
    <row r="985" spans="2:72" x14ac:dyDescent="0.3">
      <c r="B985" s="57" t="s">
        <v>35</v>
      </c>
      <c r="C985" s="43"/>
      <c r="D985" s="76">
        <v>4.1772499999999999</v>
      </c>
      <c r="E985" s="109">
        <v>7.92706</v>
      </c>
      <c r="F985" s="76">
        <v>11.67686</v>
      </c>
      <c r="H985" s="57" t="s">
        <v>35</v>
      </c>
      <c r="I985" s="43"/>
      <c r="J985" s="76">
        <v>3.7766700000000002</v>
      </c>
      <c r="K985" s="109">
        <v>7.5622699999999998</v>
      </c>
      <c r="L985" s="76">
        <v>11.34788</v>
      </c>
      <c r="N985" s="57" t="s">
        <v>35</v>
      </c>
      <c r="O985" s="43"/>
      <c r="P985" s="76">
        <v>4.23177</v>
      </c>
      <c r="Q985" s="109">
        <v>8.0128699999999995</v>
      </c>
      <c r="R985" s="76">
        <v>11.793979999999999</v>
      </c>
      <c r="T985" s="57" t="s">
        <v>35</v>
      </c>
      <c r="U985" s="43"/>
      <c r="V985" s="76">
        <v>3.9714900000000002</v>
      </c>
      <c r="W985" s="109">
        <v>7.6633800000000001</v>
      </c>
      <c r="X985" s="76">
        <v>11.355259999999999</v>
      </c>
      <c r="Z985" s="57" t="s">
        <v>35</v>
      </c>
      <c r="AA985" s="43"/>
      <c r="AB985" s="76">
        <v>3.7488800000000002</v>
      </c>
      <c r="AC985" s="109">
        <v>7.9296199999999999</v>
      </c>
      <c r="AD985" s="76">
        <v>12.11036</v>
      </c>
      <c r="AF985" s="57" t="s">
        <v>35</v>
      </c>
      <c r="AG985" s="43"/>
      <c r="AH985" s="76">
        <v>2.9615499999999999</v>
      </c>
      <c r="AI985" s="109">
        <v>8.2983399999999996</v>
      </c>
      <c r="AJ985" s="76">
        <v>13.63513</v>
      </c>
      <c r="AL985" s="57" t="s">
        <v>35</v>
      </c>
      <c r="AM985" s="43"/>
      <c r="AN985" s="76">
        <v>4.3629199999999999</v>
      </c>
      <c r="AO985" s="109">
        <v>9.4562000000000008</v>
      </c>
      <c r="AP985" s="76">
        <v>14.549469999999999</v>
      </c>
      <c r="AR985" s="57" t="s">
        <v>35</v>
      </c>
      <c r="AS985" s="43"/>
      <c r="AT985" s="76">
        <v>5.0328799999999996</v>
      </c>
      <c r="AU985" s="109">
        <v>10.699669999999999</v>
      </c>
      <c r="AV985" s="76">
        <v>16.36645</v>
      </c>
      <c r="AX985" s="57" t="s">
        <v>35</v>
      </c>
      <c r="AY985" s="43"/>
      <c r="AZ985" s="76">
        <v>5.2770900000000003</v>
      </c>
      <c r="BA985" s="109">
        <v>11.04575</v>
      </c>
      <c r="BB985" s="76">
        <v>16.814399999999999</v>
      </c>
      <c r="BD985" s="57" t="s">
        <v>35</v>
      </c>
      <c r="BE985" s="43"/>
      <c r="BF985" s="76">
        <v>7.2110099999999999</v>
      </c>
      <c r="BG985" s="109">
        <v>14.15968</v>
      </c>
      <c r="BH985" s="76">
        <v>21.108360000000001</v>
      </c>
      <c r="BJ985" s="57" t="s">
        <v>35</v>
      </c>
      <c r="BK985" s="43"/>
      <c r="BL985" s="76">
        <v>20.378730000000001</v>
      </c>
      <c r="BM985" s="109">
        <v>36.903390000000002</v>
      </c>
      <c r="BN985" s="76">
        <v>53.428049999999999</v>
      </c>
      <c r="BP985" s="57" t="s">
        <v>35</v>
      </c>
      <c r="BQ985" s="43"/>
      <c r="BR985" s="76">
        <v>33.607930000000003</v>
      </c>
      <c r="BS985" s="109">
        <v>42.127279999999999</v>
      </c>
      <c r="BT985" s="76">
        <v>50.646630000000002</v>
      </c>
    </row>
    <row r="986" spans="2:72" x14ac:dyDescent="0.3">
      <c r="B986" s="14" t="s">
        <v>36</v>
      </c>
      <c r="C986" s="50" t="s">
        <v>3</v>
      </c>
      <c r="D986" s="71">
        <v>90.10454</v>
      </c>
      <c r="E986" s="107">
        <v>98.996639999999999</v>
      </c>
      <c r="F986" s="71">
        <v>107.88873</v>
      </c>
      <c r="H986" s="14" t="s">
        <v>36</v>
      </c>
      <c r="I986" s="50" t="s">
        <v>3</v>
      </c>
      <c r="J986" s="71">
        <v>89.482299999999995</v>
      </c>
      <c r="K986" s="107">
        <v>97.988650000000007</v>
      </c>
      <c r="L986" s="71">
        <v>106.495</v>
      </c>
      <c r="N986" s="14" t="s">
        <v>36</v>
      </c>
      <c r="O986" s="50" t="s">
        <v>3</v>
      </c>
      <c r="P986" s="71">
        <v>89.068060000000003</v>
      </c>
      <c r="Q986" s="107">
        <v>97.040549999999996</v>
      </c>
      <c r="R986" s="71">
        <v>105.01305000000001</v>
      </c>
      <c r="T986" s="14" t="s">
        <v>36</v>
      </c>
      <c r="U986" s="50" t="s">
        <v>3</v>
      </c>
      <c r="V986" s="71">
        <v>88.271600000000007</v>
      </c>
      <c r="W986" s="107">
        <v>95.675250000000005</v>
      </c>
      <c r="X986" s="71">
        <v>103.0789</v>
      </c>
      <c r="Z986" s="14" t="s">
        <v>36</v>
      </c>
      <c r="AA986" s="50" t="s">
        <v>3</v>
      </c>
      <c r="AB986" s="71">
        <v>87.166809999999998</v>
      </c>
      <c r="AC986" s="107">
        <v>93.961290000000005</v>
      </c>
      <c r="AD986" s="71">
        <v>100.75576</v>
      </c>
      <c r="AF986" s="14" t="s">
        <v>36</v>
      </c>
      <c r="AG986" s="50" t="s">
        <v>3</v>
      </c>
      <c r="AH986" s="71">
        <v>85.237200000000001</v>
      </c>
      <c r="AI986" s="107">
        <v>91.430440000000004</v>
      </c>
      <c r="AJ986" s="71">
        <v>97.623679999999993</v>
      </c>
      <c r="AL986" s="14" t="s">
        <v>36</v>
      </c>
      <c r="AM986" s="50" t="s">
        <v>3</v>
      </c>
      <c r="AN986" s="71">
        <v>83.09675</v>
      </c>
      <c r="AO986" s="107">
        <v>88.311809999999994</v>
      </c>
      <c r="AP986" s="71">
        <v>93.526870000000002</v>
      </c>
      <c r="AR986" s="14" t="s">
        <v>36</v>
      </c>
      <c r="AS986" s="50" t="s">
        <v>3</v>
      </c>
      <c r="AT986" s="71">
        <v>80.333399999999997</v>
      </c>
      <c r="AU986" s="107">
        <v>84.237449999999995</v>
      </c>
      <c r="AV986" s="71">
        <v>88.141499999999994</v>
      </c>
      <c r="AX986" s="14" t="s">
        <v>36</v>
      </c>
      <c r="AY986" s="50" t="s">
        <v>3</v>
      </c>
      <c r="AZ986" s="71">
        <v>76.30968</v>
      </c>
      <c r="BA986" s="107">
        <v>79.214640000000003</v>
      </c>
      <c r="BB986" s="71">
        <v>82.119590000000002</v>
      </c>
      <c r="BD986" s="14" t="s">
        <v>36</v>
      </c>
      <c r="BE986" s="50" t="s">
        <v>3</v>
      </c>
      <c r="BF986" s="71">
        <v>71.714910000000003</v>
      </c>
      <c r="BG986" s="107">
        <v>73.450980000000001</v>
      </c>
      <c r="BH986" s="71">
        <v>75.187049999999999</v>
      </c>
      <c r="BJ986" s="14" t="s">
        <v>36</v>
      </c>
      <c r="BK986" s="50" t="s">
        <v>3</v>
      </c>
      <c r="BL986" s="71">
        <v>64.789490000000001</v>
      </c>
      <c r="BM986" s="107">
        <v>65.847269999999995</v>
      </c>
      <c r="BN986" s="71">
        <v>66.90504</v>
      </c>
      <c r="BP986" s="14" t="s">
        <v>36</v>
      </c>
      <c r="BQ986" s="50" t="s">
        <v>3</v>
      </c>
      <c r="BR986" s="71">
        <v>56.03407</v>
      </c>
      <c r="BS986" s="107">
        <v>56.498849999999997</v>
      </c>
      <c r="BT986" s="71">
        <v>56.963619999999999</v>
      </c>
    </row>
    <row r="987" spans="2:72" x14ac:dyDescent="0.3">
      <c r="B987" s="47"/>
      <c r="C987" s="52" t="s">
        <v>4</v>
      </c>
      <c r="D987" s="69">
        <v>35.31718</v>
      </c>
      <c r="E987" s="79">
        <v>38.826180000000001</v>
      </c>
      <c r="F987" s="69">
        <v>42.335169999999998</v>
      </c>
      <c r="H987" s="47"/>
      <c r="I987" s="52" t="s">
        <v>4</v>
      </c>
      <c r="J987" s="69">
        <v>34.183109999999999</v>
      </c>
      <c r="K987" s="79">
        <v>37.243940000000002</v>
      </c>
      <c r="L987" s="69">
        <v>40.304760000000002</v>
      </c>
      <c r="N987" s="47"/>
      <c r="O987" s="52" t="s">
        <v>4</v>
      </c>
      <c r="P987" s="69">
        <v>32.818510000000003</v>
      </c>
      <c r="Q987" s="79">
        <v>35.533000000000001</v>
      </c>
      <c r="R987" s="69">
        <v>38.247480000000003</v>
      </c>
      <c r="T987" s="47"/>
      <c r="U987" s="52" t="s">
        <v>4</v>
      </c>
      <c r="V987" s="69">
        <v>30.63814</v>
      </c>
      <c r="W987" s="79">
        <v>33.212989999999998</v>
      </c>
      <c r="X987" s="69">
        <v>35.78783</v>
      </c>
      <c r="Z987" s="47"/>
      <c r="AA987" s="52" t="s">
        <v>4</v>
      </c>
      <c r="AB987" s="69">
        <v>27.852730000000001</v>
      </c>
      <c r="AC987" s="79">
        <v>30.53077</v>
      </c>
      <c r="AD987" s="69">
        <v>33.208799999999997</v>
      </c>
      <c r="AF987" s="47"/>
      <c r="AG987" s="52" t="s">
        <v>4</v>
      </c>
      <c r="AH987" s="69">
        <v>24.565619999999999</v>
      </c>
      <c r="AI987" s="79">
        <v>27.36863</v>
      </c>
      <c r="AJ987" s="69">
        <v>30.17165</v>
      </c>
      <c r="AL987" s="47"/>
      <c r="AM987" s="52" t="s">
        <v>4</v>
      </c>
      <c r="AN987" s="69">
        <v>20.857510000000001</v>
      </c>
      <c r="AO987" s="79">
        <v>23.736799999999999</v>
      </c>
      <c r="AP987" s="69">
        <v>26.61609</v>
      </c>
      <c r="AR987" s="47"/>
      <c r="AS987" s="52" t="s">
        <v>4</v>
      </c>
      <c r="AT987" s="69">
        <v>16.59693</v>
      </c>
      <c r="AU987" s="79">
        <v>19.54683</v>
      </c>
      <c r="AV987" s="69">
        <v>22.496739999999999</v>
      </c>
      <c r="AX987" s="47"/>
      <c r="AY987" s="52" t="s">
        <v>4</v>
      </c>
      <c r="AZ987" s="69">
        <v>12.18451</v>
      </c>
      <c r="BA987" s="79">
        <v>14.83202</v>
      </c>
      <c r="BB987" s="69">
        <v>17.479520000000001</v>
      </c>
      <c r="BD987" s="47"/>
      <c r="BE987" s="52" t="s">
        <v>4</v>
      </c>
      <c r="BF987" s="69">
        <v>6.8041400000000003</v>
      </c>
      <c r="BG987" s="79">
        <v>9.3861600000000003</v>
      </c>
      <c r="BH987" s="69">
        <v>11.96818</v>
      </c>
      <c r="BJ987" s="47"/>
      <c r="BK987" s="52" t="s">
        <v>4</v>
      </c>
      <c r="BL987" s="69">
        <v>2.0996600000000001</v>
      </c>
      <c r="BM987" s="79">
        <v>4.5184199999999999</v>
      </c>
      <c r="BN987" s="69">
        <v>6.9371799999999997</v>
      </c>
      <c r="BP987" s="47"/>
      <c r="BQ987" s="52" t="s">
        <v>4</v>
      </c>
      <c r="BR987" s="69">
        <v>1.56786</v>
      </c>
      <c r="BS987" s="79">
        <v>2.68222</v>
      </c>
      <c r="BT987" s="69">
        <v>3.79657</v>
      </c>
    </row>
    <row r="988" spans="2:72" x14ac:dyDescent="0.3">
      <c r="B988" s="14" t="s">
        <v>37</v>
      </c>
      <c r="C988" s="50" t="s">
        <v>3</v>
      </c>
      <c r="D988" s="71">
        <v>5.4099999999999999E-3</v>
      </c>
      <c r="E988" s="107">
        <v>0.68289999999999995</v>
      </c>
      <c r="F988" s="71">
        <v>1.3604000000000001</v>
      </c>
      <c r="H988" s="14" t="s">
        <v>37</v>
      </c>
      <c r="I988" s="50" t="s">
        <v>3</v>
      </c>
      <c r="J988" s="71">
        <v>0.15260000000000001</v>
      </c>
      <c r="K988" s="107">
        <v>0.96884999999999999</v>
      </c>
      <c r="L988" s="71">
        <v>1.7850999999999999</v>
      </c>
      <c r="N988" s="14" t="s">
        <v>37</v>
      </c>
      <c r="O988" s="50" t="s">
        <v>3</v>
      </c>
      <c r="P988" s="71">
        <v>0.32262000000000002</v>
      </c>
      <c r="Q988" s="107">
        <v>1.4456199999999999</v>
      </c>
      <c r="R988" s="71">
        <v>2.5686200000000001</v>
      </c>
      <c r="T988" s="14" t="s">
        <v>37</v>
      </c>
      <c r="U988" s="50" t="s">
        <v>3</v>
      </c>
      <c r="V988" s="71">
        <v>0.64507000000000003</v>
      </c>
      <c r="W988" s="107">
        <v>2.0743</v>
      </c>
      <c r="X988" s="71">
        <v>3.50353</v>
      </c>
      <c r="Z988" s="14" t="s">
        <v>37</v>
      </c>
      <c r="AA988" s="50" t="s">
        <v>3</v>
      </c>
      <c r="AB988" s="71">
        <v>1.25854</v>
      </c>
      <c r="AC988" s="107">
        <v>3.0529899999999999</v>
      </c>
      <c r="AD988" s="71">
        <v>4.8474399999999997</v>
      </c>
      <c r="AF988" s="14" t="s">
        <v>37</v>
      </c>
      <c r="AG988" s="50" t="s">
        <v>3</v>
      </c>
      <c r="AH988" s="71">
        <v>2.0599699999999999</v>
      </c>
      <c r="AI988" s="107">
        <v>4.3050100000000002</v>
      </c>
      <c r="AJ988" s="71">
        <v>6.5500499999999997</v>
      </c>
      <c r="AL988" s="14" t="s">
        <v>37</v>
      </c>
      <c r="AM988" s="50" t="s">
        <v>3</v>
      </c>
      <c r="AN988" s="71">
        <v>3.44828</v>
      </c>
      <c r="AO988" s="107">
        <v>7.3499499999999998</v>
      </c>
      <c r="AP988" s="71">
        <v>11.251609999999999</v>
      </c>
      <c r="AR988" s="14" t="s">
        <v>37</v>
      </c>
      <c r="AS988" s="50" t="s">
        <v>3</v>
      </c>
      <c r="AT988" s="71">
        <v>5.5384399999999996</v>
      </c>
      <c r="AU988" s="107">
        <v>11.12148</v>
      </c>
      <c r="AV988" s="71">
        <v>16.704519999999999</v>
      </c>
      <c r="AX988" s="14" t="s">
        <v>37</v>
      </c>
      <c r="AY988" s="50" t="s">
        <v>3</v>
      </c>
      <c r="AZ988" s="71">
        <v>9.0068699999999993</v>
      </c>
      <c r="BA988" s="107">
        <v>16.05921</v>
      </c>
      <c r="BB988" s="71">
        <v>23.111540000000002</v>
      </c>
      <c r="BD988" s="14" t="s">
        <v>37</v>
      </c>
      <c r="BE988" s="50" t="s">
        <v>3</v>
      </c>
      <c r="BF988" s="71">
        <v>15.282360000000001</v>
      </c>
      <c r="BG988" s="107">
        <v>25.518789999999999</v>
      </c>
      <c r="BH988" s="71">
        <v>35.755220000000001</v>
      </c>
      <c r="BJ988" s="14" t="s">
        <v>37</v>
      </c>
      <c r="BK988" s="50" t="s">
        <v>3</v>
      </c>
      <c r="BL988" s="71">
        <v>33.52807</v>
      </c>
      <c r="BM988" s="107">
        <v>46.554519999999997</v>
      </c>
      <c r="BN988" s="71">
        <v>59.580979999999997</v>
      </c>
      <c r="BP988" s="14" t="s">
        <v>37</v>
      </c>
      <c r="BQ988" s="50" t="s">
        <v>3</v>
      </c>
      <c r="BR988" s="71">
        <v>65.579560000000001</v>
      </c>
      <c r="BS988" s="107">
        <v>87.380110000000002</v>
      </c>
      <c r="BT988" s="71">
        <v>109.18065</v>
      </c>
    </row>
    <row r="989" spans="2:72" x14ac:dyDescent="0.3">
      <c r="B989" s="47"/>
      <c r="C989" s="52" t="s">
        <v>4</v>
      </c>
      <c r="D989" s="69">
        <v>0.53086</v>
      </c>
      <c r="E989" s="79">
        <v>2.0457200000000002</v>
      </c>
      <c r="F989" s="69">
        <v>3.5605799999999999</v>
      </c>
      <c r="H989" s="47"/>
      <c r="I989" s="52" t="s">
        <v>4</v>
      </c>
      <c r="J989" s="69">
        <v>0.98109000000000002</v>
      </c>
      <c r="K989" s="79">
        <v>2.62521</v>
      </c>
      <c r="L989" s="69">
        <v>4.2693300000000001</v>
      </c>
      <c r="N989" s="47"/>
      <c r="O989" s="52" t="s">
        <v>4</v>
      </c>
      <c r="P989" s="69">
        <v>1.4345399999999999</v>
      </c>
      <c r="Q989" s="79">
        <v>3.3833500000000001</v>
      </c>
      <c r="R989" s="69">
        <v>5.33216</v>
      </c>
      <c r="T989" s="47"/>
      <c r="U989" s="52" t="s">
        <v>4</v>
      </c>
      <c r="V989" s="69">
        <v>2.0517300000000001</v>
      </c>
      <c r="W989" s="79">
        <v>4.3193700000000002</v>
      </c>
      <c r="X989" s="69">
        <v>6.5870199999999999</v>
      </c>
      <c r="Z989" s="47"/>
      <c r="AA989" s="52" t="s">
        <v>4</v>
      </c>
      <c r="AB989" s="69">
        <v>2.97282</v>
      </c>
      <c r="AC989" s="79">
        <v>5.4532999999999996</v>
      </c>
      <c r="AD989" s="69">
        <v>7.9337900000000001</v>
      </c>
      <c r="AF989" s="47"/>
      <c r="AG989" s="52" t="s">
        <v>4</v>
      </c>
      <c r="AH989" s="69">
        <v>4.1632699999999998</v>
      </c>
      <c r="AI989" s="79">
        <v>6.6891699999999998</v>
      </c>
      <c r="AJ989" s="69">
        <v>9.2150700000000008</v>
      </c>
      <c r="AL989" s="47"/>
      <c r="AM989" s="52" t="s">
        <v>4</v>
      </c>
      <c r="AN989" s="69">
        <v>5.8143700000000003</v>
      </c>
      <c r="AO989" s="79">
        <v>9.4285300000000003</v>
      </c>
      <c r="AP989" s="69">
        <v>13.0427</v>
      </c>
      <c r="AR989" s="47"/>
      <c r="AS989" s="52" t="s">
        <v>4</v>
      </c>
      <c r="AT989" s="69">
        <v>7.87852</v>
      </c>
      <c r="AU989" s="79">
        <v>11.761240000000001</v>
      </c>
      <c r="AV989" s="69">
        <v>15.64396</v>
      </c>
      <c r="AX989" s="47"/>
      <c r="AY989" s="52" t="s">
        <v>4</v>
      </c>
      <c r="AZ989" s="69">
        <v>10.237500000000001</v>
      </c>
      <c r="BA989" s="79">
        <v>15.15081</v>
      </c>
      <c r="BB989" s="69">
        <v>20.064129999999999</v>
      </c>
      <c r="BD989" s="47"/>
      <c r="BE989" s="52" t="s">
        <v>4</v>
      </c>
      <c r="BF989" s="69">
        <v>13.099349999999999</v>
      </c>
      <c r="BG989" s="79">
        <v>19.392199999999999</v>
      </c>
      <c r="BH989" s="69">
        <v>25.68505</v>
      </c>
      <c r="BJ989" s="47"/>
      <c r="BK989" s="52" t="s">
        <v>4</v>
      </c>
      <c r="BL989" s="69">
        <v>17.164729999999999</v>
      </c>
      <c r="BM989" s="79">
        <v>25.174859999999999</v>
      </c>
      <c r="BN989" s="69">
        <v>33.184980000000003</v>
      </c>
      <c r="BP989" s="47"/>
      <c r="BQ989" s="52" t="s">
        <v>4</v>
      </c>
      <c r="BR989" s="69">
        <v>25.538019999999999</v>
      </c>
      <c r="BS989" s="79">
        <v>37.85915</v>
      </c>
      <c r="BT989" s="69">
        <v>50.180280000000003</v>
      </c>
    </row>
    <row r="990" spans="2:72" x14ac:dyDescent="0.3">
      <c r="B990" s="57" t="s">
        <v>38</v>
      </c>
      <c r="C990" s="43"/>
      <c r="D990" s="76">
        <v>7.3449299999999997</v>
      </c>
      <c r="E990" s="109">
        <v>14.8</v>
      </c>
      <c r="F990" s="76">
        <v>22.25507</v>
      </c>
      <c r="H990" s="57" t="s">
        <v>38</v>
      </c>
      <c r="I990" s="43"/>
      <c r="J990" s="76">
        <v>9.8292900000000003</v>
      </c>
      <c r="K990" s="109">
        <v>17.2</v>
      </c>
      <c r="L990" s="76">
        <v>24.570709999999998</v>
      </c>
      <c r="N990" s="57" t="s">
        <v>38</v>
      </c>
      <c r="O990" s="43"/>
      <c r="P990" s="76">
        <v>11.576359999999999</v>
      </c>
      <c r="Q990" s="109">
        <v>19.600000000000001</v>
      </c>
      <c r="R990" s="76">
        <v>27.623640000000002</v>
      </c>
      <c r="T990" s="57" t="s">
        <v>38</v>
      </c>
      <c r="U990" s="43"/>
      <c r="V990" s="76">
        <v>14.60563</v>
      </c>
      <c r="W990" s="109">
        <v>23.4</v>
      </c>
      <c r="X990" s="76">
        <v>32.194369999999999</v>
      </c>
      <c r="Z990" s="57" t="s">
        <v>38</v>
      </c>
      <c r="AA990" s="43"/>
      <c r="AB990" s="76">
        <v>17.67379</v>
      </c>
      <c r="AC990" s="109">
        <v>27.1</v>
      </c>
      <c r="AD990" s="76">
        <v>36.526209999999999</v>
      </c>
      <c r="AF990" s="57" t="s">
        <v>38</v>
      </c>
      <c r="AG990" s="43"/>
      <c r="AH990" s="76">
        <v>21.151160000000001</v>
      </c>
      <c r="AI990" s="109">
        <v>30.8</v>
      </c>
      <c r="AJ990" s="76">
        <v>40.448839999999997</v>
      </c>
      <c r="AL990" s="57" t="s">
        <v>38</v>
      </c>
      <c r="AM990" s="43"/>
      <c r="AN990" s="76">
        <v>26.405950000000001</v>
      </c>
      <c r="AO990" s="109">
        <v>38.4</v>
      </c>
      <c r="AP990" s="76">
        <v>50.39405</v>
      </c>
      <c r="AR990" s="57" t="s">
        <v>38</v>
      </c>
      <c r="AS990" s="43"/>
      <c r="AT990" s="76">
        <v>33.397060000000003</v>
      </c>
      <c r="AU990" s="109">
        <v>45.3</v>
      </c>
      <c r="AV990" s="76">
        <v>57.202939999999998</v>
      </c>
      <c r="AX990" s="57" t="s">
        <v>38</v>
      </c>
      <c r="AY990" s="43"/>
      <c r="AZ990" s="76">
        <v>39.657150000000001</v>
      </c>
      <c r="BA990" s="109">
        <v>56</v>
      </c>
      <c r="BB990" s="76">
        <v>72.342849999999999</v>
      </c>
      <c r="BD990" s="57" t="s">
        <v>38</v>
      </c>
      <c r="BE990" s="43"/>
      <c r="BF990" s="76">
        <v>49.46069</v>
      </c>
      <c r="BG990" s="109">
        <v>68.900000000000006</v>
      </c>
      <c r="BH990" s="76">
        <v>88.339309999999998</v>
      </c>
      <c r="BJ990" s="57" t="s">
        <v>38</v>
      </c>
      <c r="BK990" s="43"/>
      <c r="BL990" s="76">
        <v>72.828050000000005</v>
      </c>
      <c r="BM990" s="109">
        <v>97.9</v>
      </c>
      <c r="BN990" s="76">
        <v>122.97195000000001</v>
      </c>
      <c r="BP990" s="57" t="s">
        <v>38</v>
      </c>
      <c r="BQ990" s="43"/>
      <c r="BR990" s="76">
        <v>120.58647999999999</v>
      </c>
      <c r="BS990" s="109">
        <v>162.69999999999999</v>
      </c>
      <c r="BT990" s="76">
        <v>204.81352000000001</v>
      </c>
    </row>
    <row r="991" spans="2:72" x14ac:dyDescent="0.3">
      <c r="B991" s="57" t="s">
        <v>39</v>
      </c>
      <c r="C991" s="43"/>
      <c r="D991" s="76">
        <v>0</v>
      </c>
      <c r="E991" s="109">
        <v>0</v>
      </c>
      <c r="F991" s="76">
        <v>0</v>
      </c>
      <c r="H991" s="57" t="s">
        <v>39</v>
      </c>
      <c r="I991" s="43"/>
      <c r="J991" s="76">
        <v>0</v>
      </c>
      <c r="K991" s="109">
        <v>0</v>
      </c>
      <c r="L991" s="76">
        <v>0</v>
      </c>
      <c r="N991" s="57" t="s">
        <v>39</v>
      </c>
      <c r="O991" s="43"/>
      <c r="P991" s="76">
        <v>0</v>
      </c>
      <c r="Q991" s="109">
        <v>0</v>
      </c>
      <c r="R991" s="76">
        <v>0</v>
      </c>
      <c r="T991" s="57" t="s">
        <v>39</v>
      </c>
      <c r="U991" s="43"/>
      <c r="V991" s="76">
        <v>0</v>
      </c>
      <c r="W991" s="109">
        <v>0</v>
      </c>
      <c r="X991" s="76">
        <v>0</v>
      </c>
      <c r="Z991" s="57" t="s">
        <v>39</v>
      </c>
      <c r="AA991" s="43"/>
      <c r="AB991" s="76">
        <v>0</v>
      </c>
      <c r="AC991" s="109">
        <v>0</v>
      </c>
      <c r="AD991" s="76">
        <v>0</v>
      </c>
      <c r="AF991" s="57" t="s">
        <v>39</v>
      </c>
      <c r="AG991" s="43"/>
      <c r="AH991" s="76">
        <v>0</v>
      </c>
      <c r="AI991" s="109">
        <v>0</v>
      </c>
      <c r="AJ991" s="76">
        <v>0</v>
      </c>
      <c r="AL991" s="57" t="s">
        <v>39</v>
      </c>
      <c r="AM991" s="43"/>
      <c r="AN991" s="76">
        <v>0</v>
      </c>
      <c r="AO991" s="109">
        <v>0</v>
      </c>
      <c r="AP991" s="76">
        <v>0</v>
      </c>
      <c r="AR991" s="57" t="s">
        <v>39</v>
      </c>
      <c r="AS991" s="43"/>
      <c r="AT991" s="76">
        <v>0</v>
      </c>
      <c r="AU991" s="109">
        <v>0</v>
      </c>
      <c r="AV991" s="76">
        <v>0</v>
      </c>
      <c r="AX991" s="57" t="s">
        <v>39</v>
      </c>
      <c r="AY991" s="43"/>
      <c r="AZ991" s="76">
        <v>0</v>
      </c>
      <c r="BA991" s="109">
        <v>0</v>
      </c>
      <c r="BB991" s="76">
        <v>0</v>
      </c>
      <c r="BD991" s="57" t="s">
        <v>39</v>
      </c>
      <c r="BE991" s="43"/>
      <c r="BF991" s="76">
        <v>0</v>
      </c>
      <c r="BG991" s="109">
        <v>0</v>
      </c>
      <c r="BH991" s="76">
        <v>0</v>
      </c>
      <c r="BJ991" s="57" t="s">
        <v>39</v>
      </c>
      <c r="BK991" s="43"/>
      <c r="BL991" s="76">
        <v>-1.48919</v>
      </c>
      <c r="BM991" s="109">
        <v>2.8</v>
      </c>
      <c r="BN991" s="76">
        <v>7.0891900000000003</v>
      </c>
      <c r="BP991" s="57" t="s">
        <v>39</v>
      </c>
      <c r="BQ991" s="43"/>
      <c r="BR991" s="76">
        <v>5.9506899999999998</v>
      </c>
      <c r="BS991" s="109">
        <v>23.2</v>
      </c>
      <c r="BT991" s="76">
        <v>40.449309999999997</v>
      </c>
    </row>
    <row r="992" spans="2:72" x14ac:dyDescent="0.3">
      <c r="B992" s="14" t="s">
        <v>40</v>
      </c>
      <c r="C992" s="50" t="s">
        <v>3</v>
      </c>
      <c r="D992" s="71">
        <v>0.12561</v>
      </c>
      <c r="E992" s="107">
        <v>3.6206900000000002</v>
      </c>
      <c r="F992" s="71">
        <v>7.1157599999999999</v>
      </c>
      <c r="H992" s="14" t="s">
        <v>40</v>
      </c>
      <c r="I992" s="50" t="s">
        <v>3</v>
      </c>
      <c r="J992" s="71">
        <v>0.90203</v>
      </c>
      <c r="K992" s="107">
        <v>5.0223599999999999</v>
      </c>
      <c r="L992" s="71">
        <v>9.1426999999999996</v>
      </c>
      <c r="N992" s="14" t="s">
        <v>40</v>
      </c>
      <c r="O992" s="50" t="s">
        <v>3</v>
      </c>
      <c r="P992" s="71">
        <v>1.8169500000000001</v>
      </c>
      <c r="Q992" s="107">
        <v>7.3512700000000004</v>
      </c>
      <c r="R992" s="71">
        <v>12.885590000000001</v>
      </c>
      <c r="T992" s="14" t="s">
        <v>40</v>
      </c>
      <c r="U992" s="50" t="s">
        <v>3</v>
      </c>
      <c r="V992" s="71">
        <v>3.4375499999999999</v>
      </c>
      <c r="W992" s="107">
        <v>10.57023</v>
      </c>
      <c r="X992" s="71">
        <v>17.702909999999999</v>
      </c>
      <c r="Z992" s="14" t="s">
        <v>40</v>
      </c>
      <c r="AA992" s="50" t="s">
        <v>3</v>
      </c>
      <c r="AB992" s="71">
        <v>6.5328900000000001</v>
      </c>
      <c r="AC992" s="107">
        <v>15.49919</v>
      </c>
      <c r="AD992" s="71">
        <v>24.465489999999999</v>
      </c>
      <c r="AF992" s="14" t="s">
        <v>40</v>
      </c>
      <c r="AG992" s="50" t="s">
        <v>3</v>
      </c>
      <c r="AH992" s="71">
        <v>10.57105</v>
      </c>
      <c r="AI992" s="107">
        <v>21.75459</v>
      </c>
      <c r="AJ992" s="71">
        <v>32.938119999999998</v>
      </c>
      <c r="AL992" s="14" t="s">
        <v>40</v>
      </c>
      <c r="AM992" s="50" t="s">
        <v>3</v>
      </c>
      <c r="AN992" s="71">
        <v>17.64845</v>
      </c>
      <c r="AO992" s="107">
        <v>36.968330000000002</v>
      </c>
      <c r="AP992" s="71">
        <v>56.288209999999999</v>
      </c>
      <c r="AR992" s="14" t="s">
        <v>40</v>
      </c>
      <c r="AS992" s="50" t="s">
        <v>3</v>
      </c>
      <c r="AT992" s="71">
        <v>27.64678</v>
      </c>
      <c r="AU992" s="107">
        <v>55.085450000000002</v>
      </c>
      <c r="AV992" s="71">
        <v>82.524119999999996</v>
      </c>
      <c r="AX992" s="14" t="s">
        <v>40</v>
      </c>
      <c r="AY992" s="50" t="s">
        <v>3</v>
      </c>
      <c r="AZ992" s="71">
        <v>45.499339999999997</v>
      </c>
      <c r="BA992" s="107">
        <v>79.480469999999997</v>
      </c>
      <c r="BB992" s="71">
        <v>113.4616</v>
      </c>
      <c r="BD992" s="14" t="s">
        <v>40</v>
      </c>
      <c r="BE992" s="50" t="s">
        <v>3</v>
      </c>
      <c r="BF992" s="71">
        <v>75.512889999999999</v>
      </c>
      <c r="BG992" s="107">
        <v>125.26156</v>
      </c>
      <c r="BH992" s="71">
        <v>175.01022</v>
      </c>
      <c r="BJ992" s="14" t="s">
        <v>40</v>
      </c>
      <c r="BK992" s="50" t="s">
        <v>3</v>
      </c>
      <c r="BL992" s="71">
        <v>165.08796000000001</v>
      </c>
      <c r="BM992" s="107">
        <v>228.54719</v>
      </c>
      <c r="BN992" s="71">
        <v>292.00643000000002</v>
      </c>
      <c r="BP992" s="14" t="s">
        <v>40</v>
      </c>
      <c r="BQ992" s="50" t="s">
        <v>3</v>
      </c>
      <c r="BR992" s="71">
        <v>319.83992999999998</v>
      </c>
      <c r="BS992" s="107">
        <v>424.65372000000002</v>
      </c>
      <c r="BT992" s="71">
        <v>529.46752000000004</v>
      </c>
    </row>
    <row r="993" spans="2:140" x14ac:dyDescent="0.3">
      <c r="B993" s="47"/>
      <c r="C993" s="52" t="s">
        <v>4</v>
      </c>
      <c r="D993" s="69">
        <v>2.96821</v>
      </c>
      <c r="E993" s="79">
        <v>10.533720000000001</v>
      </c>
      <c r="F993" s="69">
        <v>18.099219999999999</v>
      </c>
      <c r="H993" s="47"/>
      <c r="I993" s="52" t="s">
        <v>4</v>
      </c>
      <c r="J993" s="69">
        <v>5.0029399999999997</v>
      </c>
      <c r="K993" s="79">
        <v>13.11745</v>
      </c>
      <c r="L993" s="69">
        <v>21.231960000000001</v>
      </c>
      <c r="N993" s="47"/>
      <c r="O993" s="52" t="s">
        <v>4</v>
      </c>
      <c r="P993" s="69">
        <v>7.3388400000000003</v>
      </c>
      <c r="Q993" s="79">
        <v>16.848009999999999</v>
      </c>
      <c r="R993" s="69">
        <v>26.35718</v>
      </c>
      <c r="T993" s="47"/>
      <c r="U993" s="52" t="s">
        <v>4</v>
      </c>
      <c r="V993" s="69">
        <v>10.22781</v>
      </c>
      <c r="W993" s="79">
        <v>21.359729999999999</v>
      </c>
      <c r="X993" s="69">
        <v>32.49165</v>
      </c>
      <c r="Z993" s="47"/>
      <c r="AA993" s="52" t="s">
        <v>4</v>
      </c>
      <c r="AB993" s="69">
        <v>14.80979</v>
      </c>
      <c r="AC993" s="79">
        <v>26.974019999999999</v>
      </c>
      <c r="AD993" s="69">
        <v>39.138249999999999</v>
      </c>
      <c r="AF993" s="47"/>
      <c r="AG993" s="52" t="s">
        <v>4</v>
      </c>
      <c r="AH993" s="69">
        <v>20.350470000000001</v>
      </c>
      <c r="AI993" s="79">
        <v>32.722369999999998</v>
      </c>
      <c r="AJ993" s="69">
        <v>45.094279999999998</v>
      </c>
      <c r="AL993" s="47"/>
      <c r="AM993" s="52" t="s">
        <v>4</v>
      </c>
      <c r="AN993" s="69">
        <v>28.68778</v>
      </c>
      <c r="AO993" s="79">
        <v>46.435749999999999</v>
      </c>
      <c r="AP993" s="69">
        <v>64.183719999999994</v>
      </c>
      <c r="AR993" s="47"/>
      <c r="AS993" s="52" t="s">
        <v>4</v>
      </c>
      <c r="AT993" s="69">
        <v>38.114629999999998</v>
      </c>
      <c r="AU993" s="79">
        <v>57.232909999999997</v>
      </c>
      <c r="AV993" s="69">
        <v>76.351179999999999</v>
      </c>
      <c r="AX993" s="47"/>
      <c r="AY993" s="52" t="s">
        <v>4</v>
      </c>
      <c r="AZ993" s="69">
        <v>50.167870000000001</v>
      </c>
      <c r="BA993" s="79">
        <v>74.188329999999993</v>
      </c>
      <c r="BB993" s="69">
        <v>98.208789999999993</v>
      </c>
      <c r="BD993" s="47"/>
      <c r="BE993" s="52" t="s">
        <v>4</v>
      </c>
      <c r="BF993" s="69">
        <v>63.220280000000002</v>
      </c>
      <c r="BG993" s="79">
        <v>94.162319999999994</v>
      </c>
      <c r="BH993" s="69">
        <v>125.10436</v>
      </c>
      <c r="BJ993" s="47"/>
      <c r="BK993" s="52" t="s">
        <v>4</v>
      </c>
      <c r="BL993" s="69">
        <v>83.53716</v>
      </c>
      <c r="BM993" s="79">
        <v>123.06712</v>
      </c>
      <c r="BN993" s="69">
        <v>162.59707</v>
      </c>
      <c r="BP993" s="47"/>
      <c r="BQ993" s="52" t="s">
        <v>4</v>
      </c>
      <c r="BR993" s="69">
        <v>124.27256</v>
      </c>
      <c r="BS993" s="79">
        <v>184.94775000000001</v>
      </c>
      <c r="BT993" s="69">
        <v>245.62293</v>
      </c>
    </row>
    <row r="994" spans="2:140" x14ac:dyDescent="0.3">
      <c r="B994" s="57" t="s">
        <v>41</v>
      </c>
      <c r="C994" s="43"/>
      <c r="D994" s="76">
        <v>37.33905</v>
      </c>
      <c r="E994" s="109">
        <v>73.788110000000003</v>
      </c>
      <c r="F994" s="76">
        <v>110.23718</v>
      </c>
      <c r="H994" s="57" t="s">
        <v>41</v>
      </c>
      <c r="I994" s="43"/>
      <c r="J994" s="76">
        <v>47.414140000000003</v>
      </c>
      <c r="K994" s="109">
        <v>83.035719999999998</v>
      </c>
      <c r="L994" s="76">
        <v>118.65729</v>
      </c>
      <c r="N994" s="57" t="s">
        <v>41</v>
      </c>
      <c r="O994" s="43"/>
      <c r="P994" s="76">
        <v>59.270479999999999</v>
      </c>
      <c r="Q994" s="109">
        <v>96.766279999999995</v>
      </c>
      <c r="R994" s="76">
        <v>134.26206999999999</v>
      </c>
      <c r="T994" s="57" t="s">
        <v>41</v>
      </c>
      <c r="U994" s="43"/>
      <c r="V994" s="76">
        <v>71.925070000000005</v>
      </c>
      <c r="W994" s="109">
        <v>114.60783000000001</v>
      </c>
      <c r="X994" s="76">
        <v>157.29060000000001</v>
      </c>
      <c r="Z994" s="57" t="s">
        <v>41</v>
      </c>
      <c r="AA994" s="43"/>
      <c r="AB994" s="76">
        <v>88.879310000000004</v>
      </c>
      <c r="AC994" s="109">
        <v>132.35337000000001</v>
      </c>
      <c r="AD994" s="76">
        <v>175.82744</v>
      </c>
      <c r="AF994" s="57" t="s">
        <v>41</v>
      </c>
      <c r="AG994" s="43"/>
      <c r="AH994" s="76">
        <v>103.27077</v>
      </c>
      <c r="AI994" s="109">
        <v>145.68689000000001</v>
      </c>
      <c r="AJ994" s="76">
        <v>188.10301000000001</v>
      </c>
      <c r="AL994" s="57" t="s">
        <v>41</v>
      </c>
      <c r="AM994" s="43"/>
      <c r="AN994" s="76">
        <v>132.83473000000001</v>
      </c>
      <c r="AO994" s="109">
        <v>189.30204000000001</v>
      </c>
      <c r="AP994" s="76">
        <v>245.76935</v>
      </c>
      <c r="AR994" s="57" t="s">
        <v>41</v>
      </c>
      <c r="AS994" s="43"/>
      <c r="AT994" s="76">
        <v>165.43469999999999</v>
      </c>
      <c r="AU994" s="109">
        <v>222.79007999999999</v>
      </c>
      <c r="AV994" s="76">
        <v>280.14546999999999</v>
      </c>
      <c r="AX994" s="57" t="s">
        <v>41</v>
      </c>
      <c r="AY994" s="43"/>
      <c r="AZ994" s="76">
        <v>194.79658000000001</v>
      </c>
      <c r="BA994" s="109">
        <v>276.10361</v>
      </c>
      <c r="BB994" s="76">
        <v>357.41064999999998</v>
      </c>
      <c r="BD994" s="57" t="s">
        <v>41</v>
      </c>
      <c r="BE994" s="43"/>
      <c r="BF994" s="76">
        <v>246.64608999999999</v>
      </c>
      <c r="BG994" s="109">
        <v>340.01071000000002</v>
      </c>
      <c r="BH994" s="76">
        <v>433.37533000000002</v>
      </c>
      <c r="BJ994" s="57" t="s">
        <v>41</v>
      </c>
      <c r="BK994" s="43"/>
      <c r="BL994" s="76">
        <v>351.67293999999998</v>
      </c>
      <c r="BM994" s="109">
        <v>481.19447000000002</v>
      </c>
      <c r="BN994" s="76">
        <v>610.71600000000001</v>
      </c>
      <c r="BP994" s="57" t="s">
        <v>41</v>
      </c>
      <c r="BQ994" s="43"/>
      <c r="BR994" s="76">
        <v>581.56048999999996</v>
      </c>
      <c r="BS994" s="109">
        <v>785.50433999999996</v>
      </c>
      <c r="BT994" s="76">
        <v>989.44818999999995</v>
      </c>
    </row>
    <row r="995" spans="2:140" x14ac:dyDescent="0.3">
      <c r="B995" s="46" t="s">
        <v>42</v>
      </c>
      <c r="C995" s="47"/>
      <c r="D995" s="69">
        <v>0</v>
      </c>
      <c r="E995" s="79">
        <v>0</v>
      </c>
      <c r="F995" s="69">
        <v>0</v>
      </c>
      <c r="H995" s="46" t="s">
        <v>42</v>
      </c>
      <c r="I995" s="47"/>
      <c r="J995" s="69">
        <v>0</v>
      </c>
      <c r="K995" s="79">
        <v>0</v>
      </c>
      <c r="L995" s="69">
        <v>0</v>
      </c>
      <c r="N995" s="46" t="s">
        <v>42</v>
      </c>
      <c r="O995" s="47"/>
      <c r="P995" s="69">
        <v>0</v>
      </c>
      <c r="Q995" s="79">
        <v>0</v>
      </c>
      <c r="R995" s="69">
        <v>0</v>
      </c>
      <c r="T995" s="46" t="s">
        <v>42</v>
      </c>
      <c r="U995" s="47"/>
      <c r="V995" s="69">
        <v>0</v>
      </c>
      <c r="W995" s="79">
        <v>0</v>
      </c>
      <c r="X995" s="69">
        <v>0</v>
      </c>
      <c r="Z995" s="46" t="s">
        <v>42</v>
      </c>
      <c r="AA995" s="47"/>
      <c r="AB995" s="69">
        <v>0</v>
      </c>
      <c r="AC995" s="79">
        <v>0</v>
      </c>
      <c r="AD995" s="69">
        <v>0</v>
      </c>
      <c r="AF995" s="46" t="s">
        <v>42</v>
      </c>
      <c r="AG995" s="47"/>
      <c r="AH995" s="69">
        <v>0</v>
      </c>
      <c r="AI995" s="79">
        <v>0</v>
      </c>
      <c r="AJ995" s="69">
        <v>0</v>
      </c>
      <c r="AL995" s="46" t="s">
        <v>42</v>
      </c>
      <c r="AM995" s="47"/>
      <c r="AN995" s="69">
        <v>0</v>
      </c>
      <c r="AO995" s="79">
        <v>0</v>
      </c>
      <c r="AP995" s="69">
        <v>0</v>
      </c>
      <c r="AR995" s="46" t="s">
        <v>42</v>
      </c>
      <c r="AS995" s="47"/>
      <c r="AT995" s="69">
        <v>0</v>
      </c>
      <c r="AU995" s="79">
        <v>0</v>
      </c>
      <c r="AV995" s="69">
        <v>0</v>
      </c>
      <c r="AX995" s="46" t="s">
        <v>42</v>
      </c>
      <c r="AY995" s="47"/>
      <c r="AZ995" s="69">
        <v>0</v>
      </c>
      <c r="BA995" s="79">
        <v>0</v>
      </c>
      <c r="BB995" s="69">
        <v>0</v>
      </c>
      <c r="BD995" s="46" t="s">
        <v>42</v>
      </c>
      <c r="BE995" s="47"/>
      <c r="BF995" s="69">
        <v>0</v>
      </c>
      <c r="BG995" s="79">
        <v>0</v>
      </c>
      <c r="BH995" s="69">
        <v>0</v>
      </c>
      <c r="BJ995" s="46" t="s">
        <v>42</v>
      </c>
      <c r="BK995" s="47"/>
      <c r="BL995" s="69">
        <v>-5.8348899999999997</v>
      </c>
      <c r="BM995" s="79">
        <v>15.241540000000001</v>
      </c>
      <c r="BN995" s="69">
        <v>36.317970000000003</v>
      </c>
      <c r="BP995" s="46" t="s">
        <v>42</v>
      </c>
      <c r="BQ995" s="47"/>
      <c r="BR995" s="69">
        <v>29.451779999999999</v>
      </c>
      <c r="BS995" s="79">
        <v>112.69579</v>
      </c>
      <c r="BT995" s="69">
        <v>195.93979999999999</v>
      </c>
    </row>
    <row r="996" spans="2:140" x14ac:dyDescent="0.3">
      <c r="B996" s="14" t="s">
        <v>43</v>
      </c>
      <c r="C996" s="50" t="s">
        <v>3</v>
      </c>
      <c r="D996" s="71">
        <v>5.3649500000000003</v>
      </c>
      <c r="E996" s="78">
        <v>5.8361799999999997</v>
      </c>
      <c r="F996" s="71">
        <v>6.3074000000000003</v>
      </c>
      <c r="H996" s="14" t="s">
        <v>43</v>
      </c>
      <c r="I996" s="50" t="s">
        <v>3</v>
      </c>
      <c r="J996" s="71">
        <v>5.3361599999999996</v>
      </c>
      <c r="K996" s="78">
        <v>5.7999400000000003</v>
      </c>
      <c r="L996" s="71">
        <v>6.2637200000000002</v>
      </c>
      <c r="N996" s="14" t="s">
        <v>43</v>
      </c>
      <c r="O996" s="50" t="s">
        <v>3</v>
      </c>
      <c r="P996" s="71">
        <v>5.3235900000000003</v>
      </c>
      <c r="Q996" s="78">
        <v>5.7674099999999999</v>
      </c>
      <c r="R996" s="71">
        <v>6.2112299999999996</v>
      </c>
      <c r="T996" s="14" t="s">
        <v>43</v>
      </c>
      <c r="U996" s="50" t="s">
        <v>3</v>
      </c>
      <c r="V996" s="71">
        <v>5.3002200000000004</v>
      </c>
      <c r="W996" s="78">
        <v>5.71678</v>
      </c>
      <c r="X996" s="71">
        <v>6.1333399999999996</v>
      </c>
      <c r="Z996" s="14" t="s">
        <v>43</v>
      </c>
      <c r="AA996" s="50" t="s">
        <v>3</v>
      </c>
      <c r="AB996" s="71">
        <v>5.2624599999999999</v>
      </c>
      <c r="AC996" s="78">
        <v>5.6632999999999996</v>
      </c>
      <c r="AD996" s="71">
        <v>6.0641400000000001</v>
      </c>
      <c r="AF996" s="14" t="s">
        <v>43</v>
      </c>
      <c r="AG996" s="50" t="s">
        <v>3</v>
      </c>
      <c r="AH996" s="71">
        <v>5.1913499999999999</v>
      </c>
      <c r="AI996" s="78">
        <v>5.58216</v>
      </c>
      <c r="AJ996" s="71">
        <v>5.9729599999999996</v>
      </c>
      <c r="AL996" s="14" t="s">
        <v>43</v>
      </c>
      <c r="AM996" s="50" t="s">
        <v>3</v>
      </c>
      <c r="AN996" s="71">
        <v>5.1231200000000001</v>
      </c>
      <c r="AO996" s="78">
        <v>5.4881099999999998</v>
      </c>
      <c r="AP996" s="71">
        <v>5.8530899999999999</v>
      </c>
      <c r="AR996" s="14" t="s">
        <v>43</v>
      </c>
      <c r="AS996" s="50" t="s">
        <v>3</v>
      </c>
      <c r="AT996" s="71">
        <v>5.0366200000000001</v>
      </c>
      <c r="AU996" s="78">
        <v>5.3547900000000004</v>
      </c>
      <c r="AV996" s="71">
        <v>5.6729700000000003</v>
      </c>
      <c r="AX996" s="14" t="s">
        <v>43</v>
      </c>
      <c r="AY996" s="50" t="s">
        <v>3</v>
      </c>
      <c r="AZ996" s="71">
        <v>4.9291299999999998</v>
      </c>
      <c r="BA996" s="78">
        <v>5.1775900000000004</v>
      </c>
      <c r="BB996" s="71">
        <v>5.4260400000000004</v>
      </c>
      <c r="BD996" s="14" t="s">
        <v>43</v>
      </c>
      <c r="BE996" s="50" t="s">
        <v>3</v>
      </c>
      <c r="BF996" s="71">
        <v>4.7768699999999997</v>
      </c>
      <c r="BG996" s="78">
        <v>4.9408200000000004</v>
      </c>
      <c r="BH996" s="71">
        <v>5.1047700000000003</v>
      </c>
      <c r="BJ996" s="14" t="s">
        <v>43</v>
      </c>
      <c r="BK996" s="50" t="s">
        <v>3</v>
      </c>
      <c r="BL996" s="71">
        <v>4.4741900000000001</v>
      </c>
      <c r="BM996" s="78">
        <v>4.6001700000000003</v>
      </c>
      <c r="BN996" s="71">
        <v>4.7261600000000001</v>
      </c>
      <c r="BP996" s="14" t="s">
        <v>43</v>
      </c>
      <c r="BQ996" s="50" t="s">
        <v>3</v>
      </c>
      <c r="BR996" s="71">
        <v>3.8864299999999998</v>
      </c>
      <c r="BS996" s="78">
        <v>3.9533800000000001</v>
      </c>
      <c r="BT996" s="71">
        <v>4.0203300000000004</v>
      </c>
    </row>
    <row r="997" spans="2:140" x14ac:dyDescent="0.3">
      <c r="B997" s="47"/>
      <c r="C997" s="52" t="s">
        <v>4</v>
      </c>
      <c r="D997" s="69">
        <v>1.96607</v>
      </c>
      <c r="E997" s="79">
        <v>2.1474899999999999</v>
      </c>
      <c r="F997" s="69">
        <v>2.32891</v>
      </c>
      <c r="H997" s="47"/>
      <c r="I997" s="52" t="s">
        <v>4</v>
      </c>
      <c r="J997" s="69">
        <v>1.9229400000000001</v>
      </c>
      <c r="K997" s="79">
        <v>2.0895100000000002</v>
      </c>
      <c r="L997" s="69">
        <v>2.2560699999999998</v>
      </c>
      <c r="N997" s="47"/>
      <c r="O997" s="52" t="s">
        <v>4</v>
      </c>
      <c r="P997" s="69">
        <v>1.86646</v>
      </c>
      <c r="Q997" s="79">
        <v>2.02251</v>
      </c>
      <c r="R997" s="69">
        <v>2.1785700000000001</v>
      </c>
      <c r="T997" s="47"/>
      <c r="U997" s="52" t="s">
        <v>4</v>
      </c>
      <c r="V997" s="69">
        <v>1.77241</v>
      </c>
      <c r="W997" s="79">
        <v>1.9275800000000001</v>
      </c>
      <c r="X997" s="69">
        <v>2.0827399999999998</v>
      </c>
      <c r="Z997" s="47"/>
      <c r="AA997" s="52" t="s">
        <v>4</v>
      </c>
      <c r="AB997" s="69">
        <v>1.6753</v>
      </c>
      <c r="AC997" s="79">
        <v>1.8314699999999999</v>
      </c>
      <c r="AD997" s="69">
        <v>1.9876400000000001</v>
      </c>
      <c r="AF997" s="47"/>
      <c r="AG997" s="52" t="s">
        <v>4</v>
      </c>
      <c r="AH997" s="69">
        <v>1.5596699999999999</v>
      </c>
      <c r="AI997" s="79">
        <v>1.7078899999999999</v>
      </c>
      <c r="AJ997" s="69">
        <v>1.8561099999999999</v>
      </c>
      <c r="AL997" s="47"/>
      <c r="AM997" s="52" t="s">
        <v>4</v>
      </c>
      <c r="AN997" s="69">
        <v>1.44072</v>
      </c>
      <c r="AO997" s="79">
        <v>1.5704899999999999</v>
      </c>
      <c r="AP997" s="69">
        <v>1.7002600000000001</v>
      </c>
      <c r="AR997" s="47"/>
      <c r="AS997" s="52" t="s">
        <v>4</v>
      </c>
      <c r="AT997" s="69">
        <v>1.26112</v>
      </c>
      <c r="AU997" s="79">
        <v>1.3877999999999999</v>
      </c>
      <c r="AV997" s="69">
        <v>1.51447</v>
      </c>
      <c r="AX997" s="47"/>
      <c r="AY997" s="52" t="s">
        <v>4</v>
      </c>
      <c r="AZ997" s="69">
        <v>1.0514399999999999</v>
      </c>
      <c r="BA997" s="79">
        <v>1.1749799999999999</v>
      </c>
      <c r="BB997" s="69">
        <v>1.2985199999999999</v>
      </c>
      <c r="BD997" s="47"/>
      <c r="BE997" s="52" t="s">
        <v>4</v>
      </c>
      <c r="BF997" s="69">
        <v>0.79164999999999996</v>
      </c>
      <c r="BG997" s="79">
        <v>0.91444000000000003</v>
      </c>
      <c r="BH997" s="69">
        <v>1.03722</v>
      </c>
      <c r="BJ997" s="47"/>
      <c r="BK997" s="52" t="s">
        <v>4</v>
      </c>
      <c r="BL997" s="69">
        <v>0.58582000000000001</v>
      </c>
      <c r="BM997" s="79">
        <v>0.68754999999999999</v>
      </c>
      <c r="BN997" s="69">
        <v>0.78927999999999998</v>
      </c>
      <c r="BP997" s="47"/>
      <c r="BQ997" s="52" t="s">
        <v>4</v>
      </c>
      <c r="BR997" s="69">
        <v>0.51271</v>
      </c>
      <c r="BS997" s="79">
        <v>0.55967</v>
      </c>
      <c r="BT997" s="69">
        <v>0.60663</v>
      </c>
    </row>
    <row r="998" spans="2:140" x14ac:dyDescent="0.3">
      <c r="B998" s="14" t="s">
        <v>44</v>
      </c>
      <c r="C998" s="50" t="s">
        <v>3</v>
      </c>
      <c r="D998" s="71">
        <v>5.9877599999999997</v>
      </c>
      <c r="E998" s="78">
        <v>6.46408</v>
      </c>
      <c r="F998" s="71">
        <v>6.9404000000000003</v>
      </c>
      <c r="H998" s="14" t="s">
        <v>44</v>
      </c>
      <c r="I998" s="50" t="s">
        <v>3</v>
      </c>
      <c r="J998" s="71">
        <v>5.9511200000000004</v>
      </c>
      <c r="K998" s="78">
        <v>6.41662</v>
      </c>
      <c r="L998" s="71">
        <v>6.8821199999999996</v>
      </c>
      <c r="N998" s="14" t="s">
        <v>44</v>
      </c>
      <c r="O998" s="50" t="s">
        <v>3</v>
      </c>
      <c r="P998" s="71">
        <v>5.9350899999999998</v>
      </c>
      <c r="Q998" s="78">
        <v>6.3750799999999996</v>
      </c>
      <c r="R998" s="71">
        <v>6.8150599999999999</v>
      </c>
      <c r="T998" s="14" t="s">
        <v>44</v>
      </c>
      <c r="U998" s="50" t="s">
        <v>3</v>
      </c>
      <c r="V998" s="71">
        <v>5.9032299999999998</v>
      </c>
      <c r="W998" s="78">
        <v>6.3151799999999998</v>
      </c>
      <c r="X998" s="71">
        <v>6.7271200000000002</v>
      </c>
      <c r="Z998" s="14" t="s">
        <v>44</v>
      </c>
      <c r="AA998" s="50" t="s">
        <v>3</v>
      </c>
      <c r="AB998" s="71">
        <v>5.8498000000000001</v>
      </c>
      <c r="AC998" s="78">
        <v>6.2416499999999999</v>
      </c>
      <c r="AD998" s="71">
        <v>6.6335100000000002</v>
      </c>
      <c r="AF998" s="14" t="s">
        <v>44</v>
      </c>
      <c r="AG998" s="50" t="s">
        <v>3</v>
      </c>
      <c r="AH998" s="71">
        <v>5.7592400000000001</v>
      </c>
      <c r="AI998" s="78">
        <v>6.1341700000000001</v>
      </c>
      <c r="AJ998" s="71">
        <v>6.5090899999999996</v>
      </c>
      <c r="AL998" s="14" t="s">
        <v>44</v>
      </c>
      <c r="AM998" s="50" t="s">
        <v>3</v>
      </c>
      <c r="AN998" s="71">
        <v>5.6687700000000003</v>
      </c>
      <c r="AO998" s="78">
        <v>6.0049299999999999</v>
      </c>
      <c r="AP998" s="71">
        <v>6.3410799999999998</v>
      </c>
      <c r="AR998" s="14" t="s">
        <v>44</v>
      </c>
      <c r="AS998" s="50" t="s">
        <v>3</v>
      </c>
      <c r="AT998" s="71">
        <v>5.5401199999999999</v>
      </c>
      <c r="AU998" s="78">
        <v>5.8134100000000002</v>
      </c>
      <c r="AV998" s="71">
        <v>6.0867000000000004</v>
      </c>
      <c r="AX998" s="14" t="s">
        <v>44</v>
      </c>
      <c r="AY998" s="50" t="s">
        <v>3</v>
      </c>
      <c r="AZ998" s="71">
        <v>5.3568600000000002</v>
      </c>
      <c r="BA998" s="78">
        <v>5.5689799999999998</v>
      </c>
      <c r="BB998" s="71">
        <v>5.7811000000000003</v>
      </c>
      <c r="BD998" s="14" t="s">
        <v>44</v>
      </c>
      <c r="BE998" s="50" t="s">
        <v>3</v>
      </c>
      <c r="BF998" s="71">
        <v>5.1617499999999996</v>
      </c>
      <c r="BG998" s="78">
        <v>5.2879199999999997</v>
      </c>
      <c r="BH998" s="71">
        <v>5.4141000000000004</v>
      </c>
      <c r="BJ998" s="14" t="s">
        <v>44</v>
      </c>
      <c r="BK998" s="50" t="s">
        <v>3</v>
      </c>
      <c r="BL998" s="71">
        <v>4.7858200000000002</v>
      </c>
      <c r="BM998" s="78">
        <v>4.8769999999999998</v>
      </c>
      <c r="BN998" s="71">
        <v>4.9681800000000003</v>
      </c>
      <c r="BP998" s="14" t="s">
        <v>44</v>
      </c>
      <c r="BQ998" s="50" t="s">
        <v>3</v>
      </c>
      <c r="BR998" s="71">
        <v>4.1798000000000002</v>
      </c>
      <c r="BS998" s="78">
        <v>4.2277300000000002</v>
      </c>
      <c r="BT998" s="71">
        <v>4.2756600000000002</v>
      </c>
    </row>
    <row r="999" spans="2:140" x14ac:dyDescent="0.3">
      <c r="B999" s="47"/>
      <c r="C999" s="52" t="s">
        <v>4</v>
      </c>
      <c r="D999" s="69">
        <v>2.1590799999999999</v>
      </c>
      <c r="E999" s="79">
        <v>2.3394499999999998</v>
      </c>
      <c r="F999" s="69">
        <v>2.5198200000000002</v>
      </c>
      <c r="H999" s="47"/>
      <c r="I999" s="52" t="s">
        <v>4</v>
      </c>
      <c r="J999" s="69">
        <v>2.1086499999999999</v>
      </c>
      <c r="K999" s="79">
        <v>2.27189</v>
      </c>
      <c r="L999" s="69">
        <v>2.4351400000000001</v>
      </c>
      <c r="N999" s="47"/>
      <c r="O999" s="52" t="s">
        <v>4</v>
      </c>
      <c r="P999" s="69">
        <v>2.0388999999999999</v>
      </c>
      <c r="Q999" s="79">
        <v>2.1922899999999998</v>
      </c>
      <c r="R999" s="69">
        <v>2.3456899999999998</v>
      </c>
      <c r="T999" s="47"/>
      <c r="U999" s="52" t="s">
        <v>4</v>
      </c>
      <c r="V999" s="69">
        <v>1.93869</v>
      </c>
      <c r="W999" s="79">
        <v>2.0911</v>
      </c>
      <c r="X999" s="69">
        <v>2.2435100000000001</v>
      </c>
      <c r="Z999" s="47"/>
      <c r="AA999" s="52" t="s">
        <v>4</v>
      </c>
      <c r="AB999" s="69">
        <v>1.8172200000000001</v>
      </c>
      <c r="AC999" s="79">
        <v>1.9759899999999999</v>
      </c>
      <c r="AD999" s="69">
        <v>2.1347700000000001</v>
      </c>
      <c r="AF999" s="47"/>
      <c r="AG999" s="52" t="s">
        <v>4</v>
      </c>
      <c r="AH999" s="69">
        <v>1.68668</v>
      </c>
      <c r="AI999" s="79">
        <v>1.84249</v>
      </c>
      <c r="AJ999" s="69">
        <v>1.9983</v>
      </c>
      <c r="AL999" s="47"/>
      <c r="AM999" s="52" t="s">
        <v>4</v>
      </c>
      <c r="AN999" s="69">
        <v>1.52132</v>
      </c>
      <c r="AO999" s="79">
        <v>1.67092</v>
      </c>
      <c r="AP999" s="69">
        <v>1.82053</v>
      </c>
      <c r="AR999" s="47"/>
      <c r="AS999" s="52" t="s">
        <v>4</v>
      </c>
      <c r="AT999" s="69">
        <v>1.3187800000000001</v>
      </c>
      <c r="AU999" s="79">
        <v>1.4600500000000001</v>
      </c>
      <c r="AV999" s="69">
        <v>1.6013200000000001</v>
      </c>
      <c r="AX999" s="47"/>
      <c r="AY999" s="52" t="s">
        <v>4</v>
      </c>
      <c r="AZ999" s="69">
        <v>1.12175</v>
      </c>
      <c r="BA999" s="79">
        <v>1.23932</v>
      </c>
      <c r="BB999" s="69">
        <v>1.3568899999999999</v>
      </c>
      <c r="BD999" s="47"/>
      <c r="BE999" s="52" t="s">
        <v>4</v>
      </c>
      <c r="BF999" s="69">
        <v>0.86363999999999996</v>
      </c>
      <c r="BG999" s="79">
        <v>0.97545999999999999</v>
      </c>
      <c r="BH999" s="69">
        <v>1.08727</v>
      </c>
      <c r="BJ999" s="47"/>
      <c r="BK999" s="52" t="s">
        <v>4</v>
      </c>
      <c r="BL999" s="69">
        <v>0.68310999999999999</v>
      </c>
      <c r="BM999" s="79">
        <v>0.76602000000000003</v>
      </c>
      <c r="BN999" s="69">
        <v>0.84892000000000001</v>
      </c>
      <c r="BP999" s="47"/>
      <c r="BQ999" s="52" t="s">
        <v>4</v>
      </c>
      <c r="BR999" s="69">
        <v>0.61029</v>
      </c>
      <c r="BS999" s="79">
        <v>0.65068999999999999</v>
      </c>
      <c r="BT999" s="69">
        <v>0.69108999999999998</v>
      </c>
    </row>
    <row r="1000" spans="2:140" x14ac:dyDescent="0.3">
      <c r="B1000" s="14" t="s">
        <v>45</v>
      </c>
      <c r="D1000" s="71">
        <v>88.467799999999997</v>
      </c>
      <c r="E1000" s="78">
        <v>89.910250000000005</v>
      </c>
      <c r="F1000" s="71">
        <v>91.352699999999999</v>
      </c>
      <c r="H1000" s="14" t="s">
        <v>45</v>
      </c>
      <c r="J1000" s="71">
        <v>88.476209999999995</v>
      </c>
      <c r="K1000" s="78">
        <v>89.923109999999994</v>
      </c>
      <c r="L1000" s="71">
        <v>91.370009999999994</v>
      </c>
      <c r="N1000" s="14" t="s">
        <v>45</v>
      </c>
      <c r="P1000" s="71">
        <v>88.4773</v>
      </c>
      <c r="Q1000" s="78">
        <v>89.910330000000002</v>
      </c>
      <c r="R1000" s="71">
        <v>91.343360000000004</v>
      </c>
      <c r="T1000" s="14" t="s">
        <v>45</v>
      </c>
      <c r="V1000" s="71">
        <v>88.484729999999999</v>
      </c>
      <c r="W1000" s="78">
        <v>89.921499999999995</v>
      </c>
      <c r="X1000" s="71">
        <v>91.358270000000005</v>
      </c>
      <c r="Z1000" s="14" t="s">
        <v>45</v>
      </c>
      <c r="AB1000" s="71">
        <v>88.494590000000002</v>
      </c>
      <c r="AC1000" s="78">
        <v>89.923000000000002</v>
      </c>
      <c r="AD1000" s="71">
        <v>91.351399999999998</v>
      </c>
      <c r="AF1000" s="14" t="s">
        <v>45</v>
      </c>
      <c r="AH1000" s="71">
        <v>88.504509999999996</v>
      </c>
      <c r="AI1000" s="78">
        <v>89.934209999999993</v>
      </c>
      <c r="AJ1000" s="71">
        <v>91.363900000000001</v>
      </c>
      <c r="AL1000" s="14" t="s">
        <v>45</v>
      </c>
      <c r="AN1000" s="71">
        <v>88.495140000000006</v>
      </c>
      <c r="AO1000" s="78">
        <v>89.886319999999998</v>
      </c>
      <c r="AP1000" s="71">
        <v>91.277500000000003</v>
      </c>
      <c r="AR1000" s="14" t="s">
        <v>45</v>
      </c>
      <c r="AT1000" s="71">
        <v>88.545569999999998</v>
      </c>
      <c r="AU1000" s="78">
        <v>89.88973</v>
      </c>
      <c r="AV1000" s="71">
        <v>91.233890000000002</v>
      </c>
      <c r="AX1000" s="14" t="s">
        <v>45</v>
      </c>
      <c r="AZ1000" s="71">
        <v>88.504050000000007</v>
      </c>
      <c r="BA1000" s="78">
        <v>89.784469999999999</v>
      </c>
      <c r="BB1000" s="71">
        <v>91.064880000000002</v>
      </c>
      <c r="BD1000" s="14" t="s">
        <v>45</v>
      </c>
      <c r="BF1000" s="71">
        <v>88.500799999999998</v>
      </c>
      <c r="BG1000" s="78">
        <v>89.665049999999994</v>
      </c>
      <c r="BH1000" s="71">
        <v>90.82929</v>
      </c>
      <c r="BJ1000" s="14" t="s">
        <v>45</v>
      </c>
      <c r="BL1000" s="71">
        <v>87.910359999999997</v>
      </c>
      <c r="BM1000" s="78">
        <v>89.014989999999997</v>
      </c>
      <c r="BN1000" s="71">
        <v>90.119630000000001</v>
      </c>
      <c r="BP1000" s="14" t="s">
        <v>45</v>
      </c>
      <c r="BR1000" s="71">
        <v>86.85736</v>
      </c>
      <c r="BS1000" s="78">
        <v>87.655929999999998</v>
      </c>
      <c r="BT1000" s="71">
        <v>88.454499999999996</v>
      </c>
    </row>
    <row r="1001" spans="2:140" x14ac:dyDescent="0.3">
      <c r="B1001" s="14" t="s">
        <v>46</v>
      </c>
      <c r="D1001" s="71">
        <v>87.708789999999993</v>
      </c>
      <c r="E1001" s="78">
        <v>89.570660000000004</v>
      </c>
      <c r="F1001" s="71">
        <v>91.43253</v>
      </c>
      <c r="H1001" s="14" t="s">
        <v>46</v>
      </c>
      <c r="J1001" s="71">
        <v>87.717510000000004</v>
      </c>
      <c r="K1001" s="78">
        <v>89.573480000000004</v>
      </c>
      <c r="L1001" s="71">
        <v>91.429450000000003</v>
      </c>
      <c r="N1001" s="14" t="s">
        <v>46</v>
      </c>
      <c r="P1001" s="71">
        <v>87.720219999999998</v>
      </c>
      <c r="Q1001" s="78">
        <v>89.584320000000005</v>
      </c>
      <c r="R1001" s="71">
        <v>91.448430000000002</v>
      </c>
      <c r="T1001" s="14" t="s">
        <v>46</v>
      </c>
      <c r="V1001" s="71">
        <v>87.75179</v>
      </c>
      <c r="W1001" s="78">
        <v>89.601669999999999</v>
      </c>
      <c r="X1001" s="71">
        <v>91.451560000000001</v>
      </c>
      <c r="Z1001" s="14" t="s">
        <v>46</v>
      </c>
      <c r="AB1001" s="71">
        <v>87.727850000000004</v>
      </c>
      <c r="AC1001" s="78">
        <v>89.588899999999995</v>
      </c>
      <c r="AD1001" s="71">
        <v>91.449950000000001</v>
      </c>
      <c r="AF1001" s="14" t="s">
        <v>46</v>
      </c>
      <c r="AH1001" s="71">
        <v>87.765309999999999</v>
      </c>
      <c r="AI1001" s="78">
        <v>89.605220000000003</v>
      </c>
      <c r="AJ1001" s="71">
        <v>91.445130000000006</v>
      </c>
      <c r="AL1001" s="14" t="s">
        <v>46</v>
      </c>
      <c r="AN1001" s="71">
        <v>87.857039999999998</v>
      </c>
      <c r="AO1001" s="78">
        <v>89.523610000000005</v>
      </c>
      <c r="AP1001" s="71">
        <v>91.190190000000001</v>
      </c>
      <c r="AR1001" s="14" t="s">
        <v>46</v>
      </c>
      <c r="AT1001" s="71">
        <v>87.845569999999995</v>
      </c>
      <c r="AU1001" s="78">
        <v>89.547409999999999</v>
      </c>
      <c r="AV1001" s="71">
        <v>91.249250000000004</v>
      </c>
      <c r="AX1001" s="14" t="s">
        <v>46</v>
      </c>
      <c r="AZ1001" s="71">
        <v>87.894900000000007</v>
      </c>
      <c r="BA1001" s="78">
        <v>89.439419999999998</v>
      </c>
      <c r="BB1001" s="71">
        <v>90.983949999999993</v>
      </c>
      <c r="BD1001" s="14" t="s">
        <v>46</v>
      </c>
      <c r="BF1001" s="71">
        <v>87.926150000000007</v>
      </c>
      <c r="BG1001" s="78">
        <v>89.326220000000006</v>
      </c>
      <c r="BH1001" s="71">
        <v>90.726299999999995</v>
      </c>
      <c r="BJ1001" s="14" t="s">
        <v>46</v>
      </c>
      <c r="BL1001" s="71">
        <v>87.370490000000004</v>
      </c>
      <c r="BM1001" s="78">
        <v>88.666759999999996</v>
      </c>
      <c r="BN1001" s="71">
        <v>89.963030000000003</v>
      </c>
      <c r="BP1001" s="14" t="s">
        <v>46</v>
      </c>
      <c r="BR1001" s="71">
        <v>86.045640000000006</v>
      </c>
      <c r="BS1001" s="78">
        <v>87.157470000000004</v>
      </c>
      <c r="BT1001" s="71">
        <v>88.269300000000001</v>
      </c>
    </row>
    <row r="1002" spans="2:140" x14ac:dyDescent="0.3">
      <c r="B1002" s="14" t="s">
        <v>47</v>
      </c>
      <c r="D1002" s="71">
        <v>88.802279999999996</v>
      </c>
      <c r="E1002" s="78">
        <v>89.639920000000004</v>
      </c>
      <c r="F1002" s="71">
        <v>90.477559999999997</v>
      </c>
      <c r="H1002" s="14" t="s">
        <v>47</v>
      </c>
      <c r="J1002" s="71">
        <v>88.802120000000002</v>
      </c>
      <c r="K1002" s="78">
        <v>89.636759999999995</v>
      </c>
      <c r="L1002" s="71">
        <v>90.471410000000006</v>
      </c>
      <c r="N1002" s="14" t="s">
        <v>47</v>
      </c>
      <c r="P1002" s="71">
        <v>88.818470000000005</v>
      </c>
      <c r="Q1002" s="78">
        <v>89.654250000000005</v>
      </c>
      <c r="R1002" s="71">
        <v>90.490020000000001</v>
      </c>
      <c r="T1002" s="14" t="s">
        <v>47</v>
      </c>
      <c r="V1002" s="71">
        <v>88.843760000000003</v>
      </c>
      <c r="W1002" s="78">
        <v>89.682090000000002</v>
      </c>
      <c r="X1002" s="71">
        <v>90.520409999999998</v>
      </c>
      <c r="Z1002" s="14" t="s">
        <v>47</v>
      </c>
      <c r="AB1002" s="71">
        <v>88.821179999999998</v>
      </c>
      <c r="AC1002" s="78">
        <v>89.649680000000004</v>
      </c>
      <c r="AD1002" s="71">
        <v>90.478179999999995</v>
      </c>
      <c r="AF1002" s="14" t="s">
        <v>47</v>
      </c>
      <c r="AH1002" s="71">
        <v>88.853309999999993</v>
      </c>
      <c r="AI1002" s="78">
        <v>89.679450000000003</v>
      </c>
      <c r="AJ1002" s="71">
        <v>90.505579999999995</v>
      </c>
      <c r="AL1002" s="14" t="s">
        <v>47</v>
      </c>
      <c r="AN1002" s="71">
        <v>88.828180000000003</v>
      </c>
      <c r="AO1002" s="78">
        <v>89.578559999999996</v>
      </c>
      <c r="AP1002" s="71">
        <v>90.328950000000006</v>
      </c>
      <c r="AR1002" s="14" t="s">
        <v>47</v>
      </c>
      <c r="AT1002" s="71">
        <v>88.895430000000005</v>
      </c>
      <c r="AU1002" s="78">
        <v>89.612309999999994</v>
      </c>
      <c r="AV1002" s="71">
        <v>90.329189999999997</v>
      </c>
      <c r="AX1002" s="14" t="s">
        <v>47</v>
      </c>
      <c r="AZ1002" s="71">
        <v>88.890860000000004</v>
      </c>
      <c r="BA1002" s="78">
        <v>89.550820000000002</v>
      </c>
      <c r="BB1002" s="71">
        <v>90.210769999999997</v>
      </c>
      <c r="BD1002" s="14" t="s">
        <v>47</v>
      </c>
      <c r="BF1002" s="71">
        <v>88.790599999999998</v>
      </c>
      <c r="BG1002" s="78">
        <v>89.396450000000002</v>
      </c>
      <c r="BH1002" s="71">
        <v>90.002300000000005</v>
      </c>
      <c r="BJ1002" s="14" t="s">
        <v>47</v>
      </c>
      <c r="BL1002" s="71">
        <v>88.180850000000007</v>
      </c>
      <c r="BM1002" s="78">
        <v>88.685389999999998</v>
      </c>
      <c r="BN1002" s="71">
        <v>89.189940000000007</v>
      </c>
      <c r="BP1002" s="14" t="s">
        <v>47</v>
      </c>
      <c r="BR1002" s="71">
        <v>86.379090000000005</v>
      </c>
      <c r="BS1002" s="78">
        <v>87.137900000000002</v>
      </c>
      <c r="BT1002" s="71">
        <v>87.896720000000002</v>
      </c>
    </row>
    <row r="1003" spans="2:140" x14ac:dyDescent="0.3">
      <c r="B1003" s="14" t="s">
        <v>48</v>
      </c>
      <c r="D1003" s="71">
        <v>87.005560000000003</v>
      </c>
      <c r="E1003" s="78">
        <v>88.328149999999994</v>
      </c>
      <c r="F1003" s="71">
        <v>89.650750000000002</v>
      </c>
      <c r="H1003" s="14" t="s">
        <v>48</v>
      </c>
      <c r="J1003" s="71">
        <v>87.021739999999994</v>
      </c>
      <c r="K1003" s="78">
        <v>88.335939999999994</v>
      </c>
      <c r="L1003" s="71">
        <v>89.650139999999993</v>
      </c>
      <c r="N1003" s="14" t="s">
        <v>48</v>
      </c>
      <c r="P1003" s="71">
        <v>87.028139999999993</v>
      </c>
      <c r="Q1003" s="78">
        <v>88.337609999999998</v>
      </c>
      <c r="R1003" s="71">
        <v>89.647080000000003</v>
      </c>
      <c r="T1003" s="14" t="s">
        <v>48</v>
      </c>
      <c r="V1003" s="71">
        <v>87.019329999999997</v>
      </c>
      <c r="W1003" s="78">
        <v>88.331940000000003</v>
      </c>
      <c r="X1003" s="71">
        <v>89.644549999999995</v>
      </c>
      <c r="Z1003" s="14" t="s">
        <v>48</v>
      </c>
      <c r="AB1003" s="71">
        <v>87.010050000000007</v>
      </c>
      <c r="AC1003" s="78">
        <v>88.314310000000006</v>
      </c>
      <c r="AD1003" s="71">
        <v>89.618579999999994</v>
      </c>
      <c r="AF1003" s="14" t="s">
        <v>48</v>
      </c>
      <c r="AH1003" s="71">
        <v>87.009349999999998</v>
      </c>
      <c r="AI1003" s="78">
        <v>88.306730000000002</v>
      </c>
      <c r="AJ1003" s="71">
        <v>89.604100000000003</v>
      </c>
      <c r="AL1003" s="14" t="s">
        <v>48</v>
      </c>
      <c r="AN1003" s="71">
        <v>87.019720000000007</v>
      </c>
      <c r="AO1003" s="78">
        <v>88.248679999999993</v>
      </c>
      <c r="AP1003" s="71">
        <v>89.477639999999994</v>
      </c>
      <c r="AR1003" s="14" t="s">
        <v>48</v>
      </c>
      <c r="AT1003" s="71">
        <v>87.031549999999996</v>
      </c>
      <c r="AU1003" s="78">
        <v>88.212689999999995</v>
      </c>
      <c r="AV1003" s="71">
        <v>89.393829999999994</v>
      </c>
      <c r="AX1003" s="14" t="s">
        <v>48</v>
      </c>
      <c r="AZ1003" s="71">
        <v>87.038989999999998</v>
      </c>
      <c r="BA1003" s="78">
        <v>88.105990000000006</v>
      </c>
      <c r="BB1003" s="71">
        <v>89.173000000000002</v>
      </c>
      <c r="BD1003" s="14" t="s">
        <v>48</v>
      </c>
      <c r="BF1003" s="71">
        <v>86.962419999999995</v>
      </c>
      <c r="BG1003" s="78">
        <v>87.92183</v>
      </c>
      <c r="BH1003" s="71">
        <v>88.881249999999994</v>
      </c>
      <c r="BJ1003" s="14" t="s">
        <v>48</v>
      </c>
      <c r="BL1003" s="71">
        <v>86.386920000000003</v>
      </c>
      <c r="BM1003" s="78">
        <v>87.245059999999995</v>
      </c>
      <c r="BN1003" s="71">
        <v>88.103200000000001</v>
      </c>
      <c r="BP1003" s="14" t="s">
        <v>48</v>
      </c>
      <c r="BR1003" s="71">
        <v>84.725200000000001</v>
      </c>
      <c r="BS1003" s="78">
        <v>85.850530000000006</v>
      </c>
      <c r="BT1003" s="71">
        <v>86.975859999999997</v>
      </c>
    </row>
    <row r="1004" spans="2:140" x14ac:dyDescent="0.3">
      <c r="B1004" s="14" t="s">
        <v>49</v>
      </c>
      <c r="D1004" s="71">
        <v>87.816230000000004</v>
      </c>
      <c r="E1004" s="78">
        <v>89.304280000000006</v>
      </c>
      <c r="F1004" s="71">
        <v>90.792339999999996</v>
      </c>
      <c r="H1004" s="14" t="s">
        <v>49</v>
      </c>
      <c r="J1004" s="71">
        <v>87.849639999999994</v>
      </c>
      <c r="K1004" s="78">
        <v>89.324449999999999</v>
      </c>
      <c r="L1004" s="71">
        <v>90.799260000000004</v>
      </c>
      <c r="N1004" s="14" t="s">
        <v>49</v>
      </c>
      <c r="P1004" s="71">
        <v>87.852680000000007</v>
      </c>
      <c r="Q1004" s="78">
        <v>89.327219999999997</v>
      </c>
      <c r="R1004" s="71">
        <v>90.801749999999998</v>
      </c>
      <c r="T1004" s="14" t="s">
        <v>49</v>
      </c>
      <c r="V1004" s="71">
        <v>87.847200000000001</v>
      </c>
      <c r="W1004" s="78">
        <v>89.314779999999999</v>
      </c>
      <c r="X1004" s="71">
        <v>90.782349999999994</v>
      </c>
      <c r="Z1004" s="14" t="s">
        <v>49</v>
      </c>
      <c r="AB1004" s="71">
        <v>87.849419999999995</v>
      </c>
      <c r="AC1004" s="78">
        <v>89.307109999999994</v>
      </c>
      <c r="AD1004" s="71">
        <v>90.764809999999997</v>
      </c>
      <c r="AF1004" s="14" t="s">
        <v>49</v>
      </c>
      <c r="AH1004" s="71">
        <v>87.870320000000007</v>
      </c>
      <c r="AI1004" s="78">
        <v>89.314300000000003</v>
      </c>
      <c r="AJ1004" s="71">
        <v>90.758269999999996</v>
      </c>
      <c r="AL1004" s="14" t="s">
        <v>49</v>
      </c>
      <c r="AN1004" s="71">
        <v>87.864230000000006</v>
      </c>
      <c r="AO1004" s="78">
        <v>89.255510000000001</v>
      </c>
      <c r="AP1004" s="71">
        <v>90.646789999999996</v>
      </c>
      <c r="AR1004" s="14" t="s">
        <v>49</v>
      </c>
      <c r="AT1004" s="71">
        <v>87.893330000000006</v>
      </c>
      <c r="AU1004" s="78">
        <v>89.226960000000005</v>
      </c>
      <c r="AV1004" s="71">
        <v>90.560580000000002</v>
      </c>
      <c r="AX1004" s="14" t="s">
        <v>49</v>
      </c>
      <c r="AZ1004" s="71">
        <v>87.796350000000004</v>
      </c>
      <c r="BA1004" s="78">
        <v>89.097430000000003</v>
      </c>
      <c r="BB1004" s="71">
        <v>90.398510000000002</v>
      </c>
      <c r="BD1004" s="14" t="s">
        <v>49</v>
      </c>
      <c r="BF1004" s="71">
        <v>87.666550000000001</v>
      </c>
      <c r="BG1004" s="78">
        <v>88.966719999999995</v>
      </c>
      <c r="BH1004" s="71">
        <v>90.266900000000007</v>
      </c>
      <c r="BJ1004" s="14" t="s">
        <v>49</v>
      </c>
      <c r="BL1004" s="71">
        <v>86.970089999999999</v>
      </c>
      <c r="BM1004" s="78">
        <v>88.274879999999996</v>
      </c>
      <c r="BN1004" s="71">
        <v>89.579669999999993</v>
      </c>
      <c r="BP1004" s="14" t="s">
        <v>49</v>
      </c>
      <c r="BR1004" s="71">
        <v>85.277410000000003</v>
      </c>
      <c r="BS1004" s="78">
        <v>86.749610000000004</v>
      </c>
      <c r="BT1004" s="71">
        <v>88.221800000000002</v>
      </c>
    </row>
    <row r="1005" spans="2:140" x14ac:dyDescent="0.3">
      <c r="B1005" s="46" t="s">
        <v>50</v>
      </c>
      <c r="C1005" s="47"/>
      <c r="D1005" s="69">
        <v>88.526430000000005</v>
      </c>
      <c r="E1005" s="79">
        <v>89.307580000000002</v>
      </c>
      <c r="F1005" s="69">
        <v>90.088740000000001</v>
      </c>
      <c r="H1005" s="46" t="s">
        <v>50</v>
      </c>
      <c r="I1005" s="47"/>
      <c r="J1005" s="69">
        <v>88.532399999999996</v>
      </c>
      <c r="K1005" s="79">
        <v>89.317890000000006</v>
      </c>
      <c r="L1005" s="69">
        <v>90.103369999999998</v>
      </c>
      <c r="N1005" s="46" t="s">
        <v>50</v>
      </c>
      <c r="O1005" s="47"/>
      <c r="P1005" s="69">
        <v>88.545400000000001</v>
      </c>
      <c r="Q1005" s="79">
        <v>89.329530000000005</v>
      </c>
      <c r="R1005" s="69">
        <v>90.113650000000007</v>
      </c>
      <c r="T1005" s="46" t="s">
        <v>50</v>
      </c>
      <c r="U1005" s="47"/>
      <c r="V1005" s="69">
        <v>88.548990000000003</v>
      </c>
      <c r="W1005" s="79">
        <v>89.334599999999995</v>
      </c>
      <c r="X1005" s="69">
        <v>90.120199999999997</v>
      </c>
      <c r="Z1005" s="46" t="s">
        <v>50</v>
      </c>
      <c r="AA1005" s="47"/>
      <c r="AB1005" s="69">
        <v>88.514579999999995</v>
      </c>
      <c r="AC1005" s="79">
        <v>89.308030000000002</v>
      </c>
      <c r="AD1005" s="69">
        <v>90.101479999999995</v>
      </c>
      <c r="AF1005" s="46" t="s">
        <v>50</v>
      </c>
      <c r="AG1005" s="47"/>
      <c r="AH1005" s="69">
        <v>88.525729999999996</v>
      </c>
      <c r="AI1005" s="79">
        <v>89.312470000000005</v>
      </c>
      <c r="AJ1005" s="69">
        <v>90.099209999999999</v>
      </c>
      <c r="AL1005" s="46" t="s">
        <v>50</v>
      </c>
      <c r="AM1005" s="47"/>
      <c r="AN1005" s="69">
        <v>88.422219999999996</v>
      </c>
      <c r="AO1005" s="79">
        <v>89.22251</v>
      </c>
      <c r="AP1005" s="69">
        <v>90.022800000000004</v>
      </c>
      <c r="AR1005" s="46" t="s">
        <v>50</v>
      </c>
      <c r="AS1005" s="47"/>
      <c r="AT1005" s="69">
        <v>88.417749999999998</v>
      </c>
      <c r="AU1005" s="79">
        <v>89.219440000000006</v>
      </c>
      <c r="AV1005" s="69">
        <v>90.021140000000003</v>
      </c>
      <c r="AX1005" s="46" t="s">
        <v>50</v>
      </c>
      <c r="AY1005" s="47"/>
      <c r="AZ1005" s="69">
        <v>88.315200000000004</v>
      </c>
      <c r="BA1005" s="79">
        <v>89.130930000000006</v>
      </c>
      <c r="BB1005" s="69">
        <v>89.946659999999994</v>
      </c>
      <c r="BD1005" s="46" t="s">
        <v>50</v>
      </c>
      <c r="BE1005" s="47"/>
      <c r="BF1005" s="69">
        <v>88.075680000000006</v>
      </c>
      <c r="BG1005" s="79">
        <v>88.954210000000003</v>
      </c>
      <c r="BH1005" s="69">
        <v>89.832750000000004</v>
      </c>
      <c r="BJ1005" s="46" t="s">
        <v>50</v>
      </c>
      <c r="BK1005" s="47"/>
      <c r="BL1005" s="69">
        <v>87.317300000000003</v>
      </c>
      <c r="BM1005" s="79">
        <v>88.146950000000004</v>
      </c>
      <c r="BN1005" s="69">
        <v>88.976590000000002</v>
      </c>
      <c r="BP1005" s="46" t="s">
        <v>50</v>
      </c>
      <c r="BQ1005" s="47"/>
      <c r="BR1005" s="69">
        <v>85.818770000000001</v>
      </c>
      <c r="BS1005" s="79">
        <v>86.767570000000006</v>
      </c>
      <c r="BT1005" s="69">
        <v>87.716369999999998</v>
      </c>
    </row>
    <row r="1006" spans="2:140" x14ac:dyDescent="0.3">
      <c r="B1006" s="14" t="s">
        <v>51</v>
      </c>
      <c r="C1006" s="50" t="s">
        <v>3</v>
      </c>
      <c r="D1006" s="71">
        <v>3.2974100000000002</v>
      </c>
      <c r="E1006" s="107">
        <v>3.5924499999999999</v>
      </c>
      <c r="F1006" s="71">
        <v>3.88748</v>
      </c>
      <c r="H1006" s="14" t="s">
        <v>51</v>
      </c>
      <c r="I1006" s="50" t="s">
        <v>3</v>
      </c>
      <c r="J1006" s="71">
        <v>3.3045599999999999</v>
      </c>
      <c r="K1006" s="107">
        <v>3.5832199999999998</v>
      </c>
      <c r="L1006" s="71">
        <v>3.8618800000000002</v>
      </c>
      <c r="N1006" s="14" t="s">
        <v>51</v>
      </c>
      <c r="O1006" s="50" t="s">
        <v>3</v>
      </c>
      <c r="P1006" s="71">
        <v>3.2859400000000001</v>
      </c>
      <c r="Q1006" s="107">
        <v>3.59057</v>
      </c>
      <c r="R1006" s="71">
        <v>3.8952</v>
      </c>
      <c r="T1006" s="14" t="s">
        <v>51</v>
      </c>
      <c r="U1006" s="50" t="s">
        <v>3</v>
      </c>
      <c r="V1006" s="71">
        <v>3.27339</v>
      </c>
      <c r="W1006" s="107">
        <v>3.6193599999999999</v>
      </c>
      <c r="X1006" s="71">
        <v>3.9653299999999998</v>
      </c>
      <c r="Z1006" s="14" t="s">
        <v>51</v>
      </c>
      <c r="AA1006" s="50" t="s">
        <v>3</v>
      </c>
      <c r="AB1006" s="71">
        <v>3.2963399999999998</v>
      </c>
      <c r="AC1006" s="107">
        <v>3.67109</v>
      </c>
      <c r="AD1006" s="71">
        <v>4.0458400000000001</v>
      </c>
      <c r="AF1006" s="14" t="s">
        <v>51</v>
      </c>
      <c r="AG1006" s="50" t="s">
        <v>3</v>
      </c>
      <c r="AH1006" s="71">
        <v>3.33487</v>
      </c>
      <c r="AI1006" s="107">
        <v>3.73969</v>
      </c>
      <c r="AJ1006" s="71">
        <v>4.14452</v>
      </c>
      <c r="AL1006" s="14" t="s">
        <v>51</v>
      </c>
      <c r="AM1006" s="50" t="s">
        <v>3</v>
      </c>
      <c r="AN1006" s="71">
        <v>3.4213399999999998</v>
      </c>
      <c r="AO1006" s="107">
        <v>4.1254400000000002</v>
      </c>
      <c r="AP1006" s="71">
        <v>4.8295500000000002</v>
      </c>
      <c r="AR1006" s="14" t="s">
        <v>51</v>
      </c>
      <c r="AS1006" s="50" t="s">
        <v>3</v>
      </c>
      <c r="AT1006" s="71">
        <v>3.4497499999999999</v>
      </c>
      <c r="AU1006" s="107">
        <v>4.6048900000000001</v>
      </c>
      <c r="AV1006" s="71">
        <v>5.76004</v>
      </c>
      <c r="AX1006" s="14" t="s">
        <v>51</v>
      </c>
      <c r="AY1006" s="50" t="s">
        <v>3</v>
      </c>
      <c r="AZ1006" s="71">
        <v>3.77067</v>
      </c>
      <c r="BA1006" s="107">
        <v>5.2959100000000001</v>
      </c>
      <c r="BB1006" s="71">
        <v>6.8211500000000003</v>
      </c>
      <c r="BD1006" s="14" t="s">
        <v>51</v>
      </c>
      <c r="BE1006" s="50" t="s">
        <v>3</v>
      </c>
      <c r="BF1006" s="71">
        <v>4.3619000000000003</v>
      </c>
      <c r="BG1006" s="107">
        <v>6.9232899999999997</v>
      </c>
      <c r="BH1006" s="71">
        <v>9.4846800000000009</v>
      </c>
      <c r="BJ1006" s="14" t="s">
        <v>51</v>
      </c>
      <c r="BK1006" s="50" t="s">
        <v>3</v>
      </c>
      <c r="BL1006" s="71">
        <v>8.2968499999999992</v>
      </c>
      <c r="BM1006" s="107">
        <v>11.66352</v>
      </c>
      <c r="BN1006" s="71">
        <v>15.030189999999999</v>
      </c>
      <c r="BP1006" s="14" t="s">
        <v>51</v>
      </c>
      <c r="BQ1006" s="50" t="s">
        <v>3</v>
      </c>
      <c r="BR1006" s="71">
        <v>16.71407</v>
      </c>
      <c r="BS1006" s="107">
        <v>22.754539999999999</v>
      </c>
      <c r="BT1006" s="71">
        <v>28.795020000000001</v>
      </c>
    </row>
    <row r="1007" spans="2:140" x14ac:dyDescent="0.3">
      <c r="B1007" s="47"/>
      <c r="C1007" s="52" t="s">
        <v>4</v>
      </c>
      <c r="D1007" s="69">
        <v>1.73872</v>
      </c>
      <c r="E1007" s="79">
        <v>2.7974199999999998</v>
      </c>
      <c r="F1007" s="69">
        <v>3.8561200000000002</v>
      </c>
      <c r="H1007" s="47"/>
      <c r="I1007" s="52" t="s">
        <v>4</v>
      </c>
      <c r="J1007" s="69">
        <v>1.7735399999999999</v>
      </c>
      <c r="K1007" s="79">
        <v>3.01078</v>
      </c>
      <c r="L1007" s="69">
        <v>4.2480200000000004</v>
      </c>
      <c r="N1007" s="47"/>
      <c r="O1007" s="52" t="s">
        <v>4</v>
      </c>
      <c r="P1007" s="69">
        <v>1.8373299999999999</v>
      </c>
      <c r="Q1007" s="79">
        <v>3.12005</v>
      </c>
      <c r="R1007" s="69">
        <v>4.4027799999999999</v>
      </c>
      <c r="T1007" s="47"/>
      <c r="U1007" s="52" t="s">
        <v>4</v>
      </c>
      <c r="V1007" s="69">
        <v>1.97729</v>
      </c>
      <c r="W1007" s="79">
        <v>3.6088900000000002</v>
      </c>
      <c r="X1007" s="69">
        <v>5.2404900000000003</v>
      </c>
      <c r="Z1007" s="47"/>
      <c r="AA1007" s="52" t="s">
        <v>4</v>
      </c>
      <c r="AB1007" s="69">
        <v>2.6241099999999999</v>
      </c>
      <c r="AC1007" s="79">
        <v>4.4036600000000004</v>
      </c>
      <c r="AD1007" s="69">
        <v>6.1832099999999999</v>
      </c>
      <c r="AF1007" s="47"/>
      <c r="AG1007" s="52" t="s">
        <v>4</v>
      </c>
      <c r="AH1007" s="69">
        <v>3.06338</v>
      </c>
      <c r="AI1007" s="79">
        <v>5.3516700000000004</v>
      </c>
      <c r="AJ1007" s="69">
        <v>7.6399499999999998</v>
      </c>
      <c r="AL1007" s="47"/>
      <c r="AM1007" s="52" t="s">
        <v>4</v>
      </c>
      <c r="AN1007" s="69">
        <v>4.1301500000000004</v>
      </c>
      <c r="AO1007" s="79">
        <v>7.1174400000000002</v>
      </c>
      <c r="AP1007" s="69">
        <v>10.10473</v>
      </c>
      <c r="AR1007" s="47"/>
      <c r="AS1007" s="52" t="s">
        <v>4</v>
      </c>
      <c r="AT1007" s="69">
        <v>4.2709799999999998</v>
      </c>
      <c r="AU1007" s="79">
        <v>9.0150600000000001</v>
      </c>
      <c r="AV1007" s="69">
        <v>13.75914</v>
      </c>
      <c r="AX1007" s="47"/>
      <c r="AY1007" s="52" t="s">
        <v>4</v>
      </c>
      <c r="AZ1007" s="69">
        <v>7.95329</v>
      </c>
      <c r="BA1007" s="79">
        <v>12.704050000000001</v>
      </c>
      <c r="BB1007" s="69">
        <v>17.454820000000002</v>
      </c>
      <c r="BD1007" s="47"/>
      <c r="BE1007" s="52" t="s">
        <v>4</v>
      </c>
      <c r="BF1007" s="69">
        <v>11.69469</v>
      </c>
      <c r="BG1007" s="79">
        <v>19.34412</v>
      </c>
      <c r="BH1007" s="69">
        <v>26.993549999999999</v>
      </c>
      <c r="BJ1007" s="47"/>
      <c r="BK1007" s="52" t="s">
        <v>4</v>
      </c>
      <c r="BL1007" s="69">
        <v>16.225760000000001</v>
      </c>
      <c r="BM1007" s="79">
        <v>23.027570000000001</v>
      </c>
      <c r="BN1007" s="69">
        <v>29.829370000000001</v>
      </c>
      <c r="BP1007" s="47"/>
      <c r="BQ1007" s="52" t="s">
        <v>4</v>
      </c>
      <c r="BR1007" s="69">
        <v>27.486630000000002</v>
      </c>
      <c r="BS1007" s="79">
        <v>36.287640000000003</v>
      </c>
      <c r="BT1007" s="69">
        <v>45.088639999999998</v>
      </c>
      <c r="DT1007" s="47"/>
      <c r="DU1007" s="52"/>
      <c r="DV1007" s="69"/>
      <c r="DW1007" s="79"/>
      <c r="DX1007" s="69"/>
      <c r="DZ1007" s="47"/>
      <c r="EA1007" s="52"/>
      <c r="EB1007" s="69"/>
      <c r="EC1007" s="79"/>
      <c r="ED1007" s="69"/>
      <c r="EF1007" s="47"/>
      <c r="EG1007" s="52"/>
      <c r="EH1007" s="69"/>
      <c r="EI1007" s="79"/>
      <c r="EJ1007" s="69"/>
    </row>
    <row r="1008" spans="2:140" ht="6.65" customHeight="1" x14ac:dyDescent="0.3"/>
    <row r="1009" spans="1:84" s="64" customFormat="1" x14ac:dyDescent="0.3">
      <c r="A1009" s="36" t="s">
        <v>103</v>
      </c>
      <c r="B1009" s="36"/>
      <c r="C1009" s="36"/>
    </row>
    <row r="1010" spans="1:84" s="65" customFormat="1" ht="4.5" customHeight="1" x14ac:dyDescent="0.3">
      <c r="A1010" s="38"/>
      <c r="B1010" s="38"/>
      <c r="C1010" s="38"/>
    </row>
    <row r="1011" spans="1:84" ht="14.5" customHeight="1" x14ac:dyDescent="0.3">
      <c r="B1011" s="40">
        <v>105</v>
      </c>
      <c r="C1011" s="41"/>
      <c r="D1011" s="281"/>
      <c r="E1011" s="281"/>
      <c r="F1011" s="281"/>
      <c r="H1011" s="40">
        <v>100</v>
      </c>
      <c r="I1011" s="41"/>
      <c r="J1011" s="281"/>
      <c r="K1011" s="281"/>
      <c r="L1011" s="281"/>
      <c r="N1011" s="40">
        <v>95</v>
      </c>
      <c r="O1011" s="41"/>
      <c r="P1011" s="281"/>
      <c r="Q1011" s="281"/>
      <c r="R1011" s="284"/>
      <c r="T1011" s="40">
        <v>90</v>
      </c>
      <c r="U1011" s="41"/>
      <c r="V1011" s="281"/>
      <c r="W1011" s="281"/>
      <c r="X1011" s="281"/>
      <c r="Z1011" s="40">
        <v>85</v>
      </c>
      <c r="AA1011" s="41"/>
      <c r="AB1011" s="281"/>
      <c r="AC1011" s="281"/>
      <c r="AD1011" s="281"/>
      <c r="AF1011" s="40">
        <v>80</v>
      </c>
      <c r="AG1011" s="41"/>
      <c r="AH1011" s="281"/>
      <c r="AI1011" s="281"/>
      <c r="AJ1011" s="281"/>
      <c r="AL1011" s="40">
        <v>75</v>
      </c>
      <c r="AM1011" s="41"/>
      <c r="AN1011" s="281"/>
      <c r="AO1011" s="281"/>
      <c r="AP1011" s="281"/>
      <c r="AR1011" s="40">
        <v>70</v>
      </c>
      <c r="AS1011" s="41"/>
      <c r="AT1011" s="281"/>
      <c r="AU1011" s="281"/>
      <c r="AV1011" s="284"/>
      <c r="AW1011" s="110"/>
      <c r="AX1011" s="40">
        <v>65</v>
      </c>
      <c r="AY1011" s="41"/>
      <c r="AZ1011" s="281"/>
      <c r="BA1011" s="281"/>
      <c r="BB1011" s="281"/>
      <c r="BD1011" s="40">
        <v>60</v>
      </c>
      <c r="BE1011" s="41"/>
      <c r="BF1011" s="281"/>
      <c r="BG1011" s="281"/>
      <c r="BH1011" s="281"/>
      <c r="BJ1011" s="40">
        <v>55</v>
      </c>
      <c r="BK1011" s="41"/>
      <c r="BL1011" s="281"/>
      <c r="BM1011" s="281"/>
      <c r="BN1011" s="281"/>
      <c r="BP1011" s="40">
        <v>50</v>
      </c>
      <c r="BQ1011" s="41"/>
      <c r="BR1011" s="281"/>
      <c r="BS1011" s="281"/>
      <c r="BT1011" s="281"/>
      <c r="BV1011" s="40">
        <v>45</v>
      </c>
      <c r="BW1011" s="41"/>
      <c r="BX1011" s="281"/>
      <c r="BY1011" s="281"/>
      <c r="BZ1011" s="281"/>
      <c r="CB1011" s="40">
        <v>40</v>
      </c>
      <c r="CC1011" s="41"/>
      <c r="CD1011" s="281"/>
      <c r="CE1011" s="281"/>
      <c r="CF1011" s="281"/>
    </row>
    <row r="1012" spans="1:84" x14ac:dyDescent="0.3">
      <c r="E1012" s="42"/>
      <c r="K1012" s="42"/>
      <c r="Q1012" s="42"/>
      <c r="W1012" s="42"/>
      <c r="AC1012" s="42"/>
      <c r="AI1012" s="42"/>
      <c r="AO1012" s="42"/>
      <c r="AU1012" s="42"/>
      <c r="BA1012" s="42"/>
      <c r="BG1012" s="42"/>
      <c r="BM1012" s="42"/>
      <c r="BS1012" s="42"/>
      <c r="BY1012" s="42"/>
      <c r="CE1012" s="42"/>
    </row>
    <row r="1013" spans="1:84" x14ac:dyDescent="0.3">
      <c r="B1013" s="43"/>
      <c r="C1013" s="43"/>
      <c r="D1013" s="44">
        <v>-0.95</v>
      </c>
      <c r="E1013" s="45" t="s">
        <v>0</v>
      </c>
      <c r="F1013" s="44">
        <v>0.95</v>
      </c>
      <c r="H1013" s="43"/>
      <c r="I1013" s="43"/>
      <c r="J1013" s="44">
        <v>-0.95</v>
      </c>
      <c r="K1013" s="45" t="s">
        <v>0</v>
      </c>
      <c r="L1013" s="44">
        <v>0.95</v>
      </c>
      <c r="N1013" s="43"/>
      <c r="O1013" s="43"/>
      <c r="P1013" s="44">
        <v>-0.95</v>
      </c>
      <c r="Q1013" s="45" t="s">
        <v>0</v>
      </c>
      <c r="R1013" s="44">
        <v>0.95</v>
      </c>
      <c r="T1013" s="43"/>
      <c r="U1013" s="43"/>
      <c r="V1013" s="44">
        <v>-0.95</v>
      </c>
      <c r="W1013" s="45" t="s">
        <v>0</v>
      </c>
      <c r="X1013" s="44">
        <v>0.95</v>
      </c>
      <c r="Z1013" s="43"/>
      <c r="AA1013" s="43"/>
      <c r="AB1013" s="44">
        <v>-0.95</v>
      </c>
      <c r="AC1013" s="45" t="s">
        <v>0</v>
      </c>
      <c r="AD1013" s="44">
        <v>0.95</v>
      </c>
      <c r="AF1013" s="43"/>
      <c r="AG1013" s="43"/>
      <c r="AH1013" s="44">
        <v>-0.95</v>
      </c>
      <c r="AI1013" s="45" t="s">
        <v>0</v>
      </c>
      <c r="AJ1013" s="44">
        <v>0.95</v>
      </c>
      <c r="AL1013" s="43"/>
      <c r="AM1013" s="43"/>
      <c r="AN1013" s="44">
        <v>-0.95</v>
      </c>
      <c r="AO1013" s="45" t="s">
        <v>0</v>
      </c>
      <c r="AP1013" s="44">
        <v>0.95</v>
      </c>
      <c r="AR1013" s="43"/>
      <c r="AS1013" s="43"/>
      <c r="AT1013" s="44">
        <v>-0.95</v>
      </c>
      <c r="AU1013" s="45" t="s">
        <v>0</v>
      </c>
      <c r="AV1013" s="44">
        <v>0.95</v>
      </c>
      <c r="AW1013" s="111"/>
      <c r="AX1013" s="43"/>
      <c r="AY1013" s="43"/>
      <c r="AZ1013" s="44">
        <v>-0.95</v>
      </c>
      <c r="BA1013" s="45" t="s">
        <v>0</v>
      </c>
      <c r="BB1013" s="44">
        <v>0.95</v>
      </c>
      <c r="BD1013" s="43"/>
      <c r="BE1013" s="43"/>
      <c r="BF1013" s="44">
        <v>-0.95</v>
      </c>
      <c r="BG1013" s="45" t="s">
        <v>0</v>
      </c>
      <c r="BH1013" s="44">
        <v>0.95</v>
      </c>
      <c r="BJ1013" s="43"/>
      <c r="BK1013" s="43"/>
      <c r="BL1013" s="44">
        <v>-0.95</v>
      </c>
      <c r="BM1013" s="45" t="s">
        <v>0</v>
      </c>
      <c r="BN1013" s="44">
        <v>0.95</v>
      </c>
      <c r="BP1013" s="43"/>
      <c r="BQ1013" s="43"/>
      <c r="BR1013" s="44">
        <v>-0.95</v>
      </c>
      <c r="BS1013" s="45" t="s">
        <v>0</v>
      </c>
      <c r="BT1013" s="44">
        <v>0.95</v>
      </c>
      <c r="BV1013" s="43"/>
      <c r="BW1013" s="43"/>
      <c r="BX1013" s="44">
        <v>-0.95</v>
      </c>
      <c r="BY1013" s="45" t="s">
        <v>0</v>
      </c>
      <c r="BZ1013" s="44">
        <v>0.95</v>
      </c>
      <c r="CB1013" s="43"/>
      <c r="CC1013" s="43"/>
      <c r="CD1013" s="44">
        <v>-0.95</v>
      </c>
      <c r="CE1013" s="45" t="s">
        <v>0</v>
      </c>
      <c r="CF1013" s="44">
        <v>0.95</v>
      </c>
    </row>
    <row r="1014" spans="1:84" x14ac:dyDescent="0.3">
      <c r="B1014" s="46" t="s">
        <v>1</v>
      </c>
      <c r="C1014" s="46"/>
      <c r="D1014" s="69">
        <v>5241.5068499999998</v>
      </c>
      <c r="E1014" s="106">
        <v>5284.7</v>
      </c>
      <c r="F1014" s="69">
        <v>5327.8931499999999</v>
      </c>
      <c r="H1014" s="46" t="s">
        <v>1</v>
      </c>
      <c r="I1014" s="46"/>
      <c r="J1014" s="69">
        <v>5241.5966099999996</v>
      </c>
      <c r="K1014" s="106">
        <v>5284.6</v>
      </c>
      <c r="L1014" s="69">
        <v>5327.6033900000002</v>
      </c>
      <c r="N1014" s="46" t="s">
        <v>1</v>
      </c>
      <c r="O1014" s="46"/>
      <c r="P1014" s="69">
        <v>5240.1739200000002</v>
      </c>
      <c r="Q1014" s="106">
        <v>5283.9</v>
      </c>
      <c r="R1014" s="69">
        <v>5327.62608</v>
      </c>
      <c r="T1014" s="46" t="s">
        <v>1</v>
      </c>
      <c r="U1014" s="46"/>
      <c r="V1014" s="69">
        <v>5240.5006999999996</v>
      </c>
      <c r="W1014" s="106">
        <v>5283.8</v>
      </c>
      <c r="X1014" s="69">
        <v>5327.0992999999999</v>
      </c>
      <c r="Z1014" s="46" t="s">
        <v>1</v>
      </c>
      <c r="AA1014" s="46"/>
      <c r="AB1014" s="69">
        <v>5239.7142299999996</v>
      </c>
      <c r="AC1014" s="106">
        <v>5282.9</v>
      </c>
      <c r="AD1014" s="69">
        <v>5326.0857699999997</v>
      </c>
      <c r="AF1014" s="46" t="s">
        <v>1</v>
      </c>
      <c r="AG1014" s="46"/>
      <c r="AH1014" s="69">
        <v>5239.8630899999998</v>
      </c>
      <c r="AI1014" s="106">
        <v>5281.1</v>
      </c>
      <c r="AJ1014" s="69">
        <v>5322.33691</v>
      </c>
      <c r="AL1014" s="46" t="s">
        <v>1</v>
      </c>
      <c r="AM1014" s="46"/>
      <c r="AN1014" s="69">
        <v>5239.3341700000001</v>
      </c>
      <c r="AO1014" s="106">
        <v>5279.1</v>
      </c>
      <c r="AP1014" s="69">
        <v>5318.8658299999997</v>
      </c>
      <c r="AR1014" s="46" t="s">
        <v>1</v>
      </c>
      <c r="AS1014" s="46"/>
      <c r="AT1014" s="69">
        <v>5239.8298000000004</v>
      </c>
      <c r="AU1014" s="106">
        <v>5275.7</v>
      </c>
      <c r="AV1014" s="69">
        <v>5311.5702000000001</v>
      </c>
      <c r="AX1014" s="46" t="s">
        <v>1</v>
      </c>
      <c r="AY1014" s="46"/>
      <c r="AZ1014" s="69">
        <v>5233.7485800000004</v>
      </c>
      <c r="BA1014" s="106">
        <v>5269</v>
      </c>
      <c r="BB1014" s="69">
        <v>5304.2514199999996</v>
      </c>
      <c r="BD1014" s="46" t="s">
        <v>1</v>
      </c>
      <c r="BE1014" s="46"/>
      <c r="BF1014" s="69">
        <v>5231.5254599999998</v>
      </c>
      <c r="BG1014" s="106">
        <v>5265</v>
      </c>
      <c r="BH1014" s="69">
        <v>5298.4745400000002</v>
      </c>
      <c r="BJ1014" s="46" t="s">
        <v>1</v>
      </c>
      <c r="BK1014" s="46"/>
      <c r="BL1014" s="69">
        <v>5221.4975400000003</v>
      </c>
      <c r="BM1014" s="106">
        <v>5252.1</v>
      </c>
      <c r="BN1014" s="69">
        <v>5282.7024600000004</v>
      </c>
      <c r="BP1014" s="46" t="s">
        <v>1</v>
      </c>
      <c r="BQ1014" s="46"/>
      <c r="BR1014" s="69">
        <v>5192.2106700000004</v>
      </c>
      <c r="BS1014" s="106">
        <v>5225.5</v>
      </c>
      <c r="BT1014" s="69">
        <v>5258.7893299999996</v>
      </c>
      <c r="BV1014" s="46" t="s">
        <v>1</v>
      </c>
      <c r="BW1014" s="46"/>
      <c r="BX1014" s="69">
        <v>5157.2349400000003</v>
      </c>
      <c r="BY1014" s="106">
        <v>5181.7</v>
      </c>
      <c r="BZ1014" s="69">
        <v>5206.1650600000003</v>
      </c>
      <c r="CB1014" s="46" t="s">
        <v>1</v>
      </c>
      <c r="CC1014" s="46"/>
      <c r="CD1014" s="69">
        <v>5066.9287199999999</v>
      </c>
      <c r="CE1014" s="106">
        <v>5096.3</v>
      </c>
      <c r="CF1014" s="80">
        <v>5125.6712799999996</v>
      </c>
    </row>
    <row r="1015" spans="1:84" x14ac:dyDescent="0.3">
      <c r="B1015" s="14" t="s">
        <v>2</v>
      </c>
      <c r="C1015" s="50" t="s">
        <v>3</v>
      </c>
      <c r="D1015" s="71">
        <v>22.344889999999999</v>
      </c>
      <c r="E1015" s="107">
        <v>24.464410000000001</v>
      </c>
      <c r="F1015" s="71">
        <v>26.583929999999999</v>
      </c>
      <c r="H1015" s="14" t="s">
        <v>2</v>
      </c>
      <c r="I1015" s="50" t="s">
        <v>3</v>
      </c>
      <c r="J1015" s="71">
        <v>22.359159999999999</v>
      </c>
      <c r="K1015" s="107">
        <v>24.42841</v>
      </c>
      <c r="L1015" s="71">
        <v>26.49766</v>
      </c>
      <c r="N1015" s="14" t="s">
        <v>2</v>
      </c>
      <c r="O1015" s="50" t="s">
        <v>3</v>
      </c>
      <c r="P1015" s="71">
        <v>22.44886</v>
      </c>
      <c r="Q1015" s="107">
        <v>24.60932</v>
      </c>
      <c r="R1015" s="71">
        <v>26.769780000000001</v>
      </c>
      <c r="T1015" s="14" t="s">
        <v>2</v>
      </c>
      <c r="U1015" s="50" t="s">
        <v>3</v>
      </c>
      <c r="V1015" s="71">
        <v>22.451329999999999</v>
      </c>
      <c r="W1015" s="107">
        <v>24.9038</v>
      </c>
      <c r="X1015" s="71">
        <v>27.356269999999999</v>
      </c>
      <c r="Z1015" s="14" t="s">
        <v>2</v>
      </c>
      <c r="AA1015" s="50" t="s">
        <v>3</v>
      </c>
      <c r="AB1015" s="71">
        <v>22.545970000000001</v>
      </c>
      <c r="AC1015" s="107">
        <v>25.3277</v>
      </c>
      <c r="AD1015" s="71">
        <v>28.10942</v>
      </c>
      <c r="AF1015" s="14" t="s">
        <v>2</v>
      </c>
      <c r="AG1015" s="50" t="s">
        <v>3</v>
      </c>
      <c r="AH1015" s="71">
        <v>22.914339999999999</v>
      </c>
      <c r="AI1015" s="107">
        <v>26.1709</v>
      </c>
      <c r="AJ1015" s="71">
        <v>29.42746</v>
      </c>
      <c r="AL1015" s="14" t="s">
        <v>2</v>
      </c>
      <c r="AM1015" s="50" t="s">
        <v>3</v>
      </c>
      <c r="AN1015" s="71">
        <v>23.377410000000001</v>
      </c>
      <c r="AO1015" s="107">
        <v>27.146930000000001</v>
      </c>
      <c r="AP1015" s="71">
        <v>30.916450000000001</v>
      </c>
      <c r="AR1015" s="14" t="s">
        <v>2</v>
      </c>
      <c r="AS1015" s="50" t="s">
        <v>3</v>
      </c>
      <c r="AT1015" s="71">
        <v>24.030719999999999</v>
      </c>
      <c r="AU1015" s="107">
        <v>28.765260000000001</v>
      </c>
      <c r="AV1015" s="71">
        <v>33.499809999999997</v>
      </c>
      <c r="AW1015" s="71"/>
      <c r="AX1015" s="14" t="s">
        <v>2</v>
      </c>
      <c r="AY1015" s="50" t="s">
        <v>3</v>
      </c>
      <c r="AZ1015" s="71">
        <v>25.487179999999999</v>
      </c>
      <c r="BA1015" s="107">
        <v>32.459119999999999</v>
      </c>
      <c r="BB1015" s="71">
        <v>39.431060000000002</v>
      </c>
      <c r="BD1015" s="14" t="s">
        <v>2</v>
      </c>
      <c r="BE1015" s="50" t="s">
        <v>3</v>
      </c>
      <c r="BF1015" s="71">
        <v>28.221779999999999</v>
      </c>
      <c r="BG1015" s="107">
        <v>34.982080000000003</v>
      </c>
      <c r="BH1015" s="71">
        <v>41.74239</v>
      </c>
      <c r="BJ1015" s="14" t="s">
        <v>2</v>
      </c>
      <c r="BK1015" s="50" t="s">
        <v>3</v>
      </c>
      <c r="BL1015" s="71">
        <v>32.817639999999997</v>
      </c>
      <c r="BM1015" s="107">
        <v>40.777900000000002</v>
      </c>
      <c r="BN1015" s="71">
        <v>48.738160000000001</v>
      </c>
      <c r="BP1015" s="14" t="s">
        <v>2</v>
      </c>
      <c r="BQ1015" s="50" t="s">
        <v>3</v>
      </c>
      <c r="BR1015" s="71">
        <v>41.825420000000001</v>
      </c>
      <c r="BS1015" s="107">
        <v>51.929499999999997</v>
      </c>
      <c r="BT1015" s="71">
        <v>62.033589999999997</v>
      </c>
      <c r="BV1015" s="14" t="s">
        <v>2</v>
      </c>
      <c r="BW1015" s="50" t="s">
        <v>3</v>
      </c>
      <c r="BX1015" s="71">
        <v>54.992100000000001</v>
      </c>
      <c r="BY1015" s="107">
        <v>66.129670000000004</v>
      </c>
      <c r="BZ1015" s="71">
        <v>77.267240000000001</v>
      </c>
      <c r="CB1015" s="14" t="s">
        <v>2</v>
      </c>
      <c r="CC1015" s="50" t="s">
        <v>3</v>
      </c>
      <c r="CD1015" s="71">
        <v>81.753510000000006</v>
      </c>
      <c r="CE1015" s="107">
        <v>96.869110000000006</v>
      </c>
      <c r="CF1015" s="71">
        <v>111.98471000000001</v>
      </c>
    </row>
    <row r="1016" spans="1:84" x14ac:dyDescent="0.3">
      <c r="B1016" s="47"/>
      <c r="C1016" s="52" t="s">
        <v>4</v>
      </c>
      <c r="D1016" s="69">
        <v>13.32568</v>
      </c>
      <c r="E1016" s="79">
        <v>14.545170000000001</v>
      </c>
      <c r="F1016" s="69">
        <v>15.76465</v>
      </c>
      <c r="H1016" s="47"/>
      <c r="I1016" s="52" t="s">
        <v>4</v>
      </c>
      <c r="J1016" s="69">
        <v>13.327019999999999</v>
      </c>
      <c r="K1016" s="79">
        <v>14.516260000000001</v>
      </c>
      <c r="L1016" s="69">
        <v>15.705500000000001</v>
      </c>
      <c r="N1016" s="47"/>
      <c r="O1016" s="52" t="s">
        <v>4</v>
      </c>
      <c r="P1016" s="69">
        <v>13.368270000000001</v>
      </c>
      <c r="Q1016" s="79">
        <v>14.56298</v>
      </c>
      <c r="R1016" s="69">
        <v>15.75769</v>
      </c>
      <c r="T1016" s="47"/>
      <c r="U1016" s="52" t="s">
        <v>4</v>
      </c>
      <c r="V1016" s="69">
        <v>13.37438</v>
      </c>
      <c r="W1016" s="79">
        <v>14.78952</v>
      </c>
      <c r="X1016" s="69">
        <v>16.20467</v>
      </c>
      <c r="Z1016" s="47"/>
      <c r="AA1016" s="52" t="s">
        <v>4</v>
      </c>
      <c r="AB1016" s="69">
        <v>13.478350000000001</v>
      </c>
      <c r="AC1016" s="79">
        <v>14.932180000000001</v>
      </c>
      <c r="AD1016" s="69">
        <v>16.386009999999999</v>
      </c>
      <c r="AF1016" s="47"/>
      <c r="AG1016" s="52" t="s">
        <v>4</v>
      </c>
      <c r="AH1016" s="69">
        <v>13.69154</v>
      </c>
      <c r="AI1016" s="79">
        <v>15.46851</v>
      </c>
      <c r="AJ1016" s="69">
        <v>17.245480000000001</v>
      </c>
      <c r="AL1016" s="47"/>
      <c r="AM1016" s="52" t="s">
        <v>4</v>
      </c>
      <c r="AN1016" s="69">
        <v>14.00352</v>
      </c>
      <c r="AO1016" s="79">
        <v>16.052679999999999</v>
      </c>
      <c r="AP1016" s="69">
        <v>18.10183</v>
      </c>
      <c r="AR1016" s="47"/>
      <c r="AS1016" s="52" t="s">
        <v>4</v>
      </c>
      <c r="AT1016" s="69">
        <v>14.68596</v>
      </c>
      <c r="AU1016" s="79">
        <v>17.37341</v>
      </c>
      <c r="AV1016" s="69">
        <v>20.060870000000001</v>
      </c>
      <c r="AW1016" s="71"/>
      <c r="AX1016" s="47"/>
      <c r="AY1016" s="52" t="s">
        <v>4</v>
      </c>
      <c r="AZ1016" s="69">
        <v>15.48474</v>
      </c>
      <c r="BA1016" s="79">
        <v>19.804359999999999</v>
      </c>
      <c r="BB1016" s="69">
        <v>24.12398</v>
      </c>
      <c r="BD1016" s="47"/>
      <c r="BE1016" s="52" t="s">
        <v>4</v>
      </c>
      <c r="BF1016" s="69">
        <v>17.278410000000001</v>
      </c>
      <c r="BG1016" s="79">
        <v>21.526119999999999</v>
      </c>
      <c r="BH1016" s="69">
        <v>25.773820000000001</v>
      </c>
      <c r="BJ1016" s="47"/>
      <c r="BK1016" s="52" t="s">
        <v>4</v>
      </c>
      <c r="BL1016" s="69">
        <v>19.48902</v>
      </c>
      <c r="BM1016" s="79">
        <v>25.486519999999999</v>
      </c>
      <c r="BN1016" s="69">
        <v>31.484010000000001</v>
      </c>
      <c r="BP1016" s="47"/>
      <c r="BQ1016" s="52" t="s">
        <v>4</v>
      </c>
      <c r="BR1016" s="69">
        <v>22.159659999999999</v>
      </c>
      <c r="BS1016" s="79">
        <v>29.918230000000001</v>
      </c>
      <c r="BT1016" s="69">
        <v>37.6768</v>
      </c>
      <c r="BV1016" s="47"/>
      <c r="BW1016" s="52" t="s">
        <v>4</v>
      </c>
      <c r="BX1016" s="69">
        <v>29.886939999999999</v>
      </c>
      <c r="BY1016" s="79">
        <v>41.338329999999999</v>
      </c>
      <c r="BZ1016" s="69">
        <v>52.789720000000003</v>
      </c>
      <c r="CB1016" s="47"/>
      <c r="CC1016" s="52" t="s">
        <v>4</v>
      </c>
      <c r="CD1016" s="69">
        <v>52.412950000000002</v>
      </c>
      <c r="CE1016" s="79">
        <v>66.097849999999994</v>
      </c>
      <c r="CF1016" s="69">
        <v>79.782749999999993</v>
      </c>
    </row>
    <row r="1017" spans="1:84" x14ac:dyDescent="0.3">
      <c r="B1017" s="14" t="s">
        <v>5</v>
      </c>
      <c r="C1017" s="50" t="s">
        <v>3</v>
      </c>
      <c r="D1017" s="71">
        <v>-3.4459999999999998E-2</v>
      </c>
      <c r="E1017" s="107">
        <v>0.47010000000000002</v>
      </c>
      <c r="F1017" s="71">
        <v>0.97465999999999997</v>
      </c>
      <c r="H1017" s="14" t="s">
        <v>5</v>
      </c>
      <c r="I1017" s="50" t="s">
        <v>3</v>
      </c>
      <c r="J1017" s="71">
        <v>4.8509999999999998E-2</v>
      </c>
      <c r="K1017" s="107">
        <v>0.60301000000000005</v>
      </c>
      <c r="L1017" s="71">
        <v>1.15751</v>
      </c>
      <c r="N1017" s="14" t="s">
        <v>5</v>
      </c>
      <c r="O1017" s="50" t="s">
        <v>3</v>
      </c>
      <c r="P1017" s="71">
        <v>0.15977</v>
      </c>
      <c r="Q1017" s="107">
        <v>0.83</v>
      </c>
      <c r="R1017" s="71">
        <v>1.5002200000000001</v>
      </c>
      <c r="T1017" s="14" t="s">
        <v>5</v>
      </c>
      <c r="U1017" s="50" t="s">
        <v>3</v>
      </c>
      <c r="V1017" s="71">
        <v>0.33690999999999999</v>
      </c>
      <c r="W1017" s="107">
        <v>1.2260800000000001</v>
      </c>
      <c r="X1017" s="71">
        <v>2.1152500000000001</v>
      </c>
      <c r="Z1017" s="14" t="s">
        <v>5</v>
      </c>
      <c r="AA1017" s="50" t="s">
        <v>3</v>
      </c>
      <c r="AB1017" s="71">
        <v>0.58104999999999996</v>
      </c>
      <c r="AC1017" s="107">
        <v>1.82033</v>
      </c>
      <c r="AD1017" s="71">
        <v>3.0596199999999998</v>
      </c>
      <c r="AF1017" s="14" t="s">
        <v>5</v>
      </c>
      <c r="AG1017" s="50" t="s">
        <v>3</v>
      </c>
      <c r="AH1017" s="71">
        <v>0.98155000000000003</v>
      </c>
      <c r="AI1017" s="107">
        <v>2.82673</v>
      </c>
      <c r="AJ1017" s="71">
        <v>4.6719200000000001</v>
      </c>
      <c r="AL1017" s="14" t="s">
        <v>5</v>
      </c>
      <c r="AM1017" s="50" t="s">
        <v>3</v>
      </c>
      <c r="AN1017" s="71">
        <v>1.5361499999999999</v>
      </c>
      <c r="AO1017" s="107">
        <v>4.0620700000000003</v>
      </c>
      <c r="AP1017" s="71">
        <v>6.5879799999999999</v>
      </c>
      <c r="AR1017" s="14" t="s">
        <v>5</v>
      </c>
      <c r="AS1017" s="50" t="s">
        <v>3</v>
      </c>
      <c r="AT1017" s="71">
        <v>2.5240300000000002</v>
      </c>
      <c r="AU1017" s="107">
        <v>6.1194499999999996</v>
      </c>
      <c r="AV1017" s="71">
        <v>9.7148699999999995</v>
      </c>
      <c r="AW1017" s="71"/>
      <c r="AX1017" s="14" t="s">
        <v>5</v>
      </c>
      <c r="AY1017" s="50" t="s">
        <v>3</v>
      </c>
      <c r="AZ1017" s="71">
        <v>4.1114100000000002</v>
      </c>
      <c r="BA1017" s="107">
        <v>10.02969</v>
      </c>
      <c r="BB1017" s="71">
        <v>15.94796</v>
      </c>
      <c r="BD1017" s="14" t="s">
        <v>5</v>
      </c>
      <c r="BE1017" s="50" t="s">
        <v>3</v>
      </c>
      <c r="BF1017" s="71">
        <v>7.2373399999999997</v>
      </c>
      <c r="BG1017" s="107">
        <v>13.19004</v>
      </c>
      <c r="BH1017" s="71">
        <v>19.14274</v>
      </c>
      <c r="BJ1017" s="14" t="s">
        <v>5</v>
      </c>
      <c r="BK1017" s="50" t="s">
        <v>3</v>
      </c>
      <c r="BL1017" s="71">
        <v>12.21715</v>
      </c>
      <c r="BM1017" s="107">
        <v>19.670390000000001</v>
      </c>
      <c r="BN1017" s="71">
        <v>27.123619999999999</v>
      </c>
      <c r="BP1017" s="14" t="s">
        <v>5</v>
      </c>
      <c r="BQ1017" s="50" t="s">
        <v>3</v>
      </c>
      <c r="BR1017" s="71">
        <v>21.873239999999999</v>
      </c>
      <c r="BS1017" s="107">
        <v>31.660049999999998</v>
      </c>
      <c r="BT1017" s="71">
        <v>41.446860000000001</v>
      </c>
      <c r="BV1017" s="14" t="s">
        <v>5</v>
      </c>
      <c r="BW1017" s="50" t="s">
        <v>3</v>
      </c>
      <c r="BX1017" s="71">
        <v>36.37189</v>
      </c>
      <c r="BY1017" s="107">
        <v>47.319249999999997</v>
      </c>
      <c r="BZ1017" s="71">
        <v>58.266620000000003</v>
      </c>
      <c r="CB1017" s="14" t="s">
        <v>5</v>
      </c>
      <c r="CC1017" s="50" t="s">
        <v>3</v>
      </c>
      <c r="CD1017" s="71">
        <v>64.948920000000001</v>
      </c>
      <c r="CE1017" s="107">
        <v>79.929379999999995</v>
      </c>
      <c r="CF1017" s="71">
        <v>94.909829999999999</v>
      </c>
    </row>
    <row r="1018" spans="1:84" x14ac:dyDescent="0.3">
      <c r="B1018" s="47"/>
      <c r="C1018" s="52" t="s">
        <v>4</v>
      </c>
      <c r="D1018" s="69">
        <v>0.62839999999999996</v>
      </c>
      <c r="E1018" s="79">
        <v>2.27427</v>
      </c>
      <c r="F1018" s="69">
        <v>3.92015</v>
      </c>
      <c r="H1018" s="47"/>
      <c r="I1018" s="52" t="s">
        <v>4</v>
      </c>
      <c r="J1018" s="69">
        <v>0.99177000000000004</v>
      </c>
      <c r="K1018" s="79">
        <v>2.7230400000000001</v>
      </c>
      <c r="L1018" s="69">
        <v>4.4543200000000001</v>
      </c>
      <c r="N1018" s="47"/>
      <c r="O1018" s="52" t="s">
        <v>4</v>
      </c>
      <c r="P1018" s="69">
        <v>1.5348999999999999</v>
      </c>
      <c r="Q1018" s="79">
        <v>3.3835600000000001</v>
      </c>
      <c r="R1018" s="69">
        <v>5.2322199999999999</v>
      </c>
      <c r="T1018" s="47"/>
      <c r="U1018" s="52" t="s">
        <v>4</v>
      </c>
      <c r="V1018" s="69">
        <v>2.0230199999999998</v>
      </c>
      <c r="W1018" s="79">
        <v>4.4719800000000003</v>
      </c>
      <c r="X1018" s="69">
        <v>6.9209399999999999</v>
      </c>
      <c r="Z1018" s="47"/>
      <c r="AA1018" s="52" t="s">
        <v>4</v>
      </c>
      <c r="AB1018" s="69">
        <v>2.9640200000000001</v>
      </c>
      <c r="AC1018" s="79">
        <v>5.5826599999999997</v>
      </c>
      <c r="AD1018" s="69">
        <v>8.2013099999999994</v>
      </c>
      <c r="AF1018" s="47"/>
      <c r="AG1018" s="52" t="s">
        <v>4</v>
      </c>
      <c r="AH1018" s="69">
        <v>3.9961700000000002</v>
      </c>
      <c r="AI1018" s="79">
        <v>7.2232099999999999</v>
      </c>
      <c r="AJ1018" s="69">
        <v>10.45025</v>
      </c>
      <c r="AL1018" s="47"/>
      <c r="AM1018" s="52" t="s">
        <v>4</v>
      </c>
      <c r="AN1018" s="69">
        <v>5.4043999999999999</v>
      </c>
      <c r="AO1018" s="79">
        <v>9.0595800000000004</v>
      </c>
      <c r="AP1018" s="69">
        <v>12.71475</v>
      </c>
      <c r="AR1018" s="47"/>
      <c r="AS1018" s="52" t="s">
        <v>4</v>
      </c>
      <c r="AT1018" s="69">
        <v>7.4904999999999999</v>
      </c>
      <c r="AU1018" s="79">
        <v>12.001329999999999</v>
      </c>
      <c r="AV1018" s="69">
        <v>16.512160000000002</v>
      </c>
      <c r="AW1018" s="71"/>
      <c r="AX1018" s="47"/>
      <c r="AY1018" s="52" t="s">
        <v>4</v>
      </c>
      <c r="AZ1018" s="69">
        <v>9.9991900000000005</v>
      </c>
      <c r="BA1018" s="79">
        <v>16.458320000000001</v>
      </c>
      <c r="BB1018" s="69">
        <v>22.917449999999999</v>
      </c>
      <c r="BD1018" s="47"/>
      <c r="BE1018" s="52" t="s">
        <v>4</v>
      </c>
      <c r="BF1018" s="69">
        <v>13.83379</v>
      </c>
      <c r="BG1018" s="79">
        <v>19.860399999999998</v>
      </c>
      <c r="BH1018" s="69">
        <v>25.88701</v>
      </c>
      <c r="BJ1018" s="47"/>
      <c r="BK1018" s="52" t="s">
        <v>4</v>
      </c>
      <c r="BL1018" s="69">
        <v>18.292549999999999</v>
      </c>
      <c r="BM1018" s="79">
        <v>25.861339999999998</v>
      </c>
      <c r="BN1018" s="69">
        <v>33.430120000000002</v>
      </c>
      <c r="BP1018" s="47"/>
      <c r="BQ1018" s="52" t="s">
        <v>4</v>
      </c>
      <c r="BR1018" s="69">
        <v>24.006029999999999</v>
      </c>
      <c r="BS1018" s="79">
        <v>33.073399999999999</v>
      </c>
      <c r="BT1018" s="69">
        <v>42.140770000000003</v>
      </c>
      <c r="BV1018" s="47"/>
      <c r="BW1018" s="52" t="s">
        <v>4</v>
      </c>
      <c r="BX1018" s="69">
        <v>34.26484</v>
      </c>
      <c r="BY1018" s="79">
        <v>46.099769999999999</v>
      </c>
      <c r="BZ1018" s="69">
        <v>57.934690000000003</v>
      </c>
      <c r="CB1018" s="47"/>
      <c r="CC1018" s="52" t="s">
        <v>4</v>
      </c>
      <c r="CD1018" s="69">
        <v>57.83746</v>
      </c>
      <c r="CE1018" s="79">
        <v>71.633679999999998</v>
      </c>
      <c r="CF1018" s="69">
        <v>85.429910000000007</v>
      </c>
    </row>
    <row r="1019" spans="1:84" x14ac:dyDescent="0.3">
      <c r="B1019" s="14" t="s">
        <v>6</v>
      </c>
      <c r="C1019" s="50" t="s">
        <v>3</v>
      </c>
      <c r="D1019" s="71">
        <v>22.1569</v>
      </c>
      <c r="E1019" s="107">
        <v>23.994309999999999</v>
      </c>
      <c r="F1019" s="71">
        <v>25.831720000000001</v>
      </c>
      <c r="H1019" s="14" t="s">
        <v>6</v>
      </c>
      <c r="I1019" s="50" t="s">
        <v>3</v>
      </c>
      <c r="J1019" s="71">
        <v>22.09234</v>
      </c>
      <c r="K1019" s="107">
        <v>23.825399999999998</v>
      </c>
      <c r="L1019" s="71">
        <v>25.55847</v>
      </c>
      <c r="N1019" s="14" t="s">
        <v>6</v>
      </c>
      <c r="O1019" s="50" t="s">
        <v>3</v>
      </c>
      <c r="P1019" s="71">
        <v>22.06944</v>
      </c>
      <c r="Q1019" s="107">
        <v>23.779319999999998</v>
      </c>
      <c r="R1019" s="71">
        <v>25.4892</v>
      </c>
      <c r="T1019" s="14" t="s">
        <v>6</v>
      </c>
      <c r="U1019" s="50" t="s">
        <v>3</v>
      </c>
      <c r="V1019" s="71">
        <v>21.92333</v>
      </c>
      <c r="W1019" s="107">
        <v>23.677720000000001</v>
      </c>
      <c r="X1019" s="71">
        <v>25.432110000000002</v>
      </c>
      <c r="Z1019" s="14" t="s">
        <v>6</v>
      </c>
      <c r="AA1019" s="50" t="s">
        <v>3</v>
      </c>
      <c r="AB1019" s="71">
        <v>21.80789</v>
      </c>
      <c r="AC1019" s="107">
        <v>23.507359999999998</v>
      </c>
      <c r="AD1019" s="71">
        <v>25.20683</v>
      </c>
      <c r="AF1019" s="14" t="s">
        <v>6</v>
      </c>
      <c r="AG1019" s="50" t="s">
        <v>3</v>
      </c>
      <c r="AH1019" s="71">
        <v>21.7437</v>
      </c>
      <c r="AI1019" s="107">
        <v>23.344169999999998</v>
      </c>
      <c r="AJ1019" s="71">
        <v>24.94463</v>
      </c>
      <c r="AL1019" s="14" t="s">
        <v>6</v>
      </c>
      <c r="AM1019" s="50" t="s">
        <v>3</v>
      </c>
      <c r="AN1019" s="71">
        <v>21.657900000000001</v>
      </c>
      <c r="AO1019" s="107">
        <v>23.084859999999999</v>
      </c>
      <c r="AP1019" s="71">
        <v>24.51183</v>
      </c>
      <c r="AR1019" s="14" t="s">
        <v>6</v>
      </c>
      <c r="AS1019" s="50" t="s">
        <v>3</v>
      </c>
      <c r="AT1019" s="71">
        <v>21.32816</v>
      </c>
      <c r="AU1019" s="107">
        <v>22.645810000000001</v>
      </c>
      <c r="AV1019" s="71">
        <v>23.963460000000001</v>
      </c>
      <c r="AW1019" s="71"/>
      <c r="AX1019" s="14" t="s">
        <v>6</v>
      </c>
      <c r="AY1019" s="50" t="s">
        <v>3</v>
      </c>
      <c r="AZ1019" s="71">
        <v>21.18638</v>
      </c>
      <c r="BA1019" s="107">
        <v>22.42944</v>
      </c>
      <c r="BB1019" s="71">
        <v>23.67249</v>
      </c>
      <c r="BD1019" s="14" t="s">
        <v>6</v>
      </c>
      <c r="BE1019" s="50" t="s">
        <v>3</v>
      </c>
      <c r="BF1019" s="71">
        <v>20.79082</v>
      </c>
      <c r="BG1019" s="107">
        <v>21.79204</v>
      </c>
      <c r="BH1019" s="71">
        <v>22.79327</v>
      </c>
      <c r="BJ1019" s="14" t="s">
        <v>6</v>
      </c>
      <c r="BK1019" s="50" t="s">
        <v>3</v>
      </c>
      <c r="BL1019" s="71">
        <v>20.464600000000001</v>
      </c>
      <c r="BM1019" s="107">
        <v>21.107510000000001</v>
      </c>
      <c r="BN1019" s="71">
        <v>21.750430000000001</v>
      </c>
      <c r="BP1019" s="14" t="s">
        <v>6</v>
      </c>
      <c r="BQ1019" s="50" t="s">
        <v>3</v>
      </c>
      <c r="BR1019" s="71">
        <v>19.726759999999999</v>
      </c>
      <c r="BS1019" s="107">
        <v>20.269459999999999</v>
      </c>
      <c r="BT1019" s="71">
        <v>20.812149999999999</v>
      </c>
      <c r="BV1019" s="14" t="s">
        <v>6</v>
      </c>
      <c r="BW1019" s="50" t="s">
        <v>3</v>
      </c>
      <c r="BX1019" s="71">
        <v>18.411049999999999</v>
      </c>
      <c r="BY1019" s="107">
        <v>18.810420000000001</v>
      </c>
      <c r="BZ1019" s="71">
        <v>19.209779999999999</v>
      </c>
      <c r="CB1019" s="14" t="s">
        <v>6</v>
      </c>
      <c r="CC1019" s="50" t="s">
        <v>3</v>
      </c>
      <c r="CD1019" s="71">
        <v>16.681709999999999</v>
      </c>
      <c r="CE1019" s="107">
        <v>16.93974</v>
      </c>
      <c r="CF1019" s="71">
        <v>17.197759999999999</v>
      </c>
    </row>
    <row r="1020" spans="1:84" x14ac:dyDescent="0.3">
      <c r="B1020" s="47"/>
      <c r="C1020" s="52" t="s">
        <v>4</v>
      </c>
      <c r="D1020" s="69">
        <v>13.250859999999999</v>
      </c>
      <c r="E1020" s="79">
        <v>13.997629999999999</v>
      </c>
      <c r="F1020" s="69">
        <v>14.74441</v>
      </c>
      <c r="H1020" s="47"/>
      <c r="I1020" s="52" t="s">
        <v>4</v>
      </c>
      <c r="J1020" s="69">
        <v>13.17252</v>
      </c>
      <c r="K1020" s="79">
        <v>13.85328</v>
      </c>
      <c r="L1020" s="69">
        <v>14.53403</v>
      </c>
      <c r="N1020" s="47"/>
      <c r="O1020" s="52" t="s">
        <v>4</v>
      </c>
      <c r="P1020" s="69">
        <v>13.085940000000001</v>
      </c>
      <c r="Q1020" s="79">
        <v>13.687670000000001</v>
      </c>
      <c r="R1020" s="69">
        <v>14.289400000000001</v>
      </c>
      <c r="T1020" s="47"/>
      <c r="U1020" s="52" t="s">
        <v>4</v>
      </c>
      <c r="V1020" s="69">
        <v>12.989800000000001</v>
      </c>
      <c r="W1020" s="79">
        <v>13.55902</v>
      </c>
      <c r="X1020" s="69">
        <v>14.12823</v>
      </c>
      <c r="Z1020" s="47"/>
      <c r="AA1020" s="52" t="s">
        <v>4</v>
      </c>
      <c r="AB1020" s="69">
        <v>12.8398</v>
      </c>
      <c r="AC1020" s="79">
        <v>13.383190000000001</v>
      </c>
      <c r="AD1020" s="69">
        <v>13.926589999999999</v>
      </c>
      <c r="AF1020" s="47"/>
      <c r="AG1020" s="52" t="s">
        <v>4</v>
      </c>
      <c r="AH1020" s="69">
        <v>12.690849999999999</v>
      </c>
      <c r="AI1020" s="79">
        <v>13.306620000000001</v>
      </c>
      <c r="AJ1020" s="69">
        <v>13.92238</v>
      </c>
      <c r="AL1020" s="47"/>
      <c r="AM1020" s="52" t="s">
        <v>4</v>
      </c>
      <c r="AN1020" s="69">
        <v>12.55744</v>
      </c>
      <c r="AO1020" s="79">
        <v>13.32075</v>
      </c>
      <c r="AP1020" s="69">
        <v>14.084070000000001</v>
      </c>
      <c r="AR1020" s="47"/>
      <c r="AS1020" s="52" t="s">
        <v>4</v>
      </c>
      <c r="AT1020" s="69">
        <v>12.190530000000001</v>
      </c>
      <c r="AU1020" s="79">
        <v>13.44857</v>
      </c>
      <c r="AV1020" s="69">
        <v>14.706619999999999</v>
      </c>
      <c r="AW1020" s="71"/>
      <c r="AX1020" s="47"/>
      <c r="AY1020" s="52" t="s">
        <v>4</v>
      </c>
      <c r="AZ1020" s="69">
        <v>12.13125</v>
      </c>
      <c r="BA1020" s="79">
        <v>14.14997</v>
      </c>
      <c r="BB1020" s="69">
        <v>16.168679999999998</v>
      </c>
      <c r="BD1020" s="47"/>
      <c r="BE1020" s="52" t="s">
        <v>4</v>
      </c>
      <c r="BF1020" s="69">
        <v>12.53673</v>
      </c>
      <c r="BG1020" s="79">
        <v>14.528409999999999</v>
      </c>
      <c r="BH1020" s="69">
        <v>16.52009</v>
      </c>
      <c r="BJ1020" s="47"/>
      <c r="BK1020" s="52" t="s">
        <v>4</v>
      </c>
      <c r="BL1020" s="69">
        <v>13.35195</v>
      </c>
      <c r="BM1020" s="79">
        <v>15.50494</v>
      </c>
      <c r="BN1020" s="69">
        <v>17.65793</v>
      </c>
      <c r="BP1020" s="47"/>
      <c r="BQ1020" s="52" t="s">
        <v>4</v>
      </c>
      <c r="BR1020" s="69">
        <v>14.98943</v>
      </c>
      <c r="BS1020" s="79">
        <v>16.73218</v>
      </c>
      <c r="BT1020" s="69">
        <v>18.474930000000001</v>
      </c>
      <c r="BV1020" s="47"/>
      <c r="BW1020" s="52" t="s">
        <v>4</v>
      </c>
      <c r="BX1020" s="69">
        <v>15.88992</v>
      </c>
      <c r="BY1020" s="79">
        <v>16.948429999999998</v>
      </c>
      <c r="BZ1020" s="69">
        <v>18.006930000000001</v>
      </c>
      <c r="CB1020" s="47"/>
      <c r="CC1020" s="52" t="s">
        <v>4</v>
      </c>
      <c r="CD1020" s="69">
        <v>15.2752</v>
      </c>
      <c r="CE1020" s="79">
        <v>15.97903</v>
      </c>
      <c r="CF1020" s="69">
        <v>16.682860000000002</v>
      </c>
    </row>
    <row r="1021" spans="1:84" x14ac:dyDescent="0.3">
      <c r="B1021" s="14" t="s">
        <v>7</v>
      </c>
      <c r="C1021" s="50" t="s">
        <v>3</v>
      </c>
      <c r="D1021" s="71">
        <v>3.6572399999999998</v>
      </c>
      <c r="E1021" s="78">
        <v>3.6752899999999999</v>
      </c>
      <c r="F1021" s="71">
        <v>3.6933400000000001</v>
      </c>
      <c r="H1021" s="14" t="s">
        <v>7</v>
      </c>
      <c r="I1021" s="50" t="s">
        <v>3</v>
      </c>
      <c r="J1021" s="71">
        <v>3.65733</v>
      </c>
      <c r="K1021" s="78">
        <v>3.67536</v>
      </c>
      <c r="L1021" s="71">
        <v>3.69339</v>
      </c>
      <c r="N1021" s="14" t="s">
        <v>7</v>
      </c>
      <c r="O1021" s="50" t="s">
        <v>3</v>
      </c>
      <c r="P1021" s="71">
        <v>3.6572</v>
      </c>
      <c r="Q1021" s="78">
        <v>3.6751499999999999</v>
      </c>
      <c r="R1021" s="71">
        <v>3.6931099999999999</v>
      </c>
      <c r="T1021" s="14" t="s">
        <v>7</v>
      </c>
      <c r="U1021" s="50" t="s">
        <v>3</v>
      </c>
      <c r="V1021" s="71">
        <v>3.6571500000000001</v>
      </c>
      <c r="W1021" s="78">
        <v>3.6751100000000001</v>
      </c>
      <c r="X1021" s="71">
        <v>3.6930700000000001</v>
      </c>
      <c r="Z1021" s="14" t="s">
        <v>7</v>
      </c>
      <c r="AA1021" s="50" t="s">
        <v>3</v>
      </c>
      <c r="AB1021" s="71">
        <v>3.6570800000000001</v>
      </c>
      <c r="AC1021" s="78">
        <v>3.67516</v>
      </c>
      <c r="AD1021" s="71">
        <v>3.6932499999999999</v>
      </c>
      <c r="AF1021" s="14" t="s">
        <v>7</v>
      </c>
      <c r="AG1021" s="50" t="s">
        <v>3</v>
      </c>
      <c r="AH1021" s="71">
        <v>3.6575799999999998</v>
      </c>
      <c r="AI1021" s="78">
        <v>3.6754600000000002</v>
      </c>
      <c r="AJ1021" s="71">
        <v>3.6933400000000001</v>
      </c>
      <c r="AL1021" s="14" t="s">
        <v>7</v>
      </c>
      <c r="AM1021" s="50" t="s">
        <v>3</v>
      </c>
      <c r="AN1021" s="71">
        <v>3.65699</v>
      </c>
      <c r="AO1021" s="78">
        <v>3.6746099999999999</v>
      </c>
      <c r="AP1021" s="71">
        <v>3.69224</v>
      </c>
      <c r="AR1021" s="14" t="s">
        <v>7</v>
      </c>
      <c r="AS1021" s="50" t="s">
        <v>3</v>
      </c>
      <c r="AT1021" s="71">
        <v>3.6572200000000001</v>
      </c>
      <c r="AU1021" s="78">
        <v>3.6744500000000002</v>
      </c>
      <c r="AV1021" s="71">
        <v>3.6916799999999999</v>
      </c>
      <c r="AW1021" s="71"/>
      <c r="AX1021" s="14" t="s">
        <v>7</v>
      </c>
      <c r="AY1021" s="50" t="s">
        <v>3</v>
      </c>
      <c r="AZ1021" s="71">
        <v>3.65666</v>
      </c>
      <c r="BA1021" s="78">
        <v>3.6739999999999999</v>
      </c>
      <c r="BB1021" s="71">
        <v>3.6913399999999998</v>
      </c>
      <c r="BD1021" s="14" t="s">
        <v>7</v>
      </c>
      <c r="BE1021" s="50" t="s">
        <v>3</v>
      </c>
      <c r="BF1021" s="71">
        <v>3.6566999999999998</v>
      </c>
      <c r="BG1021" s="78">
        <v>3.6736</v>
      </c>
      <c r="BH1021" s="71">
        <v>3.6905100000000002</v>
      </c>
      <c r="BJ1021" s="14" t="s">
        <v>7</v>
      </c>
      <c r="BK1021" s="50" t="s">
        <v>3</v>
      </c>
      <c r="BL1021" s="71">
        <v>3.6565599999999998</v>
      </c>
      <c r="BM1021" s="78">
        <v>3.6732900000000002</v>
      </c>
      <c r="BN1021" s="71">
        <v>3.6900200000000001</v>
      </c>
      <c r="BP1021" s="14" t="s">
        <v>7</v>
      </c>
      <c r="BQ1021" s="50" t="s">
        <v>3</v>
      </c>
      <c r="BR1021" s="71">
        <v>3.6526900000000002</v>
      </c>
      <c r="BS1021" s="78">
        <v>3.6703100000000002</v>
      </c>
      <c r="BT1021" s="71">
        <v>3.6879400000000002</v>
      </c>
      <c r="BV1021" s="14" t="s">
        <v>7</v>
      </c>
      <c r="BW1021" s="50" t="s">
        <v>3</v>
      </c>
      <c r="BX1021" s="71">
        <v>3.6480399999999999</v>
      </c>
      <c r="BY1021" s="78">
        <v>3.6648900000000002</v>
      </c>
      <c r="BZ1021" s="71">
        <v>3.6817299999999999</v>
      </c>
      <c r="CB1021" s="14" t="s">
        <v>7</v>
      </c>
      <c r="CC1021" s="50" t="s">
        <v>3</v>
      </c>
      <c r="CD1021" s="71">
        <v>3.63795</v>
      </c>
      <c r="CE1021" s="78">
        <v>3.6537899999999999</v>
      </c>
      <c r="CF1021" s="71">
        <v>3.6696300000000002</v>
      </c>
    </row>
    <row r="1022" spans="1:84" x14ac:dyDescent="0.3">
      <c r="B1022" s="47"/>
      <c r="C1022" s="52" t="s">
        <v>4</v>
      </c>
      <c r="D1022" s="69">
        <v>2.2650100000000002</v>
      </c>
      <c r="E1022" s="79">
        <v>2.27929</v>
      </c>
      <c r="F1022" s="69">
        <v>2.2935699999999999</v>
      </c>
      <c r="H1022" s="47"/>
      <c r="I1022" s="52" t="s">
        <v>4</v>
      </c>
      <c r="J1022" s="69">
        <v>2.2649599999999999</v>
      </c>
      <c r="K1022" s="79">
        <v>2.2792400000000002</v>
      </c>
      <c r="L1022" s="69">
        <v>2.2935300000000001</v>
      </c>
      <c r="N1022" s="47"/>
      <c r="O1022" s="52" t="s">
        <v>4</v>
      </c>
      <c r="P1022" s="69">
        <v>2.26492</v>
      </c>
      <c r="Q1022" s="79">
        <v>2.2791999999999999</v>
      </c>
      <c r="R1022" s="69">
        <v>2.2934700000000001</v>
      </c>
      <c r="T1022" s="47"/>
      <c r="U1022" s="52" t="s">
        <v>4</v>
      </c>
      <c r="V1022" s="69">
        <v>2.2649599999999999</v>
      </c>
      <c r="W1022" s="79">
        <v>2.2791600000000001</v>
      </c>
      <c r="X1022" s="69">
        <v>2.2933599999999998</v>
      </c>
      <c r="Z1022" s="47"/>
      <c r="AA1022" s="52" t="s">
        <v>4</v>
      </c>
      <c r="AB1022" s="69">
        <v>2.2647599999999999</v>
      </c>
      <c r="AC1022" s="79">
        <v>2.27908</v>
      </c>
      <c r="AD1022" s="69">
        <v>2.29339</v>
      </c>
      <c r="AF1022" s="47"/>
      <c r="AG1022" s="52" t="s">
        <v>4</v>
      </c>
      <c r="AH1022" s="69">
        <v>2.2647599999999999</v>
      </c>
      <c r="AI1022" s="79">
        <v>2.27901</v>
      </c>
      <c r="AJ1022" s="69">
        <v>2.2932600000000001</v>
      </c>
      <c r="AL1022" s="47"/>
      <c r="AM1022" s="52" t="s">
        <v>4</v>
      </c>
      <c r="AN1022" s="69">
        <v>2.2643399999999998</v>
      </c>
      <c r="AO1022" s="79">
        <v>2.2786499999999998</v>
      </c>
      <c r="AP1022" s="69">
        <v>2.2929599999999999</v>
      </c>
      <c r="AR1022" s="47"/>
      <c r="AS1022" s="52" t="s">
        <v>4</v>
      </c>
      <c r="AT1022" s="69">
        <v>2.2639399999999998</v>
      </c>
      <c r="AU1022" s="79">
        <v>2.2783099999999998</v>
      </c>
      <c r="AV1022" s="69">
        <v>2.2926899999999999</v>
      </c>
      <c r="AW1022" s="71"/>
      <c r="AX1022" s="47"/>
      <c r="AY1022" s="52" t="s">
        <v>4</v>
      </c>
      <c r="AZ1022" s="69">
        <v>2.2641800000000001</v>
      </c>
      <c r="BA1022" s="79">
        <v>2.2785099999999998</v>
      </c>
      <c r="BB1022" s="69">
        <v>2.29284</v>
      </c>
      <c r="BD1022" s="47"/>
      <c r="BE1022" s="52" t="s">
        <v>4</v>
      </c>
      <c r="BF1022" s="69">
        <v>2.2638699999999998</v>
      </c>
      <c r="BG1022" s="79">
        <v>2.2783099999999998</v>
      </c>
      <c r="BH1022" s="69">
        <v>2.2927399999999998</v>
      </c>
      <c r="BJ1022" s="47"/>
      <c r="BK1022" s="52" t="s">
        <v>4</v>
      </c>
      <c r="BL1022" s="69">
        <v>2.2642500000000001</v>
      </c>
      <c r="BM1022" s="79">
        <v>2.2786400000000002</v>
      </c>
      <c r="BN1022" s="69">
        <v>2.2930299999999999</v>
      </c>
      <c r="BP1022" s="47"/>
      <c r="BQ1022" s="52" t="s">
        <v>4</v>
      </c>
      <c r="BR1022" s="69">
        <v>2.2642199999999999</v>
      </c>
      <c r="BS1022" s="79">
        <v>2.2786400000000002</v>
      </c>
      <c r="BT1022" s="69">
        <v>2.2930700000000002</v>
      </c>
      <c r="BV1022" s="47"/>
      <c r="BW1022" s="52" t="s">
        <v>4</v>
      </c>
      <c r="BX1022" s="69">
        <v>2.2634300000000001</v>
      </c>
      <c r="BY1022" s="79">
        <v>2.2785799999999998</v>
      </c>
      <c r="BZ1022" s="69">
        <v>2.29373</v>
      </c>
      <c r="CB1022" s="47"/>
      <c r="CC1022" s="52" t="s">
        <v>4</v>
      </c>
      <c r="CD1022" s="69">
        <v>2.2617400000000001</v>
      </c>
      <c r="CE1022" s="79">
        <v>2.2766299999999999</v>
      </c>
      <c r="CF1022" s="69">
        <v>2.2915199999999998</v>
      </c>
    </row>
    <row r="1023" spans="1:84" x14ac:dyDescent="0.3">
      <c r="B1023" s="14" t="s">
        <v>8</v>
      </c>
      <c r="C1023" s="50" t="s">
        <v>3</v>
      </c>
      <c r="D1023" s="71">
        <v>18.48875</v>
      </c>
      <c r="E1023" s="107">
        <v>20.319009999999999</v>
      </c>
      <c r="F1023" s="71">
        <v>22.149280000000001</v>
      </c>
      <c r="H1023" s="14" t="s">
        <v>8</v>
      </c>
      <c r="I1023" s="50" t="s">
        <v>3</v>
      </c>
      <c r="J1023" s="71">
        <v>18.423690000000001</v>
      </c>
      <c r="K1023" s="107">
        <v>20.150040000000001</v>
      </c>
      <c r="L1023" s="71">
        <v>21.876390000000001</v>
      </c>
      <c r="N1023" s="14" t="s">
        <v>8</v>
      </c>
      <c r="O1023" s="50" t="s">
        <v>3</v>
      </c>
      <c r="P1023" s="71">
        <v>18.400510000000001</v>
      </c>
      <c r="Q1023" s="107">
        <v>20.10417</v>
      </c>
      <c r="R1023" s="71">
        <v>21.80782</v>
      </c>
      <c r="T1023" s="14" t="s">
        <v>8</v>
      </c>
      <c r="U1023" s="50" t="s">
        <v>3</v>
      </c>
      <c r="V1023" s="71">
        <v>18.254560000000001</v>
      </c>
      <c r="W1023" s="107">
        <v>20.002610000000001</v>
      </c>
      <c r="X1023" s="71">
        <v>21.75067</v>
      </c>
      <c r="Z1023" s="14" t="s">
        <v>8</v>
      </c>
      <c r="AA1023" s="50" t="s">
        <v>3</v>
      </c>
      <c r="AB1023" s="71">
        <v>18.138480000000001</v>
      </c>
      <c r="AC1023" s="107">
        <v>19.8322</v>
      </c>
      <c r="AD1023" s="71">
        <v>21.525919999999999</v>
      </c>
      <c r="AF1023" s="14" t="s">
        <v>8</v>
      </c>
      <c r="AG1023" s="50" t="s">
        <v>3</v>
      </c>
      <c r="AH1023" s="71">
        <v>18.07508</v>
      </c>
      <c r="AI1023" s="107">
        <v>19.668700000000001</v>
      </c>
      <c r="AJ1023" s="71">
        <v>21.262329999999999</v>
      </c>
      <c r="AL1023" s="14" t="s">
        <v>8</v>
      </c>
      <c r="AM1023" s="50" t="s">
        <v>3</v>
      </c>
      <c r="AN1023" s="71">
        <v>17.988520000000001</v>
      </c>
      <c r="AO1023" s="107">
        <v>19.410250000000001</v>
      </c>
      <c r="AP1023" s="71">
        <v>20.831980000000001</v>
      </c>
      <c r="AR1023" s="14" t="s">
        <v>8</v>
      </c>
      <c r="AS1023" s="50" t="s">
        <v>3</v>
      </c>
      <c r="AT1023" s="71">
        <v>17.65738</v>
      </c>
      <c r="AU1023" s="107">
        <v>18.971360000000001</v>
      </c>
      <c r="AV1023" s="71">
        <v>20.285340000000001</v>
      </c>
      <c r="AW1023" s="71"/>
      <c r="AX1023" s="14" t="s">
        <v>8</v>
      </c>
      <c r="AY1023" s="50" t="s">
        <v>3</v>
      </c>
      <c r="AZ1023" s="71">
        <v>17.51463</v>
      </c>
      <c r="BA1023" s="107">
        <v>18.75544</v>
      </c>
      <c r="BB1023" s="71">
        <v>19.99625</v>
      </c>
      <c r="BD1023" s="14" t="s">
        <v>8</v>
      </c>
      <c r="BE1023" s="50" t="s">
        <v>3</v>
      </c>
      <c r="BF1023" s="71">
        <v>17.120809999999999</v>
      </c>
      <c r="BG1023" s="107">
        <v>18.11844</v>
      </c>
      <c r="BH1023" s="71">
        <v>19.116070000000001</v>
      </c>
      <c r="BJ1023" s="14" t="s">
        <v>8</v>
      </c>
      <c r="BK1023" s="50" t="s">
        <v>3</v>
      </c>
      <c r="BL1023" s="71">
        <v>16.792619999999999</v>
      </c>
      <c r="BM1023" s="107">
        <v>17.43422</v>
      </c>
      <c r="BN1023" s="71">
        <v>18.07582</v>
      </c>
      <c r="BP1023" s="14" t="s">
        <v>8</v>
      </c>
      <c r="BQ1023" s="50" t="s">
        <v>3</v>
      </c>
      <c r="BR1023" s="71">
        <v>16.054919999999999</v>
      </c>
      <c r="BS1023" s="107">
        <v>16.599139999999998</v>
      </c>
      <c r="BT1023" s="71">
        <v>17.143360000000001</v>
      </c>
      <c r="BV1023" s="14" t="s">
        <v>8</v>
      </c>
      <c r="BW1023" s="50" t="s">
        <v>3</v>
      </c>
      <c r="BX1023" s="71">
        <v>14.74916</v>
      </c>
      <c r="BY1023" s="107">
        <v>15.145530000000001</v>
      </c>
      <c r="BZ1023" s="71">
        <v>15.5419</v>
      </c>
      <c r="CB1023" s="14" t="s">
        <v>8</v>
      </c>
      <c r="CC1023" s="50" t="s">
        <v>3</v>
      </c>
      <c r="CD1023" s="71">
        <v>13.029350000000001</v>
      </c>
      <c r="CE1023" s="107">
        <v>13.28594</v>
      </c>
      <c r="CF1023" s="71">
        <v>13.542540000000001</v>
      </c>
    </row>
    <row r="1024" spans="1:84" x14ac:dyDescent="0.3">
      <c r="B1024" s="47"/>
      <c r="C1024" s="52" t="s">
        <v>4</v>
      </c>
      <c r="D1024" s="69">
        <v>12.795909999999999</v>
      </c>
      <c r="E1024" s="79">
        <v>13.553890000000001</v>
      </c>
      <c r="F1024" s="69">
        <v>14.31188</v>
      </c>
      <c r="H1024" s="47"/>
      <c r="I1024" s="52" t="s">
        <v>4</v>
      </c>
      <c r="J1024" s="69">
        <v>12.71499</v>
      </c>
      <c r="K1024" s="79">
        <v>13.407959999999999</v>
      </c>
      <c r="L1024" s="69">
        <v>14.10093</v>
      </c>
      <c r="N1024" s="47"/>
      <c r="O1024" s="52" t="s">
        <v>4</v>
      </c>
      <c r="P1024" s="69">
        <v>12.633649999999999</v>
      </c>
      <c r="Q1024" s="79">
        <v>13.249650000000001</v>
      </c>
      <c r="R1024" s="69">
        <v>13.865640000000001</v>
      </c>
      <c r="T1024" s="47"/>
      <c r="U1024" s="52" t="s">
        <v>4</v>
      </c>
      <c r="V1024" s="69">
        <v>12.539239999999999</v>
      </c>
      <c r="W1024" s="79">
        <v>13.122960000000001</v>
      </c>
      <c r="X1024" s="69">
        <v>13.706670000000001</v>
      </c>
      <c r="Z1024" s="47"/>
      <c r="AA1024" s="52" t="s">
        <v>4</v>
      </c>
      <c r="AB1024" s="69">
        <v>12.39175</v>
      </c>
      <c r="AC1024" s="79">
        <v>12.957280000000001</v>
      </c>
      <c r="AD1024" s="69">
        <v>13.522819999999999</v>
      </c>
      <c r="AF1024" s="47"/>
      <c r="AG1024" s="52" t="s">
        <v>4</v>
      </c>
      <c r="AH1024" s="69">
        <v>12.24437</v>
      </c>
      <c r="AI1024" s="79">
        <v>12.89716</v>
      </c>
      <c r="AJ1024" s="69">
        <v>13.549939999999999</v>
      </c>
      <c r="AL1024" s="47"/>
      <c r="AM1024" s="52" t="s">
        <v>4</v>
      </c>
      <c r="AN1024" s="69">
        <v>12.11281</v>
      </c>
      <c r="AO1024" s="79">
        <v>12.9293</v>
      </c>
      <c r="AP1024" s="69">
        <v>13.74579</v>
      </c>
      <c r="AR1024" s="47"/>
      <c r="AS1024" s="52" t="s">
        <v>4</v>
      </c>
      <c r="AT1024" s="69">
        <v>11.76516</v>
      </c>
      <c r="AU1024" s="79">
        <v>13.094469999999999</v>
      </c>
      <c r="AV1024" s="69">
        <v>14.423780000000001</v>
      </c>
      <c r="AW1024" s="71"/>
      <c r="AX1024" s="47"/>
      <c r="AY1024" s="52" t="s">
        <v>4</v>
      </c>
      <c r="AZ1024" s="69">
        <v>11.73878</v>
      </c>
      <c r="BA1024" s="79">
        <v>13.84746</v>
      </c>
      <c r="BB1024" s="69">
        <v>15.95613</v>
      </c>
      <c r="BD1024" s="47"/>
      <c r="BE1024" s="52" t="s">
        <v>4</v>
      </c>
      <c r="BF1024" s="69">
        <v>12.19782</v>
      </c>
      <c r="BG1024" s="79">
        <v>14.2789</v>
      </c>
      <c r="BH1024" s="69">
        <v>16.35998</v>
      </c>
      <c r="BJ1024" s="47"/>
      <c r="BK1024" s="52" t="s">
        <v>4</v>
      </c>
      <c r="BL1024" s="69">
        <v>13.085190000000001</v>
      </c>
      <c r="BM1024" s="79">
        <v>15.31911</v>
      </c>
      <c r="BN1024" s="69">
        <v>17.55303</v>
      </c>
      <c r="BP1024" s="47"/>
      <c r="BQ1024" s="52" t="s">
        <v>4</v>
      </c>
      <c r="BR1024" s="69">
        <v>14.84083</v>
      </c>
      <c r="BS1024" s="79">
        <v>16.623059999999999</v>
      </c>
      <c r="BT1024" s="69">
        <v>18.405280000000001</v>
      </c>
      <c r="BV1024" s="47"/>
      <c r="BW1024" s="52" t="s">
        <v>4</v>
      </c>
      <c r="BX1024" s="69">
        <v>15.766970000000001</v>
      </c>
      <c r="BY1024" s="79">
        <v>16.86712</v>
      </c>
      <c r="BZ1024" s="69">
        <v>17.967279999999999</v>
      </c>
      <c r="CB1024" s="47"/>
      <c r="CC1024" s="52" t="s">
        <v>4</v>
      </c>
      <c r="CD1024" s="69">
        <v>15.1318</v>
      </c>
      <c r="CE1024" s="79">
        <v>15.853680000000001</v>
      </c>
      <c r="CF1024" s="69">
        <v>16.575559999999999</v>
      </c>
    </row>
    <row r="1025" spans="2:84" x14ac:dyDescent="0.3">
      <c r="B1025" s="46" t="s">
        <v>9</v>
      </c>
      <c r="C1025" s="52"/>
      <c r="D1025" s="69">
        <v>0.81525000000000003</v>
      </c>
      <c r="E1025" s="108">
        <v>0.86270999999999998</v>
      </c>
      <c r="F1025" s="69">
        <v>0.91017999999999999</v>
      </c>
      <c r="H1025" s="46" t="s">
        <v>9</v>
      </c>
      <c r="I1025" s="52"/>
      <c r="J1025" s="69">
        <v>0.81755999999999995</v>
      </c>
      <c r="K1025" s="108">
        <v>0.86373999999999995</v>
      </c>
      <c r="L1025" s="69">
        <v>0.90993000000000002</v>
      </c>
      <c r="N1025" s="46" t="s">
        <v>9</v>
      </c>
      <c r="O1025" s="52"/>
      <c r="P1025" s="69">
        <v>0.80933999999999995</v>
      </c>
      <c r="Q1025" s="108">
        <v>0.85836000000000001</v>
      </c>
      <c r="R1025" s="69">
        <v>0.90737000000000001</v>
      </c>
      <c r="T1025" s="46" t="s">
        <v>9</v>
      </c>
      <c r="U1025" s="52"/>
      <c r="V1025" s="69">
        <v>0.79039999999999999</v>
      </c>
      <c r="W1025" s="108">
        <v>0.84919999999999995</v>
      </c>
      <c r="X1025" s="69">
        <v>0.90800000000000003</v>
      </c>
      <c r="Z1025" s="46" t="s">
        <v>9</v>
      </c>
      <c r="AA1025" s="52"/>
      <c r="AB1025" s="69">
        <v>0.76619999999999999</v>
      </c>
      <c r="AC1025" s="108">
        <v>0.83611000000000002</v>
      </c>
      <c r="AD1025" s="69">
        <v>0.90602000000000005</v>
      </c>
      <c r="AF1025" s="46" t="s">
        <v>9</v>
      </c>
      <c r="AG1025" s="52"/>
      <c r="AH1025" s="69">
        <v>0.72474000000000005</v>
      </c>
      <c r="AI1025" s="108">
        <v>0.80952000000000002</v>
      </c>
      <c r="AJ1025" s="69">
        <v>0.89429999999999998</v>
      </c>
      <c r="AL1025" s="46" t="s">
        <v>9</v>
      </c>
      <c r="AM1025" s="52"/>
      <c r="AN1025" s="69">
        <v>0.68596999999999997</v>
      </c>
      <c r="AO1025" s="108">
        <v>0.78398999999999996</v>
      </c>
      <c r="AP1025" s="69">
        <v>0.88200000000000001</v>
      </c>
      <c r="AR1025" s="46" t="s">
        <v>9</v>
      </c>
      <c r="AS1025" s="52"/>
      <c r="AT1025" s="69">
        <v>0.63580999999999999</v>
      </c>
      <c r="AU1025" s="108">
        <v>0.74739999999999995</v>
      </c>
      <c r="AV1025" s="69">
        <v>0.85899000000000003</v>
      </c>
      <c r="AW1025" s="71"/>
      <c r="AX1025" s="46" t="s">
        <v>9</v>
      </c>
      <c r="AY1025" s="52"/>
      <c r="AZ1025" s="69">
        <v>0.55493000000000003</v>
      </c>
      <c r="BA1025" s="108">
        <v>0.68071999999999999</v>
      </c>
      <c r="BB1025" s="69">
        <v>0.80650999999999995</v>
      </c>
      <c r="BD1025" s="46" t="s">
        <v>9</v>
      </c>
      <c r="BE1025" s="52"/>
      <c r="BF1025" s="69">
        <v>0.51349</v>
      </c>
      <c r="BG1025" s="108">
        <v>0.63134999999999997</v>
      </c>
      <c r="BH1025" s="69">
        <v>0.74921000000000004</v>
      </c>
      <c r="BJ1025" s="46" t="s">
        <v>9</v>
      </c>
      <c r="BK1025" s="52"/>
      <c r="BL1025" s="69">
        <v>0.44328000000000001</v>
      </c>
      <c r="BM1025" s="108">
        <v>0.55047999999999997</v>
      </c>
      <c r="BN1025" s="69">
        <v>0.65766999999999998</v>
      </c>
      <c r="BP1025" s="46" t="s">
        <v>9</v>
      </c>
      <c r="BQ1025" s="52"/>
      <c r="BR1025" s="69">
        <v>0.26971000000000001</v>
      </c>
      <c r="BS1025" s="108">
        <v>0.38011</v>
      </c>
      <c r="BT1025" s="69">
        <v>0.49052000000000001</v>
      </c>
      <c r="BV1025" s="46" t="s">
        <v>9</v>
      </c>
      <c r="BW1025" s="52"/>
      <c r="BX1025" s="69">
        <v>0.21609999999999999</v>
      </c>
      <c r="BY1025" s="108">
        <v>0.29969000000000001</v>
      </c>
      <c r="BZ1025" s="69">
        <v>0.38328000000000001</v>
      </c>
      <c r="CB1025" s="46" t="s">
        <v>9</v>
      </c>
      <c r="CC1025" s="52"/>
      <c r="CD1025" s="69">
        <v>0.20188999999999999</v>
      </c>
      <c r="CE1025" s="108">
        <v>0.25933</v>
      </c>
      <c r="CF1025" s="69">
        <v>0.31678000000000001</v>
      </c>
    </row>
    <row r="1026" spans="2:84" x14ac:dyDescent="0.3">
      <c r="B1026" s="14" t="s">
        <v>10</v>
      </c>
      <c r="C1026" s="50" t="s">
        <v>3</v>
      </c>
      <c r="D1026" s="71">
        <v>6.9801599999999997</v>
      </c>
      <c r="E1026" s="107">
        <v>9.4368300000000005</v>
      </c>
      <c r="F1026" s="71">
        <v>11.8935</v>
      </c>
      <c r="H1026" s="14" t="s">
        <v>10</v>
      </c>
      <c r="I1026" s="50" t="s">
        <v>3</v>
      </c>
      <c r="J1026" s="71">
        <v>7.0069100000000004</v>
      </c>
      <c r="K1026" s="107">
        <v>9.3870199999999997</v>
      </c>
      <c r="L1026" s="71">
        <v>11.76713</v>
      </c>
      <c r="N1026" s="14" t="s">
        <v>10</v>
      </c>
      <c r="O1026" s="50" t="s">
        <v>3</v>
      </c>
      <c r="P1026" s="71">
        <v>7.0334700000000003</v>
      </c>
      <c r="Q1026" s="107">
        <v>9.4406499999999998</v>
      </c>
      <c r="R1026" s="71">
        <v>11.84782</v>
      </c>
      <c r="T1026" s="14" t="s">
        <v>10</v>
      </c>
      <c r="U1026" s="50" t="s">
        <v>3</v>
      </c>
      <c r="V1026" s="71">
        <v>7.2027000000000001</v>
      </c>
      <c r="W1026" s="107">
        <v>9.5283800000000003</v>
      </c>
      <c r="X1026" s="71">
        <v>11.854050000000001</v>
      </c>
      <c r="Z1026" s="14" t="s">
        <v>10</v>
      </c>
      <c r="AA1026" s="50" t="s">
        <v>3</v>
      </c>
      <c r="AB1026" s="71">
        <v>7.2367100000000004</v>
      </c>
      <c r="AC1026" s="107">
        <v>9.5959800000000008</v>
      </c>
      <c r="AD1026" s="71">
        <v>11.95524</v>
      </c>
      <c r="AF1026" s="14" t="s">
        <v>10</v>
      </c>
      <c r="AG1026" s="50" t="s">
        <v>3</v>
      </c>
      <c r="AH1026" s="71">
        <v>7.5758599999999996</v>
      </c>
      <c r="AI1026" s="107">
        <v>10.13993</v>
      </c>
      <c r="AJ1026" s="71">
        <v>12.70401</v>
      </c>
      <c r="AL1026" s="14" t="s">
        <v>10</v>
      </c>
      <c r="AM1026" s="50" t="s">
        <v>3</v>
      </c>
      <c r="AN1026" s="71">
        <v>8.0255399999999995</v>
      </c>
      <c r="AO1026" s="107">
        <v>10.882899999999999</v>
      </c>
      <c r="AP1026" s="71">
        <v>13.740259999999999</v>
      </c>
      <c r="AR1026" s="14" t="s">
        <v>10</v>
      </c>
      <c r="AS1026" s="50" t="s">
        <v>3</v>
      </c>
      <c r="AT1026" s="71">
        <v>8.8512599999999999</v>
      </c>
      <c r="AU1026" s="107">
        <v>12.66516</v>
      </c>
      <c r="AV1026" s="71">
        <v>16.47906</v>
      </c>
      <c r="AW1026" s="71"/>
      <c r="AX1026" s="14" t="s">
        <v>10</v>
      </c>
      <c r="AY1026" s="50" t="s">
        <v>3</v>
      </c>
      <c r="AZ1026" s="71">
        <v>9.3863699999999994</v>
      </c>
      <c r="BA1026" s="107">
        <v>16.03556</v>
      </c>
      <c r="BB1026" s="71">
        <v>22.684760000000001</v>
      </c>
      <c r="BD1026" s="14" t="s">
        <v>10</v>
      </c>
      <c r="BE1026" s="50" t="s">
        <v>3</v>
      </c>
      <c r="BF1026" s="71">
        <v>12.215120000000001</v>
      </c>
      <c r="BG1026" s="107">
        <v>18.613060000000001</v>
      </c>
      <c r="BH1026" s="71">
        <v>25.011009999999999</v>
      </c>
      <c r="BJ1026" s="14" t="s">
        <v>10</v>
      </c>
      <c r="BK1026" s="50" t="s">
        <v>3</v>
      </c>
      <c r="BL1026" s="71">
        <v>16.265689999999999</v>
      </c>
      <c r="BM1026" s="107">
        <v>24.964169999999999</v>
      </c>
      <c r="BN1026" s="71">
        <v>33.662640000000003</v>
      </c>
      <c r="BP1026" s="14" t="s">
        <v>10</v>
      </c>
      <c r="BQ1026" s="50" t="s">
        <v>3</v>
      </c>
      <c r="BR1026" s="71">
        <v>22.157240000000002</v>
      </c>
      <c r="BS1026" s="107">
        <v>33.246729999999999</v>
      </c>
      <c r="BT1026" s="71">
        <v>44.336219999999997</v>
      </c>
      <c r="BV1026" s="14" t="s">
        <v>10</v>
      </c>
      <c r="BW1026" s="50" t="s">
        <v>3</v>
      </c>
      <c r="BX1026" s="71">
        <v>36.454279999999997</v>
      </c>
      <c r="BY1026" s="107">
        <v>49.346980000000002</v>
      </c>
      <c r="BZ1026" s="71">
        <v>62.23968</v>
      </c>
      <c r="CB1026" s="14" t="s">
        <v>10</v>
      </c>
      <c r="CC1026" s="50" t="s">
        <v>3</v>
      </c>
      <c r="CD1026" s="71">
        <v>71.115049999999997</v>
      </c>
      <c r="CE1026" s="107">
        <v>88.15343</v>
      </c>
      <c r="CF1026" s="71">
        <v>105.19181</v>
      </c>
    </row>
    <row r="1027" spans="2:84" x14ac:dyDescent="0.3">
      <c r="B1027" s="47"/>
      <c r="C1027" s="52" t="s">
        <v>4</v>
      </c>
      <c r="D1027" s="69">
        <v>2.98516</v>
      </c>
      <c r="E1027" s="79">
        <v>4.9286199999999996</v>
      </c>
      <c r="F1027" s="69">
        <v>6.87209</v>
      </c>
      <c r="H1027" s="47"/>
      <c r="I1027" s="52" t="s">
        <v>4</v>
      </c>
      <c r="J1027" s="69">
        <v>2.9926200000000001</v>
      </c>
      <c r="K1027" s="79">
        <v>4.99207</v>
      </c>
      <c r="L1027" s="69">
        <v>6.9915200000000004</v>
      </c>
      <c r="N1027" s="47"/>
      <c r="O1027" s="52" t="s">
        <v>4</v>
      </c>
      <c r="P1027" s="69">
        <v>3.1854399999999998</v>
      </c>
      <c r="Q1027" s="79">
        <v>5.1749900000000002</v>
      </c>
      <c r="R1027" s="69">
        <v>7.1645500000000002</v>
      </c>
      <c r="T1027" s="47"/>
      <c r="U1027" s="52" t="s">
        <v>4</v>
      </c>
      <c r="V1027" s="69">
        <v>3.0113099999999999</v>
      </c>
      <c r="W1027" s="79">
        <v>6.11259</v>
      </c>
      <c r="X1027" s="69">
        <v>9.2138600000000004</v>
      </c>
      <c r="Z1027" s="47"/>
      <c r="AA1027" s="52" t="s">
        <v>4</v>
      </c>
      <c r="AB1027" s="69">
        <v>3.7177699999999998</v>
      </c>
      <c r="AC1027" s="79">
        <v>6.3911800000000003</v>
      </c>
      <c r="AD1027" s="69">
        <v>9.0645900000000008</v>
      </c>
      <c r="AF1027" s="47"/>
      <c r="AG1027" s="52" t="s">
        <v>4</v>
      </c>
      <c r="AH1027" s="69">
        <v>4.0447499999999996</v>
      </c>
      <c r="AI1027" s="79">
        <v>6.6738200000000001</v>
      </c>
      <c r="AJ1027" s="69">
        <v>9.3028899999999997</v>
      </c>
      <c r="AL1027" s="47"/>
      <c r="AM1027" s="52" t="s">
        <v>4</v>
      </c>
      <c r="AN1027" s="69">
        <v>4.9878099999999996</v>
      </c>
      <c r="AO1027" s="79">
        <v>8.0438100000000006</v>
      </c>
      <c r="AP1027" s="69">
        <v>11.09981</v>
      </c>
      <c r="AR1027" s="47"/>
      <c r="AS1027" s="52" t="s">
        <v>4</v>
      </c>
      <c r="AT1027" s="69">
        <v>5.8026999999999997</v>
      </c>
      <c r="AU1027" s="79">
        <v>9.9549400000000006</v>
      </c>
      <c r="AV1027" s="69">
        <v>14.10718</v>
      </c>
      <c r="AW1027" s="71"/>
      <c r="AX1027" s="47"/>
      <c r="AY1027" s="52" t="s">
        <v>4</v>
      </c>
      <c r="AZ1027" s="69">
        <v>8.40808</v>
      </c>
      <c r="BA1027" s="79">
        <v>12.897069999999999</v>
      </c>
      <c r="BB1027" s="69">
        <v>17.386050000000001</v>
      </c>
      <c r="BD1027" s="47"/>
      <c r="BE1027" s="52" t="s">
        <v>4</v>
      </c>
      <c r="BF1027" s="69">
        <v>9.0255700000000001</v>
      </c>
      <c r="BG1027" s="79">
        <v>14.76482</v>
      </c>
      <c r="BH1027" s="69">
        <v>20.504069999999999</v>
      </c>
      <c r="BJ1027" s="47"/>
      <c r="BK1027" s="52" t="s">
        <v>4</v>
      </c>
      <c r="BL1027" s="69">
        <v>12.300840000000001</v>
      </c>
      <c r="BM1027" s="79">
        <v>17.973240000000001</v>
      </c>
      <c r="BN1027" s="69">
        <v>23.64564</v>
      </c>
      <c r="BP1027" s="47"/>
      <c r="BQ1027" s="52" t="s">
        <v>4</v>
      </c>
      <c r="BR1027" s="69">
        <v>12.61792</v>
      </c>
      <c r="BS1027" s="79">
        <v>20.62829</v>
      </c>
      <c r="BT1027" s="69">
        <v>28.638660000000002</v>
      </c>
      <c r="BV1027" s="47"/>
      <c r="BW1027" s="52" t="s">
        <v>4</v>
      </c>
      <c r="BX1027" s="69">
        <v>19.984960000000001</v>
      </c>
      <c r="BY1027" s="79">
        <v>32.4529</v>
      </c>
      <c r="BZ1027" s="69">
        <v>44.920839999999998</v>
      </c>
      <c r="CB1027" s="47"/>
      <c r="CC1027" s="52" t="s">
        <v>4</v>
      </c>
      <c r="CD1027" s="69">
        <v>38.755679999999998</v>
      </c>
      <c r="CE1027" s="79">
        <v>53.481670000000001</v>
      </c>
      <c r="CF1027" s="69">
        <v>68.207669999999993</v>
      </c>
    </row>
    <row r="1028" spans="2:84" x14ac:dyDescent="0.3">
      <c r="B1028" s="14" t="s">
        <v>11</v>
      </c>
      <c r="C1028" s="50" t="s">
        <v>3</v>
      </c>
      <c r="D1028" s="71">
        <v>0.67012000000000005</v>
      </c>
      <c r="E1028" s="107">
        <v>1.4387700000000001</v>
      </c>
      <c r="F1028" s="71">
        <v>2.20743</v>
      </c>
      <c r="H1028" s="14" t="s">
        <v>11</v>
      </c>
      <c r="I1028" s="50" t="s">
        <v>3</v>
      </c>
      <c r="J1028" s="71">
        <v>0.67759000000000003</v>
      </c>
      <c r="K1028" s="107">
        <v>1.4138299999999999</v>
      </c>
      <c r="L1028" s="71">
        <v>2.1500599999999999</v>
      </c>
      <c r="N1028" s="14" t="s">
        <v>11</v>
      </c>
      <c r="O1028" s="50" t="s">
        <v>3</v>
      </c>
      <c r="P1028" s="71">
        <v>0.70881000000000005</v>
      </c>
      <c r="Q1028" s="107">
        <v>1.4710099999999999</v>
      </c>
      <c r="R1028" s="71">
        <v>2.2332200000000002</v>
      </c>
      <c r="T1028" s="14" t="s">
        <v>11</v>
      </c>
      <c r="U1028" s="50" t="s">
        <v>3</v>
      </c>
      <c r="V1028" s="71">
        <v>0.72955999999999999</v>
      </c>
      <c r="W1028" s="107">
        <v>1.5924700000000001</v>
      </c>
      <c r="X1028" s="71">
        <v>2.4553699999999998</v>
      </c>
      <c r="Z1028" s="14" t="s">
        <v>11</v>
      </c>
      <c r="AA1028" s="50" t="s">
        <v>3</v>
      </c>
      <c r="AB1028" s="71">
        <v>0.73494999999999999</v>
      </c>
      <c r="AC1028" s="107">
        <v>1.77071</v>
      </c>
      <c r="AD1028" s="71">
        <v>2.80647</v>
      </c>
      <c r="AF1028" s="14" t="s">
        <v>11</v>
      </c>
      <c r="AG1028" s="50" t="s">
        <v>3</v>
      </c>
      <c r="AH1028" s="71">
        <v>0.78749000000000002</v>
      </c>
      <c r="AI1028" s="107">
        <v>2.23339</v>
      </c>
      <c r="AJ1028" s="71">
        <v>3.6792899999999999</v>
      </c>
      <c r="AL1028" s="14" t="s">
        <v>11</v>
      </c>
      <c r="AM1028" s="50" t="s">
        <v>3</v>
      </c>
      <c r="AN1028" s="71">
        <v>0.85524</v>
      </c>
      <c r="AO1028" s="107">
        <v>2.7654700000000001</v>
      </c>
      <c r="AP1028" s="71">
        <v>4.6757099999999996</v>
      </c>
      <c r="AR1028" s="14" t="s">
        <v>11</v>
      </c>
      <c r="AS1028" s="50" t="s">
        <v>3</v>
      </c>
      <c r="AT1028" s="71">
        <v>1.0519700000000001</v>
      </c>
      <c r="AU1028" s="107">
        <v>3.8974000000000002</v>
      </c>
      <c r="AV1028" s="71">
        <v>6.7428299999999997</v>
      </c>
      <c r="AW1028" s="71"/>
      <c r="AX1028" s="14" t="s">
        <v>11</v>
      </c>
      <c r="AY1028" s="50" t="s">
        <v>3</v>
      </c>
      <c r="AZ1028" s="71">
        <v>1.3913899999999999</v>
      </c>
      <c r="BA1028" s="107">
        <v>6.47363</v>
      </c>
      <c r="BB1028" s="71">
        <v>11.555859999999999</v>
      </c>
      <c r="BD1028" s="14" t="s">
        <v>11</v>
      </c>
      <c r="BE1028" s="50" t="s">
        <v>3</v>
      </c>
      <c r="BF1028" s="71">
        <v>2.9709400000000001</v>
      </c>
      <c r="BG1028" s="107">
        <v>8.0881500000000006</v>
      </c>
      <c r="BH1028" s="71">
        <v>13.205360000000001</v>
      </c>
      <c r="BJ1028" s="14" t="s">
        <v>11</v>
      </c>
      <c r="BK1028" s="50" t="s">
        <v>3</v>
      </c>
      <c r="BL1028" s="71">
        <v>5.7690599999999996</v>
      </c>
      <c r="BM1028" s="107">
        <v>12.57151</v>
      </c>
      <c r="BN1028" s="71">
        <v>19.373950000000001</v>
      </c>
      <c r="BP1028" s="14" t="s">
        <v>11</v>
      </c>
      <c r="BQ1028" s="50" t="s">
        <v>3</v>
      </c>
      <c r="BR1028" s="71">
        <v>12.60229</v>
      </c>
      <c r="BS1028" s="107">
        <v>21.617470000000001</v>
      </c>
      <c r="BT1028" s="71">
        <v>30.632660000000001</v>
      </c>
      <c r="BV1028" s="14" t="s">
        <v>11</v>
      </c>
      <c r="BW1028" s="50" t="s">
        <v>3</v>
      </c>
      <c r="BX1028" s="71">
        <v>24.466529999999999</v>
      </c>
      <c r="BY1028" s="107">
        <v>34.8964</v>
      </c>
      <c r="BZ1028" s="71">
        <v>45.326279999999997</v>
      </c>
      <c r="CB1028" s="14" t="s">
        <v>11</v>
      </c>
      <c r="CC1028" s="50" t="s">
        <v>3</v>
      </c>
      <c r="CD1028" s="71">
        <v>50.8735</v>
      </c>
      <c r="CE1028" s="107">
        <v>65.600499999999997</v>
      </c>
      <c r="CF1028" s="71">
        <v>80.327500000000001</v>
      </c>
    </row>
    <row r="1029" spans="2:84" x14ac:dyDescent="0.3">
      <c r="B1029" s="47"/>
      <c r="C1029" s="52" t="s">
        <v>4</v>
      </c>
      <c r="D1029" s="69">
        <v>2.2243599999999999</v>
      </c>
      <c r="E1029" s="79">
        <v>3.8197100000000002</v>
      </c>
      <c r="F1029" s="69">
        <v>5.4150700000000001</v>
      </c>
      <c r="H1029" s="47"/>
      <c r="I1029" s="52" t="s">
        <v>4</v>
      </c>
      <c r="J1029" s="69">
        <v>2.2316199999999999</v>
      </c>
      <c r="K1029" s="79">
        <v>3.8042799999999999</v>
      </c>
      <c r="L1029" s="69">
        <v>5.3769299999999998</v>
      </c>
      <c r="N1029" s="47"/>
      <c r="O1029" s="52" t="s">
        <v>4</v>
      </c>
      <c r="P1029" s="69">
        <v>2.3200500000000002</v>
      </c>
      <c r="Q1029" s="79">
        <v>3.9070800000000001</v>
      </c>
      <c r="R1029" s="69">
        <v>5.4941000000000004</v>
      </c>
      <c r="T1029" s="47"/>
      <c r="U1029" s="52" t="s">
        <v>4</v>
      </c>
      <c r="V1029" s="69">
        <v>2.3219099999999999</v>
      </c>
      <c r="W1029" s="79">
        <v>4.3088100000000003</v>
      </c>
      <c r="X1029" s="69">
        <v>6.2957099999999997</v>
      </c>
      <c r="Z1029" s="47"/>
      <c r="AA1029" s="52" t="s">
        <v>4</v>
      </c>
      <c r="AB1029" s="69">
        <v>2.5154299999999998</v>
      </c>
      <c r="AC1029" s="79">
        <v>4.5071399999999997</v>
      </c>
      <c r="AD1029" s="69">
        <v>6.49885</v>
      </c>
      <c r="AF1029" s="47"/>
      <c r="AG1029" s="52" t="s">
        <v>4</v>
      </c>
      <c r="AH1029" s="69">
        <v>2.73176</v>
      </c>
      <c r="AI1029" s="79">
        <v>5.1251899999999999</v>
      </c>
      <c r="AJ1029" s="69">
        <v>7.5186299999999999</v>
      </c>
      <c r="AL1029" s="47"/>
      <c r="AM1029" s="52" t="s">
        <v>4</v>
      </c>
      <c r="AN1029" s="69">
        <v>3.3267699999999998</v>
      </c>
      <c r="AO1029" s="79">
        <v>6.0212399999999997</v>
      </c>
      <c r="AP1029" s="69">
        <v>8.7157099999999996</v>
      </c>
      <c r="AR1029" s="47"/>
      <c r="AS1029" s="52" t="s">
        <v>4</v>
      </c>
      <c r="AT1029" s="69">
        <v>4.2643000000000004</v>
      </c>
      <c r="AU1029" s="79">
        <v>7.7107799999999997</v>
      </c>
      <c r="AV1029" s="69">
        <v>11.157260000000001</v>
      </c>
      <c r="AW1029" s="71"/>
      <c r="AX1029" s="47"/>
      <c r="AY1029" s="52" t="s">
        <v>4</v>
      </c>
      <c r="AZ1029" s="69">
        <v>5.6296999999999997</v>
      </c>
      <c r="BA1029" s="79">
        <v>10.73264</v>
      </c>
      <c r="BB1029" s="69">
        <v>15.835570000000001</v>
      </c>
      <c r="BD1029" s="47"/>
      <c r="BE1029" s="52" t="s">
        <v>4</v>
      </c>
      <c r="BF1029" s="69">
        <v>7.7980900000000002</v>
      </c>
      <c r="BG1029" s="79">
        <v>12.87917</v>
      </c>
      <c r="BH1029" s="69">
        <v>17.960239999999999</v>
      </c>
      <c r="BJ1029" s="47"/>
      <c r="BK1029" s="52" t="s">
        <v>4</v>
      </c>
      <c r="BL1029" s="69">
        <v>10.805630000000001</v>
      </c>
      <c r="BM1029" s="79">
        <v>17.389679999999998</v>
      </c>
      <c r="BN1029" s="69">
        <v>23.97373</v>
      </c>
      <c r="BP1029" s="47"/>
      <c r="BQ1029" s="52" t="s">
        <v>4</v>
      </c>
      <c r="BR1029" s="69">
        <v>14.09869</v>
      </c>
      <c r="BS1029" s="79">
        <v>22.574349999999999</v>
      </c>
      <c r="BT1029" s="69">
        <v>31.05002</v>
      </c>
      <c r="BV1029" s="47"/>
      <c r="BW1029" s="52" t="s">
        <v>4</v>
      </c>
      <c r="BX1029" s="69">
        <v>22.926760000000002</v>
      </c>
      <c r="BY1029" s="79">
        <v>34.965899999999998</v>
      </c>
      <c r="BZ1029" s="69">
        <v>47.005040000000001</v>
      </c>
      <c r="CB1029" s="47"/>
      <c r="CC1029" s="52" t="s">
        <v>4</v>
      </c>
      <c r="CD1029" s="69">
        <v>45.846829999999997</v>
      </c>
      <c r="CE1029" s="79">
        <v>59.908709999999999</v>
      </c>
      <c r="CF1029" s="69">
        <v>73.970590000000001</v>
      </c>
    </row>
    <row r="1030" spans="2:84" x14ac:dyDescent="0.3">
      <c r="B1030" s="46" t="s">
        <v>12</v>
      </c>
      <c r="C1030" s="52"/>
      <c r="D1030" s="69">
        <v>17.856940000000002</v>
      </c>
      <c r="E1030" s="79">
        <v>36</v>
      </c>
      <c r="F1030" s="69">
        <v>54.143059999999998</v>
      </c>
      <c r="H1030" s="46" t="s">
        <v>12</v>
      </c>
      <c r="I1030" s="52"/>
      <c r="J1030" s="69">
        <v>19.590260000000001</v>
      </c>
      <c r="K1030" s="79">
        <v>39.5</v>
      </c>
      <c r="L1030" s="69">
        <v>59.409739999999999</v>
      </c>
      <c r="N1030" s="46" t="s">
        <v>12</v>
      </c>
      <c r="O1030" s="52"/>
      <c r="P1030" s="69">
        <v>25.689160000000001</v>
      </c>
      <c r="Q1030" s="79">
        <v>48.5</v>
      </c>
      <c r="R1030" s="69">
        <v>71.310839999999999</v>
      </c>
      <c r="T1030" s="46" t="s">
        <v>12</v>
      </c>
      <c r="U1030" s="52"/>
      <c r="V1030" s="69">
        <v>-3.5845899999999999</v>
      </c>
      <c r="W1030" s="79">
        <v>103.5</v>
      </c>
      <c r="X1030" s="69">
        <v>210.58458999999999</v>
      </c>
      <c r="Z1030" s="46" t="s">
        <v>12</v>
      </c>
      <c r="AA1030" s="52"/>
      <c r="AB1030" s="69">
        <v>34.79598</v>
      </c>
      <c r="AC1030" s="79">
        <v>123.5</v>
      </c>
      <c r="AD1030" s="69">
        <v>212.20402000000001</v>
      </c>
      <c r="AF1030" s="46" t="s">
        <v>12</v>
      </c>
      <c r="AG1030" s="52"/>
      <c r="AH1030" s="69">
        <v>33.737920000000003</v>
      </c>
      <c r="AI1030" s="79">
        <v>128.5</v>
      </c>
      <c r="AJ1030" s="69">
        <v>223.26208</v>
      </c>
      <c r="AL1030" s="46" t="s">
        <v>12</v>
      </c>
      <c r="AM1030" s="52"/>
      <c r="AN1030" s="69">
        <v>49.759059999999998</v>
      </c>
      <c r="AO1030" s="79">
        <v>155.5</v>
      </c>
      <c r="AP1030" s="69">
        <v>261.24094000000002</v>
      </c>
      <c r="AR1030" s="46" t="s">
        <v>12</v>
      </c>
      <c r="AS1030" s="52"/>
      <c r="AT1030" s="69">
        <v>70.338750000000005</v>
      </c>
      <c r="AU1030" s="79">
        <v>213.5</v>
      </c>
      <c r="AV1030" s="69">
        <v>356.66125</v>
      </c>
      <c r="AW1030" s="71"/>
      <c r="AX1030" s="46" t="s">
        <v>12</v>
      </c>
      <c r="AY1030" s="52"/>
      <c r="AZ1030" s="69">
        <v>166.48777000000001</v>
      </c>
      <c r="BA1030" s="79">
        <v>320.5</v>
      </c>
      <c r="BB1030" s="69">
        <v>474.51222999999999</v>
      </c>
      <c r="BD1030" s="46" t="s">
        <v>12</v>
      </c>
      <c r="BE1030" s="52"/>
      <c r="BF1030" s="69">
        <v>116.3248</v>
      </c>
      <c r="BG1030" s="79">
        <v>389.5</v>
      </c>
      <c r="BH1030" s="69">
        <v>662.67520000000002</v>
      </c>
      <c r="BJ1030" s="46" t="s">
        <v>12</v>
      </c>
      <c r="BK1030" s="52"/>
      <c r="BL1030" s="69">
        <v>188.79400000000001</v>
      </c>
      <c r="BM1030" s="79">
        <v>445.5</v>
      </c>
      <c r="BN1030" s="69">
        <v>702.20600000000002</v>
      </c>
      <c r="BP1030" s="46" t="s">
        <v>12</v>
      </c>
      <c r="BQ1030" s="52"/>
      <c r="BR1030" s="69">
        <v>182.32193000000001</v>
      </c>
      <c r="BS1030" s="79">
        <v>344</v>
      </c>
      <c r="BT1030" s="69">
        <v>505.67806999999999</v>
      </c>
      <c r="BV1030" s="46" t="s">
        <v>12</v>
      </c>
      <c r="BW1030" s="52"/>
      <c r="BX1030" s="69">
        <v>266.42917</v>
      </c>
      <c r="BY1030" s="79">
        <v>366</v>
      </c>
      <c r="BZ1030" s="69">
        <v>465.57083</v>
      </c>
      <c r="CB1030" s="46" t="s">
        <v>12</v>
      </c>
      <c r="CC1030" s="52"/>
      <c r="CD1030" s="69">
        <v>300.32580999999999</v>
      </c>
      <c r="CE1030" s="79">
        <v>511.5</v>
      </c>
      <c r="CF1030" s="69">
        <v>722.67418999999995</v>
      </c>
    </row>
    <row r="1031" spans="2:84" x14ac:dyDescent="0.3">
      <c r="B1031" s="14" t="s">
        <v>13</v>
      </c>
      <c r="C1031" s="50" t="s">
        <v>3</v>
      </c>
      <c r="D1031" s="71">
        <v>16.410309999999999</v>
      </c>
      <c r="E1031" s="107">
        <v>17.414149999999999</v>
      </c>
      <c r="F1031" s="71">
        <v>18.41799</v>
      </c>
      <c r="H1031" s="14" t="s">
        <v>13</v>
      </c>
      <c r="I1031" s="50" t="s">
        <v>3</v>
      </c>
      <c r="J1031" s="71">
        <v>16.402570000000001</v>
      </c>
      <c r="K1031" s="107">
        <v>17.406870000000001</v>
      </c>
      <c r="L1031" s="71">
        <v>18.411159999999999</v>
      </c>
      <c r="N1031" s="14" t="s">
        <v>13</v>
      </c>
      <c r="O1031" s="50" t="s">
        <v>3</v>
      </c>
      <c r="P1031" s="71">
        <v>16.317789999999999</v>
      </c>
      <c r="Q1031" s="107">
        <v>17.34169</v>
      </c>
      <c r="R1031" s="71">
        <v>18.365600000000001</v>
      </c>
      <c r="T1031" s="14" t="s">
        <v>13</v>
      </c>
      <c r="U1031" s="50" t="s">
        <v>3</v>
      </c>
      <c r="V1031" s="71">
        <v>16.197800000000001</v>
      </c>
      <c r="W1031" s="107">
        <v>17.270879999999998</v>
      </c>
      <c r="X1031" s="71">
        <v>18.343969999999999</v>
      </c>
      <c r="Z1031" s="14" t="s">
        <v>13</v>
      </c>
      <c r="AA1031" s="50" t="s">
        <v>3</v>
      </c>
      <c r="AB1031" s="71">
        <v>16.07283</v>
      </c>
      <c r="AC1031" s="107">
        <v>17.183050000000001</v>
      </c>
      <c r="AD1031" s="71">
        <v>18.29327</v>
      </c>
      <c r="AF1031" s="14" t="s">
        <v>13</v>
      </c>
      <c r="AG1031" s="50" t="s">
        <v>3</v>
      </c>
      <c r="AH1031" s="71">
        <v>16.124849999999999</v>
      </c>
      <c r="AI1031" s="107">
        <v>17.191739999999999</v>
      </c>
      <c r="AJ1031" s="71">
        <v>18.25864</v>
      </c>
      <c r="AL1031" s="14" t="s">
        <v>13</v>
      </c>
      <c r="AM1031" s="50" t="s">
        <v>3</v>
      </c>
      <c r="AN1031" s="71">
        <v>16.086290000000002</v>
      </c>
      <c r="AO1031" s="107">
        <v>17.11626</v>
      </c>
      <c r="AP1031" s="71">
        <v>18.14622</v>
      </c>
      <c r="AR1031" s="14" t="s">
        <v>13</v>
      </c>
      <c r="AS1031" s="50" t="s">
        <v>3</v>
      </c>
      <c r="AT1031" s="71">
        <v>16.286059999999999</v>
      </c>
      <c r="AU1031" s="107">
        <v>17.269130000000001</v>
      </c>
      <c r="AV1031" s="71">
        <v>18.252210000000002</v>
      </c>
      <c r="AW1031" s="71"/>
      <c r="AX1031" s="14" t="s">
        <v>13</v>
      </c>
      <c r="AY1031" s="50" t="s">
        <v>3</v>
      </c>
      <c r="AZ1031" s="71">
        <v>15.90785</v>
      </c>
      <c r="BA1031" s="107">
        <v>17.08597</v>
      </c>
      <c r="BB1031" s="71">
        <v>18.264089999999999</v>
      </c>
      <c r="BD1031" s="14" t="s">
        <v>13</v>
      </c>
      <c r="BE1031" s="50" t="s">
        <v>3</v>
      </c>
      <c r="BF1031" s="71">
        <v>15.62391</v>
      </c>
      <c r="BG1031" s="107">
        <v>16.888380000000002</v>
      </c>
      <c r="BH1031" s="71">
        <v>18.152850000000001</v>
      </c>
      <c r="BJ1031" s="14" t="s">
        <v>13</v>
      </c>
      <c r="BK1031" s="50" t="s">
        <v>3</v>
      </c>
      <c r="BL1031" s="71">
        <v>15.125579999999999</v>
      </c>
      <c r="BM1031" s="107">
        <v>16.8018</v>
      </c>
      <c r="BN1031" s="71">
        <v>18.478020000000001</v>
      </c>
      <c r="BP1031" s="14" t="s">
        <v>13</v>
      </c>
      <c r="BQ1031" s="50" t="s">
        <v>3</v>
      </c>
      <c r="BR1031" s="71">
        <v>16.05395</v>
      </c>
      <c r="BS1031" s="107">
        <v>17.69943</v>
      </c>
      <c r="BT1031" s="71">
        <v>19.344909999999999</v>
      </c>
      <c r="BV1031" s="14" t="s">
        <v>13</v>
      </c>
      <c r="BW1031" s="50" t="s">
        <v>3</v>
      </c>
      <c r="BX1031" s="71">
        <v>16.924689999999998</v>
      </c>
      <c r="BY1031" s="107">
        <v>18.842880000000001</v>
      </c>
      <c r="BZ1031" s="71">
        <v>20.76108</v>
      </c>
      <c r="CB1031" s="14" t="s">
        <v>13</v>
      </c>
      <c r="CC1031" s="50" t="s">
        <v>3</v>
      </c>
      <c r="CD1031" s="71">
        <v>19.790400000000002</v>
      </c>
      <c r="CE1031" s="107">
        <v>20.924990000000001</v>
      </c>
      <c r="CF1031" s="71">
        <v>22.05958</v>
      </c>
    </row>
    <row r="1032" spans="2:84" x14ac:dyDescent="0.3">
      <c r="B1032" s="47"/>
      <c r="C1032" s="52" t="s">
        <v>4</v>
      </c>
      <c r="D1032" s="69">
        <v>10.26749</v>
      </c>
      <c r="E1032" s="79">
        <v>10.530670000000001</v>
      </c>
      <c r="F1032" s="69">
        <v>10.793850000000001</v>
      </c>
      <c r="H1032" s="47"/>
      <c r="I1032" s="52" t="s">
        <v>4</v>
      </c>
      <c r="J1032" s="69">
        <v>10.265000000000001</v>
      </c>
      <c r="K1032" s="79">
        <v>10.529070000000001</v>
      </c>
      <c r="L1032" s="69">
        <v>10.793150000000001</v>
      </c>
      <c r="N1032" s="47"/>
      <c r="O1032" s="52" t="s">
        <v>4</v>
      </c>
      <c r="P1032" s="69">
        <v>10.2704</v>
      </c>
      <c r="Q1032" s="79">
        <v>10.53299</v>
      </c>
      <c r="R1032" s="69">
        <v>10.79557</v>
      </c>
      <c r="T1032" s="47"/>
      <c r="U1032" s="52" t="s">
        <v>4</v>
      </c>
      <c r="V1032" s="69">
        <v>10.299519999999999</v>
      </c>
      <c r="W1032" s="79">
        <v>10.562239999999999</v>
      </c>
      <c r="X1032" s="69">
        <v>10.82497</v>
      </c>
      <c r="Z1032" s="47"/>
      <c r="AA1032" s="52" t="s">
        <v>4</v>
      </c>
      <c r="AB1032" s="69">
        <v>10.294129999999999</v>
      </c>
      <c r="AC1032" s="79">
        <v>10.572089999999999</v>
      </c>
      <c r="AD1032" s="69">
        <v>10.85004</v>
      </c>
      <c r="AF1032" s="47"/>
      <c r="AG1032" s="52" t="s">
        <v>4</v>
      </c>
      <c r="AH1032" s="69">
        <v>10.35464</v>
      </c>
      <c r="AI1032" s="79">
        <v>10.632680000000001</v>
      </c>
      <c r="AJ1032" s="69">
        <v>10.91071</v>
      </c>
      <c r="AL1032" s="47"/>
      <c r="AM1032" s="52" t="s">
        <v>4</v>
      </c>
      <c r="AN1032" s="69">
        <v>10.409940000000001</v>
      </c>
      <c r="AO1032" s="79">
        <v>10.72133</v>
      </c>
      <c r="AP1032" s="69">
        <v>11.032730000000001</v>
      </c>
      <c r="AR1032" s="47"/>
      <c r="AS1032" s="52" t="s">
        <v>4</v>
      </c>
      <c r="AT1032" s="69">
        <v>10.43774</v>
      </c>
      <c r="AU1032" s="79">
        <v>10.720050000000001</v>
      </c>
      <c r="AV1032" s="69">
        <v>11.002359999999999</v>
      </c>
      <c r="AW1032" s="71"/>
      <c r="AX1032" s="47"/>
      <c r="AY1032" s="52" t="s">
        <v>4</v>
      </c>
      <c r="AZ1032" s="69">
        <v>10.467930000000001</v>
      </c>
      <c r="BA1032" s="79">
        <v>10.81831</v>
      </c>
      <c r="BB1032" s="69">
        <v>11.16868</v>
      </c>
      <c r="BD1032" s="47"/>
      <c r="BE1032" s="52" t="s">
        <v>4</v>
      </c>
      <c r="BF1032" s="69">
        <v>10.541029999999999</v>
      </c>
      <c r="BG1032" s="79">
        <v>10.867509999999999</v>
      </c>
      <c r="BH1032" s="69">
        <v>11.193989999999999</v>
      </c>
      <c r="BJ1032" s="47"/>
      <c r="BK1032" s="52" t="s">
        <v>4</v>
      </c>
      <c r="BL1032" s="69">
        <v>10.65962</v>
      </c>
      <c r="BM1032" s="79">
        <v>10.99567</v>
      </c>
      <c r="BN1032" s="69">
        <v>11.331720000000001</v>
      </c>
      <c r="BP1032" s="47"/>
      <c r="BQ1032" s="52" t="s">
        <v>4</v>
      </c>
      <c r="BR1032" s="69">
        <v>11.019869999999999</v>
      </c>
      <c r="BS1032" s="79">
        <v>12.08938</v>
      </c>
      <c r="BT1032" s="69">
        <v>13.158899999999999</v>
      </c>
      <c r="BV1032" s="47"/>
      <c r="BW1032" s="52" t="s">
        <v>4</v>
      </c>
      <c r="BX1032" s="69">
        <v>11.98565</v>
      </c>
      <c r="BY1032" s="79">
        <v>12.823359999999999</v>
      </c>
      <c r="BZ1032" s="69">
        <v>13.66107</v>
      </c>
      <c r="CB1032" s="47"/>
      <c r="CC1032" s="52" t="s">
        <v>4</v>
      </c>
      <c r="CD1032" s="69">
        <v>12.99982</v>
      </c>
      <c r="CE1032" s="79">
        <v>13.35473</v>
      </c>
      <c r="CF1032" s="69">
        <v>13.70964</v>
      </c>
    </row>
    <row r="1033" spans="2:84" x14ac:dyDescent="0.3">
      <c r="B1033" s="14" t="s">
        <v>14</v>
      </c>
      <c r="C1033" s="50" t="s">
        <v>3</v>
      </c>
      <c r="D1033" s="71">
        <v>14.03702</v>
      </c>
      <c r="E1033" s="107">
        <v>15.44829</v>
      </c>
      <c r="F1033" s="71">
        <v>16.859570000000001</v>
      </c>
      <c r="H1033" s="14" t="s">
        <v>14</v>
      </c>
      <c r="I1033" s="50" t="s">
        <v>3</v>
      </c>
      <c r="J1033" s="71">
        <v>14.070690000000001</v>
      </c>
      <c r="K1033" s="107">
        <v>15.45945</v>
      </c>
      <c r="L1033" s="71">
        <v>16.848210000000002</v>
      </c>
      <c r="N1033" s="14" t="s">
        <v>14</v>
      </c>
      <c r="O1033" s="50" t="s">
        <v>3</v>
      </c>
      <c r="P1033" s="71">
        <v>13.88228</v>
      </c>
      <c r="Q1033" s="107">
        <v>15.336119999999999</v>
      </c>
      <c r="R1033" s="71">
        <v>16.789950000000001</v>
      </c>
      <c r="T1033" s="14" t="s">
        <v>14</v>
      </c>
      <c r="U1033" s="50" t="s">
        <v>3</v>
      </c>
      <c r="V1033" s="71">
        <v>13.552569999999999</v>
      </c>
      <c r="W1033" s="107">
        <v>15.16245</v>
      </c>
      <c r="X1033" s="71">
        <v>16.772320000000001</v>
      </c>
      <c r="Z1033" s="14" t="s">
        <v>14</v>
      </c>
      <c r="AA1033" s="50" t="s">
        <v>3</v>
      </c>
      <c r="AB1033" s="71">
        <v>13.15944</v>
      </c>
      <c r="AC1033" s="107">
        <v>14.9161</v>
      </c>
      <c r="AD1033" s="71">
        <v>16.672750000000001</v>
      </c>
      <c r="AF1033" s="14" t="s">
        <v>14</v>
      </c>
      <c r="AG1033" s="50" t="s">
        <v>3</v>
      </c>
      <c r="AH1033" s="71">
        <v>12.688000000000001</v>
      </c>
      <c r="AI1033" s="107">
        <v>14.534549999999999</v>
      </c>
      <c r="AJ1033" s="71">
        <v>16.3811</v>
      </c>
      <c r="AL1033" s="14" t="s">
        <v>14</v>
      </c>
      <c r="AM1033" s="50" t="s">
        <v>3</v>
      </c>
      <c r="AN1033" s="71">
        <v>12.180730000000001</v>
      </c>
      <c r="AO1033" s="107">
        <v>14.09056</v>
      </c>
      <c r="AP1033" s="71">
        <v>16.000399999999999</v>
      </c>
      <c r="AR1033" s="14" t="s">
        <v>14</v>
      </c>
      <c r="AS1033" s="50" t="s">
        <v>3</v>
      </c>
      <c r="AT1033" s="71">
        <v>11.65939</v>
      </c>
      <c r="AU1033" s="107">
        <v>13.6061</v>
      </c>
      <c r="AV1033" s="71">
        <v>15.552809999999999</v>
      </c>
      <c r="AW1033" s="71"/>
      <c r="AX1033" s="14" t="s">
        <v>14</v>
      </c>
      <c r="AY1033" s="50" t="s">
        <v>3</v>
      </c>
      <c r="AZ1033" s="71">
        <v>10.42544</v>
      </c>
      <c r="BA1033" s="107">
        <v>12.48574</v>
      </c>
      <c r="BB1033" s="71">
        <v>14.54603</v>
      </c>
      <c r="BD1033" s="14" t="s">
        <v>14</v>
      </c>
      <c r="BE1033" s="50" t="s">
        <v>3</v>
      </c>
      <c r="BF1033" s="71">
        <v>9.7757500000000004</v>
      </c>
      <c r="BG1033" s="107">
        <v>11.5771</v>
      </c>
      <c r="BH1033" s="71">
        <v>13.378450000000001</v>
      </c>
      <c r="BJ1033" s="14" t="s">
        <v>14</v>
      </c>
      <c r="BK1033" s="50" t="s">
        <v>3</v>
      </c>
      <c r="BL1033" s="71">
        <v>8.8066200000000006</v>
      </c>
      <c r="BM1033" s="107">
        <v>10.265180000000001</v>
      </c>
      <c r="BN1033" s="71">
        <v>11.723739999999999</v>
      </c>
      <c r="BP1033" s="14" t="s">
        <v>14</v>
      </c>
      <c r="BQ1033" s="50" t="s">
        <v>3</v>
      </c>
      <c r="BR1033" s="71">
        <v>6.5536099999999999</v>
      </c>
      <c r="BS1033" s="107">
        <v>8.1539599999999997</v>
      </c>
      <c r="BT1033" s="71">
        <v>9.7543100000000003</v>
      </c>
      <c r="BV1033" s="14" t="s">
        <v>14</v>
      </c>
      <c r="BW1033" s="50" t="s">
        <v>3</v>
      </c>
      <c r="BX1033" s="71">
        <v>6.0928199999999997</v>
      </c>
      <c r="BY1033" s="107">
        <v>7.2377599999999997</v>
      </c>
      <c r="BZ1033" s="71">
        <v>8.3827099999999994</v>
      </c>
      <c r="CB1033" s="14" t="s">
        <v>14</v>
      </c>
      <c r="CC1033" s="50" t="s">
        <v>3</v>
      </c>
      <c r="CD1033" s="71">
        <v>6.4173900000000001</v>
      </c>
      <c r="CE1033" s="107">
        <v>7.1970000000000001</v>
      </c>
      <c r="CF1033" s="71">
        <v>7.9766000000000004</v>
      </c>
    </row>
    <row r="1034" spans="2:84" x14ac:dyDescent="0.3">
      <c r="B1034" s="47"/>
      <c r="C1034" s="52" t="s">
        <v>4</v>
      </c>
      <c r="D1034" s="69">
        <v>10.643140000000001</v>
      </c>
      <c r="E1034" s="79">
        <v>10.93749</v>
      </c>
      <c r="F1034" s="69">
        <v>11.23184</v>
      </c>
      <c r="H1034" s="47"/>
      <c r="I1034" s="52" t="s">
        <v>4</v>
      </c>
      <c r="J1034" s="69">
        <v>10.623900000000001</v>
      </c>
      <c r="K1034" s="79">
        <v>10.93361</v>
      </c>
      <c r="L1034" s="69">
        <v>11.24333</v>
      </c>
      <c r="N1034" s="47"/>
      <c r="O1034" s="52" t="s">
        <v>4</v>
      </c>
      <c r="P1034" s="69">
        <v>10.61609</v>
      </c>
      <c r="Q1034" s="79">
        <v>10.92118</v>
      </c>
      <c r="R1034" s="69">
        <v>11.22627</v>
      </c>
      <c r="T1034" s="47"/>
      <c r="U1034" s="52" t="s">
        <v>4</v>
      </c>
      <c r="V1034" s="69">
        <v>10.60989</v>
      </c>
      <c r="W1034" s="79">
        <v>10.919359999999999</v>
      </c>
      <c r="X1034" s="69">
        <v>11.22884</v>
      </c>
      <c r="Z1034" s="47"/>
      <c r="AA1034" s="52" t="s">
        <v>4</v>
      </c>
      <c r="AB1034" s="69">
        <v>10.528460000000001</v>
      </c>
      <c r="AC1034" s="79">
        <v>10.90366</v>
      </c>
      <c r="AD1034" s="69">
        <v>11.27886</v>
      </c>
      <c r="AF1034" s="47"/>
      <c r="AG1034" s="52" t="s">
        <v>4</v>
      </c>
      <c r="AH1034" s="69">
        <v>10.55658</v>
      </c>
      <c r="AI1034" s="79">
        <v>10.948460000000001</v>
      </c>
      <c r="AJ1034" s="69">
        <v>11.340339999999999</v>
      </c>
      <c r="AL1034" s="47"/>
      <c r="AM1034" s="52" t="s">
        <v>4</v>
      </c>
      <c r="AN1034" s="69">
        <v>10.57403</v>
      </c>
      <c r="AO1034" s="79">
        <v>10.98048</v>
      </c>
      <c r="AP1034" s="69">
        <v>11.38693</v>
      </c>
      <c r="AR1034" s="47"/>
      <c r="AS1034" s="52" t="s">
        <v>4</v>
      </c>
      <c r="AT1034" s="69">
        <v>10.57147</v>
      </c>
      <c r="AU1034" s="79">
        <v>10.99133</v>
      </c>
      <c r="AV1034" s="69">
        <v>11.41118</v>
      </c>
      <c r="AW1034" s="71"/>
      <c r="AX1034" s="47"/>
      <c r="AY1034" s="52" t="s">
        <v>4</v>
      </c>
      <c r="AZ1034" s="69">
        <v>10.40212</v>
      </c>
      <c r="BA1034" s="79">
        <v>10.88829</v>
      </c>
      <c r="BB1034" s="69">
        <v>11.374470000000001</v>
      </c>
      <c r="BD1034" s="47"/>
      <c r="BE1034" s="52" t="s">
        <v>4</v>
      </c>
      <c r="BF1034" s="69">
        <v>10.351610000000001</v>
      </c>
      <c r="BG1034" s="79">
        <v>10.81545</v>
      </c>
      <c r="BH1034" s="69">
        <v>11.27929</v>
      </c>
      <c r="BJ1034" s="47"/>
      <c r="BK1034" s="52" t="s">
        <v>4</v>
      </c>
      <c r="BL1034" s="69">
        <v>10.14235</v>
      </c>
      <c r="BM1034" s="79">
        <v>10.65428</v>
      </c>
      <c r="BN1034" s="69">
        <v>11.1662</v>
      </c>
      <c r="BP1034" s="47"/>
      <c r="BQ1034" s="52" t="s">
        <v>4</v>
      </c>
      <c r="BR1034" s="69">
        <v>9.3454800000000002</v>
      </c>
      <c r="BS1034" s="79">
        <v>10.030530000000001</v>
      </c>
      <c r="BT1034" s="69">
        <v>10.715579999999999</v>
      </c>
      <c r="BV1034" s="47"/>
      <c r="BW1034" s="52" t="s">
        <v>4</v>
      </c>
      <c r="BX1034" s="69">
        <v>9.4153599999999997</v>
      </c>
      <c r="BY1034" s="79">
        <v>9.9678000000000004</v>
      </c>
      <c r="BZ1034" s="69">
        <v>10.520250000000001</v>
      </c>
      <c r="CB1034" s="47"/>
      <c r="CC1034" s="52" t="s">
        <v>4</v>
      </c>
      <c r="CD1034" s="69">
        <v>10.014430000000001</v>
      </c>
      <c r="CE1034" s="79">
        <v>10.431100000000001</v>
      </c>
      <c r="CF1034" s="69">
        <v>10.847759999999999</v>
      </c>
    </row>
    <row r="1035" spans="2:84" x14ac:dyDescent="0.3">
      <c r="B1035" s="14" t="s">
        <v>15</v>
      </c>
      <c r="C1035" s="50" t="s">
        <v>3</v>
      </c>
      <c r="D1035" s="71">
        <v>16.410309999999999</v>
      </c>
      <c r="E1035" s="78">
        <v>17.414149999999999</v>
      </c>
      <c r="F1035" s="71">
        <v>18.41799</v>
      </c>
      <c r="H1035" s="14" t="s">
        <v>15</v>
      </c>
      <c r="I1035" s="50" t="s">
        <v>3</v>
      </c>
      <c r="J1035" s="71">
        <v>16.402570000000001</v>
      </c>
      <c r="K1035" s="78">
        <v>17.406870000000001</v>
      </c>
      <c r="L1035" s="71">
        <v>18.411159999999999</v>
      </c>
      <c r="N1035" s="14" t="s">
        <v>15</v>
      </c>
      <c r="O1035" s="50" t="s">
        <v>3</v>
      </c>
      <c r="P1035" s="71">
        <v>16.317789999999999</v>
      </c>
      <c r="Q1035" s="78">
        <v>17.34169</v>
      </c>
      <c r="R1035" s="71">
        <v>18.365600000000001</v>
      </c>
      <c r="T1035" s="14" t="s">
        <v>15</v>
      </c>
      <c r="U1035" s="50" t="s">
        <v>3</v>
      </c>
      <c r="V1035" s="71">
        <v>16.197800000000001</v>
      </c>
      <c r="W1035" s="78">
        <v>17.270879999999998</v>
      </c>
      <c r="X1035" s="71">
        <v>18.343969999999999</v>
      </c>
      <c r="Z1035" s="14" t="s">
        <v>15</v>
      </c>
      <c r="AA1035" s="50" t="s">
        <v>3</v>
      </c>
      <c r="AB1035" s="71">
        <v>16.07283</v>
      </c>
      <c r="AC1035" s="78">
        <v>17.183050000000001</v>
      </c>
      <c r="AD1035" s="71">
        <v>18.29327</v>
      </c>
      <c r="AF1035" s="14" t="s">
        <v>15</v>
      </c>
      <c r="AG1035" s="50" t="s">
        <v>3</v>
      </c>
      <c r="AH1035" s="71">
        <v>16.124849999999999</v>
      </c>
      <c r="AI1035" s="78">
        <v>17.191739999999999</v>
      </c>
      <c r="AJ1035" s="71">
        <v>18.25864</v>
      </c>
      <c r="AL1035" s="14" t="s">
        <v>15</v>
      </c>
      <c r="AM1035" s="50" t="s">
        <v>3</v>
      </c>
      <c r="AN1035" s="71">
        <v>16.086290000000002</v>
      </c>
      <c r="AO1035" s="78">
        <v>17.11626</v>
      </c>
      <c r="AP1035" s="71">
        <v>18.14622</v>
      </c>
      <c r="AR1035" s="14" t="s">
        <v>15</v>
      </c>
      <c r="AS1035" s="50" t="s">
        <v>3</v>
      </c>
      <c r="AT1035" s="71">
        <v>16.286059999999999</v>
      </c>
      <c r="AU1035" s="78">
        <v>17.269130000000001</v>
      </c>
      <c r="AV1035" s="71">
        <v>18.252210000000002</v>
      </c>
      <c r="AW1035" s="71"/>
      <c r="AX1035" s="14" t="s">
        <v>15</v>
      </c>
      <c r="AY1035" s="50" t="s">
        <v>3</v>
      </c>
      <c r="AZ1035" s="71">
        <v>15.90785</v>
      </c>
      <c r="BA1035" s="78">
        <v>17.08597</v>
      </c>
      <c r="BB1035" s="71">
        <v>18.264089999999999</v>
      </c>
      <c r="BD1035" s="14" t="s">
        <v>15</v>
      </c>
      <c r="BE1035" s="50" t="s">
        <v>3</v>
      </c>
      <c r="BF1035" s="71">
        <v>15.62391</v>
      </c>
      <c r="BG1035" s="78">
        <v>16.888380000000002</v>
      </c>
      <c r="BH1035" s="71">
        <v>18.152850000000001</v>
      </c>
      <c r="BJ1035" s="14" t="s">
        <v>15</v>
      </c>
      <c r="BK1035" s="50" t="s">
        <v>3</v>
      </c>
      <c r="BL1035" s="71">
        <v>15.125579999999999</v>
      </c>
      <c r="BM1035" s="78">
        <v>16.8018</v>
      </c>
      <c r="BN1035" s="71">
        <v>18.478020000000001</v>
      </c>
      <c r="BP1035" s="14" t="s">
        <v>15</v>
      </c>
      <c r="BQ1035" s="50" t="s">
        <v>3</v>
      </c>
      <c r="BR1035" s="71">
        <v>16.05395</v>
      </c>
      <c r="BS1035" s="78">
        <v>17.69943</v>
      </c>
      <c r="BT1035" s="71">
        <v>19.344909999999999</v>
      </c>
      <c r="BV1035" s="14" t="s">
        <v>15</v>
      </c>
      <c r="BW1035" s="50" t="s">
        <v>3</v>
      </c>
      <c r="BX1035" s="71">
        <v>16.924689999999998</v>
      </c>
      <c r="BY1035" s="78">
        <v>18.842880000000001</v>
      </c>
      <c r="BZ1035" s="71">
        <v>20.76108</v>
      </c>
      <c r="CB1035" s="14" t="s">
        <v>15</v>
      </c>
      <c r="CC1035" s="50" t="s">
        <v>3</v>
      </c>
      <c r="CD1035" s="71">
        <v>19.790400000000002</v>
      </c>
      <c r="CE1035" s="78">
        <v>20.924990000000001</v>
      </c>
      <c r="CF1035" s="71">
        <v>22.05958</v>
      </c>
    </row>
    <row r="1036" spans="2:84" x14ac:dyDescent="0.3">
      <c r="B1036" s="47"/>
      <c r="C1036" s="52" t="s">
        <v>4</v>
      </c>
      <c r="D1036" s="69">
        <v>10.26749</v>
      </c>
      <c r="E1036" s="79">
        <v>10.530670000000001</v>
      </c>
      <c r="F1036" s="69">
        <v>10.793850000000001</v>
      </c>
      <c r="H1036" s="47"/>
      <c r="I1036" s="52" t="s">
        <v>4</v>
      </c>
      <c r="J1036" s="69">
        <v>10.265000000000001</v>
      </c>
      <c r="K1036" s="79">
        <v>10.529070000000001</v>
      </c>
      <c r="L1036" s="69">
        <v>10.793150000000001</v>
      </c>
      <c r="N1036" s="47"/>
      <c r="O1036" s="52" t="s">
        <v>4</v>
      </c>
      <c r="P1036" s="69">
        <v>10.2704</v>
      </c>
      <c r="Q1036" s="79">
        <v>10.53299</v>
      </c>
      <c r="R1036" s="69">
        <v>10.79557</v>
      </c>
      <c r="T1036" s="47"/>
      <c r="U1036" s="52" t="s">
        <v>4</v>
      </c>
      <c r="V1036" s="69">
        <v>10.299519999999999</v>
      </c>
      <c r="W1036" s="79">
        <v>10.562239999999999</v>
      </c>
      <c r="X1036" s="69">
        <v>10.82497</v>
      </c>
      <c r="Z1036" s="47"/>
      <c r="AA1036" s="52" t="s">
        <v>4</v>
      </c>
      <c r="AB1036" s="69">
        <v>10.294129999999999</v>
      </c>
      <c r="AC1036" s="79">
        <v>10.572089999999999</v>
      </c>
      <c r="AD1036" s="69">
        <v>10.85004</v>
      </c>
      <c r="AF1036" s="47"/>
      <c r="AG1036" s="52" t="s">
        <v>4</v>
      </c>
      <c r="AH1036" s="69">
        <v>10.35464</v>
      </c>
      <c r="AI1036" s="79">
        <v>10.632680000000001</v>
      </c>
      <c r="AJ1036" s="69">
        <v>10.91071</v>
      </c>
      <c r="AL1036" s="47"/>
      <c r="AM1036" s="52" t="s">
        <v>4</v>
      </c>
      <c r="AN1036" s="69">
        <v>10.409940000000001</v>
      </c>
      <c r="AO1036" s="79">
        <v>10.72133</v>
      </c>
      <c r="AP1036" s="69">
        <v>11.032730000000001</v>
      </c>
      <c r="AR1036" s="47"/>
      <c r="AS1036" s="52" t="s">
        <v>4</v>
      </c>
      <c r="AT1036" s="69">
        <v>10.43774</v>
      </c>
      <c r="AU1036" s="79">
        <v>10.720050000000001</v>
      </c>
      <c r="AV1036" s="69">
        <v>11.002359999999999</v>
      </c>
      <c r="AW1036" s="71"/>
      <c r="AX1036" s="47"/>
      <c r="AY1036" s="52" t="s">
        <v>4</v>
      </c>
      <c r="AZ1036" s="69">
        <v>10.467930000000001</v>
      </c>
      <c r="BA1036" s="79">
        <v>10.81831</v>
      </c>
      <c r="BB1036" s="69">
        <v>11.16868</v>
      </c>
      <c r="BD1036" s="47"/>
      <c r="BE1036" s="52" t="s">
        <v>4</v>
      </c>
      <c r="BF1036" s="69">
        <v>10.541029999999999</v>
      </c>
      <c r="BG1036" s="79">
        <v>10.867509999999999</v>
      </c>
      <c r="BH1036" s="69">
        <v>11.193989999999999</v>
      </c>
      <c r="BJ1036" s="47"/>
      <c r="BK1036" s="52" t="s">
        <v>4</v>
      </c>
      <c r="BL1036" s="69">
        <v>10.65962</v>
      </c>
      <c r="BM1036" s="79">
        <v>10.99567</v>
      </c>
      <c r="BN1036" s="69">
        <v>11.331720000000001</v>
      </c>
      <c r="BP1036" s="47"/>
      <c r="BQ1036" s="52" t="s">
        <v>4</v>
      </c>
      <c r="BR1036" s="69">
        <v>11.019869999999999</v>
      </c>
      <c r="BS1036" s="79">
        <v>12.08938</v>
      </c>
      <c r="BT1036" s="69">
        <v>13.158899999999999</v>
      </c>
      <c r="BV1036" s="47"/>
      <c r="BW1036" s="52" t="s">
        <v>4</v>
      </c>
      <c r="BX1036" s="69">
        <v>11.98565</v>
      </c>
      <c r="BY1036" s="79">
        <v>12.823359999999999</v>
      </c>
      <c r="BZ1036" s="69">
        <v>13.66107</v>
      </c>
      <c r="CB1036" s="47"/>
      <c r="CC1036" s="52" t="s">
        <v>4</v>
      </c>
      <c r="CD1036" s="69">
        <v>12.99982</v>
      </c>
      <c r="CE1036" s="79">
        <v>13.35473</v>
      </c>
      <c r="CF1036" s="69">
        <v>13.70964</v>
      </c>
    </row>
    <row r="1037" spans="2:84" x14ac:dyDescent="0.3">
      <c r="B1037" s="14" t="s">
        <v>16</v>
      </c>
      <c r="C1037" s="50" t="s">
        <v>3</v>
      </c>
      <c r="D1037" s="71">
        <v>2.61327</v>
      </c>
      <c r="E1037" s="78">
        <v>2.7901600000000002</v>
      </c>
      <c r="F1037" s="71">
        <v>2.9670399999999999</v>
      </c>
      <c r="H1037" s="14" t="s">
        <v>16</v>
      </c>
      <c r="I1037" s="50" t="s">
        <v>3</v>
      </c>
      <c r="J1037" s="71">
        <v>2.63741</v>
      </c>
      <c r="K1037" s="78">
        <v>2.8094299999999999</v>
      </c>
      <c r="L1037" s="71">
        <v>2.9814600000000002</v>
      </c>
      <c r="N1037" s="14" t="s">
        <v>16</v>
      </c>
      <c r="O1037" s="50" t="s">
        <v>3</v>
      </c>
      <c r="P1037" s="71">
        <v>2.66248</v>
      </c>
      <c r="Q1037" s="78">
        <v>2.8276599999999998</v>
      </c>
      <c r="R1037" s="71">
        <v>2.9928300000000001</v>
      </c>
      <c r="T1037" s="14" t="s">
        <v>16</v>
      </c>
      <c r="U1037" s="50" t="s">
        <v>3</v>
      </c>
      <c r="V1037" s="71">
        <v>2.63564</v>
      </c>
      <c r="W1037" s="78">
        <v>2.8254800000000002</v>
      </c>
      <c r="X1037" s="71">
        <v>3.0153099999999999</v>
      </c>
      <c r="Z1037" s="14" t="s">
        <v>16</v>
      </c>
      <c r="AA1037" s="50" t="s">
        <v>3</v>
      </c>
      <c r="AB1037" s="71">
        <v>2.6310799999999999</v>
      </c>
      <c r="AC1037" s="78">
        <v>2.8017099999999999</v>
      </c>
      <c r="AD1037" s="71">
        <v>2.97234</v>
      </c>
      <c r="AF1037" s="14" t="s">
        <v>16</v>
      </c>
      <c r="AG1037" s="50" t="s">
        <v>3</v>
      </c>
      <c r="AH1037" s="71">
        <v>2.5953300000000001</v>
      </c>
      <c r="AI1037" s="78">
        <v>2.7860100000000001</v>
      </c>
      <c r="AJ1037" s="71">
        <v>2.9767000000000001</v>
      </c>
      <c r="AL1037" s="14" t="s">
        <v>16</v>
      </c>
      <c r="AM1037" s="50" t="s">
        <v>3</v>
      </c>
      <c r="AN1037" s="71">
        <v>2.6379800000000002</v>
      </c>
      <c r="AO1037" s="78">
        <v>2.7261299999999999</v>
      </c>
      <c r="AP1037" s="71">
        <v>2.8142800000000001</v>
      </c>
      <c r="AR1037" s="14" t="s">
        <v>16</v>
      </c>
      <c r="AS1037" s="50" t="s">
        <v>3</v>
      </c>
      <c r="AT1037" s="71">
        <v>2.56473</v>
      </c>
      <c r="AU1037" s="78">
        <v>2.6595900000000001</v>
      </c>
      <c r="AV1037" s="71">
        <v>2.7544499999999998</v>
      </c>
      <c r="AW1037" s="71"/>
      <c r="AX1037" s="14" t="s">
        <v>16</v>
      </c>
      <c r="AY1037" s="50" t="s">
        <v>3</v>
      </c>
      <c r="AZ1037" s="71">
        <v>2.5909200000000001</v>
      </c>
      <c r="BA1037" s="78">
        <v>2.6884100000000002</v>
      </c>
      <c r="BB1037" s="71">
        <v>2.7858999999999998</v>
      </c>
      <c r="BD1037" s="14" t="s">
        <v>16</v>
      </c>
      <c r="BE1037" s="50" t="s">
        <v>3</v>
      </c>
      <c r="BF1037" s="71">
        <v>2.58203</v>
      </c>
      <c r="BG1037" s="78">
        <v>2.6334599999999999</v>
      </c>
      <c r="BH1037" s="71">
        <v>2.6848900000000002</v>
      </c>
      <c r="BJ1037" s="14" t="s">
        <v>16</v>
      </c>
      <c r="BK1037" s="50" t="s">
        <v>3</v>
      </c>
      <c r="BL1037" s="71">
        <v>2.5259299999999998</v>
      </c>
      <c r="BM1037" s="78">
        <v>2.5680000000000001</v>
      </c>
      <c r="BN1037" s="71">
        <v>2.6100699999999999</v>
      </c>
      <c r="BP1037" s="14" t="s">
        <v>16</v>
      </c>
      <c r="BQ1037" s="50" t="s">
        <v>3</v>
      </c>
      <c r="BR1037" s="71">
        <v>2.51911</v>
      </c>
      <c r="BS1037" s="78">
        <v>2.54501</v>
      </c>
      <c r="BT1037" s="71">
        <v>2.5709200000000001</v>
      </c>
      <c r="BV1037" s="14" t="s">
        <v>16</v>
      </c>
      <c r="BW1037" s="50" t="s">
        <v>3</v>
      </c>
      <c r="BX1037" s="71">
        <v>2.50421</v>
      </c>
      <c r="BY1037" s="78">
        <v>2.5286400000000002</v>
      </c>
      <c r="BZ1037" s="71">
        <v>2.55308</v>
      </c>
      <c r="CB1037" s="14" t="s">
        <v>16</v>
      </c>
      <c r="CC1037" s="50" t="s">
        <v>3</v>
      </c>
      <c r="CD1037" s="71">
        <v>2.5026999999999999</v>
      </c>
      <c r="CE1037" s="78">
        <v>2.5205700000000002</v>
      </c>
      <c r="CF1037" s="71">
        <v>2.53844</v>
      </c>
    </row>
    <row r="1038" spans="2:84" x14ac:dyDescent="0.3">
      <c r="B1038" s="47"/>
      <c r="C1038" s="52" t="s">
        <v>4</v>
      </c>
      <c r="D1038" s="69">
        <v>1.3432200000000001</v>
      </c>
      <c r="E1038" s="79">
        <v>1.3960600000000001</v>
      </c>
      <c r="F1038" s="69">
        <v>1.4489099999999999</v>
      </c>
      <c r="H1038" s="47"/>
      <c r="I1038" s="52" t="s">
        <v>4</v>
      </c>
      <c r="J1038" s="69">
        <v>1.3461700000000001</v>
      </c>
      <c r="K1038" s="79">
        <v>1.4003399999999999</v>
      </c>
      <c r="L1038" s="69">
        <v>1.4544999999999999</v>
      </c>
      <c r="N1038" s="47"/>
      <c r="O1038" s="52" t="s">
        <v>4</v>
      </c>
      <c r="P1038" s="69">
        <v>1.3375600000000001</v>
      </c>
      <c r="Q1038" s="79">
        <v>1.3938900000000001</v>
      </c>
      <c r="R1038" s="69">
        <v>1.4502200000000001</v>
      </c>
      <c r="T1038" s="47"/>
      <c r="U1038" s="52" t="s">
        <v>4</v>
      </c>
      <c r="V1038" s="69">
        <v>1.34714</v>
      </c>
      <c r="W1038" s="79">
        <v>1.4009499999999999</v>
      </c>
      <c r="X1038" s="69">
        <v>1.4547600000000001</v>
      </c>
      <c r="Z1038" s="47"/>
      <c r="AA1038" s="52" t="s">
        <v>4</v>
      </c>
      <c r="AB1038" s="69">
        <v>1.3541700000000001</v>
      </c>
      <c r="AC1038" s="79">
        <v>1.40747</v>
      </c>
      <c r="AD1038" s="69">
        <v>1.4607600000000001</v>
      </c>
      <c r="AF1038" s="47"/>
      <c r="AG1038" s="52" t="s">
        <v>4</v>
      </c>
      <c r="AH1038" s="69">
        <v>1.3485</v>
      </c>
      <c r="AI1038" s="79">
        <v>1.40157</v>
      </c>
      <c r="AJ1038" s="69">
        <v>1.4546399999999999</v>
      </c>
      <c r="AL1038" s="47"/>
      <c r="AM1038" s="52" t="s">
        <v>4</v>
      </c>
      <c r="AN1038" s="69">
        <v>1.41353</v>
      </c>
      <c r="AO1038" s="79">
        <v>1.4285600000000001</v>
      </c>
      <c r="AP1038" s="69">
        <v>1.4435899999999999</v>
      </c>
      <c r="AR1038" s="47"/>
      <c r="AS1038" s="52" t="s">
        <v>4</v>
      </c>
      <c r="AT1038" s="69">
        <v>1.38287</v>
      </c>
      <c r="AU1038" s="79">
        <v>1.4189400000000001</v>
      </c>
      <c r="AV1038" s="69">
        <v>1.4550000000000001</v>
      </c>
      <c r="AW1038" s="71"/>
      <c r="AX1038" s="47"/>
      <c r="AY1038" s="52" t="s">
        <v>4</v>
      </c>
      <c r="AZ1038" s="69">
        <v>1.41716</v>
      </c>
      <c r="BA1038" s="79">
        <v>1.43496</v>
      </c>
      <c r="BB1038" s="69">
        <v>1.4527600000000001</v>
      </c>
      <c r="BD1038" s="47"/>
      <c r="BE1038" s="52" t="s">
        <v>4</v>
      </c>
      <c r="BF1038" s="69">
        <v>1.42971</v>
      </c>
      <c r="BG1038" s="79">
        <v>1.4384399999999999</v>
      </c>
      <c r="BH1038" s="69">
        <v>1.4471700000000001</v>
      </c>
      <c r="BJ1038" s="47"/>
      <c r="BK1038" s="52" t="s">
        <v>4</v>
      </c>
      <c r="BL1038" s="69">
        <v>1.43773</v>
      </c>
      <c r="BM1038" s="79">
        <v>1.44651</v>
      </c>
      <c r="BN1038" s="69">
        <v>1.4552799999999999</v>
      </c>
      <c r="BP1038" s="47"/>
      <c r="BQ1038" s="52" t="s">
        <v>4</v>
      </c>
      <c r="BR1038" s="69">
        <v>1.44032</v>
      </c>
      <c r="BS1038" s="79">
        <v>1.4487699999999999</v>
      </c>
      <c r="BT1038" s="69">
        <v>1.4572099999999999</v>
      </c>
      <c r="BV1038" s="47"/>
      <c r="BW1038" s="52" t="s">
        <v>4</v>
      </c>
      <c r="BX1038" s="69">
        <v>1.43865</v>
      </c>
      <c r="BY1038" s="79">
        <v>1.444</v>
      </c>
      <c r="BZ1038" s="69">
        <v>1.4493499999999999</v>
      </c>
      <c r="CB1038" s="47"/>
      <c r="CC1038" s="52" t="s">
        <v>4</v>
      </c>
      <c r="CD1038" s="69">
        <v>1.43486</v>
      </c>
      <c r="CE1038" s="79">
        <v>1.4436500000000001</v>
      </c>
      <c r="CF1038" s="69">
        <v>1.4524300000000001</v>
      </c>
    </row>
    <row r="1039" spans="2:84" x14ac:dyDescent="0.3">
      <c r="B1039" s="14" t="s">
        <v>17</v>
      </c>
      <c r="C1039" s="50" t="s">
        <v>3</v>
      </c>
      <c r="D1039" s="71">
        <v>88.25121</v>
      </c>
      <c r="E1039" s="107">
        <v>88.834119999999999</v>
      </c>
      <c r="F1039" s="71">
        <v>89.417029999999997</v>
      </c>
      <c r="H1039" s="14" t="s">
        <v>17</v>
      </c>
      <c r="I1039" s="50" t="s">
        <v>3</v>
      </c>
      <c r="J1039" s="71">
        <v>88.247249999999994</v>
      </c>
      <c r="K1039" s="107">
        <v>88.816019999999995</v>
      </c>
      <c r="L1039" s="71">
        <v>89.384789999999995</v>
      </c>
      <c r="N1039" s="14" t="s">
        <v>17</v>
      </c>
      <c r="O1039" s="50" t="s">
        <v>3</v>
      </c>
      <c r="P1039" s="71">
        <v>88.254949999999994</v>
      </c>
      <c r="Q1039" s="107">
        <v>88.819519999999997</v>
      </c>
      <c r="R1039" s="71">
        <v>89.384079999999997</v>
      </c>
      <c r="T1039" s="14" t="s">
        <v>17</v>
      </c>
      <c r="U1039" s="50" t="s">
        <v>3</v>
      </c>
      <c r="V1039" s="71">
        <v>88.260670000000005</v>
      </c>
      <c r="W1039" s="107">
        <v>88.847790000000003</v>
      </c>
      <c r="X1039" s="71">
        <v>89.434920000000005</v>
      </c>
      <c r="Z1039" s="14" t="s">
        <v>17</v>
      </c>
      <c r="AA1039" s="50" t="s">
        <v>3</v>
      </c>
      <c r="AB1039" s="71">
        <v>88.260779999999997</v>
      </c>
      <c r="AC1039" s="107">
        <v>88.887619999999998</v>
      </c>
      <c r="AD1039" s="71">
        <v>89.51446</v>
      </c>
      <c r="AF1039" s="14" t="s">
        <v>17</v>
      </c>
      <c r="AG1039" s="50" t="s">
        <v>3</v>
      </c>
      <c r="AH1039" s="71">
        <v>88.254260000000002</v>
      </c>
      <c r="AI1039" s="107">
        <v>89.031540000000007</v>
      </c>
      <c r="AJ1039" s="71">
        <v>89.808819999999997</v>
      </c>
      <c r="AL1039" s="14" t="s">
        <v>17</v>
      </c>
      <c r="AM1039" s="50" t="s">
        <v>3</v>
      </c>
      <c r="AN1039" s="71">
        <v>88.271069999999995</v>
      </c>
      <c r="AO1039" s="107">
        <v>89.165199999999999</v>
      </c>
      <c r="AP1039" s="71">
        <v>90.059330000000003</v>
      </c>
      <c r="AR1039" s="14" t="s">
        <v>17</v>
      </c>
      <c r="AS1039" s="50" t="s">
        <v>3</v>
      </c>
      <c r="AT1039" s="71">
        <v>88.368629999999996</v>
      </c>
      <c r="AU1039" s="107">
        <v>89.537459999999996</v>
      </c>
      <c r="AV1039" s="71">
        <v>90.706299999999999</v>
      </c>
      <c r="AW1039" s="71"/>
      <c r="AX1039" s="14" t="s">
        <v>17</v>
      </c>
      <c r="AY1039" s="50" t="s">
        <v>3</v>
      </c>
      <c r="AZ1039" s="71">
        <v>88.420910000000006</v>
      </c>
      <c r="BA1039" s="107">
        <v>90.427819999999997</v>
      </c>
      <c r="BB1039" s="71">
        <v>92.434730000000002</v>
      </c>
      <c r="BD1039" s="14" t="s">
        <v>17</v>
      </c>
      <c r="BE1039" s="50" t="s">
        <v>3</v>
      </c>
      <c r="BF1039" s="71">
        <v>88.888459999999995</v>
      </c>
      <c r="BG1039" s="107">
        <v>90.927909999999997</v>
      </c>
      <c r="BH1039" s="71">
        <v>92.967349999999996</v>
      </c>
      <c r="BJ1039" s="14" t="s">
        <v>17</v>
      </c>
      <c r="BK1039" s="50" t="s">
        <v>3</v>
      </c>
      <c r="BL1039" s="71">
        <v>89.872460000000004</v>
      </c>
      <c r="BM1039" s="107">
        <v>92.568719999999999</v>
      </c>
      <c r="BN1039" s="71">
        <v>95.264989999999997</v>
      </c>
      <c r="BP1039" s="14" t="s">
        <v>17</v>
      </c>
      <c r="BQ1039" s="50" t="s">
        <v>3</v>
      </c>
      <c r="BR1039" s="71">
        <v>92.29759</v>
      </c>
      <c r="BS1039" s="107">
        <v>95.858220000000003</v>
      </c>
      <c r="BT1039" s="71">
        <v>99.418850000000006</v>
      </c>
      <c r="BV1039" s="14" t="s">
        <v>17</v>
      </c>
      <c r="BW1039" s="50" t="s">
        <v>3</v>
      </c>
      <c r="BX1039" s="71">
        <v>96.783429999999996</v>
      </c>
      <c r="BY1039" s="107">
        <v>100.93118</v>
      </c>
      <c r="BZ1039" s="71">
        <v>105.07892</v>
      </c>
      <c r="CB1039" s="14" t="s">
        <v>17</v>
      </c>
      <c r="CC1039" s="50" t="s">
        <v>3</v>
      </c>
      <c r="CD1039" s="71">
        <v>107.08712</v>
      </c>
      <c r="CE1039" s="107">
        <v>113.02755999999999</v>
      </c>
      <c r="CF1039" s="71">
        <v>118.96801000000001</v>
      </c>
    </row>
    <row r="1040" spans="2:84" x14ac:dyDescent="0.3">
      <c r="B1040" s="47"/>
      <c r="C1040" s="52" t="s">
        <v>4</v>
      </c>
      <c r="D1040" s="69">
        <v>42.298870000000001</v>
      </c>
      <c r="E1040" s="79">
        <v>42.573349999999998</v>
      </c>
      <c r="F1040" s="69">
        <v>42.847830000000002</v>
      </c>
      <c r="H1040" s="47"/>
      <c r="I1040" s="52" t="s">
        <v>4</v>
      </c>
      <c r="J1040" s="69">
        <v>42.296210000000002</v>
      </c>
      <c r="K1040" s="79">
        <v>42.568640000000002</v>
      </c>
      <c r="L1040" s="69">
        <v>42.841070000000002</v>
      </c>
      <c r="N1040" s="47"/>
      <c r="O1040" s="52" t="s">
        <v>4</v>
      </c>
      <c r="P1040" s="69">
        <v>42.309220000000003</v>
      </c>
      <c r="Q1040" s="79">
        <v>42.582949999999997</v>
      </c>
      <c r="R1040" s="69">
        <v>42.856679999999997</v>
      </c>
      <c r="T1040" s="47"/>
      <c r="U1040" s="52" t="s">
        <v>4</v>
      </c>
      <c r="V1040" s="69">
        <v>42.338659999999997</v>
      </c>
      <c r="W1040" s="79">
        <v>42.668230000000001</v>
      </c>
      <c r="X1040" s="69">
        <v>42.997790000000002</v>
      </c>
      <c r="Z1040" s="47"/>
      <c r="AA1040" s="52" t="s">
        <v>4</v>
      </c>
      <c r="AB1040" s="69">
        <v>42.339100000000002</v>
      </c>
      <c r="AC1040" s="79">
        <v>42.723010000000002</v>
      </c>
      <c r="AD1040" s="69">
        <v>43.106929999999998</v>
      </c>
      <c r="AF1040" s="47"/>
      <c r="AG1040" s="52" t="s">
        <v>4</v>
      </c>
      <c r="AH1040" s="69">
        <v>42.314070000000001</v>
      </c>
      <c r="AI1040" s="79">
        <v>42.892899999999997</v>
      </c>
      <c r="AJ1040" s="69">
        <v>43.471739999999997</v>
      </c>
      <c r="AL1040" s="47"/>
      <c r="AM1040" s="52" t="s">
        <v>4</v>
      </c>
      <c r="AN1040" s="69">
        <v>42.462380000000003</v>
      </c>
      <c r="AO1040" s="79">
        <v>43.021949999999997</v>
      </c>
      <c r="AP1040" s="69">
        <v>43.581519999999998</v>
      </c>
      <c r="AR1040" s="47"/>
      <c r="AS1040" s="52" t="s">
        <v>4</v>
      </c>
      <c r="AT1040" s="69">
        <v>42.594160000000002</v>
      </c>
      <c r="AU1040" s="79">
        <v>43.44746</v>
      </c>
      <c r="AV1040" s="69">
        <v>44.30077</v>
      </c>
      <c r="AW1040" s="71"/>
      <c r="AX1040" s="47"/>
      <c r="AY1040" s="52" t="s">
        <v>4</v>
      </c>
      <c r="AZ1040" s="69">
        <v>42.755029999999998</v>
      </c>
      <c r="BA1040" s="79">
        <v>44.345739999999999</v>
      </c>
      <c r="BB1040" s="69">
        <v>45.936450000000001</v>
      </c>
      <c r="BD1040" s="47"/>
      <c r="BE1040" s="52" t="s">
        <v>4</v>
      </c>
      <c r="BF1040" s="69">
        <v>43.300199999999997</v>
      </c>
      <c r="BG1040" s="79">
        <v>44.842730000000003</v>
      </c>
      <c r="BH1040" s="69">
        <v>46.385260000000002</v>
      </c>
      <c r="BJ1040" s="47"/>
      <c r="BK1040" s="52" t="s">
        <v>4</v>
      </c>
      <c r="BL1040" s="69">
        <v>44.099820000000001</v>
      </c>
      <c r="BM1040" s="79">
        <v>46.435809999999996</v>
      </c>
      <c r="BN1040" s="69">
        <v>48.771799999999999</v>
      </c>
      <c r="BP1040" s="47"/>
      <c r="BQ1040" s="52" t="s">
        <v>4</v>
      </c>
      <c r="BR1040" s="69">
        <v>45.682630000000003</v>
      </c>
      <c r="BS1040" s="79">
        <v>48.672789999999999</v>
      </c>
      <c r="BT1040" s="69">
        <v>51.662959999999998</v>
      </c>
      <c r="BV1040" s="47"/>
      <c r="BW1040" s="52" t="s">
        <v>4</v>
      </c>
      <c r="BX1040" s="69">
        <v>49.143839999999997</v>
      </c>
      <c r="BY1040" s="79">
        <v>53.184350000000002</v>
      </c>
      <c r="BZ1040" s="69">
        <v>57.22486</v>
      </c>
      <c r="CB1040" s="47"/>
      <c r="CC1040" s="52" t="s">
        <v>4</v>
      </c>
      <c r="CD1040" s="69">
        <v>58.871130000000001</v>
      </c>
      <c r="CE1040" s="79">
        <v>64.257540000000006</v>
      </c>
      <c r="CF1040" s="69">
        <v>69.643950000000004</v>
      </c>
    </row>
    <row r="1041" spans="2:84" x14ac:dyDescent="0.3">
      <c r="B1041" s="14" t="s">
        <v>18</v>
      </c>
      <c r="C1041" s="50" t="s">
        <v>3</v>
      </c>
      <c r="D1041" s="71">
        <v>84.912459999999996</v>
      </c>
      <c r="E1041" s="78">
        <v>85.230469999999997</v>
      </c>
      <c r="F1041" s="71">
        <v>85.548490000000001</v>
      </c>
      <c r="H1041" s="14" t="s">
        <v>18</v>
      </c>
      <c r="I1041" s="50" t="s">
        <v>3</v>
      </c>
      <c r="J1041" s="71">
        <v>84.914190000000005</v>
      </c>
      <c r="K1041" s="78">
        <v>85.231170000000006</v>
      </c>
      <c r="L1041" s="71">
        <v>85.548150000000007</v>
      </c>
      <c r="N1041" s="14" t="s">
        <v>18</v>
      </c>
      <c r="O1041" s="50" t="s">
        <v>3</v>
      </c>
      <c r="P1041" s="71">
        <v>84.912139999999994</v>
      </c>
      <c r="Q1041" s="78">
        <v>85.227180000000004</v>
      </c>
      <c r="R1041" s="71">
        <v>85.54222</v>
      </c>
      <c r="T1041" s="14" t="s">
        <v>18</v>
      </c>
      <c r="U1041" s="50" t="s">
        <v>3</v>
      </c>
      <c r="V1041" s="71">
        <v>84.910970000000006</v>
      </c>
      <c r="W1041" s="78">
        <v>85.226460000000003</v>
      </c>
      <c r="X1041" s="71">
        <v>85.54195</v>
      </c>
      <c r="Z1041" s="14" t="s">
        <v>18</v>
      </c>
      <c r="AA1041" s="50" t="s">
        <v>3</v>
      </c>
      <c r="AB1041" s="71">
        <v>84.909689999999998</v>
      </c>
      <c r="AC1041" s="78">
        <v>85.227509999999995</v>
      </c>
      <c r="AD1041" s="71">
        <v>85.545330000000007</v>
      </c>
      <c r="AF1041" s="14" t="s">
        <v>18</v>
      </c>
      <c r="AG1041" s="50" t="s">
        <v>3</v>
      </c>
      <c r="AH1041" s="71">
        <v>84.920280000000005</v>
      </c>
      <c r="AI1041" s="78">
        <v>85.232169999999996</v>
      </c>
      <c r="AJ1041" s="71">
        <v>85.544060000000002</v>
      </c>
      <c r="AL1041" s="14" t="s">
        <v>18</v>
      </c>
      <c r="AM1041" s="50" t="s">
        <v>3</v>
      </c>
      <c r="AN1041" s="71">
        <v>84.909809999999993</v>
      </c>
      <c r="AO1041" s="78">
        <v>85.215819999999994</v>
      </c>
      <c r="AP1041" s="71">
        <v>85.521829999999994</v>
      </c>
      <c r="AR1041" s="14" t="s">
        <v>18</v>
      </c>
      <c r="AS1041" s="50" t="s">
        <v>3</v>
      </c>
      <c r="AT1041" s="71">
        <v>84.913179999999997</v>
      </c>
      <c r="AU1041" s="78">
        <v>85.213489999999993</v>
      </c>
      <c r="AV1041" s="71">
        <v>85.513810000000007</v>
      </c>
      <c r="AW1041" s="71"/>
      <c r="AX1041" s="14" t="s">
        <v>18</v>
      </c>
      <c r="AY1041" s="50" t="s">
        <v>3</v>
      </c>
      <c r="AZ1041" s="71">
        <v>84.904129999999995</v>
      </c>
      <c r="BA1041" s="78">
        <v>85.206580000000002</v>
      </c>
      <c r="BB1041" s="71">
        <v>85.509029999999996</v>
      </c>
      <c r="BD1041" s="14" t="s">
        <v>18</v>
      </c>
      <c r="BE1041" s="50" t="s">
        <v>3</v>
      </c>
      <c r="BF1041" s="71">
        <v>84.903700000000001</v>
      </c>
      <c r="BG1041" s="78">
        <v>85.199849999999998</v>
      </c>
      <c r="BH1041" s="71">
        <v>85.495999999999995</v>
      </c>
      <c r="BJ1041" s="14" t="s">
        <v>18</v>
      </c>
      <c r="BK1041" s="50" t="s">
        <v>3</v>
      </c>
      <c r="BL1041" s="71">
        <v>84.90343</v>
      </c>
      <c r="BM1041" s="78">
        <v>85.194929999999999</v>
      </c>
      <c r="BN1041" s="71">
        <v>85.486419999999995</v>
      </c>
      <c r="BP1041" s="14" t="s">
        <v>18</v>
      </c>
      <c r="BQ1041" s="50" t="s">
        <v>3</v>
      </c>
      <c r="BR1041" s="71">
        <v>84.839299999999994</v>
      </c>
      <c r="BS1041" s="78">
        <v>85.143940000000001</v>
      </c>
      <c r="BT1041" s="71">
        <v>85.448580000000007</v>
      </c>
      <c r="BV1041" s="14" t="s">
        <v>18</v>
      </c>
      <c r="BW1041" s="50" t="s">
        <v>3</v>
      </c>
      <c r="BX1041" s="71">
        <v>84.758629999999997</v>
      </c>
      <c r="BY1041" s="78">
        <v>85.047160000000005</v>
      </c>
      <c r="BZ1041" s="71">
        <v>85.33569</v>
      </c>
      <c r="CB1041" s="14" t="s">
        <v>18</v>
      </c>
      <c r="CC1041" s="50" t="s">
        <v>3</v>
      </c>
      <c r="CD1041" s="71">
        <v>84.583870000000005</v>
      </c>
      <c r="CE1041" s="78">
        <v>84.851519999999994</v>
      </c>
      <c r="CF1041" s="71">
        <v>85.11918</v>
      </c>
    </row>
    <row r="1042" spans="2:84" x14ac:dyDescent="0.3">
      <c r="B1042" s="47"/>
      <c r="C1042" s="52" t="s">
        <v>4</v>
      </c>
      <c r="D1042" s="69">
        <v>40.614379999999997</v>
      </c>
      <c r="E1042" s="79">
        <v>40.881709999999998</v>
      </c>
      <c r="F1042" s="69">
        <v>41.149050000000003</v>
      </c>
      <c r="H1042" s="47"/>
      <c r="I1042" s="52" t="s">
        <v>4</v>
      </c>
      <c r="J1042" s="69">
        <v>40.61403</v>
      </c>
      <c r="K1042" s="79">
        <v>40.881010000000003</v>
      </c>
      <c r="L1042" s="69">
        <v>41.14799</v>
      </c>
      <c r="N1042" s="47"/>
      <c r="O1042" s="52" t="s">
        <v>4</v>
      </c>
      <c r="P1042" s="69">
        <v>40.613750000000003</v>
      </c>
      <c r="Q1042" s="79">
        <v>40.880299999999998</v>
      </c>
      <c r="R1042" s="69">
        <v>41.146850000000001</v>
      </c>
      <c r="T1042" s="47"/>
      <c r="U1042" s="52" t="s">
        <v>4</v>
      </c>
      <c r="V1042" s="69">
        <v>40.614759999999997</v>
      </c>
      <c r="W1042" s="79">
        <v>40.879249999999999</v>
      </c>
      <c r="X1042" s="69">
        <v>41.143749999999997</v>
      </c>
      <c r="Z1042" s="47"/>
      <c r="AA1042" s="52" t="s">
        <v>4</v>
      </c>
      <c r="AB1042" s="69">
        <v>40.610669999999999</v>
      </c>
      <c r="AC1042" s="79">
        <v>40.877650000000003</v>
      </c>
      <c r="AD1042" s="69">
        <v>41.144629999999999</v>
      </c>
      <c r="AF1042" s="47"/>
      <c r="AG1042" s="52" t="s">
        <v>4</v>
      </c>
      <c r="AH1042" s="69">
        <v>40.610469999999999</v>
      </c>
      <c r="AI1042" s="79">
        <v>40.876399999999997</v>
      </c>
      <c r="AJ1042" s="69">
        <v>41.142330000000001</v>
      </c>
      <c r="AL1042" s="47"/>
      <c r="AM1042" s="52" t="s">
        <v>4</v>
      </c>
      <c r="AN1042" s="69">
        <v>40.603940000000001</v>
      </c>
      <c r="AO1042" s="79">
        <v>40.870240000000003</v>
      </c>
      <c r="AP1042" s="69">
        <v>41.13655</v>
      </c>
      <c r="AR1042" s="47"/>
      <c r="AS1042" s="52" t="s">
        <v>4</v>
      </c>
      <c r="AT1042" s="69">
        <v>40.595149999999997</v>
      </c>
      <c r="AU1042" s="79">
        <v>40.862589999999997</v>
      </c>
      <c r="AV1042" s="69">
        <v>41.130040000000001</v>
      </c>
      <c r="AW1042" s="71"/>
      <c r="AX1042" s="47"/>
      <c r="AY1042" s="52" t="s">
        <v>4</v>
      </c>
      <c r="AZ1042" s="69">
        <v>40.603119999999997</v>
      </c>
      <c r="BA1042" s="79">
        <v>40.868380000000002</v>
      </c>
      <c r="BB1042" s="69">
        <v>41.133650000000003</v>
      </c>
      <c r="BD1042" s="47"/>
      <c r="BE1042" s="52" t="s">
        <v>4</v>
      </c>
      <c r="BF1042" s="69">
        <v>40.599469999999997</v>
      </c>
      <c r="BG1042" s="79">
        <v>40.865850000000002</v>
      </c>
      <c r="BH1042" s="69">
        <v>41.132240000000003</v>
      </c>
      <c r="BJ1042" s="47"/>
      <c r="BK1042" s="52" t="s">
        <v>4</v>
      </c>
      <c r="BL1042" s="69">
        <v>40.60284</v>
      </c>
      <c r="BM1042" s="79">
        <v>40.872059999999998</v>
      </c>
      <c r="BN1042" s="69">
        <v>41.141269999999999</v>
      </c>
      <c r="BP1042" s="47"/>
      <c r="BQ1042" s="52" t="s">
        <v>4</v>
      </c>
      <c r="BR1042" s="69">
        <v>40.601689999999998</v>
      </c>
      <c r="BS1042" s="79">
        <v>40.871810000000004</v>
      </c>
      <c r="BT1042" s="69">
        <v>41.141930000000002</v>
      </c>
      <c r="BV1042" s="47"/>
      <c r="BW1042" s="52" t="s">
        <v>4</v>
      </c>
      <c r="BX1042" s="69">
        <v>40.589460000000003</v>
      </c>
      <c r="BY1042" s="79">
        <v>40.868119999999998</v>
      </c>
      <c r="BZ1042" s="69">
        <v>41.146769999999997</v>
      </c>
      <c r="CB1042" s="47"/>
      <c r="CC1042" s="52" t="s">
        <v>4</v>
      </c>
      <c r="CD1042" s="69">
        <v>40.549990000000001</v>
      </c>
      <c r="CE1042" s="79">
        <v>40.832549999999998</v>
      </c>
      <c r="CF1042" s="69">
        <v>41.115099999999998</v>
      </c>
    </row>
    <row r="1043" spans="2:84" x14ac:dyDescent="0.3">
      <c r="B1043" s="14" t="s">
        <v>19</v>
      </c>
      <c r="C1043" s="50" t="s">
        <v>3</v>
      </c>
      <c r="D1043" s="71">
        <v>1.48719</v>
      </c>
      <c r="E1043" s="107">
        <v>1.60755</v>
      </c>
      <c r="F1043" s="71">
        <v>1.7279100000000001</v>
      </c>
      <c r="H1043" s="14" t="s">
        <v>19</v>
      </c>
      <c r="I1043" s="50" t="s">
        <v>3</v>
      </c>
      <c r="J1043" s="71">
        <v>1.4829300000000001</v>
      </c>
      <c r="K1043" s="107">
        <v>1.59636</v>
      </c>
      <c r="L1043" s="71">
        <v>1.7097800000000001</v>
      </c>
      <c r="N1043" s="14" t="s">
        <v>19</v>
      </c>
      <c r="O1043" s="50" t="s">
        <v>3</v>
      </c>
      <c r="P1043" s="71">
        <v>1.48055</v>
      </c>
      <c r="Q1043" s="107">
        <v>1.5914699999999999</v>
      </c>
      <c r="R1043" s="71">
        <v>1.70238</v>
      </c>
      <c r="T1043" s="14" t="s">
        <v>19</v>
      </c>
      <c r="U1043" s="50" t="s">
        <v>3</v>
      </c>
      <c r="V1043" s="71">
        <v>1.47085</v>
      </c>
      <c r="W1043" s="107">
        <v>1.5841700000000001</v>
      </c>
      <c r="X1043" s="71">
        <v>1.6974800000000001</v>
      </c>
      <c r="Z1043" s="14" t="s">
        <v>19</v>
      </c>
      <c r="AA1043" s="50" t="s">
        <v>3</v>
      </c>
      <c r="AB1043" s="71">
        <v>1.4619800000000001</v>
      </c>
      <c r="AC1043" s="107">
        <v>1.57107</v>
      </c>
      <c r="AD1043" s="71">
        <v>1.6801699999999999</v>
      </c>
      <c r="AF1043" s="14" t="s">
        <v>19</v>
      </c>
      <c r="AG1043" s="50" t="s">
        <v>3</v>
      </c>
      <c r="AH1043" s="71">
        <v>1.4565900000000001</v>
      </c>
      <c r="AI1043" s="107">
        <v>1.5579499999999999</v>
      </c>
      <c r="AJ1043" s="71">
        <v>1.6593100000000001</v>
      </c>
      <c r="AL1043" s="14" t="s">
        <v>19</v>
      </c>
      <c r="AM1043" s="50" t="s">
        <v>3</v>
      </c>
      <c r="AN1043" s="71">
        <v>1.4507000000000001</v>
      </c>
      <c r="AO1043" s="107">
        <v>1.53857</v>
      </c>
      <c r="AP1043" s="71">
        <v>1.62645</v>
      </c>
      <c r="AR1043" s="14" t="s">
        <v>19</v>
      </c>
      <c r="AS1043" s="50" t="s">
        <v>3</v>
      </c>
      <c r="AT1043" s="71">
        <v>1.42642</v>
      </c>
      <c r="AU1043" s="107">
        <v>1.50491</v>
      </c>
      <c r="AV1043" s="71">
        <v>1.5833999999999999</v>
      </c>
      <c r="AW1043" s="71"/>
      <c r="AX1043" s="14" t="s">
        <v>19</v>
      </c>
      <c r="AY1043" s="50" t="s">
        <v>3</v>
      </c>
      <c r="AZ1043" s="71">
        <v>1.41361</v>
      </c>
      <c r="BA1043" s="107">
        <v>1.4847999999999999</v>
      </c>
      <c r="BB1043" s="71">
        <v>1.556</v>
      </c>
      <c r="BD1043" s="14" t="s">
        <v>19</v>
      </c>
      <c r="BE1043" s="50" t="s">
        <v>3</v>
      </c>
      <c r="BF1043" s="71">
        <v>1.38107</v>
      </c>
      <c r="BG1043" s="107">
        <v>1.4380999999999999</v>
      </c>
      <c r="BH1043" s="71">
        <v>1.4951300000000001</v>
      </c>
      <c r="BJ1043" s="14" t="s">
        <v>19</v>
      </c>
      <c r="BK1043" s="50" t="s">
        <v>3</v>
      </c>
      <c r="BL1043" s="71">
        <v>1.3513299999999999</v>
      </c>
      <c r="BM1043" s="107">
        <v>1.3868499999999999</v>
      </c>
      <c r="BN1043" s="71">
        <v>1.4223600000000001</v>
      </c>
      <c r="BP1043" s="14" t="s">
        <v>19</v>
      </c>
      <c r="BQ1043" s="50" t="s">
        <v>3</v>
      </c>
      <c r="BR1043" s="71">
        <v>1.2957700000000001</v>
      </c>
      <c r="BS1043" s="107">
        <v>1.3243100000000001</v>
      </c>
      <c r="BT1043" s="71">
        <v>1.35286</v>
      </c>
      <c r="BV1043" s="14" t="s">
        <v>19</v>
      </c>
      <c r="BW1043" s="50" t="s">
        <v>3</v>
      </c>
      <c r="BX1043" s="71">
        <v>1.20581</v>
      </c>
      <c r="BY1043" s="107">
        <v>1.22793</v>
      </c>
      <c r="BZ1043" s="71">
        <v>1.25004</v>
      </c>
      <c r="CB1043" s="14" t="s">
        <v>19</v>
      </c>
      <c r="CC1043" s="50" t="s">
        <v>3</v>
      </c>
      <c r="CD1043" s="71">
        <v>1.09996</v>
      </c>
      <c r="CE1043" s="107">
        <v>1.11466</v>
      </c>
      <c r="CF1043" s="71">
        <v>1.1293500000000001</v>
      </c>
    </row>
    <row r="1044" spans="2:84" x14ac:dyDescent="0.3">
      <c r="B1044" s="47"/>
      <c r="C1044" s="52" t="s">
        <v>4</v>
      </c>
      <c r="D1044" s="69">
        <v>1.1463000000000001</v>
      </c>
      <c r="E1044" s="79">
        <v>1.2095899999999999</v>
      </c>
      <c r="F1044" s="69">
        <v>1.2728900000000001</v>
      </c>
      <c r="H1044" s="47"/>
      <c r="I1044" s="52" t="s">
        <v>4</v>
      </c>
      <c r="J1044" s="69">
        <v>1.1398999999999999</v>
      </c>
      <c r="K1044" s="79">
        <v>1.19774</v>
      </c>
      <c r="L1044" s="69">
        <v>1.2555700000000001</v>
      </c>
      <c r="N1044" s="47"/>
      <c r="O1044" s="52" t="s">
        <v>4</v>
      </c>
      <c r="P1044" s="69">
        <v>1.13269</v>
      </c>
      <c r="Q1044" s="79">
        <v>1.18405</v>
      </c>
      <c r="R1044" s="69">
        <v>1.2354099999999999</v>
      </c>
      <c r="T1044" s="47"/>
      <c r="U1044" s="52" t="s">
        <v>4</v>
      </c>
      <c r="V1044" s="69">
        <v>1.12168</v>
      </c>
      <c r="W1044" s="79">
        <v>1.1701699999999999</v>
      </c>
      <c r="X1044" s="69">
        <v>1.2186699999999999</v>
      </c>
      <c r="Z1044" s="47"/>
      <c r="AA1044" s="52" t="s">
        <v>4</v>
      </c>
      <c r="AB1044" s="69">
        <v>1.10849</v>
      </c>
      <c r="AC1044" s="79">
        <v>1.15273</v>
      </c>
      <c r="AD1044" s="69">
        <v>1.19696</v>
      </c>
      <c r="AF1044" s="47"/>
      <c r="AG1044" s="52" t="s">
        <v>4</v>
      </c>
      <c r="AH1044" s="69">
        <v>1.09527</v>
      </c>
      <c r="AI1044" s="79">
        <v>1.13646</v>
      </c>
      <c r="AJ1044" s="69">
        <v>1.1776500000000001</v>
      </c>
      <c r="AL1044" s="47"/>
      <c r="AM1044" s="52" t="s">
        <v>4</v>
      </c>
      <c r="AN1044" s="69">
        <v>1.08484</v>
      </c>
      <c r="AO1044" s="79">
        <v>1.1246100000000001</v>
      </c>
      <c r="AP1044" s="69">
        <v>1.16438</v>
      </c>
      <c r="AR1044" s="47"/>
      <c r="AS1044" s="52" t="s">
        <v>4</v>
      </c>
      <c r="AT1044" s="69">
        <v>1.0528999999999999</v>
      </c>
      <c r="AU1044" s="79">
        <v>1.1082799999999999</v>
      </c>
      <c r="AV1044" s="69">
        <v>1.16367</v>
      </c>
      <c r="AW1044" s="71"/>
      <c r="AX1044" s="47"/>
      <c r="AY1044" s="52" t="s">
        <v>4</v>
      </c>
      <c r="AZ1044" s="69">
        <v>1.03169</v>
      </c>
      <c r="BA1044" s="79">
        <v>1.12517</v>
      </c>
      <c r="BB1044" s="69">
        <v>1.2186399999999999</v>
      </c>
      <c r="BD1044" s="47"/>
      <c r="BE1044" s="52" t="s">
        <v>4</v>
      </c>
      <c r="BF1044" s="69">
        <v>1.0270699999999999</v>
      </c>
      <c r="BG1044" s="79">
        <v>1.11968</v>
      </c>
      <c r="BH1044" s="69">
        <v>1.2122999999999999</v>
      </c>
      <c r="BJ1044" s="47"/>
      <c r="BK1044" s="52" t="s">
        <v>4</v>
      </c>
      <c r="BL1044" s="69">
        <v>1.0351900000000001</v>
      </c>
      <c r="BM1044" s="79">
        <v>1.14411</v>
      </c>
      <c r="BN1044" s="69">
        <v>1.2530300000000001</v>
      </c>
      <c r="BP1044" s="47"/>
      <c r="BQ1044" s="52" t="s">
        <v>4</v>
      </c>
      <c r="BR1044" s="69">
        <v>1.0909500000000001</v>
      </c>
      <c r="BS1044" s="79">
        <v>1.18746</v>
      </c>
      <c r="BT1044" s="69">
        <v>1.2839700000000001</v>
      </c>
      <c r="BV1044" s="47"/>
      <c r="BW1044" s="52" t="s">
        <v>4</v>
      </c>
      <c r="BX1044" s="69">
        <v>1.1268</v>
      </c>
      <c r="BY1044" s="79">
        <v>1.17821</v>
      </c>
      <c r="BZ1044" s="69">
        <v>1.2296100000000001</v>
      </c>
      <c r="CB1044" s="47"/>
      <c r="CC1044" s="52" t="s">
        <v>4</v>
      </c>
      <c r="CD1044" s="69">
        <v>1.08104</v>
      </c>
      <c r="CE1044" s="79">
        <v>1.1229499999999999</v>
      </c>
      <c r="CF1044" s="69">
        <v>1.1648700000000001</v>
      </c>
    </row>
    <row r="1045" spans="2:84" x14ac:dyDescent="0.3">
      <c r="B1045" s="14" t="s">
        <v>20</v>
      </c>
      <c r="C1045" s="50" t="s">
        <v>3</v>
      </c>
      <c r="D1045" s="71">
        <v>1.2657799999999999</v>
      </c>
      <c r="E1045" s="107">
        <v>1.4080900000000001</v>
      </c>
      <c r="F1045" s="71">
        <v>1.5504100000000001</v>
      </c>
      <c r="H1045" s="14" t="s">
        <v>20</v>
      </c>
      <c r="I1045" s="50" t="s">
        <v>3</v>
      </c>
      <c r="J1045" s="71">
        <v>1.2691399999999999</v>
      </c>
      <c r="K1045" s="107">
        <v>1.4089799999999999</v>
      </c>
      <c r="L1045" s="71">
        <v>1.54881</v>
      </c>
      <c r="N1045" s="14" t="s">
        <v>20</v>
      </c>
      <c r="O1045" s="50" t="s">
        <v>3</v>
      </c>
      <c r="P1045" s="71">
        <v>1.25122</v>
      </c>
      <c r="Q1045" s="107">
        <v>1.3975500000000001</v>
      </c>
      <c r="R1045" s="71">
        <v>1.5438799999999999</v>
      </c>
      <c r="T1045" s="14" t="s">
        <v>20</v>
      </c>
      <c r="U1045" s="50" t="s">
        <v>3</v>
      </c>
      <c r="V1045" s="71">
        <v>1.21862</v>
      </c>
      <c r="W1045" s="107">
        <v>1.38026</v>
      </c>
      <c r="X1045" s="71">
        <v>1.5419</v>
      </c>
      <c r="Z1045" s="14" t="s">
        <v>20</v>
      </c>
      <c r="AA1045" s="50" t="s">
        <v>3</v>
      </c>
      <c r="AB1045" s="71">
        <v>1.1838299999999999</v>
      </c>
      <c r="AC1045" s="107">
        <v>1.3584799999999999</v>
      </c>
      <c r="AD1045" s="71">
        <v>1.5331399999999999</v>
      </c>
      <c r="AF1045" s="14" t="s">
        <v>20</v>
      </c>
      <c r="AG1045" s="50" t="s">
        <v>3</v>
      </c>
      <c r="AH1045" s="71">
        <v>1.1396200000000001</v>
      </c>
      <c r="AI1045" s="107">
        <v>1.32142</v>
      </c>
      <c r="AJ1045" s="71">
        <v>1.5032099999999999</v>
      </c>
      <c r="AL1045" s="14" t="s">
        <v>20</v>
      </c>
      <c r="AM1045" s="50" t="s">
        <v>3</v>
      </c>
      <c r="AN1045" s="71">
        <v>1.09104</v>
      </c>
      <c r="AO1045" s="107">
        <v>1.2784599999999999</v>
      </c>
      <c r="AP1045" s="71">
        <v>1.46587</v>
      </c>
      <c r="AR1045" s="14" t="s">
        <v>20</v>
      </c>
      <c r="AS1045" s="50" t="s">
        <v>3</v>
      </c>
      <c r="AT1045" s="71">
        <v>1.0395000000000001</v>
      </c>
      <c r="AU1045" s="107">
        <v>1.23176</v>
      </c>
      <c r="AV1045" s="71">
        <v>1.4240200000000001</v>
      </c>
      <c r="AW1045" s="71"/>
      <c r="AX1045" s="14" t="s">
        <v>20</v>
      </c>
      <c r="AY1045" s="50" t="s">
        <v>3</v>
      </c>
      <c r="AZ1045" s="71">
        <v>0.91752999999999996</v>
      </c>
      <c r="BA1045" s="107">
        <v>1.12009</v>
      </c>
      <c r="BB1045" s="71">
        <v>1.32264</v>
      </c>
      <c r="BD1045" s="14" t="s">
        <v>20</v>
      </c>
      <c r="BE1045" s="50" t="s">
        <v>3</v>
      </c>
      <c r="BF1045" s="71">
        <v>0.84970999999999997</v>
      </c>
      <c r="BG1045" s="107">
        <v>1.0280100000000001</v>
      </c>
      <c r="BH1045" s="71">
        <v>1.20631</v>
      </c>
      <c r="BJ1045" s="14" t="s">
        <v>20</v>
      </c>
      <c r="BK1045" s="50" t="s">
        <v>3</v>
      </c>
      <c r="BL1045" s="71">
        <v>0.74831999999999999</v>
      </c>
      <c r="BM1045" s="107">
        <v>0.89361999999999997</v>
      </c>
      <c r="BN1045" s="71">
        <v>1.03891</v>
      </c>
      <c r="BP1045" s="14" t="s">
        <v>20</v>
      </c>
      <c r="BQ1045" s="50" t="s">
        <v>3</v>
      </c>
      <c r="BR1045" s="71">
        <v>0.50988999999999995</v>
      </c>
      <c r="BS1045" s="107">
        <v>0.67296999999999996</v>
      </c>
      <c r="BT1045" s="71">
        <v>0.83604000000000001</v>
      </c>
      <c r="BV1045" s="14" t="s">
        <v>20</v>
      </c>
      <c r="BW1045" s="50" t="s">
        <v>3</v>
      </c>
      <c r="BX1045" s="71">
        <v>0.44888</v>
      </c>
      <c r="BY1045" s="107">
        <v>0.56689000000000001</v>
      </c>
      <c r="BZ1045" s="71">
        <v>0.68489999999999995</v>
      </c>
      <c r="CB1045" s="14" t="s">
        <v>20</v>
      </c>
      <c r="CC1045" s="50" t="s">
        <v>3</v>
      </c>
      <c r="CD1045" s="71">
        <v>0.45676</v>
      </c>
      <c r="CE1045" s="107">
        <v>0.53654000000000002</v>
      </c>
      <c r="CF1045" s="71">
        <v>0.61633000000000004</v>
      </c>
    </row>
    <row r="1046" spans="2:84" x14ac:dyDescent="0.3">
      <c r="B1046" s="47"/>
      <c r="C1046" s="52" t="s">
        <v>4</v>
      </c>
      <c r="D1046" s="69">
        <v>1.0120499999999999</v>
      </c>
      <c r="E1046" s="79">
        <v>1.0625899999999999</v>
      </c>
      <c r="F1046" s="69">
        <v>1.11313</v>
      </c>
      <c r="H1046" s="47"/>
      <c r="I1046" s="52" t="s">
        <v>4</v>
      </c>
      <c r="J1046" s="69">
        <v>1.0102500000000001</v>
      </c>
      <c r="K1046" s="79">
        <v>1.06179</v>
      </c>
      <c r="L1046" s="69">
        <v>1.1133299999999999</v>
      </c>
      <c r="N1046" s="47"/>
      <c r="O1046" s="52" t="s">
        <v>4</v>
      </c>
      <c r="P1046" s="69">
        <v>1.0071699999999999</v>
      </c>
      <c r="Q1046" s="79">
        <v>1.06</v>
      </c>
      <c r="R1046" s="69">
        <v>1.11283</v>
      </c>
      <c r="T1046" s="47"/>
      <c r="U1046" s="52" t="s">
        <v>4</v>
      </c>
      <c r="V1046" s="69">
        <v>0.99704000000000004</v>
      </c>
      <c r="W1046" s="79">
        <v>1.05521</v>
      </c>
      <c r="X1046" s="69">
        <v>1.1133900000000001</v>
      </c>
      <c r="Z1046" s="47"/>
      <c r="AA1046" s="52" t="s">
        <v>4</v>
      </c>
      <c r="AB1046" s="69">
        <v>0.98882999999999999</v>
      </c>
      <c r="AC1046" s="79">
        <v>1.05447</v>
      </c>
      <c r="AD1046" s="69">
        <v>1.12012</v>
      </c>
      <c r="AF1046" s="47"/>
      <c r="AG1046" s="52" t="s">
        <v>4</v>
      </c>
      <c r="AH1046" s="69">
        <v>0.98748000000000002</v>
      </c>
      <c r="AI1046" s="79">
        <v>1.0529299999999999</v>
      </c>
      <c r="AJ1046" s="69">
        <v>1.1183700000000001</v>
      </c>
      <c r="AL1046" s="47"/>
      <c r="AM1046" s="52" t="s">
        <v>4</v>
      </c>
      <c r="AN1046" s="69">
        <v>0.97694000000000003</v>
      </c>
      <c r="AO1046" s="79">
        <v>1.0487599999999999</v>
      </c>
      <c r="AP1046" s="69">
        <v>1.1205799999999999</v>
      </c>
      <c r="AR1046" s="47"/>
      <c r="AS1046" s="52" t="s">
        <v>4</v>
      </c>
      <c r="AT1046" s="69">
        <v>0.96575999999999995</v>
      </c>
      <c r="AU1046" s="79">
        <v>1.0412300000000001</v>
      </c>
      <c r="AV1046" s="69">
        <v>1.1167100000000001</v>
      </c>
      <c r="AW1046" s="71"/>
      <c r="AX1046" s="47"/>
      <c r="AY1046" s="52" t="s">
        <v>4</v>
      </c>
      <c r="AZ1046" s="69">
        <v>0.91198999999999997</v>
      </c>
      <c r="BA1046" s="79">
        <v>1.0028699999999999</v>
      </c>
      <c r="BB1046" s="69">
        <v>1.09375</v>
      </c>
      <c r="BD1046" s="47"/>
      <c r="BE1046" s="52" t="s">
        <v>4</v>
      </c>
      <c r="BF1046" s="69">
        <v>0.88488</v>
      </c>
      <c r="BG1046" s="79">
        <v>0.97069000000000005</v>
      </c>
      <c r="BH1046" s="69">
        <v>1.0564899999999999</v>
      </c>
      <c r="BJ1046" s="47"/>
      <c r="BK1046" s="52" t="s">
        <v>4</v>
      </c>
      <c r="BL1046" s="69">
        <v>0.82218000000000002</v>
      </c>
      <c r="BM1046" s="79">
        <v>0.91056000000000004</v>
      </c>
      <c r="BN1046" s="69">
        <v>0.99894000000000005</v>
      </c>
      <c r="BP1046" s="47"/>
      <c r="BQ1046" s="52" t="s">
        <v>4</v>
      </c>
      <c r="BR1046" s="69">
        <v>0.57852999999999999</v>
      </c>
      <c r="BS1046" s="79">
        <v>0.73111999999999999</v>
      </c>
      <c r="BT1046" s="69">
        <v>0.88371</v>
      </c>
      <c r="BV1046" s="47"/>
      <c r="BW1046" s="52" t="s">
        <v>4</v>
      </c>
      <c r="BX1046" s="69">
        <v>0.52281999999999995</v>
      </c>
      <c r="BY1046" s="79">
        <v>0.65068000000000004</v>
      </c>
      <c r="BZ1046" s="69">
        <v>0.77853000000000006</v>
      </c>
      <c r="CB1046" s="47"/>
      <c r="CC1046" s="52" t="s">
        <v>4</v>
      </c>
      <c r="CD1046" s="69">
        <v>0.53591</v>
      </c>
      <c r="CE1046" s="79">
        <v>0.63363999999999998</v>
      </c>
      <c r="CF1046" s="69">
        <v>0.73136999999999996</v>
      </c>
    </row>
    <row r="1047" spans="2:84" x14ac:dyDescent="0.3">
      <c r="B1047" s="14" t="s">
        <v>21</v>
      </c>
      <c r="C1047" s="50" t="s">
        <v>3</v>
      </c>
      <c r="D1047" s="71">
        <v>1.46407</v>
      </c>
      <c r="E1047" s="78">
        <v>1.57582</v>
      </c>
      <c r="F1047" s="71">
        <v>1.68757</v>
      </c>
      <c r="H1047" s="14" t="s">
        <v>21</v>
      </c>
      <c r="I1047" s="50" t="s">
        <v>3</v>
      </c>
      <c r="J1047" s="71">
        <v>1.4635800000000001</v>
      </c>
      <c r="K1047" s="78">
        <v>1.57504</v>
      </c>
      <c r="L1047" s="71">
        <v>1.6865000000000001</v>
      </c>
      <c r="N1047" s="14" t="s">
        <v>21</v>
      </c>
      <c r="O1047" s="50" t="s">
        <v>3</v>
      </c>
      <c r="P1047" s="71">
        <v>1.4545699999999999</v>
      </c>
      <c r="Q1047" s="78">
        <v>1.5684199999999999</v>
      </c>
      <c r="R1047" s="71">
        <v>1.6822699999999999</v>
      </c>
      <c r="T1047" s="14" t="s">
        <v>21</v>
      </c>
      <c r="U1047" s="50" t="s">
        <v>3</v>
      </c>
      <c r="V1047" s="71">
        <v>1.4358200000000001</v>
      </c>
      <c r="W1047" s="78">
        <v>1.5583899999999999</v>
      </c>
      <c r="X1047" s="71">
        <v>1.6809499999999999</v>
      </c>
      <c r="Z1047" s="14" t="s">
        <v>21</v>
      </c>
      <c r="AA1047" s="50" t="s">
        <v>3</v>
      </c>
      <c r="AB1047" s="71">
        <v>1.4228400000000001</v>
      </c>
      <c r="AC1047" s="78">
        <v>1.54949</v>
      </c>
      <c r="AD1047" s="71">
        <v>1.6761299999999999</v>
      </c>
      <c r="AF1047" s="14" t="s">
        <v>21</v>
      </c>
      <c r="AG1047" s="50" t="s">
        <v>3</v>
      </c>
      <c r="AH1047" s="71">
        <v>1.41974</v>
      </c>
      <c r="AI1047" s="78">
        <v>1.5443499999999999</v>
      </c>
      <c r="AJ1047" s="71">
        <v>1.66896</v>
      </c>
      <c r="AL1047" s="14" t="s">
        <v>21</v>
      </c>
      <c r="AM1047" s="50" t="s">
        <v>3</v>
      </c>
      <c r="AN1047" s="71">
        <v>1.4073500000000001</v>
      </c>
      <c r="AO1047" s="78">
        <v>1.53023</v>
      </c>
      <c r="AP1047" s="71">
        <v>1.6531</v>
      </c>
      <c r="AR1047" s="14" t="s">
        <v>21</v>
      </c>
      <c r="AS1047" s="50" t="s">
        <v>3</v>
      </c>
      <c r="AT1047" s="71">
        <v>1.42072</v>
      </c>
      <c r="AU1047" s="78">
        <v>1.5347299999999999</v>
      </c>
      <c r="AV1047" s="71">
        <v>1.6487499999999999</v>
      </c>
      <c r="AW1047" s="71"/>
      <c r="AX1047" s="14" t="s">
        <v>21</v>
      </c>
      <c r="AY1047" s="50" t="s">
        <v>3</v>
      </c>
      <c r="AZ1047" s="71">
        <v>1.35951</v>
      </c>
      <c r="BA1047" s="78">
        <v>1.4925299999999999</v>
      </c>
      <c r="BB1047" s="71">
        <v>1.62554</v>
      </c>
      <c r="BD1047" s="14" t="s">
        <v>21</v>
      </c>
      <c r="BE1047" s="50" t="s">
        <v>3</v>
      </c>
      <c r="BF1047" s="71">
        <v>1.32063</v>
      </c>
      <c r="BG1047" s="78">
        <v>1.4507099999999999</v>
      </c>
      <c r="BH1047" s="71">
        <v>1.5808</v>
      </c>
      <c r="BJ1047" s="14" t="s">
        <v>21</v>
      </c>
      <c r="BK1047" s="50" t="s">
        <v>3</v>
      </c>
      <c r="BL1047" s="71">
        <v>1.2438</v>
      </c>
      <c r="BM1047" s="78">
        <v>1.3934599999999999</v>
      </c>
      <c r="BN1047" s="71">
        <v>1.54312</v>
      </c>
      <c r="BP1047" s="14" t="s">
        <v>21</v>
      </c>
      <c r="BQ1047" s="50" t="s">
        <v>3</v>
      </c>
      <c r="BR1047" s="71">
        <v>1.0714399999999999</v>
      </c>
      <c r="BS1047" s="78">
        <v>1.2533700000000001</v>
      </c>
      <c r="BT1047" s="71">
        <v>1.4353100000000001</v>
      </c>
      <c r="BV1047" s="14" t="s">
        <v>21</v>
      </c>
      <c r="BW1047" s="50" t="s">
        <v>3</v>
      </c>
      <c r="BX1047" s="71">
        <v>1.04619</v>
      </c>
      <c r="BY1047" s="78">
        <v>1.20305</v>
      </c>
      <c r="BZ1047" s="71">
        <v>1.35991</v>
      </c>
      <c r="CB1047" s="14" t="s">
        <v>21</v>
      </c>
      <c r="CC1047" s="50" t="s">
        <v>3</v>
      </c>
      <c r="CD1047" s="71">
        <v>1.17828</v>
      </c>
      <c r="CE1047" s="78">
        <v>1.24448</v>
      </c>
      <c r="CF1047" s="71">
        <v>1.3106899999999999</v>
      </c>
    </row>
    <row r="1048" spans="2:84" x14ac:dyDescent="0.3">
      <c r="B1048" s="47"/>
      <c r="C1048" s="52" t="s">
        <v>4</v>
      </c>
      <c r="D1048" s="69">
        <v>1.0032300000000001</v>
      </c>
      <c r="E1048" s="79">
        <v>1.04708</v>
      </c>
      <c r="F1048" s="69">
        <v>1.0909199999999999</v>
      </c>
      <c r="H1048" s="47"/>
      <c r="I1048" s="52" t="s">
        <v>4</v>
      </c>
      <c r="J1048" s="69">
        <v>1.00221</v>
      </c>
      <c r="K1048" s="79">
        <v>1.04643</v>
      </c>
      <c r="L1048" s="69">
        <v>1.0906400000000001</v>
      </c>
      <c r="N1048" s="47"/>
      <c r="O1048" s="52" t="s">
        <v>4</v>
      </c>
      <c r="P1048" s="69">
        <v>1.00081</v>
      </c>
      <c r="Q1048" s="79">
        <v>1.04627</v>
      </c>
      <c r="R1048" s="69">
        <v>1.09172</v>
      </c>
      <c r="T1048" s="47"/>
      <c r="U1048" s="52" t="s">
        <v>4</v>
      </c>
      <c r="V1048" s="69">
        <v>0.99817</v>
      </c>
      <c r="W1048" s="79">
        <v>1.04434</v>
      </c>
      <c r="X1048" s="69">
        <v>1.0905100000000001</v>
      </c>
      <c r="Z1048" s="47"/>
      <c r="AA1048" s="52" t="s">
        <v>4</v>
      </c>
      <c r="AB1048" s="69">
        <v>0.99590999999999996</v>
      </c>
      <c r="AC1048" s="79">
        <v>1.0471999999999999</v>
      </c>
      <c r="AD1048" s="69">
        <v>1.0985</v>
      </c>
      <c r="AF1048" s="47"/>
      <c r="AG1048" s="52" t="s">
        <v>4</v>
      </c>
      <c r="AH1048" s="69">
        <v>1.0055000000000001</v>
      </c>
      <c r="AI1048" s="79">
        <v>1.05098</v>
      </c>
      <c r="AJ1048" s="69">
        <v>1.0964700000000001</v>
      </c>
      <c r="AL1048" s="47"/>
      <c r="AM1048" s="52" t="s">
        <v>4</v>
      </c>
      <c r="AN1048" s="69">
        <v>1.00579</v>
      </c>
      <c r="AO1048" s="79">
        <v>1.0541400000000001</v>
      </c>
      <c r="AP1048" s="69">
        <v>1.10249</v>
      </c>
      <c r="AR1048" s="47"/>
      <c r="AS1048" s="52" t="s">
        <v>4</v>
      </c>
      <c r="AT1048" s="69">
        <v>1.0022</v>
      </c>
      <c r="AU1048" s="79">
        <v>1.04965</v>
      </c>
      <c r="AV1048" s="69">
        <v>1.0971</v>
      </c>
      <c r="AW1048" s="71"/>
      <c r="AX1048" s="47"/>
      <c r="AY1048" s="52" t="s">
        <v>4</v>
      </c>
      <c r="AZ1048" s="69">
        <v>0.97338000000000002</v>
      </c>
      <c r="BA1048" s="79">
        <v>1.0303599999999999</v>
      </c>
      <c r="BB1048" s="69">
        <v>1.0873299999999999</v>
      </c>
      <c r="BD1048" s="47"/>
      <c r="BE1048" s="52" t="s">
        <v>4</v>
      </c>
      <c r="BF1048" s="69">
        <v>0.96143999999999996</v>
      </c>
      <c r="BG1048" s="79">
        <v>1.01318</v>
      </c>
      <c r="BH1048" s="69">
        <v>1.06491</v>
      </c>
      <c r="BJ1048" s="47"/>
      <c r="BK1048" s="52" t="s">
        <v>4</v>
      </c>
      <c r="BL1048" s="69">
        <v>0.91718999999999995</v>
      </c>
      <c r="BM1048" s="79">
        <v>0.97931999999999997</v>
      </c>
      <c r="BN1048" s="69">
        <v>1.0414600000000001</v>
      </c>
      <c r="BP1048" s="47"/>
      <c r="BQ1048" s="52" t="s">
        <v>4</v>
      </c>
      <c r="BR1048" s="69">
        <v>0.79796999999999996</v>
      </c>
      <c r="BS1048" s="79">
        <v>0.88354999999999995</v>
      </c>
      <c r="BT1048" s="69">
        <v>0.96911999999999998</v>
      </c>
      <c r="BV1048" s="47"/>
      <c r="BW1048" s="52" t="s">
        <v>4</v>
      </c>
      <c r="BX1048" s="69">
        <v>0.77829000000000004</v>
      </c>
      <c r="BY1048" s="79">
        <v>0.85711999999999999</v>
      </c>
      <c r="BZ1048" s="69">
        <v>0.93594999999999995</v>
      </c>
      <c r="CB1048" s="47"/>
      <c r="CC1048" s="52" t="s">
        <v>4</v>
      </c>
      <c r="CD1048" s="69">
        <v>0.77837000000000001</v>
      </c>
      <c r="CE1048" s="79">
        <v>0.85799000000000003</v>
      </c>
      <c r="CF1048" s="69">
        <v>0.93761000000000005</v>
      </c>
    </row>
    <row r="1049" spans="2:84" x14ac:dyDescent="0.3">
      <c r="B1049" s="14" t="s">
        <v>22</v>
      </c>
      <c r="C1049" s="50" t="s">
        <v>3</v>
      </c>
      <c r="D1049" s="71">
        <v>0.30120999999999998</v>
      </c>
      <c r="E1049" s="78">
        <v>0.31720999999999999</v>
      </c>
      <c r="F1049" s="71">
        <v>0.3332</v>
      </c>
      <c r="H1049" s="14" t="s">
        <v>22</v>
      </c>
      <c r="I1049" s="50" t="s">
        <v>3</v>
      </c>
      <c r="J1049" s="71">
        <v>0.30424000000000001</v>
      </c>
      <c r="K1049" s="78">
        <v>0.31891999999999998</v>
      </c>
      <c r="L1049" s="71">
        <v>0.33360000000000001</v>
      </c>
      <c r="N1049" s="14" t="s">
        <v>22</v>
      </c>
      <c r="O1049" s="50" t="s">
        <v>3</v>
      </c>
      <c r="P1049" s="71">
        <v>0.30617</v>
      </c>
      <c r="Q1049" s="78">
        <v>0.31980999999999998</v>
      </c>
      <c r="R1049" s="71">
        <v>0.33344000000000001</v>
      </c>
      <c r="T1049" s="14" t="s">
        <v>22</v>
      </c>
      <c r="U1049" s="50" t="s">
        <v>3</v>
      </c>
      <c r="V1049" s="71">
        <v>0.30376999999999998</v>
      </c>
      <c r="W1049" s="78">
        <v>0.31968000000000002</v>
      </c>
      <c r="X1049" s="71">
        <v>0.33557999999999999</v>
      </c>
      <c r="Z1049" s="14" t="s">
        <v>22</v>
      </c>
      <c r="AA1049" s="50" t="s">
        <v>3</v>
      </c>
      <c r="AB1049" s="71">
        <v>0.30270999999999998</v>
      </c>
      <c r="AC1049" s="78">
        <v>0.31705</v>
      </c>
      <c r="AD1049" s="71">
        <v>0.33139000000000002</v>
      </c>
      <c r="AF1049" s="14" t="s">
        <v>22</v>
      </c>
      <c r="AG1049" s="50" t="s">
        <v>3</v>
      </c>
      <c r="AH1049" s="71">
        <v>0.29747000000000001</v>
      </c>
      <c r="AI1049" s="78">
        <v>0.31347999999999998</v>
      </c>
      <c r="AJ1049" s="71">
        <v>0.32948</v>
      </c>
      <c r="AL1049" s="14" t="s">
        <v>22</v>
      </c>
      <c r="AM1049" s="50" t="s">
        <v>3</v>
      </c>
      <c r="AN1049" s="71">
        <v>0.29804000000000003</v>
      </c>
      <c r="AO1049" s="78">
        <v>0.30975000000000003</v>
      </c>
      <c r="AP1049" s="71">
        <v>0.32146999999999998</v>
      </c>
      <c r="AR1049" s="14" t="s">
        <v>22</v>
      </c>
      <c r="AS1049" s="50" t="s">
        <v>3</v>
      </c>
      <c r="AT1049" s="71">
        <v>0.28677999999999998</v>
      </c>
      <c r="AU1049" s="78">
        <v>0.29736000000000001</v>
      </c>
      <c r="AV1049" s="71">
        <v>0.30792999999999998</v>
      </c>
      <c r="AW1049" s="71"/>
      <c r="AX1049" s="14" t="s">
        <v>22</v>
      </c>
      <c r="AY1049" s="50" t="s">
        <v>3</v>
      </c>
      <c r="AZ1049" s="71">
        <v>0.28516000000000002</v>
      </c>
      <c r="BA1049" s="78">
        <v>0.29970999999999998</v>
      </c>
      <c r="BB1049" s="71">
        <v>0.31425999999999998</v>
      </c>
      <c r="BD1049" s="14" t="s">
        <v>22</v>
      </c>
      <c r="BE1049" s="50" t="s">
        <v>3</v>
      </c>
      <c r="BF1049" s="71">
        <v>0.28600999999999999</v>
      </c>
      <c r="BG1049" s="78">
        <v>0.29346</v>
      </c>
      <c r="BH1049" s="71">
        <v>0.3009</v>
      </c>
      <c r="BJ1049" s="14" t="s">
        <v>22</v>
      </c>
      <c r="BK1049" s="50" t="s">
        <v>3</v>
      </c>
      <c r="BL1049" s="71">
        <v>0.27948000000000001</v>
      </c>
      <c r="BM1049" s="78">
        <v>0.28626000000000001</v>
      </c>
      <c r="BN1049" s="71">
        <v>0.29304000000000002</v>
      </c>
      <c r="BP1049" s="14" t="s">
        <v>22</v>
      </c>
      <c r="BQ1049" s="50" t="s">
        <v>3</v>
      </c>
      <c r="BR1049" s="71">
        <v>0.27821000000000001</v>
      </c>
      <c r="BS1049" s="78">
        <v>0.28255000000000002</v>
      </c>
      <c r="BT1049" s="71">
        <v>0.28688999999999998</v>
      </c>
      <c r="BV1049" s="14" t="s">
        <v>22</v>
      </c>
      <c r="BW1049" s="50" t="s">
        <v>3</v>
      </c>
      <c r="BX1049" s="71">
        <v>0.27799000000000001</v>
      </c>
      <c r="BY1049" s="78">
        <v>0.28079999999999999</v>
      </c>
      <c r="BZ1049" s="71">
        <v>0.28361999999999998</v>
      </c>
      <c r="CB1049" s="14" t="s">
        <v>22</v>
      </c>
      <c r="CC1049" s="50" t="s">
        <v>3</v>
      </c>
      <c r="CD1049" s="71">
        <v>0.27866999999999997</v>
      </c>
      <c r="CE1049" s="78">
        <v>0.28150999999999998</v>
      </c>
      <c r="CF1049" s="71">
        <v>0.28434999999999999</v>
      </c>
    </row>
    <row r="1050" spans="2:84" x14ac:dyDescent="0.3">
      <c r="B1050" s="47"/>
      <c r="C1050" s="52" t="s">
        <v>4</v>
      </c>
      <c r="D1050" s="69">
        <v>0.20957000000000001</v>
      </c>
      <c r="E1050" s="79">
        <v>0.21743999999999999</v>
      </c>
      <c r="F1050" s="69">
        <v>0.22531000000000001</v>
      </c>
      <c r="H1050" s="47"/>
      <c r="I1050" s="52" t="s">
        <v>4</v>
      </c>
      <c r="J1050" s="69">
        <v>0.21004999999999999</v>
      </c>
      <c r="K1050" s="79">
        <v>0.21745999999999999</v>
      </c>
      <c r="L1050" s="69">
        <v>0.22486</v>
      </c>
      <c r="N1050" s="47"/>
      <c r="O1050" s="52" t="s">
        <v>4</v>
      </c>
      <c r="P1050" s="69">
        <v>0.21013000000000001</v>
      </c>
      <c r="Q1050" s="79">
        <v>0.21621000000000001</v>
      </c>
      <c r="R1050" s="69">
        <v>0.22228000000000001</v>
      </c>
      <c r="T1050" s="47"/>
      <c r="U1050" s="52" t="s">
        <v>4</v>
      </c>
      <c r="V1050" s="69">
        <v>0.21240000000000001</v>
      </c>
      <c r="W1050" s="79">
        <v>0.21875</v>
      </c>
      <c r="X1050" s="69">
        <v>0.22509999999999999</v>
      </c>
      <c r="Z1050" s="47"/>
      <c r="AA1050" s="52" t="s">
        <v>4</v>
      </c>
      <c r="AB1050" s="69">
        <v>0.21004999999999999</v>
      </c>
      <c r="AC1050" s="79">
        <v>0.21851000000000001</v>
      </c>
      <c r="AD1050" s="69">
        <v>0.22696</v>
      </c>
      <c r="AF1050" s="47"/>
      <c r="AG1050" s="52" t="s">
        <v>4</v>
      </c>
      <c r="AH1050" s="69">
        <v>0.20968999999999999</v>
      </c>
      <c r="AI1050" s="79">
        <v>0.21684999999999999</v>
      </c>
      <c r="AJ1050" s="69">
        <v>0.22402</v>
      </c>
      <c r="AL1050" s="47"/>
      <c r="AM1050" s="52" t="s">
        <v>4</v>
      </c>
      <c r="AN1050" s="69">
        <v>0.21595</v>
      </c>
      <c r="AO1050" s="79">
        <v>0.22198999999999999</v>
      </c>
      <c r="AP1050" s="69">
        <v>0.22803999999999999</v>
      </c>
      <c r="AR1050" s="47"/>
      <c r="AS1050" s="52" t="s">
        <v>4</v>
      </c>
      <c r="AT1050" s="69">
        <v>0.20563000000000001</v>
      </c>
      <c r="AU1050" s="79">
        <v>0.21389</v>
      </c>
      <c r="AV1050" s="69">
        <v>0.22216</v>
      </c>
      <c r="AW1050" s="71"/>
      <c r="AX1050" s="47"/>
      <c r="AY1050" s="52" t="s">
        <v>4</v>
      </c>
      <c r="AZ1050" s="69">
        <v>0.21077000000000001</v>
      </c>
      <c r="BA1050" s="79">
        <v>0.21546000000000001</v>
      </c>
      <c r="BB1050" s="69">
        <v>0.22015999999999999</v>
      </c>
      <c r="BD1050" s="47"/>
      <c r="BE1050" s="52" t="s">
        <v>4</v>
      </c>
      <c r="BF1050" s="69">
        <v>0.21143999999999999</v>
      </c>
      <c r="BG1050" s="79">
        <v>0.21393000000000001</v>
      </c>
      <c r="BH1050" s="69">
        <v>0.21640999999999999</v>
      </c>
      <c r="BJ1050" s="47"/>
      <c r="BK1050" s="52" t="s">
        <v>4</v>
      </c>
      <c r="BL1050" s="69">
        <v>0.2117</v>
      </c>
      <c r="BM1050" s="79">
        <v>0.21479999999999999</v>
      </c>
      <c r="BN1050" s="69">
        <v>0.21790000000000001</v>
      </c>
      <c r="BP1050" s="47"/>
      <c r="BQ1050" s="52" t="s">
        <v>4</v>
      </c>
      <c r="BR1050" s="69">
        <v>0.21085999999999999</v>
      </c>
      <c r="BS1050" s="79">
        <v>0.21332999999999999</v>
      </c>
      <c r="BT1050" s="69">
        <v>0.21579000000000001</v>
      </c>
      <c r="BV1050" s="47"/>
      <c r="BW1050" s="52" t="s">
        <v>4</v>
      </c>
      <c r="BX1050" s="69">
        <v>0.20984</v>
      </c>
      <c r="BY1050" s="79">
        <v>0.21157999999999999</v>
      </c>
      <c r="BZ1050" s="69">
        <v>0.21331</v>
      </c>
      <c r="CB1050" s="47"/>
      <c r="CC1050" s="52" t="s">
        <v>4</v>
      </c>
      <c r="CD1050" s="69">
        <v>0.20766000000000001</v>
      </c>
      <c r="CE1050" s="79">
        <v>0.21027999999999999</v>
      </c>
      <c r="CF1050" s="69">
        <v>0.21290000000000001</v>
      </c>
    </row>
    <row r="1051" spans="2:84" x14ac:dyDescent="0.3">
      <c r="B1051" s="14" t="s">
        <v>23</v>
      </c>
      <c r="C1051" s="50" t="s">
        <v>3</v>
      </c>
      <c r="D1051" s="71">
        <v>0.27202999999999999</v>
      </c>
      <c r="E1051" s="107">
        <v>0.58799999999999997</v>
      </c>
      <c r="F1051" s="71">
        <v>0.90398000000000001</v>
      </c>
      <c r="H1051" s="14" t="s">
        <v>23</v>
      </c>
      <c r="I1051" s="50" t="s">
        <v>3</v>
      </c>
      <c r="J1051" s="71">
        <v>0.27311000000000002</v>
      </c>
      <c r="K1051" s="107">
        <v>0.57950999999999997</v>
      </c>
      <c r="L1051" s="71">
        <v>0.88592000000000004</v>
      </c>
      <c r="N1051" s="14" t="s">
        <v>23</v>
      </c>
      <c r="O1051" s="50" t="s">
        <v>3</v>
      </c>
      <c r="P1051" s="71">
        <v>0.28797</v>
      </c>
      <c r="Q1051" s="107">
        <v>0.60331999999999997</v>
      </c>
      <c r="R1051" s="71">
        <v>0.91866999999999999</v>
      </c>
      <c r="T1051" s="14" t="s">
        <v>23</v>
      </c>
      <c r="U1051" s="50" t="s">
        <v>3</v>
      </c>
      <c r="V1051" s="71">
        <v>0.29837000000000002</v>
      </c>
      <c r="W1051" s="107">
        <v>0.65690999999999999</v>
      </c>
      <c r="X1051" s="71">
        <v>1.0154399999999999</v>
      </c>
      <c r="Z1051" s="14" t="s">
        <v>23</v>
      </c>
      <c r="AA1051" s="50" t="s">
        <v>3</v>
      </c>
      <c r="AB1051" s="71">
        <v>0.30288999999999999</v>
      </c>
      <c r="AC1051" s="107">
        <v>0.73055000000000003</v>
      </c>
      <c r="AD1051" s="71">
        <v>1.15821</v>
      </c>
      <c r="AF1051" s="14" t="s">
        <v>23</v>
      </c>
      <c r="AG1051" s="50" t="s">
        <v>3</v>
      </c>
      <c r="AH1051" s="71">
        <v>0.32217000000000001</v>
      </c>
      <c r="AI1051" s="107">
        <v>0.92</v>
      </c>
      <c r="AJ1051" s="71">
        <v>1.5178400000000001</v>
      </c>
      <c r="AL1051" s="14" t="s">
        <v>23</v>
      </c>
      <c r="AM1051" s="50" t="s">
        <v>3</v>
      </c>
      <c r="AN1051" s="71">
        <v>0.36720000000000003</v>
      </c>
      <c r="AO1051" s="107">
        <v>1.13236</v>
      </c>
      <c r="AP1051" s="71">
        <v>1.89751</v>
      </c>
      <c r="AR1051" s="14" t="s">
        <v>23</v>
      </c>
      <c r="AS1051" s="50" t="s">
        <v>3</v>
      </c>
      <c r="AT1051" s="71">
        <v>0.45961999999999997</v>
      </c>
      <c r="AU1051" s="107">
        <v>1.5872999999999999</v>
      </c>
      <c r="AV1051" s="71">
        <v>2.7149700000000001</v>
      </c>
      <c r="AW1051" s="71"/>
      <c r="AX1051" s="14" t="s">
        <v>23</v>
      </c>
      <c r="AY1051" s="50" t="s">
        <v>3</v>
      </c>
      <c r="AZ1051" s="71">
        <v>0.6109</v>
      </c>
      <c r="BA1051" s="107">
        <v>2.6163400000000001</v>
      </c>
      <c r="BB1051" s="71">
        <v>4.6217899999999998</v>
      </c>
      <c r="BD1051" s="14" t="s">
        <v>23</v>
      </c>
      <c r="BE1051" s="50" t="s">
        <v>3</v>
      </c>
      <c r="BF1051" s="71">
        <v>1.2449300000000001</v>
      </c>
      <c r="BG1051" s="107">
        <v>3.2619400000000001</v>
      </c>
      <c r="BH1051" s="71">
        <v>5.2789599999999997</v>
      </c>
      <c r="BJ1051" s="14" t="s">
        <v>23</v>
      </c>
      <c r="BK1051" s="50" t="s">
        <v>3</v>
      </c>
      <c r="BL1051" s="71">
        <v>2.38096</v>
      </c>
      <c r="BM1051" s="107">
        <v>5.0933299999999999</v>
      </c>
      <c r="BN1051" s="71">
        <v>7.8057100000000004</v>
      </c>
      <c r="BP1051" s="14" t="s">
        <v>23</v>
      </c>
      <c r="BQ1051" s="50" t="s">
        <v>3</v>
      </c>
      <c r="BR1051" s="71">
        <v>5.0823900000000002</v>
      </c>
      <c r="BS1051" s="107">
        <v>8.7170100000000001</v>
      </c>
      <c r="BT1051" s="71">
        <v>12.35162</v>
      </c>
      <c r="BV1051" s="14" t="s">
        <v>23</v>
      </c>
      <c r="BW1051" s="50" t="s">
        <v>3</v>
      </c>
      <c r="BX1051" s="71">
        <v>9.8815899999999992</v>
      </c>
      <c r="BY1051" s="107">
        <v>14.0892</v>
      </c>
      <c r="BZ1051" s="71">
        <v>18.296800000000001</v>
      </c>
      <c r="CB1051" s="14" t="s">
        <v>23</v>
      </c>
      <c r="CC1051" s="50" t="s">
        <v>3</v>
      </c>
      <c r="CD1051" s="71">
        <v>20.531980000000001</v>
      </c>
      <c r="CE1051" s="107">
        <v>26.524840000000001</v>
      </c>
      <c r="CF1051" s="71">
        <v>32.517699999999998</v>
      </c>
    </row>
    <row r="1052" spans="2:84" x14ac:dyDescent="0.3">
      <c r="B1052" s="47"/>
      <c r="C1052" s="52" t="s">
        <v>4</v>
      </c>
      <c r="D1052" s="69">
        <v>0.99465999999999999</v>
      </c>
      <c r="E1052" s="79">
        <v>1.7478</v>
      </c>
      <c r="F1052" s="69">
        <v>2.5009399999999999</v>
      </c>
      <c r="H1052" s="47"/>
      <c r="I1052" s="52" t="s">
        <v>4</v>
      </c>
      <c r="J1052" s="69">
        <v>0.98048999999999997</v>
      </c>
      <c r="K1052" s="79">
        <v>1.75943</v>
      </c>
      <c r="L1052" s="69">
        <v>2.5383599999999999</v>
      </c>
      <c r="N1052" s="47"/>
      <c r="O1052" s="52" t="s">
        <v>4</v>
      </c>
      <c r="P1052" s="69">
        <v>1.0718799999999999</v>
      </c>
      <c r="Q1052" s="79">
        <v>1.8561300000000001</v>
      </c>
      <c r="R1052" s="69">
        <v>2.6403699999999999</v>
      </c>
      <c r="T1052" s="47"/>
      <c r="U1052" s="52" t="s">
        <v>4</v>
      </c>
      <c r="V1052" s="69">
        <v>0.96511000000000002</v>
      </c>
      <c r="W1052" s="79">
        <v>2.30722</v>
      </c>
      <c r="X1052" s="69">
        <v>3.64933</v>
      </c>
      <c r="Z1052" s="47"/>
      <c r="AA1052" s="52" t="s">
        <v>4</v>
      </c>
      <c r="AB1052" s="69">
        <v>1.2172700000000001</v>
      </c>
      <c r="AC1052" s="79">
        <v>2.4979800000000001</v>
      </c>
      <c r="AD1052" s="69">
        <v>3.7787000000000002</v>
      </c>
      <c r="AF1052" s="47"/>
      <c r="AG1052" s="52" t="s">
        <v>4</v>
      </c>
      <c r="AH1052" s="69">
        <v>1.2347699999999999</v>
      </c>
      <c r="AI1052" s="79">
        <v>2.9383699999999999</v>
      </c>
      <c r="AJ1052" s="69">
        <v>4.6419699999999997</v>
      </c>
      <c r="AL1052" s="47"/>
      <c r="AM1052" s="52" t="s">
        <v>4</v>
      </c>
      <c r="AN1052" s="69">
        <v>1.80565</v>
      </c>
      <c r="AO1052" s="79">
        <v>3.41229</v>
      </c>
      <c r="AP1052" s="69">
        <v>5.0189300000000001</v>
      </c>
      <c r="AR1052" s="47"/>
      <c r="AS1052" s="52" t="s">
        <v>4</v>
      </c>
      <c r="AT1052" s="69">
        <v>2.4855499999999999</v>
      </c>
      <c r="AU1052" s="79">
        <v>4.6734099999999996</v>
      </c>
      <c r="AV1052" s="69">
        <v>6.8612700000000002</v>
      </c>
      <c r="AW1052" s="71"/>
      <c r="AX1052" s="47"/>
      <c r="AY1052" s="52" t="s">
        <v>4</v>
      </c>
      <c r="AZ1052" s="69">
        <v>3.7387800000000002</v>
      </c>
      <c r="BA1052" s="79">
        <v>6.6274100000000002</v>
      </c>
      <c r="BB1052" s="69">
        <v>9.5160400000000003</v>
      </c>
      <c r="BD1052" s="47"/>
      <c r="BE1052" s="52" t="s">
        <v>4</v>
      </c>
      <c r="BF1052" s="69">
        <v>4.4113600000000002</v>
      </c>
      <c r="BG1052" s="79">
        <v>7.6803800000000004</v>
      </c>
      <c r="BH1052" s="69">
        <v>10.94941</v>
      </c>
      <c r="BJ1052" s="47"/>
      <c r="BK1052" s="52" t="s">
        <v>4</v>
      </c>
      <c r="BL1052" s="69">
        <v>6.6603700000000003</v>
      </c>
      <c r="BM1052" s="79">
        <v>10.240119999999999</v>
      </c>
      <c r="BN1052" s="69">
        <v>13.819879999999999</v>
      </c>
      <c r="BP1052" s="47"/>
      <c r="BQ1052" s="52" t="s">
        <v>4</v>
      </c>
      <c r="BR1052" s="69">
        <v>7.7329100000000004</v>
      </c>
      <c r="BS1052" s="79">
        <v>11.83541</v>
      </c>
      <c r="BT1052" s="69">
        <v>15.93792</v>
      </c>
      <c r="BV1052" s="47"/>
      <c r="BW1052" s="52" t="s">
        <v>4</v>
      </c>
      <c r="BX1052" s="69">
        <v>12.276400000000001</v>
      </c>
      <c r="BY1052" s="79">
        <v>17.547170000000001</v>
      </c>
      <c r="BZ1052" s="69">
        <v>22.81793</v>
      </c>
      <c r="CB1052" s="47"/>
      <c r="CC1052" s="52" t="s">
        <v>4</v>
      </c>
      <c r="CD1052" s="69">
        <v>24.114799999999999</v>
      </c>
      <c r="CE1052" s="79">
        <v>30.328220000000002</v>
      </c>
      <c r="CF1052" s="69">
        <v>36.541649999999997</v>
      </c>
    </row>
    <row r="1053" spans="2:84" x14ac:dyDescent="0.3">
      <c r="B1053" s="14" t="s">
        <v>24</v>
      </c>
      <c r="C1053" s="50" t="s">
        <v>3</v>
      </c>
      <c r="D1053" s="71">
        <v>2.7986800000000001</v>
      </c>
      <c r="E1053" s="78">
        <v>3.8383799999999999</v>
      </c>
      <c r="F1053" s="71">
        <v>4.8780900000000003</v>
      </c>
      <c r="H1053" s="14" t="s">
        <v>24</v>
      </c>
      <c r="I1053" s="50" t="s">
        <v>3</v>
      </c>
      <c r="J1053" s="71">
        <v>2.7960400000000001</v>
      </c>
      <c r="K1053" s="78">
        <v>3.823</v>
      </c>
      <c r="L1053" s="71">
        <v>4.8499499999999998</v>
      </c>
      <c r="N1053" s="14" t="s">
        <v>24</v>
      </c>
      <c r="O1053" s="50" t="s">
        <v>3</v>
      </c>
      <c r="P1053" s="71">
        <v>2.81976</v>
      </c>
      <c r="Q1053" s="78">
        <v>3.8532600000000001</v>
      </c>
      <c r="R1053" s="71">
        <v>4.8867700000000003</v>
      </c>
      <c r="T1053" s="14" t="s">
        <v>24</v>
      </c>
      <c r="U1053" s="50" t="s">
        <v>3</v>
      </c>
      <c r="V1053" s="71">
        <v>2.8938700000000002</v>
      </c>
      <c r="W1053" s="78">
        <v>3.9048699999999998</v>
      </c>
      <c r="X1053" s="71">
        <v>4.9158799999999996</v>
      </c>
      <c r="Z1053" s="14" t="s">
        <v>24</v>
      </c>
      <c r="AA1053" s="50" t="s">
        <v>3</v>
      </c>
      <c r="AB1053" s="71">
        <v>2.92517</v>
      </c>
      <c r="AC1053" s="78">
        <v>3.9401299999999999</v>
      </c>
      <c r="AD1053" s="71">
        <v>4.9550900000000002</v>
      </c>
      <c r="AF1053" s="14" t="s">
        <v>24</v>
      </c>
      <c r="AG1053" s="50" t="s">
        <v>3</v>
      </c>
      <c r="AH1053" s="71">
        <v>3.0609500000000001</v>
      </c>
      <c r="AI1053" s="78">
        <v>4.1520700000000001</v>
      </c>
      <c r="AJ1053" s="71">
        <v>5.2431900000000002</v>
      </c>
      <c r="AL1053" s="14" t="s">
        <v>24</v>
      </c>
      <c r="AM1053" s="50" t="s">
        <v>3</v>
      </c>
      <c r="AN1053" s="71">
        <v>3.3364199999999999</v>
      </c>
      <c r="AO1053" s="78">
        <v>4.4855200000000002</v>
      </c>
      <c r="AP1053" s="71">
        <v>5.63462</v>
      </c>
      <c r="AR1053" s="14" t="s">
        <v>24</v>
      </c>
      <c r="AS1053" s="50" t="s">
        <v>3</v>
      </c>
      <c r="AT1053" s="71">
        <v>3.6516600000000001</v>
      </c>
      <c r="AU1053" s="78">
        <v>5.1928799999999997</v>
      </c>
      <c r="AV1053" s="71">
        <v>6.7340999999999998</v>
      </c>
      <c r="AW1053" s="71"/>
      <c r="AX1053" s="14" t="s">
        <v>24</v>
      </c>
      <c r="AY1053" s="50" t="s">
        <v>3</v>
      </c>
      <c r="AZ1053" s="71">
        <v>3.9475500000000001</v>
      </c>
      <c r="BA1053" s="78">
        <v>6.5404099999999996</v>
      </c>
      <c r="BB1053" s="71">
        <v>9.1332799999999992</v>
      </c>
      <c r="BD1053" s="14" t="s">
        <v>24</v>
      </c>
      <c r="BE1053" s="50" t="s">
        <v>3</v>
      </c>
      <c r="BF1053" s="71">
        <v>5.06236</v>
      </c>
      <c r="BG1053" s="78">
        <v>7.5591499999999998</v>
      </c>
      <c r="BH1053" s="71">
        <v>10.05594</v>
      </c>
      <c r="BJ1053" s="14" t="s">
        <v>24</v>
      </c>
      <c r="BK1053" s="50" t="s">
        <v>3</v>
      </c>
      <c r="BL1053" s="71">
        <v>6.7270599999999998</v>
      </c>
      <c r="BM1053" s="78">
        <v>10.146129999999999</v>
      </c>
      <c r="BN1053" s="71">
        <v>13.565200000000001</v>
      </c>
      <c r="BP1053" s="14" t="s">
        <v>24</v>
      </c>
      <c r="BQ1053" s="50" t="s">
        <v>3</v>
      </c>
      <c r="BR1053" s="71">
        <v>8.9441100000000002</v>
      </c>
      <c r="BS1053" s="78">
        <v>13.40948</v>
      </c>
      <c r="BT1053" s="71">
        <v>17.874849999999999</v>
      </c>
      <c r="BV1053" s="14" t="s">
        <v>24</v>
      </c>
      <c r="BW1053" s="50" t="s">
        <v>3</v>
      </c>
      <c r="BX1053" s="71">
        <v>14.72214</v>
      </c>
      <c r="BY1053" s="78">
        <v>19.92793</v>
      </c>
      <c r="BZ1053" s="71">
        <v>25.13373</v>
      </c>
      <c r="CB1053" s="14" t="s">
        <v>24</v>
      </c>
      <c r="CC1053" s="50" t="s">
        <v>3</v>
      </c>
      <c r="CD1053" s="71">
        <v>28.700009999999999</v>
      </c>
      <c r="CE1053" s="78">
        <v>35.645539999999997</v>
      </c>
      <c r="CF1053" s="71">
        <v>42.591059999999999</v>
      </c>
    </row>
    <row r="1054" spans="2:84" x14ac:dyDescent="0.3">
      <c r="B1054" s="47"/>
      <c r="C1054" s="52" t="s">
        <v>4</v>
      </c>
      <c r="D1054" s="69">
        <v>1.7665999999999999</v>
      </c>
      <c r="E1054" s="79">
        <v>2.8217500000000002</v>
      </c>
      <c r="F1054" s="69">
        <v>3.8768899999999999</v>
      </c>
      <c r="H1054" s="47"/>
      <c r="I1054" s="52" t="s">
        <v>4</v>
      </c>
      <c r="J1054" s="69">
        <v>1.7422899999999999</v>
      </c>
      <c r="K1054" s="79">
        <v>2.9041100000000002</v>
      </c>
      <c r="L1054" s="69">
        <v>4.0659200000000002</v>
      </c>
      <c r="N1054" s="47"/>
      <c r="O1054" s="52" t="s">
        <v>4</v>
      </c>
      <c r="P1054" s="69">
        <v>1.9607000000000001</v>
      </c>
      <c r="Q1054" s="79">
        <v>3.1550799999999999</v>
      </c>
      <c r="R1054" s="69">
        <v>4.3494599999999997</v>
      </c>
      <c r="T1054" s="47"/>
      <c r="U1054" s="52" t="s">
        <v>4</v>
      </c>
      <c r="V1054" s="69">
        <v>1.6354500000000001</v>
      </c>
      <c r="W1054" s="79">
        <v>4.1804399999999999</v>
      </c>
      <c r="X1054" s="69">
        <v>6.7254300000000002</v>
      </c>
      <c r="Z1054" s="47"/>
      <c r="AA1054" s="52" t="s">
        <v>4</v>
      </c>
      <c r="AB1054" s="69">
        <v>2.3988100000000001</v>
      </c>
      <c r="AC1054" s="79">
        <v>4.5386100000000003</v>
      </c>
      <c r="AD1054" s="69">
        <v>6.6784100000000004</v>
      </c>
      <c r="AF1054" s="47"/>
      <c r="AG1054" s="52" t="s">
        <v>4</v>
      </c>
      <c r="AH1054" s="69">
        <v>2.59605</v>
      </c>
      <c r="AI1054" s="79">
        <v>4.8736600000000001</v>
      </c>
      <c r="AJ1054" s="69">
        <v>7.1512700000000002</v>
      </c>
      <c r="AL1054" s="47"/>
      <c r="AM1054" s="52" t="s">
        <v>4</v>
      </c>
      <c r="AN1054" s="69">
        <v>3.1878299999999999</v>
      </c>
      <c r="AO1054" s="79">
        <v>5.78972</v>
      </c>
      <c r="AP1054" s="69">
        <v>8.3916199999999996</v>
      </c>
      <c r="AR1054" s="47"/>
      <c r="AS1054" s="52" t="s">
        <v>4</v>
      </c>
      <c r="AT1054" s="69">
        <v>4.2280800000000003</v>
      </c>
      <c r="AU1054" s="79">
        <v>7.7189699999999997</v>
      </c>
      <c r="AV1054" s="69">
        <v>11.20987</v>
      </c>
      <c r="AW1054" s="71"/>
      <c r="AX1054" s="47"/>
      <c r="AY1054" s="52" t="s">
        <v>4</v>
      </c>
      <c r="AZ1054" s="69">
        <v>6.5451300000000003</v>
      </c>
      <c r="BA1054" s="79">
        <v>9.9758999999999993</v>
      </c>
      <c r="BB1054" s="69">
        <v>13.40667</v>
      </c>
      <c r="BD1054" s="47"/>
      <c r="BE1054" s="52" t="s">
        <v>4</v>
      </c>
      <c r="BF1054" s="69">
        <v>5.8935199999999996</v>
      </c>
      <c r="BG1054" s="79">
        <v>10.880509999999999</v>
      </c>
      <c r="BH1054" s="69">
        <v>15.867509999999999</v>
      </c>
      <c r="BJ1054" s="47"/>
      <c r="BK1054" s="52" t="s">
        <v>4</v>
      </c>
      <c r="BL1054" s="69">
        <v>8.8812700000000007</v>
      </c>
      <c r="BM1054" s="79">
        <v>13.18736</v>
      </c>
      <c r="BN1054" s="69">
        <v>17.49344</v>
      </c>
      <c r="BP1054" s="47"/>
      <c r="BQ1054" s="52" t="s">
        <v>4</v>
      </c>
      <c r="BR1054" s="69">
        <v>8.5123999999999995</v>
      </c>
      <c r="BS1054" s="79">
        <v>12.542299999999999</v>
      </c>
      <c r="BT1054" s="69">
        <v>16.572199999999999</v>
      </c>
      <c r="BV1054" s="47"/>
      <c r="BW1054" s="52" t="s">
        <v>4</v>
      </c>
      <c r="BX1054" s="69">
        <v>12.686019999999999</v>
      </c>
      <c r="BY1054" s="79">
        <v>18.161840000000002</v>
      </c>
      <c r="BZ1054" s="69">
        <v>23.63767</v>
      </c>
      <c r="CB1054" s="47"/>
      <c r="CC1054" s="52" t="s">
        <v>4</v>
      </c>
      <c r="CD1054" s="69">
        <v>23.91037</v>
      </c>
      <c r="CE1054" s="79">
        <v>30.346399999999999</v>
      </c>
      <c r="CF1054" s="69">
        <v>36.782429999999998</v>
      </c>
    </row>
    <row r="1055" spans="2:84" x14ac:dyDescent="0.3">
      <c r="B1055" s="14" t="s">
        <v>25</v>
      </c>
      <c r="C1055" s="50" t="s">
        <v>3</v>
      </c>
      <c r="D1055" s="71">
        <v>99.772139999999993</v>
      </c>
      <c r="E1055" s="107">
        <v>100.14579999999999</v>
      </c>
      <c r="F1055" s="71">
        <v>100.51947</v>
      </c>
      <c r="H1055" s="14" t="s">
        <v>25</v>
      </c>
      <c r="I1055" s="50" t="s">
        <v>3</v>
      </c>
      <c r="J1055" s="71">
        <v>99.774180000000001</v>
      </c>
      <c r="K1055" s="107">
        <v>100.14663</v>
      </c>
      <c r="L1055" s="71">
        <v>100.51908</v>
      </c>
      <c r="N1055" s="14" t="s">
        <v>25</v>
      </c>
      <c r="O1055" s="50" t="s">
        <v>3</v>
      </c>
      <c r="P1055" s="71">
        <v>99.771770000000004</v>
      </c>
      <c r="Q1055" s="107">
        <v>100.14194000000001</v>
      </c>
      <c r="R1055" s="71">
        <v>100.51211000000001</v>
      </c>
      <c r="T1055" s="14" t="s">
        <v>25</v>
      </c>
      <c r="U1055" s="50" t="s">
        <v>3</v>
      </c>
      <c r="V1055" s="71">
        <v>99.770390000000006</v>
      </c>
      <c r="W1055" s="107">
        <v>100.14109000000001</v>
      </c>
      <c r="X1055" s="71">
        <v>100.51179</v>
      </c>
      <c r="Z1055" s="14" t="s">
        <v>25</v>
      </c>
      <c r="AA1055" s="50" t="s">
        <v>3</v>
      </c>
      <c r="AB1055" s="71">
        <v>99.768889999999999</v>
      </c>
      <c r="AC1055" s="107">
        <v>100.14232</v>
      </c>
      <c r="AD1055" s="71">
        <v>100.51576</v>
      </c>
      <c r="AF1055" s="14" t="s">
        <v>25</v>
      </c>
      <c r="AG1055" s="50" t="s">
        <v>3</v>
      </c>
      <c r="AH1055" s="71">
        <v>99.781329999999997</v>
      </c>
      <c r="AI1055" s="107">
        <v>100.1478</v>
      </c>
      <c r="AJ1055" s="71">
        <v>100.51427</v>
      </c>
      <c r="AL1055" s="14" t="s">
        <v>25</v>
      </c>
      <c r="AM1055" s="50" t="s">
        <v>3</v>
      </c>
      <c r="AN1055" s="71">
        <v>99.769019999999998</v>
      </c>
      <c r="AO1055" s="107">
        <v>100.12859</v>
      </c>
      <c r="AP1055" s="71">
        <v>100.48815</v>
      </c>
      <c r="AR1055" s="14" t="s">
        <v>25</v>
      </c>
      <c r="AS1055" s="50" t="s">
        <v>3</v>
      </c>
      <c r="AT1055" s="71">
        <v>99.772980000000004</v>
      </c>
      <c r="AU1055" s="107">
        <v>100.12586</v>
      </c>
      <c r="AV1055" s="71">
        <v>100.47873</v>
      </c>
      <c r="AW1055" s="71"/>
      <c r="AX1055" s="14" t="s">
        <v>25</v>
      </c>
      <c r="AY1055" s="50" t="s">
        <v>3</v>
      </c>
      <c r="AZ1055" s="71">
        <v>99.762360000000001</v>
      </c>
      <c r="BA1055" s="107">
        <v>100.11774</v>
      </c>
      <c r="BB1055" s="71">
        <v>100.47311999999999</v>
      </c>
      <c r="BD1055" s="14" t="s">
        <v>25</v>
      </c>
      <c r="BE1055" s="50" t="s">
        <v>3</v>
      </c>
      <c r="BF1055" s="71">
        <v>99.761849999999995</v>
      </c>
      <c r="BG1055" s="107">
        <v>100.10983</v>
      </c>
      <c r="BH1055" s="71">
        <v>100.45780999999999</v>
      </c>
      <c r="BJ1055" s="14" t="s">
        <v>25</v>
      </c>
      <c r="BK1055" s="50" t="s">
        <v>3</v>
      </c>
      <c r="BL1055" s="71">
        <v>99.761529999999993</v>
      </c>
      <c r="BM1055" s="107">
        <v>100.10404</v>
      </c>
      <c r="BN1055" s="71">
        <v>100.44655</v>
      </c>
      <c r="BP1055" s="14" t="s">
        <v>25</v>
      </c>
      <c r="BQ1055" s="50" t="s">
        <v>3</v>
      </c>
      <c r="BR1055" s="71">
        <v>99.686170000000004</v>
      </c>
      <c r="BS1055" s="107">
        <v>100.04412000000001</v>
      </c>
      <c r="BT1055" s="71">
        <v>100.40208</v>
      </c>
      <c r="BV1055" s="14" t="s">
        <v>25</v>
      </c>
      <c r="BW1055" s="50" t="s">
        <v>3</v>
      </c>
      <c r="BX1055" s="71">
        <v>99.591390000000004</v>
      </c>
      <c r="BY1055" s="107">
        <v>99.930409999999995</v>
      </c>
      <c r="BZ1055" s="71">
        <v>100.26943</v>
      </c>
      <c r="CB1055" s="14" t="s">
        <v>25</v>
      </c>
      <c r="CC1055" s="50" t="s">
        <v>3</v>
      </c>
      <c r="CD1055" s="71">
        <v>99.386039999999994</v>
      </c>
      <c r="CE1055" s="107">
        <v>99.700540000000004</v>
      </c>
      <c r="CF1055" s="71">
        <v>100.01504</v>
      </c>
    </row>
    <row r="1056" spans="2:84" x14ac:dyDescent="0.3">
      <c r="B1056" s="47"/>
      <c r="C1056" s="52" t="s">
        <v>4</v>
      </c>
      <c r="D1056" s="69">
        <v>47.721890000000002</v>
      </c>
      <c r="E1056" s="79">
        <v>48.036009999999997</v>
      </c>
      <c r="F1056" s="69">
        <v>48.35013</v>
      </c>
      <c r="H1056" s="47"/>
      <c r="I1056" s="52" t="s">
        <v>4</v>
      </c>
      <c r="J1056" s="69">
        <v>47.72148</v>
      </c>
      <c r="K1056" s="79">
        <v>48.035179999999997</v>
      </c>
      <c r="L1056" s="69">
        <v>48.348889999999997</v>
      </c>
      <c r="N1056" s="47"/>
      <c r="O1056" s="52" t="s">
        <v>4</v>
      </c>
      <c r="P1056" s="69">
        <v>47.721159999999998</v>
      </c>
      <c r="Q1056" s="79">
        <v>48.034350000000003</v>
      </c>
      <c r="R1056" s="69">
        <v>48.347540000000002</v>
      </c>
      <c r="T1056" s="47"/>
      <c r="U1056" s="52" t="s">
        <v>4</v>
      </c>
      <c r="V1056" s="69">
        <v>47.722340000000003</v>
      </c>
      <c r="W1056" s="79">
        <v>48.033119999999997</v>
      </c>
      <c r="X1056" s="69">
        <v>48.343910000000001</v>
      </c>
      <c r="Z1056" s="47"/>
      <c r="AA1056" s="52" t="s">
        <v>4</v>
      </c>
      <c r="AB1056" s="69">
        <v>47.717529999999996</v>
      </c>
      <c r="AC1056" s="79">
        <v>48.031230000000001</v>
      </c>
      <c r="AD1056" s="69">
        <v>48.344940000000001</v>
      </c>
      <c r="AF1056" s="47"/>
      <c r="AG1056" s="52" t="s">
        <v>4</v>
      </c>
      <c r="AH1056" s="69">
        <v>47.717300000000002</v>
      </c>
      <c r="AI1056" s="79">
        <v>48.029769999999999</v>
      </c>
      <c r="AJ1056" s="69">
        <v>48.342239999999997</v>
      </c>
      <c r="AL1056" s="47"/>
      <c r="AM1056" s="52" t="s">
        <v>4</v>
      </c>
      <c r="AN1056" s="69">
        <v>47.709629999999997</v>
      </c>
      <c r="AO1056" s="79">
        <v>48.022539999999999</v>
      </c>
      <c r="AP1056" s="69">
        <v>48.335439999999998</v>
      </c>
      <c r="AR1056" s="47"/>
      <c r="AS1056" s="52" t="s">
        <v>4</v>
      </c>
      <c r="AT1056" s="69">
        <v>47.699300000000001</v>
      </c>
      <c r="AU1056" s="79">
        <v>48.013550000000002</v>
      </c>
      <c r="AV1056" s="69">
        <v>48.327800000000003</v>
      </c>
      <c r="AW1056" s="71"/>
      <c r="AX1056" s="47"/>
      <c r="AY1056" s="52" t="s">
        <v>4</v>
      </c>
      <c r="AZ1056" s="69">
        <v>47.708669999999998</v>
      </c>
      <c r="BA1056" s="79">
        <v>48.020350000000001</v>
      </c>
      <c r="BB1056" s="69">
        <v>48.332030000000003</v>
      </c>
      <c r="BD1056" s="47"/>
      <c r="BE1056" s="52" t="s">
        <v>4</v>
      </c>
      <c r="BF1056" s="69">
        <v>47.70438</v>
      </c>
      <c r="BG1056" s="79">
        <v>48.017380000000003</v>
      </c>
      <c r="BH1056" s="69">
        <v>48.330379999999998</v>
      </c>
      <c r="BJ1056" s="47"/>
      <c r="BK1056" s="52" t="s">
        <v>4</v>
      </c>
      <c r="BL1056" s="69">
        <v>47.70834</v>
      </c>
      <c r="BM1056" s="79">
        <v>48.02467</v>
      </c>
      <c r="BN1056" s="69">
        <v>48.341000000000001</v>
      </c>
      <c r="BP1056" s="47"/>
      <c r="BQ1056" s="52" t="s">
        <v>4</v>
      </c>
      <c r="BR1056" s="69">
        <v>47.706989999999998</v>
      </c>
      <c r="BS1056" s="79">
        <v>48.024380000000001</v>
      </c>
      <c r="BT1056" s="69">
        <v>48.341769999999997</v>
      </c>
      <c r="BV1056" s="47"/>
      <c r="BW1056" s="52" t="s">
        <v>4</v>
      </c>
      <c r="BX1056" s="69">
        <v>47.692619999999998</v>
      </c>
      <c r="BY1056" s="79">
        <v>48.020040000000002</v>
      </c>
      <c r="BZ1056" s="69">
        <v>48.347459999999998</v>
      </c>
      <c r="CB1056" s="47"/>
      <c r="CC1056" s="52" t="s">
        <v>4</v>
      </c>
      <c r="CD1056" s="69">
        <v>47.646239999999999</v>
      </c>
      <c r="CE1056" s="79">
        <v>47.97824</v>
      </c>
      <c r="CF1056" s="69">
        <v>48.310250000000003</v>
      </c>
    </row>
    <row r="1057" spans="2:84" x14ac:dyDescent="0.3">
      <c r="B1057" s="14" t="s">
        <v>26</v>
      </c>
      <c r="C1057" s="50" t="s">
        <v>3</v>
      </c>
      <c r="D1057" s="71">
        <v>11.033580000000001</v>
      </c>
      <c r="E1057" s="107">
        <v>11.31169</v>
      </c>
      <c r="F1057" s="71">
        <v>11.589790000000001</v>
      </c>
      <c r="H1057" s="14" t="s">
        <v>26</v>
      </c>
      <c r="I1057" s="50" t="s">
        <v>3</v>
      </c>
      <c r="J1057" s="71">
        <v>11.066689999999999</v>
      </c>
      <c r="K1057" s="107">
        <v>11.33061</v>
      </c>
      <c r="L1057" s="71">
        <v>11.594530000000001</v>
      </c>
      <c r="N1057" s="14" t="s">
        <v>26</v>
      </c>
      <c r="O1057" s="50" t="s">
        <v>3</v>
      </c>
      <c r="P1057" s="71">
        <v>11.057550000000001</v>
      </c>
      <c r="Q1057" s="107">
        <v>11.322419999999999</v>
      </c>
      <c r="R1057" s="71">
        <v>11.587289999999999</v>
      </c>
      <c r="T1057" s="14" t="s">
        <v>26</v>
      </c>
      <c r="U1057" s="50" t="s">
        <v>3</v>
      </c>
      <c r="V1057" s="71">
        <v>11.002509999999999</v>
      </c>
      <c r="W1057" s="107">
        <v>11.293290000000001</v>
      </c>
      <c r="X1057" s="71">
        <v>11.58408</v>
      </c>
      <c r="Z1057" s="14" t="s">
        <v>26</v>
      </c>
      <c r="AA1057" s="50" t="s">
        <v>3</v>
      </c>
      <c r="AB1057" s="71">
        <v>10.91165</v>
      </c>
      <c r="AC1057" s="107">
        <v>11.254709999999999</v>
      </c>
      <c r="AD1057" s="71">
        <v>11.597759999999999</v>
      </c>
      <c r="AF1057" s="14" t="s">
        <v>26</v>
      </c>
      <c r="AG1057" s="50" t="s">
        <v>3</v>
      </c>
      <c r="AH1057" s="71">
        <v>10.62176</v>
      </c>
      <c r="AI1057" s="107">
        <v>11.11626</v>
      </c>
      <c r="AJ1057" s="71">
        <v>11.610760000000001</v>
      </c>
      <c r="AL1057" s="14" t="s">
        <v>26</v>
      </c>
      <c r="AM1057" s="50" t="s">
        <v>3</v>
      </c>
      <c r="AN1057" s="71">
        <v>10.31452</v>
      </c>
      <c r="AO1057" s="107">
        <v>10.963380000000001</v>
      </c>
      <c r="AP1057" s="71">
        <v>11.61225</v>
      </c>
      <c r="AR1057" s="14" t="s">
        <v>26</v>
      </c>
      <c r="AS1057" s="50" t="s">
        <v>3</v>
      </c>
      <c r="AT1057" s="71">
        <v>9.5807599999999997</v>
      </c>
      <c r="AU1057" s="107">
        <v>10.58839</v>
      </c>
      <c r="AV1057" s="71">
        <v>11.596030000000001</v>
      </c>
      <c r="AW1057" s="71"/>
      <c r="AX1057" s="14" t="s">
        <v>26</v>
      </c>
      <c r="AY1057" s="50" t="s">
        <v>3</v>
      </c>
      <c r="AZ1057" s="71">
        <v>7.81</v>
      </c>
      <c r="BA1057" s="107">
        <v>9.6899200000000008</v>
      </c>
      <c r="BB1057" s="71">
        <v>11.569839999999999</v>
      </c>
      <c r="BD1057" s="14" t="s">
        <v>26</v>
      </c>
      <c r="BE1057" s="50" t="s">
        <v>3</v>
      </c>
      <c r="BF1057" s="71">
        <v>7.2861799999999999</v>
      </c>
      <c r="BG1057" s="107">
        <v>9.1819199999999999</v>
      </c>
      <c r="BH1057" s="71">
        <v>11.077669999999999</v>
      </c>
      <c r="BJ1057" s="14" t="s">
        <v>26</v>
      </c>
      <c r="BK1057" s="50" t="s">
        <v>3</v>
      </c>
      <c r="BL1057" s="71">
        <v>4.9071400000000001</v>
      </c>
      <c r="BM1057" s="107">
        <v>7.5353199999999996</v>
      </c>
      <c r="BN1057" s="71">
        <v>10.163500000000001</v>
      </c>
      <c r="BP1057" s="14" t="s">
        <v>26</v>
      </c>
      <c r="BQ1057" s="50" t="s">
        <v>3</v>
      </c>
      <c r="BR1057" s="71">
        <v>0.63063000000000002</v>
      </c>
      <c r="BS1057" s="107">
        <v>4.1859000000000002</v>
      </c>
      <c r="BT1057" s="71">
        <v>7.7411799999999999</v>
      </c>
      <c r="BV1057" s="14" t="s">
        <v>26</v>
      </c>
      <c r="BW1057" s="50" t="s">
        <v>3</v>
      </c>
      <c r="BX1057" s="71">
        <v>-5.1618300000000001</v>
      </c>
      <c r="BY1057" s="107">
        <v>-1.0007600000000001</v>
      </c>
      <c r="BZ1057" s="71">
        <v>3.16031</v>
      </c>
      <c r="CB1057" s="14" t="s">
        <v>26</v>
      </c>
      <c r="CC1057" s="50" t="s">
        <v>3</v>
      </c>
      <c r="CD1057" s="71">
        <v>-19.298780000000001</v>
      </c>
      <c r="CE1057" s="107">
        <v>-13.327030000000001</v>
      </c>
      <c r="CF1057" s="71">
        <v>-7.35527</v>
      </c>
    </row>
    <row r="1058" spans="2:84" x14ac:dyDescent="0.3">
      <c r="B1058" s="47"/>
      <c r="C1058" s="52" t="s">
        <v>4</v>
      </c>
      <c r="D1058" s="69">
        <v>5.8373600000000003</v>
      </c>
      <c r="E1058" s="79">
        <v>5.9169</v>
      </c>
      <c r="F1058" s="69">
        <v>5.9964399999999998</v>
      </c>
      <c r="H1058" s="47"/>
      <c r="I1058" s="52" t="s">
        <v>4</v>
      </c>
      <c r="J1058" s="69">
        <v>5.8299300000000001</v>
      </c>
      <c r="K1058" s="79">
        <v>5.9216600000000001</v>
      </c>
      <c r="L1058" s="69">
        <v>6.0133799999999997</v>
      </c>
      <c r="N1058" s="47"/>
      <c r="O1058" s="52" t="s">
        <v>4</v>
      </c>
      <c r="P1058" s="69">
        <v>5.8326000000000002</v>
      </c>
      <c r="Q1058" s="79">
        <v>5.9262499999999996</v>
      </c>
      <c r="R1058" s="69">
        <v>6.0198999999999998</v>
      </c>
      <c r="T1058" s="47"/>
      <c r="U1058" s="52" t="s">
        <v>4</v>
      </c>
      <c r="V1058" s="69">
        <v>5.6346999999999996</v>
      </c>
      <c r="W1058" s="79">
        <v>6.1567100000000003</v>
      </c>
      <c r="X1058" s="69">
        <v>6.6787099999999997</v>
      </c>
      <c r="Z1058" s="47"/>
      <c r="AA1058" s="52" t="s">
        <v>4</v>
      </c>
      <c r="AB1058" s="69">
        <v>5.7942</v>
      </c>
      <c r="AC1058" s="79">
        <v>6.1592700000000002</v>
      </c>
      <c r="AD1058" s="69">
        <v>6.5243500000000001</v>
      </c>
      <c r="AF1058" s="47"/>
      <c r="AG1058" s="52" t="s">
        <v>4</v>
      </c>
      <c r="AH1058" s="69">
        <v>5.66981</v>
      </c>
      <c r="AI1058" s="79">
        <v>6.3343299999999996</v>
      </c>
      <c r="AJ1058" s="69">
        <v>6.9988599999999996</v>
      </c>
      <c r="AL1058" s="47"/>
      <c r="AM1058" s="52" t="s">
        <v>4</v>
      </c>
      <c r="AN1058" s="69">
        <v>5.83338</v>
      </c>
      <c r="AO1058" s="79">
        <v>6.41099</v>
      </c>
      <c r="AP1058" s="69">
        <v>6.9886100000000004</v>
      </c>
      <c r="AR1058" s="47"/>
      <c r="AS1058" s="52" t="s">
        <v>4</v>
      </c>
      <c r="AT1058" s="69">
        <v>5.9118700000000004</v>
      </c>
      <c r="AU1058" s="79">
        <v>7.0188699999999997</v>
      </c>
      <c r="AV1058" s="69">
        <v>8.1258700000000008</v>
      </c>
      <c r="AW1058" s="71"/>
      <c r="AX1058" s="47"/>
      <c r="AY1058" s="52" t="s">
        <v>4</v>
      </c>
      <c r="AZ1058" s="69">
        <v>6.4549099999999999</v>
      </c>
      <c r="BA1058" s="79">
        <v>8.0998999999999999</v>
      </c>
      <c r="BB1058" s="69">
        <v>9.7448999999999995</v>
      </c>
      <c r="BD1058" s="47"/>
      <c r="BE1058" s="52" t="s">
        <v>4</v>
      </c>
      <c r="BF1058" s="69">
        <v>6.3083</v>
      </c>
      <c r="BG1058" s="79">
        <v>8.6566399999999994</v>
      </c>
      <c r="BH1058" s="69">
        <v>11.004989999999999</v>
      </c>
      <c r="BJ1058" s="47"/>
      <c r="BK1058" s="52" t="s">
        <v>4</v>
      </c>
      <c r="BL1058" s="69">
        <v>7.2654500000000004</v>
      </c>
      <c r="BM1058" s="79">
        <v>10.090020000000001</v>
      </c>
      <c r="BN1058" s="69">
        <v>12.91459</v>
      </c>
      <c r="BP1058" s="47"/>
      <c r="BQ1058" s="52" t="s">
        <v>4</v>
      </c>
      <c r="BR1058" s="69">
        <v>7.1651999999999996</v>
      </c>
      <c r="BS1058" s="79">
        <v>10.41736</v>
      </c>
      <c r="BT1058" s="69">
        <v>13.66952</v>
      </c>
      <c r="BV1058" s="47"/>
      <c r="BW1058" s="52" t="s">
        <v>4</v>
      </c>
      <c r="BX1058" s="69">
        <v>9.6433800000000005</v>
      </c>
      <c r="BY1058" s="79">
        <v>14.725669999999999</v>
      </c>
      <c r="BZ1058" s="69">
        <v>19.807950000000002</v>
      </c>
      <c r="CB1058" s="47"/>
      <c r="CC1058" s="52" t="s">
        <v>4</v>
      </c>
      <c r="CD1058" s="69">
        <v>20.306629999999998</v>
      </c>
      <c r="CE1058" s="79">
        <v>26.450510000000001</v>
      </c>
      <c r="CF1058" s="69">
        <v>32.594380000000001</v>
      </c>
    </row>
    <row r="1059" spans="2:84" x14ac:dyDescent="0.3">
      <c r="B1059" s="57" t="s">
        <v>27</v>
      </c>
      <c r="C1059" s="43"/>
      <c r="D1059" s="76">
        <v>37.968719999999998</v>
      </c>
      <c r="E1059" s="109">
        <v>40.10566</v>
      </c>
      <c r="F1059" s="76">
        <v>42.242609999999999</v>
      </c>
      <c r="H1059" s="57" t="s">
        <v>27</v>
      </c>
      <c r="I1059" s="43"/>
      <c r="J1059" s="76">
        <v>37.935490000000001</v>
      </c>
      <c r="K1059" s="109">
        <v>40.085059999999999</v>
      </c>
      <c r="L1059" s="76">
        <v>42.234630000000003</v>
      </c>
      <c r="N1059" s="57" t="s">
        <v>27</v>
      </c>
      <c r="O1059" s="43"/>
      <c r="P1059" s="76">
        <v>37.926020000000001</v>
      </c>
      <c r="Q1059" s="109">
        <v>40.095570000000002</v>
      </c>
      <c r="R1059" s="76">
        <v>42.26511</v>
      </c>
      <c r="T1059" s="57" t="s">
        <v>27</v>
      </c>
      <c r="U1059" s="43"/>
      <c r="V1059" s="76">
        <v>37.978180000000002</v>
      </c>
      <c r="W1059" s="109">
        <v>40.106290000000001</v>
      </c>
      <c r="X1059" s="76">
        <v>42.234409999999997</v>
      </c>
      <c r="Z1059" s="57" t="s">
        <v>27</v>
      </c>
      <c r="AA1059" s="43"/>
      <c r="AB1059" s="76">
        <v>37.869480000000003</v>
      </c>
      <c r="AC1059" s="109">
        <v>39.812809999999999</v>
      </c>
      <c r="AD1059" s="76">
        <v>41.756140000000002</v>
      </c>
      <c r="AF1059" s="57" t="s">
        <v>27</v>
      </c>
      <c r="AG1059" s="43"/>
      <c r="AH1059" s="76">
        <v>37.939149999999998</v>
      </c>
      <c r="AI1059" s="109">
        <v>39.874470000000002</v>
      </c>
      <c r="AJ1059" s="76">
        <v>41.809800000000003</v>
      </c>
      <c r="AL1059" s="57" t="s">
        <v>27</v>
      </c>
      <c r="AM1059" s="43"/>
      <c r="AN1059" s="76">
        <v>38.141800000000003</v>
      </c>
      <c r="AO1059" s="109">
        <v>40.569980000000001</v>
      </c>
      <c r="AP1059" s="76">
        <v>42.998170000000002</v>
      </c>
      <c r="AR1059" s="57" t="s">
        <v>27</v>
      </c>
      <c r="AS1059" s="43"/>
      <c r="AT1059" s="76">
        <v>37.257980000000003</v>
      </c>
      <c r="AU1059" s="109">
        <v>38.804870000000001</v>
      </c>
      <c r="AV1059" s="76">
        <v>40.351770000000002</v>
      </c>
      <c r="AW1059" s="71"/>
      <c r="AX1059" s="57" t="s">
        <v>27</v>
      </c>
      <c r="AY1059" s="43"/>
      <c r="AZ1059" s="76">
        <v>36.672229999999999</v>
      </c>
      <c r="BA1059" s="109">
        <v>39.381270000000001</v>
      </c>
      <c r="BB1059" s="76">
        <v>42.090319999999998</v>
      </c>
      <c r="BD1059" s="57" t="s">
        <v>27</v>
      </c>
      <c r="BE1059" s="43"/>
      <c r="BF1059" s="76">
        <v>36.541899999999998</v>
      </c>
      <c r="BG1059" s="109">
        <v>38.481879999999997</v>
      </c>
      <c r="BH1059" s="76">
        <v>40.421869999999998</v>
      </c>
      <c r="BJ1059" s="57" t="s">
        <v>27</v>
      </c>
      <c r="BK1059" s="43"/>
      <c r="BL1059" s="76">
        <v>35.638480000000001</v>
      </c>
      <c r="BM1059" s="109">
        <v>37.29504</v>
      </c>
      <c r="BN1059" s="76">
        <v>38.951599999999999</v>
      </c>
      <c r="BP1059" s="57" t="s">
        <v>27</v>
      </c>
      <c r="BQ1059" s="43"/>
      <c r="BR1059" s="76">
        <v>33.824010000000001</v>
      </c>
      <c r="BS1059" s="109">
        <v>36.183729999999997</v>
      </c>
      <c r="BT1059" s="76">
        <v>38.543439999999997</v>
      </c>
      <c r="BV1059" s="57" t="s">
        <v>27</v>
      </c>
      <c r="BW1059" s="43"/>
      <c r="BX1059" s="76">
        <v>31.191880000000001</v>
      </c>
      <c r="BY1059" s="109">
        <v>34.695749999999997</v>
      </c>
      <c r="BZ1059" s="76">
        <v>38.199629999999999</v>
      </c>
      <c r="CB1059" s="57" t="s">
        <v>27</v>
      </c>
      <c r="CC1059" s="43"/>
      <c r="CD1059" s="76">
        <v>28.204029999999999</v>
      </c>
      <c r="CE1059" s="109">
        <v>31.974689999999999</v>
      </c>
      <c r="CF1059" s="76">
        <v>35.745339999999999</v>
      </c>
    </row>
    <row r="1060" spans="2:84" x14ac:dyDescent="0.3">
      <c r="B1060" s="57" t="s">
        <v>28</v>
      </c>
      <c r="C1060" s="43"/>
      <c r="D1060" s="76">
        <v>-19.855550000000001</v>
      </c>
      <c r="E1060" s="109">
        <v>-7.3579699999999999</v>
      </c>
      <c r="F1060" s="76">
        <v>5.1396100000000002</v>
      </c>
      <c r="H1060" s="57" t="s">
        <v>28</v>
      </c>
      <c r="I1060" s="43"/>
      <c r="J1060" s="76">
        <v>-24.324629999999999</v>
      </c>
      <c r="K1060" s="109">
        <v>-10.15296</v>
      </c>
      <c r="L1060" s="76">
        <v>4.0186999999999999</v>
      </c>
      <c r="N1060" s="57" t="s">
        <v>28</v>
      </c>
      <c r="O1060" s="43"/>
      <c r="P1060" s="76">
        <v>-35.629080000000002</v>
      </c>
      <c r="Q1060" s="109">
        <v>-17.231649999999998</v>
      </c>
      <c r="R1060" s="76">
        <v>1.1657900000000001</v>
      </c>
      <c r="T1060" s="57" t="s">
        <v>28</v>
      </c>
      <c r="U1060" s="43"/>
      <c r="V1060" s="76">
        <v>-150.37446</v>
      </c>
      <c r="W1060" s="109">
        <v>-62.116779999999999</v>
      </c>
      <c r="X1060" s="76">
        <v>26.140899999999998</v>
      </c>
      <c r="Z1060" s="57" t="s">
        <v>28</v>
      </c>
      <c r="AA1060" s="43"/>
      <c r="AB1060" s="76">
        <v>-159.37635</v>
      </c>
      <c r="AC1060" s="109">
        <v>-83.654529999999994</v>
      </c>
      <c r="AD1060" s="76">
        <v>-7.9326999999999996</v>
      </c>
      <c r="AF1060" s="57" t="s">
        <v>28</v>
      </c>
      <c r="AG1060" s="43"/>
      <c r="AH1060" s="76">
        <v>-193.75462999999999</v>
      </c>
      <c r="AI1060" s="109">
        <v>-93.670969999999997</v>
      </c>
      <c r="AJ1060" s="76">
        <v>6.4126899999999996</v>
      </c>
      <c r="AL1060" s="57" t="s">
        <v>28</v>
      </c>
      <c r="AM1060" s="43"/>
      <c r="AN1060" s="76">
        <v>-193.40067999999999</v>
      </c>
      <c r="AO1060" s="109">
        <v>-103.29255000000001</v>
      </c>
      <c r="AP1060" s="76">
        <v>-13.184419999999999</v>
      </c>
      <c r="AR1060" s="57" t="s">
        <v>28</v>
      </c>
      <c r="AS1060" s="43"/>
      <c r="AT1060" s="76">
        <v>-303.95186999999999</v>
      </c>
      <c r="AU1060" s="109">
        <v>-171.27966000000001</v>
      </c>
      <c r="AV1060" s="76">
        <v>-38.60745</v>
      </c>
      <c r="AW1060" s="71"/>
      <c r="AX1060" s="57" t="s">
        <v>28</v>
      </c>
      <c r="AY1060" s="43"/>
      <c r="AZ1060" s="76">
        <v>-425.37473</v>
      </c>
      <c r="BA1060" s="109">
        <v>-275.74248999999998</v>
      </c>
      <c r="BB1060" s="76">
        <v>-126.11024999999999</v>
      </c>
      <c r="BD1060" s="57" t="s">
        <v>28</v>
      </c>
      <c r="BE1060" s="43"/>
      <c r="BF1060" s="76">
        <v>-548.84324000000004</v>
      </c>
      <c r="BG1060" s="109">
        <v>-308.95659000000001</v>
      </c>
      <c r="BH1060" s="76">
        <v>-69.069950000000006</v>
      </c>
      <c r="BJ1060" s="57" t="s">
        <v>28</v>
      </c>
      <c r="BK1060" s="43"/>
      <c r="BL1060" s="76">
        <v>-616.50436000000002</v>
      </c>
      <c r="BM1060" s="109">
        <v>-387.47016000000002</v>
      </c>
      <c r="BN1060" s="76">
        <v>-158.43594999999999</v>
      </c>
      <c r="BP1060" s="57" t="s">
        <v>28</v>
      </c>
      <c r="BQ1060" s="43"/>
      <c r="BR1060" s="76">
        <v>-403.3759</v>
      </c>
      <c r="BS1060" s="109">
        <v>-271.79208</v>
      </c>
      <c r="BT1060" s="76">
        <v>-140.20826</v>
      </c>
      <c r="BV1060" s="57" t="s">
        <v>28</v>
      </c>
      <c r="BW1060" s="43"/>
      <c r="BX1060" s="76">
        <v>-397.09588000000002</v>
      </c>
      <c r="BY1060" s="109">
        <v>-296.67914000000002</v>
      </c>
      <c r="BZ1060" s="76">
        <v>-196.26240000000001</v>
      </c>
      <c r="CB1060" s="57" t="s">
        <v>28</v>
      </c>
      <c r="CC1060" s="43"/>
      <c r="CD1060" s="76">
        <v>-821.35866999999996</v>
      </c>
      <c r="CE1060" s="109">
        <v>-510.51664</v>
      </c>
      <c r="CF1060" s="76">
        <v>-199.67461</v>
      </c>
    </row>
    <row r="1061" spans="2:84" x14ac:dyDescent="0.3">
      <c r="B1061" s="46" t="s">
        <v>29</v>
      </c>
      <c r="C1061" s="47"/>
      <c r="D1061" s="69">
        <v>58355.491289999998</v>
      </c>
      <c r="E1061" s="106">
        <v>59773.590980000001</v>
      </c>
      <c r="F1061" s="69">
        <v>61191.69068</v>
      </c>
      <c r="H1061" s="46" t="s">
        <v>29</v>
      </c>
      <c r="I1061" s="47"/>
      <c r="J1061" s="69">
        <v>58526.395539999998</v>
      </c>
      <c r="K1061" s="106">
        <v>59872.678509999998</v>
      </c>
      <c r="L1061" s="69">
        <v>61218.961479999998</v>
      </c>
      <c r="N1061" s="46" t="s">
        <v>29</v>
      </c>
      <c r="O1061" s="47"/>
      <c r="P1061" s="69">
        <v>58463.488219999999</v>
      </c>
      <c r="Q1061" s="106">
        <v>59821.709900000002</v>
      </c>
      <c r="R1061" s="69">
        <v>61179.93159</v>
      </c>
      <c r="T1061" s="46" t="s">
        <v>29</v>
      </c>
      <c r="U1061" s="47"/>
      <c r="V1061" s="69">
        <v>58254.357790000002</v>
      </c>
      <c r="W1061" s="106">
        <v>59662.650750000001</v>
      </c>
      <c r="X1061" s="69">
        <v>61070.943720000003</v>
      </c>
      <c r="Z1061" s="46" t="s">
        <v>29</v>
      </c>
      <c r="AA1061" s="47"/>
      <c r="AB1061" s="69">
        <v>57782.056579999997</v>
      </c>
      <c r="AC1061" s="106">
        <v>59446.557229999999</v>
      </c>
      <c r="AD1061" s="69">
        <v>61111.057889999996</v>
      </c>
      <c r="AF1061" s="46" t="s">
        <v>29</v>
      </c>
      <c r="AG1061" s="47"/>
      <c r="AH1061" s="69">
        <v>56208.50144</v>
      </c>
      <c r="AI1061" s="106">
        <v>58693.204469999997</v>
      </c>
      <c r="AJ1061" s="69">
        <v>61177.907509999997</v>
      </c>
      <c r="AL1061" s="46" t="s">
        <v>29</v>
      </c>
      <c r="AM1061" s="47"/>
      <c r="AN1061" s="69">
        <v>54540.597150000001</v>
      </c>
      <c r="AO1061" s="106">
        <v>57863.32804</v>
      </c>
      <c r="AP1061" s="69">
        <v>61186.058940000003</v>
      </c>
      <c r="AR1061" s="46" t="s">
        <v>29</v>
      </c>
      <c r="AS1061" s="47"/>
      <c r="AT1061" s="69">
        <v>50635.443050000002</v>
      </c>
      <c r="AU1061" s="106">
        <v>55832.455280000002</v>
      </c>
      <c r="AV1061" s="69">
        <v>61029.467510000002</v>
      </c>
      <c r="AW1061" s="71"/>
      <c r="AX1061" s="46" t="s">
        <v>29</v>
      </c>
      <c r="AY1061" s="47"/>
      <c r="AZ1061" s="69">
        <v>41146.377659999998</v>
      </c>
      <c r="BA1061" s="106">
        <v>51023.879889999997</v>
      </c>
      <c r="BB1061" s="69">
        <v>60901.382129999998</v>
      </c>
      <c r="BD1061" s="46" t="s">
        <v>29</v>
      </c>
      <c r="BE1061" s="47"/>
      <c r="BF1061" s="69">
        <v>38368.931360000002</v>
      </c>
      <c r="BG1061" s="106">
        <v>48318.943550000004</v>
      </c>
      <c r="BH1061" s="69">
        <v>58268.955730000001</v>
      </c>
      <c r="BJ1061" s="46" t="s">
        <v>29</v>
      </c>
      <c r="BK1061" s="47"/>
      <c r="BL1061" s="69">
        <v>25711.979500000001</v>
      </c>
      <c r="BM1061" s="106">
        <v>39550.820540000001</v>
      </c>
      <c r="BN1061" s="69">
        <v>53389.66158</v>
      </c>
      <c r="BP1061" s="46" t="s">
        <v>29</v>
      </c>
      <c r="BQ1061" s="47"/>
      <c r="BR1061" s="69">
        <v>3279.97183</v>
      </c>
      <c r="BS1061" s="106">
        <v>21942.47219</v>
      </c>
      <c r="BT1061" s="69">
        <v>40604.972560000002</v>
      </c>
      <c r="BV1061" s="46" t="s">
        <v>29</v>
      </c>
      <c r="BW1061" s="47"/>
      <c r="BX1061" s="69">
        <v>-26679.107929999998</v>
      </c>
      <c r="BY1061" s="106">
        <v>-5116.0736200000001</v>
      </c>
      <c r="BZ1061" s="69">
        <v>16446.9607</v>
      </c>
      <c r="CB1061" s="46" t="s">
        <v>29</v>
      </c>
      <c r="CC1061" s="47"/>
      <c r="CD1061" s="69">
        <v>-97902.410440000007</v>
      </c>
      <c r="CE1061" s="106">
        <v>-67733.206439999994</v>
      </c>
      <c r="CF1061" s="69">
        <v>-37564.002439999997</v>
      </c>
    </row>
    <row r="1062" spans="2:84" x14ac:dyDescent="0.3">
      <c r="B1062" s="14" t="s">
        <v>30</v>
      </c>
      <c r="C1062" s="50" t="s">
        <v>3</v>
      </c>
      <c r="D1062" s="71">
        <v>32.146880000000003</v>
      </c>
      <c r="E1062" s="107">
        <v>35.111640000000001</v>
      </c>
      <c r="F1062" s="71">
        <v>38.076410000000003</v>
      </c>
      <c r="H1062" s="14" t="s">
        <v>30</v>
      </c>
      <c r="I1062" s="50" t="s">
        <v>3</v>
      </c>
      <c r="J1062" s="71">
        <v>32.053330000000003</v>
      </c>
      <c r="K1062" s="107">
        <v>34.857950000000002</v>
      </c>
      <c r="L1062" s="71">
        <v>37.662559999999999</v>
      </c>
      <c r="N1062" s="14" t="s">
        <v>30</v>
      </c>
      <c r="O1062" s="50" t="s">
        <v>3</v>
      </c>
      <c r="P1062" s="71">
        <v>32.024729999999998</v>
      </c>
      <c r="Q1062" s="107">
        <v>34.798659999999998</v>
      </c>
      <c r="R1062" s="71">
        <v>37.572580000000002</v>
      </c>
      <c r="T1062" s="14" t="s">
        <v>30</v>
      </c>
      <c r="U1062" s="50" t="s">
        <v>3</v>
      </c>
      <c r="V1062" s="71">
        <v>31.81138</v>
      </c>
      <c r="W1062" s="107">
        <v>34.648220000000002</v>
      </c>
      <c r="X1062" s="71">
        <v>37.485059999999997</v>
      </c>
      <c r="Z1062" s="14" t="s">
        <v>30</v>
      </c>
      <c r="AA1062" s="50" t="s">
        <v>3</v>
      </c>
      <c r="AB1062" s="71">
        <v>31.6389</v>
      </c>
      <c r="AC1062" s="107">
        <v>34.397840000000002</v>
      </c>
      <c r="AD1062" s="71">
        <v>37.156770000000002</v>
      </c>
      <c r="AF1062" s="14" t="s">
        <v>30</v>
      </c>
      <c r="AG1062" s="50" t="s">
        <v>3</v>
      </c>
      <c r="AH1062" s="71">
        <v>31.550809999999998</v>
      </c>
      <c r="AI1062" s="107">
        <v>34.145339999999997</v>
      </c>
      <c r="AJ1062" s="71">
        <v>36.739879999999999</v>
      </c>
      <c r="AL1062" s="14" t="s">
        <v>30</v>
      </c>
      <c r="AM1062" s="50" t="s">
        <v>3</v>
      </c>
      <c r="AN1062" s="71">
        <v>31.42568</v>
      </c>
      <c r="AO1062" s="107">
        <v>33.76323</v>
      </c>
      <c r="AP1062" s="71">
        <v>36.100790000000003</v>
      </c>
      <c r="AR1062" s="14" t="s">
        <v>30</v>
      </c>
      <c r="AS1062" s="50" t="s">
        <v>3</v>
      </c>
      <c r="AT1062" s="71">
        <v>30.95553</v>
      </c>
      <c r="AU1062" s="107">
        <v>33.101210000000002</v>
      </c>
      <c r="AV1062" s="71">
        <v>35.246879999999997</v>
      </c>
      <c r="AW1062" s="71"/>
      <c r="AX1062" s="14" t="s">
        <v>30</v>
      </c>
      <c r="AY1062" s="50" t="s">
        <v>3</v>
      </c>
      <c r="AZ1062" s="71">
        <v>30.740369999999999</v>
      </c>
      <c r="BA1062" s="107">
        <v>32.74033</v>
      </c>
      <c r="BB1062" s="71">
        <v>34.740290000000002</v>
      </c>
      <c r="BD1062" s="14" t="s">
        <v>30</v>
      </c>
      <c r="BE1062" s="50" t="s">
        <v>3</v>
      </c>
      <c r="BF1062" s="71">
        <v>30.164729999999999</v>
      </c>
      <c r="BG1062" s="107">
        <v>31.784490000000002</v>
      </c>
      <c r="BH1062" s="71">
        <v>33.404260000000001</v>
      </c>
      <c r="BJ1062" s="14" t="s">
        <v>30</v>
      </c>
      <c r="BK1062" s="50" t="s">
        <v>3</v>
      </c>
      <c r="BL1062" s="71">
        <v>29.643350000000002</v>
      </c>
      <c r="BM1062" s="107">
        <v>30.731369999999998</v>
      </c>
      <c r="BN1062" s="71">
        <v>31.819389999999999</v>
      </c>
      <c r="BP1062" s="14" t="s">
        <v>30</v>
      </c>
      <c r="BQ1062" s="50" t="s">
        <v>3</v>
      </c>
      <c r="BR1062" s="71">
        <v>28.55527</v>
      </c>
      <c r="BS1062" s="107">
        <v>29.378139999999998</v>
      </c>
      <c r="BT1062" s="71">
        <v>30.20101</v>
      </c>
      <c r="BV1062" s="14" t="s">
        <v>30</v>
      </c>
      <c r="BW1062" s="50" t="s">
        <v>3</v>
      </c>
      <c r="BX1062" s="71">
        <v>26.45485</v>
      </c>
      <c r="BY1062" s="107">
        <v>27.043749999999999</v>
      </c>
      <c r="BZ1062" s="71">
        <v>27.632650000000002</v>
      </c>
      <c r="CB1062" s="14" t="s">
        <v>30</v>
      </c>
      <c r="CC1062" s="50" t="s">
        <v>3</v>
      </c>
      <c r="CD1062" s="71">
        <v>23.614100000000001</v>
      </c>
      <c r="CE1062" s="107">
        <v>23.985479999999999</v>
      </c>
      <c r="CF1062" s="71">
        <v>24.356850000000001</v>
      </c>
    </row>
    <row r="1063" spans="2:84" x14ac:dyDescent="0.3">
      <c r="B1063" s="47"/>
      <c r="C1063" s="52" t="s">
        <v>4</v>
      </c>
      <c r="D1063" s="69">
        <v>11.884779999999999</v>
      </c>
      <c r="E1063" s="79">
        <v>12.99371</v>
      </c>
      <c r="F1063" s="69">
        <v>14.102639999999999</v>
      </c>
      <c r="H1063" s="47"/>
      <c r="I1063" s="52" t="s">
        <v>4</v>
      </c>
      <c r="J1063" s="69">
        <v>11.63153</v>
      </c>
      <c r="K1063" s="79">
        <v>12.674390000000001</v>
      </c>
      <c r="L1063" s="69">
        <v>13.71725</v>
      </c>
      <c r="N1063" s="47"/>
      <c r="O1063" s="52" t="s">
        <v>4</v>
      </c>
      <c r="P1063" s="69">
        <v>11.383039999999999</v>
      </c>
      <c r="Q1063" s="79">
        <v>12.35871</v>
      </c>
      <c r="R1063" s="69">
        <v>13.334379999999999</v>
      </c>
      <c r="T1063" s="47"/>
      <c r="U1063" s="52" t="s">
        <v>4</v>
      </c>
      <c r="V1063" s="69">
        <v>10.977349999999999</v>
      </c>
      <c r="W1063" s="79">
        <v>11.884449999999999</v>
      </c>
      <c r="X1063" s="69">
        <v>12.791539999999999</v>
      </c>
      <c r="Z1063" s="47"/>
      <c r="AA1063" s="52" t="s">
        <v>4</v>
      </c>
      <c r="AB1063" s="69">
        <v>10.401160000000001</v>
      </c>
      <c r="AC1063" s="79">
        <v>11.367010000000001</v>
      </c>
      <c r="AD1063" s="69">
        <v>12.332850000000001</v>
      </c>
      <c r="AF1063" s="47"/>
      <c r="AG1063" s="52" t="s">
        <v>4</v>
      </c>
      <c r="AH1063" s="69">
        <v>9.9154499999999999</v>
      </c>
      <c r="AI1063" s="79">
        <v>10.8422</v>
      </c>
      <c r="AJ1063" s="69">
        <v>11.768940000000001</v>
      </c>
      <c r="AL1063" s="47"/>
      <c r="AM1063" s="52" t="s">
        <v>4</v>
      </c>
      <c r="AN1063" s="69">
        <v>9.2962000000000007</v>
      </c>
      <c r="AO1063" s="79">
        <v>10.167450000000001</v>
      </c>
      <c r="AP1063" s="69">
        <v>11.038690000000001</v>
      </c>
      <c r="AR1063" s="47"/>
      <c r="AS1063" s="52" t="s">
        <v>4</v>
      </c>
      <c r="AT1063" s="69">
        <v>8.3934200000000008</v>
      </c>
      <c r="AU1063" s="79">
        <v>9.2480600000000006</v>
      </c>
      <c r="AV1063" s="69">
        <v>10.10271</v>
      </c>
      <c r="AW1063" s="71"/>
      <c r="AX1063" s="47"/>
      <c r="AY1063" s="52" t="s">
        <v>4</v>
      </c>
      <c r="AZ1063" s="69">
        <v>7.1264500000000002</v>
      </c>
      <c r="BA1063" s="79">
        <v>8.0683299999999996</v>
      </c>
      <c r="BB1063" s="69">
        <v>9.0102100000000007</v>
      </c>
      <c r="BD1063" s="47"/>
      <c r="BE1063" s="52" t="s">
        <v>4</v>
      </c>
      <c r="BF1063" s="69">
        <v>5.9487399999999999</v>
      </c>
      <c r="BG1063" s="79">
        <v>6.7999000000000001</v>
      </c>
      <c r="BH1063" s="69">
        <v>7.6510499999999997</v>
      </c>
      <c r="BJ1063" s="47"/>
      <c r="BK1063" s="52" t="s">
        <v>4</v>
      </c>
      <c r="BL1063" s="69">
        <v>4.7070699999999999</v>
      </c>
      <c r="BM1063" s="79">
        <v>5.5336499999999997</v>
      </c>
      <c r="BN1063" s="69">
        <v>6.3602400000000001</v>
      </c>
      <c r="BP1063" s="47"/>
      <c r="BQ1063" s="52" t="s">
        <v>4</v>
      </c>
      <c r="BR1063" s="69">
        <v>3.1703100000000002</v>
      </c>
      <c r="BS1063" s="79">
        <v>3.9429799999999999</v>
      </c>
      <c r="BT1063" s="69">
        <v>4.7156399999999996</v>
      </c>
      <c r="BV1063" s="47"/>
      <c r="BW1063" s="52" t="s">
        <v>4</v>
      </c>
      <c r="BX1063" s="69">
        <v>2.72776</v>
      </c>
      <c r="BY1063" s="79">
        <v>3.2591899999999998</v>
      </c>
      <c r="BZ1063" s="69">
        <v>3.7906300000000002</v>
      </c>
      <c r="CB1063" s="47"/>
      <c r="CC1063" s="52" t="s">
        <v>4</v>
      </c>
      <c r="CD1063" s="69">
        <v>2.5940099999999999</v>
      </c>
      <c r="CE1063" s="79">
        <v>2.8946700000000001</v>
      </c>
      <c r="CF1063" s="69">
        <v>3.1953299999999998</v>
      </c>
    </row>
    <row r="1064" spans="2:84" x14ac:dyDescent="0.3">
      <c r="B1064" s="46" t="s">
        <v>31</v>
      </c>
      <c r="C1064" s="47"/>
      <c r="D1064" s="69">
        <v>62.227339999999998</v>
      </c>
      <c r="E1064" s="79">
        <v>66.2</v>
      </c>
      <c r="F1064" s="69">
        <v>70.172659999999993</v>
      </c>
      <c r="H1064" s="46" t="s">
        <v>31</v>
      </c>
      <c r="I1064" s="47"/>
      <c r="J1064" s="69">
        <v>61.063479999999998</v>
      </c>
      <c r="K1064" s="79">
        <v>64.900000000000006</v>
      </c>
      <c r="L1064" s="69">
        <v>68.736519999999999</v>
      </c>
      <c r="N1064" s="46" t="s">
        <v>31</v>
      </c>
      <c r="O1064" s="47"/>
      <c r="P1064" s="69">
        <v>59.464820000000003</v>
      </c>
      <c r="Q1064" s="79">
        <v>62.7</v>
      </c>
      <c r="R1064" s="69">
        <v>65.935180000000003</v>
      </c>
      <c r="T1064" s="46" t="s">
        <v>31</v>
      </c>
      <c r="U1064" s="47"/>
      <c r="V1064" s="69">
        <v>58.3626</v>
      </c>
      <c r="W1064" s="79">
        <v>60.7</v>
      </c>
      <c r="X1064" s="69">
        <v>63.037399999999998</v>
      </c>
      <c r="Z1064" s="46" t="s">
        <v>31</v>
      </c>
      <c r="AA1064" s="47"/>
      <c r="AB1064" s="69">
        <v>56.674019999999999</v>
      </c>
      <c r="AC1064" s="79">
        <v>58.4</v>
      </c>
      <c r="AD1064" s="69">
        <v>60.125979999999998</v>
      </c>
      <c r="AF1064" s="46" t="s">
        <v>31</v>
      </c>
      <c r="AG1064" s="47"/>
      <c r="AH1064" s="69">
        <v>54.5899</v>
      </c>
      <c r="AI1064" s="79">
        <v>56.2</v>
      </c>
      <c r="AJ1064" s="69">
        <v>57.810099999999998</v>
      </c>
      <c r="AL1064" s="46" t="s">
        <v>31</v>
      </c>
      <c r="AM1064" s="47"/>
      <c r="AN1064" s="69">
        <v>52.732370000000003</v>
      </c>
      <c r="AO1064" s="79">
        <v>54.1</v>
      </c>
      <c r="AP1064" s="69">
        <v>55.46763</v>
      </c>
      <c r="AR1064" s="46" t="s">
        <v>31</v>
      </c>
      <c r="AS1064" s="47"/>
      <c r="AT1064" s="69">
        <v>50.198900000000002</v>
      </c>
      <c r="AU1064" s="79">
        <v>51.9</v>
      </c>
      <c r="AV1064" s="69">
        <v>53.601100000000002</v>
      </c>
      <c r="AW1064" s="71"/>
      <c r="AX1064" s="46" t="s">
        <v>31</v>
      </c>
      <c r="AY1064" s="47"/>
      <c r="AZ1064" s="69">
        <v>48.377220000000001</v>
      </c>
      <c r="BA1064" s="79">
        <v>49.4</v>
      </c>
      <c r="BB1064" s="69">
        <v>50.422780000000003</v>
      </c>
      <c r="BD1064" s="46" t="s">
        <v>31</v>
      </c>
      <c r="BE1064" s="47"/>
      <c r="BF1064" s="69">
        <v>46.1128</v>
      </c>
      <c r="BG1064" s="79">
        <v>46.9</v>
      </c>
      <c r="BH1064" s="69">
        <v>47.687199999999997</v>
      </c>
      <c r="BJ1064" s="46" t="s">
        <v>31</v>
      </c>
      <c r="BK1064" s="47"/>
      <c r="BL1064" s="69">
        <v>42.634410000000003</v>
      </c>
      <c r="BM1064" s="79">
        <v>43.6</v>
      </c>
      <c r="BN1064" s="69">
        <v>44.56559</v>
      </c>
      <c r="BP1064" s="46" t="s">
        <v>31</v>
      </c>
      <c r="BQ1064" s="47"/>
      <c r="BR1064" s="69">
        <v>39.685600000000001</v>
      </c>
      <c r="BS1064" s="79">
        <v>40.700000000000003</v>
      </c>
      <c r="BT1064" s="69">
        <v>41.714399999999998</v>
      </c>
      <c r="BV1064" s="46" t="s">
        <v>31</v>
      </c>
      <c r="BW1064" s="47"/>
      <c r="BX1064" s="69">
        <v>36.420439999999999</v>
      </c>
      <c r="BY1064" s="79">
        <v>37.5</v>
      </c>
      <c r="BZ1064" s="69">
        <v>38.579560000000001</v>
      </c>
      <c r="CB1064" s="46" t="s">
        <v>31</v>
      </c>
      <c r="CC1064" s="47"/>
      <c r="CD1064" s="69">
        <v>33.2271</v>
      </c>
      <c r="CE1064" s="79">
        <v>34.5</v>
      </c>
      <c r="CF1064" s="69">
        <v>35.7729</v>
      </c>
    </row>
    <row r="1065" spans="2:84" x14ac:dyDescent="0.3">
      <c r="B1065" s="57" t="s">
        <v>32</v>
      </c>
      <c r="C1065" s="43"/>
      <c r="D1065" s="76">
        <v>2.12934</v>
      </c>
      <c r="E1065" s="109">
        <v>3.4</v>
      </c>
      <c r="F1065" s="76">
        <v>4.6706599999999998</v>
      </c>
      <c r="H1065" s="57" t="s">
        <v>32</v>
      </c>
      <c r="I1065" s="43"/>
      <c r="J1065" s="76">
        <v>2.12934</v>
      </c>
      <c r="K1065" s="109">
        <v>3.4</v>
      </c>
      <c r="L1065" s="76">
        <v>4.6706599999999998</v>
      </c>
      <c r="N1065" s="57" t="s">
        <v>32</v>
      </c>
      <c r="O1065" s="43"/>
      <c r="P1065" s="76">
        <v>2.12934</v>
      </c>
      <c r="Q1065" s="109">
        <v>3.4</v>
      </c>
      <c r="R1065" s="76">
        <v>4.6706599999999998</v>
      </c>
      <c r="T1065" s="57" t="s">
        <v>32</v>
      </c>
      <c r="U1065" s="43"/>
      <c r="V1065" s="76">
        <v>2.03607</v>
      </c>
      <c r="W1065" s="109">
        <v>3.3</v>
      </c>
      <c r="X1065" s="76">
        <v>4.56393</v>
      </c>
      <c r="Z1065" s="57" t="s">
        <v>32</v>
      </c>
      <c r="AA1065" s="43"/>
      <c r="AB1065" s="76">
        <v>2.12934</v>
      </c>
      <c r="AC1065" s="109">
        <v>3.4</v>
      </c>
      <c r="AD1065" s="76">
        <v>4.6706599999999998</v>
      </c>
      <c r="AF1065" s="57" t="s">
        <v>32</v>
      </c>
      <c r="AG1065" s="43"/>
      <c r="AH1065" s="76">
        <v>1.8179000000000001</v>
      </c>
      <c r="AI1065" s="109">
        <v>3.2</v>
      </c>
      <c r="AJ1065" s="76">
        <v>4.5820999999999996</v>
      </c>
      <c r="AL1065" s="57" t="s">
        <v>32</v>
      </c>
      <c r="AM1065" s="43"/>
      <c r="AN1065" s="76">
        <v>2.1831999999999998</v>
      </c>
      <c r="AO1065" s="109">
        <v>3.5</v>
      </c>
      <c r="AP1065" s="76">
        <v>4.8167999999999997</v>
      </c>
      <c r="AR1065" s="57" t="s">
        <v>32</v>
      </c>
      <c r="AS1065" s="43"/>
      <c r="AT1065" s="76">
        <v>2.0925099999999999</v>
      </c>
      <c r="AU1065" s="109">
        <v>4</v>
      </c>
      <c r="AV1065" s="76">
        <v>5.9074900000000001</v>
      </c>
      <c r="AW1065" s="71"/>
      <c r="AX1065" s="57" t="s">
        <v>32</v>
      </c>
      <c r="AY1065" s="43"/>
      <c r="AZ1065" s="76">
        <v>2.2475100000000001</v>
      </c>
      <c r="BA1065" s="109">
        <v>4.3</v>
      </c>
      <c r="BB1065" s="76">
        <v>6.3524900000000004</v>
      </c>
      <c r="BD1065" s="57" t="s">
        <v>32</v>
      </c>
      <c r="BE1065" s="43"/>
      <c r="BF1065" s="76">
        <v>2.4356100000000001</v>
      </c>
      <c r="BG1065" s="109">
        <v>4.5999999999999996</v>
      </c>
      <c r="BH1065" s="76">
        <v>6.7643899999999997</v>
      </c>
      <c r="BJ1065" s="57" t="s">
        <v>32</v>
      </c>
      <c r="BK1065" s="43"/>
      <c r="BL1065" s="76">
        <v>3.67658</v>
      </c>
      <c r="BM1065" s="109">
        <v>6.8</v>
      </c>
      <c r="BN1065" s="76">
        <v>9.9234200000000001</v>
      </c>
      <c r="BP1065" s="57" t="s">
        <v>32</v>
      </c>
      <c r="BQ1065" s="43"/>
      <c r="BR1065" s="76">
        <v>6.3722500000000002</v>
      </c>
      <c r="BS1065" s="109">
        <v>11.5</v>
      </c>
      <c r="BT1065" s="76">
        <v>16.627749999999999</v>
      </c>
      <c r="BV1065" s="57" t="s">
        <v>32</v>
      </c>
      <c r="BW1065" s="43"/>
      <c r="BX1065" s="76">
        <v>8.9028200000000002</v>
      </c>
      <c r="BY1065" s="109">
        <v>13.3</v>
      </c>
      <c r="BZ1065" s="76">
        <v>17.697179999999999</v>
      </c>
      <c r="CB1065" s="57" t="s">
        <v>32</v>
      </c>
      <c r="CC1065" s="43"/>
      <c r="CD1065" s="76">
        <v>10.66427</v>
      </c>
      <c r="CE1065" s="109">
        <v>13.7</v>
      </c>
      <c r="CF1065" s="76">
        <v>16.73573</v>
      </c>
    </row>
    <row r="1066" spans="2:84" x14ac:dyDescent="0.3">
      <c r="B1066" s="14" t="s">
        <v>33</v>
      </c>
      <c r="C1066" s="50" t="s">
        <v>3</v>
      </c>
      <c r="D1066" s="71">
        <v>90.24897</v>
      </c>
      <c r="E1066" s="107">
        <v>99.817710000000005</v>
      </c>
      <c r="F1066" s="71">
        <v>109.38646</v>
      </c>
      <c r="H1066" s="14" t="s">
        <v>33</v>
      </c>
      <c r="I1066" s="50" t="s">
        <v>3</v>
      </c>
      <c r="J1066" s="71">
        <v>89.961770000000001</v>
      </c>
      <c r="K1066" s="107">
        <v>98.944100000000006</v>
      </c>
      <c r="L1066" s="71">
        <v>107.92644</v>
      </c>
      <c r="N1066" s="14" t="s">
        <v>33</v>
      </c>
      <c r="O1066" s="50" t="s">
        <v>3</v>
      </c>
      <c r="P1066" s="71">
        <v>89.772559999999999</v>
      </c>
      <c r="Q1066" s="107">
        <v>98.584950000000006</v>
      </c>
      <c r="R1066" s="71">
        <v>107.39733</v>
      </c>
      <c r="T1066" s="14" t="s">
        <v>33</v>
      </c>
      <c r="U1066" s="50" t="s">
        <v>3</v>
      </c>
      <c r="V1066" s="71">
        <v>89.074150000000003</v>
      </c>
      <c r="W1066" s="107">
        <v>98.024159999999995</v>
      </c>
      <c r="X1066" s="71">
        <v>106.97416</v>
      </c>
      <c r="Z1066" s="14" t="s">
        <v>33</v>
      </c>
      <c r="AA1066" s="50" t="s">
        <v>3</v>
      </c>
      <c r="AB1066" s="71">
        <v>88.309119999999993</v>
      </c>
      <c r="AC1066" s="107">
        <v>96.956980000000001</v>
      </c>
      <c r="AD1066" s="71">
        <v>105.60484</v>
      </c>
      <c r="AF1066" s="14" t="s">
        <v>33</v>
      </c>
      <c r="AG1066" s="50" t="s">
        <v>3</v>
      </c>
      <c r="AH1066" s="71">
        <v>87.862380000000002</v>
      </c>
      <c r="AI1066" s="107">
        <v>95.717699999999994</v>
      </c>
      <c r="AJ1066" s="71">
        <v>103.57301</v>
      </c>
      <c r="AL1066" s="14" t="s">
        <v>33</v>
      </c>
      <c r="AM1066" s="50" t="s">
        <v>3</v>
      </c>
      <c r="AN1066" s="71">
        <v>87.340190000000007</v>
      </c>
      <c r="AO1066" s="107">
        <v>94.197239999999994</v>
      </c>
      <c r="AP1066" s="71">
        <v>101.0543</v>
      </c>
      <c r="AR1066" s="14" t="s">
        <v>33</v>
      </c>
      <c r="AS1066" s="50" t="s">
        <v>3</v>
      </c>
      <c r="AT1066" s="71">
        <v>85.648939999999996</v>
      </c>
      <c r="AU1066" s="107">
        <v>91.617450000000005</v>
      </c>
      <c r="AV1066" s="71">
        <v>97.58596</v>
      </c>
      <c r="AW1066" s="71"/>
      <c r="AX1066" s="14" t="s">
        <v>33</v>
      </c>
      <c r="AY1066" s="50" t="s">
        <v>3</v>
      </c>
      <c r="AZ1066" s="71">
        <v>84.35933</v>
      </c>
      <c r="BA1066" s="107">
        <v>89.506889999999999</v>
      </c>
      <c r="BB1066" s="71">
        <v>94.654449999999997</v>
      </c>
      <c r="BD1066" s="14" t="s">
        <v>33</v>
      </c>
      <c r="BE1066" s="50" t="s">
        <v>3</v>
      </c>
      <c r="BF1066" s="71">
        <v>81.936179999999993</v>
      </c>
      <c r="BG1066" s="107">
        <v>85.731129999999993</v>
      </c>
      <c r="BH1066" s="71">
        <v>89.526079999999993</v>
      </c>
      <c r="BJ1066" s="14" t="s">
        <v>33</v>
      </c>
      <c r="BK1066" s="50" t="s">
        <v>3</v>
      </c>
      <c r="BL1066" s="71">
        <v>78.760779999999997</v>
      </c>
      <c r="BM1066" s="107">
        <v>81.269940000000005</v>
      </c>
      <c r="BN1066" s="71">
        <v>83.779110000000003</v>
      </c>
      <c r="BP1066" s="14" t="s">
        <v>33</v>
      </c>
      <c r="BQ1066" s="50" t="s">
        <v>3</v>
      </c>
      <c r="BR1066" s="71">
        <v>74.371449999999996</v>
      </c>
      <c r="BS1066" s="107">
        <v>76.098010000000002</v>
      </c>
      <c r="BT1066" s="71">
        <v>77.824579999999997</v>
      </c>
      <c r="BV1066" s="14" t="s">
        <v>33</v>
      </c>
      <c r="BW1066" s="50" t="s">
        <v>3</v>
      </c>
      <c r="BX1066" s="71">
        <v>67.752380000000002</v>
      </c>
      <c r="BY1066" s="107">
        <v>68.745019999999997</v>
      </c>
      <c r="BZ1066" s="71">
        <v>69.737650000000002</v>
      </c>
      <c r="CB1066" s="14" t="s">
        <v>33</v>
      </c>
      <c r="CC1066" s="50" t="s">
        <v>3</v>
      </c>
      <c r="CD1066" s="71">
        <v>60.185459999999999</v>
      </c>
      <c r="CE1066" s="107">
        <v>60.787039999999998</v>
      </c>
      <c r="CF1066" s="71">
        <v>61.388629999999999</v>
      </c>
    </row>
    <row r="1067" spans="2:84" x14ac:dyDescent="0.3">
      <c r="B1067" s="47"/>
      <c r="C1067" s="52" t="s">
        <v>4</v>
      </c>
      <c r="D1067" s="69">
        <v>36.006489999999999</v>
      </c>
      <c r="E1067" s="79">
        <v>40.088160000000002</v>
      </c>
      <c r="F1067" s="69">
        <v>44.169829999999997</v>
      </c>
      <c r="H1067" s="47"/>
      <c r="I1067" s="52" t="s">
        <v>4</v>
      </c>
      <c r="J1067" s="69">
        <v>35.320500000000003</v>
      </c>
      <c r="K1067" s="79">
        <v>38.937730000000002</v>
      </c>
      <c r="L1067" s="69">
        <v>42.554960000000001</v>
      </c>
      <c r="N1067" s="47"/>
      <c r="O1067" s="52" t="s">
        <v>4</v>
      </c>
      <c r="P1067" s="69">
        <v>34.43817</v>
      </c>
      <c r="Q1067" s="79">
        <v>37.671239999999997</v>
      </c>
      <c r="R1067" s="69">
        <v>40.904319999999998</v>
      </c>
      <c r="T1067" s="47"/>
      <c r="U1067" s="52" t="s">
        <v>4</v>
      </c>
      <c r="V1067" s="69">
        <v>33.052860000000003</v>
      </c>
      <c r="W1067" s="79">
        <v>35.94061</v>
      </c>
      <c r="X1067" s="69">
        <v>38.82835</v>
      </c>
      <c r="Z1067" s="47"/>
      <c r="AA1067" s="52" t="s">
        <v>4</v>
      </c>
      <c r="AB1067" s="69">
        <v>31.19031</v>
      </c>
      <c r="AC1067" s="79">
        <v>34.006749999999997</v>
      </c>
      <c r="AD1067" s="69">
        <v>36.8232</v>
      </c>
      <c r="AF1067" s="47"/>
      <c r="AG1067" s="52" t="s">
        <v>4</v>
      </c>
      <c r="AH1067" s="69">
        <v>29.12923</v>
      </c>
      <c r="AI1067" s="79">
        <v>31.912379999999999</v>
      </c>
      <c r="AJ1067" s="69">
        <v>34.695529999999998</v>
      </c>
      <c r="AL1067" s="47"/>
      <c r="AM1067" s="52" t="s">
        <v>4</v>
      </c>
      <c r="AN1067" s="69">
        <v>26.561509999999998</v>
      </c>
      <c r="AO1067" s="79">
        <v>29.358309999999999</v>
      </c>
      <c r="AP1067" s="69">
        <v>32.155110000000001</v>
      </c>
      <c r="AR1067" s="47"/>
      <c r="AS1067" s="52" t="s">
        <v>4</v>
      </c>
      <c r="AT1067" s="69">
        <v>23.287369999999999</v>
      </c>
      <c r="AU1067" s="79">
        <v>26.130929999999999</v>
      </c>
      <c r="AV1067" s="69">
        <v>28.974489999999999</v>
      </c>
      <c r="AW1067" s="71"/>
      <c r="AX1067" s="47"/>
      <c r="AY1067" s="52" t="s">
        <v>4</v>
      </c>
      <c r="AZ1067" s="69">
        <v>18.97871</v>
      </c>
      <c r="BA1067" s="79">
        <v>22.126529999999999</v>
      </c>
      <c r="BB1067" s="69">
        <v>25.274360000000001</v>
      </c>
      <c r="BD1067" s="47"/>
      <c r="BE1067" s="52" t="s">
        <v>4</v>
      </c>
      <c r="BF1067" s="69">
        <v>14.84496</v>
      </c>
      <c r="BG1067" s="79">
        <v>17.83982</v>
      </c>
      <c r="BH1067" s="69">
        <v>20.834679999999999</v>
      </c>
      <c r="BJ1067" s="47"/>
      <c r="BK1067" s="52" t="s">
        <v>4</v>
      </c>
      <c r="BL1067" s="69">
        <v>10.775600000000001</v>
      </c>
      <c r="BM1067" s="79">
        <v>13.360379999999999</v>
      </c>
      <c r="BN1067" s="69">
        <v>15.94516</v>
      </c>
      <c r="BP1067" s="47"/>
      <c r="BQ1067" s="52" t="s">
        <v>4</v>
      </c>
      <c r="BR1067" s="69">
        <v>6.5176400000000001</v>
      </c>
      <c r="BS1067" s="79">
        <v>8.7462199999999992</v>
      </c>
      <c r="BT1067" s="69">
        <v>10.9748</v>
      </c>
      <c r="BV1067" s="47"/>
      <c r="BW1067" s="52" t="s">
        <v>4</v>
      </c>
      <c r="BX1067" s="69">
        <v>5.2098800000000001</v>
      </c>
      <c r="BY1067" s="79">
        <v>6.7378600000000004</v>
      </c>
      <c r="BZ1067" s="69">
        <v>8.2658400000000007</v>
      </c>
      <c r="CB1067" s="47"/>
      <c r="CC1067" s="52" t="s">
        <v>4</v>
      </c>
      <c r="CD1067" s="69">
        <v>4.91927</v>
      </c>
      <c r="CE1067" s="79">
        <v>5.79251</v>
      </c>
      <c r="CF1067" s="69">
        <v>6.6657400000000004</v>
      </c>
    </row>
    <row r="1068" spans="2:84" x14ac:dyDescent="0.3">
      <c r="B1068" s="57" t="s">
        <v>34</v>
      </c>
      <c r="C1068" s="43"/>
      <c r="D1068" s="76">
        <v>177.87361999999999</v>
      </c>
      <c r="E1068" s="109">
        <v>188.6199</v>
      </c>
      <c r="F1068" s="76">
        <v>199.36618000000001</v>
      </c>
      <c r="H1068" s="57" t="s">
        <v>34</v>
      </c>
      <c r="I1068" s="43"/>
      <c r="J1068" s="76">
        <v>174.25944000000001</v>
      </c>
      <c r="K1068" s="109">
        <v>183.30162000000001</v>
      </c>
      <c r="L1068" s="76">
        <v>192.34379999999999</v>
      </c>
      <c r="N1068" s="57" t="s">
        <v>34</v>
      </c>
      <c r="O1068" s="43"/>
      <c r="P1068" s="76">
        <v>169.20459</v>
      </c>
      <c r="Q1068" s="109">
        <v>175.67116999999999</v>
      </c>
      <c r="R1068" s="76">
        <v>182.13775999999999</v>
      </c>
      <c r="T1068" s="57" t="s">
        <v>34</v>
      </c>
      <c r="U1068" s="43"/>
      <c r="V1068" s="76">
        <v>162.07995</v>
      </c>
      <c r="W1068" s="109">
        <v>167.05112</v>
      </c>
      <c r="X1068" s="76">
        <v>172.02229</v>
      </c>
      <c r="Z1068" s="57" t="s">
        <v>34</v>
      </c>
      <c r="AA1068" s="43"/>
      <c r="AB1068" s="76">
        <v>155.79814999999999</v>
      </c>
      <c r="AC1068" s="109">
        <v>160.06540000000001</v>
      </c>
      <c r="AD1068" s="76">
        <v>164.33264</v>
      </c>
      <c r="AF1068" s="57" t="s">
        <v>34</v>
      </c>
      <c r="AG1068" s="43"/>
      <c r="AH1068" s="76">
        <v>148.74328</v>
      </c>
      <c r="AI1068" s="109">
        <v>152.05986999999999</v>
      </c>
      <c r="AJ1068" s="76">
        <v>155.37645000000001</v>
      </c>
      <c r="AL1068" s="57" t="s">
        <v>34</v>
      </c>
      <c r="AM1068" s="43"/>
      <c r="AN1068" s="76">
        <v>142.71431000000001</v>
      </c>
      <c r="AO1068" s="109">
        <v>145.21415999999999</v>
      </c>
      <c r="AP1068" s="76">
        <v>147.71401</v>
      </c>
      <c r="AR1068" s="57" t="s">
        <v>34</v>
      </c>
      <c r="AS1068" s="43"/>
      <c r="AT1068" s="76">
        <v>132.47734</v>
      </c>
      <c r="AU1068" s="109">
        <v>135.05262999999999</v>
      </c>
      <c r="AV1068" s="76">
        <v>137.62791999999999</v>
      </c>
      <c r="AW1068" s="71"/>
      <c r="AX1068" s="57" t="s">
        <v>34</v>
      </c>
      <c r="AY1068" s="43"/>
      <c r="AZ1068" s="76">
        <v>124.53357</v>
      </c>
      <c r="BA1068" s="109">
        <v>126.71016</v>
      </c>
      <c r="BB1068" s="76">
        <v>128.88676000000001</v>
      </c>
      <c r="BD1068" s="57" t="s">
        <v>34</v>
      </c>
      <c r="BE1068" s="43"/>
      <c r="BF1068" s="76">
        <v>116.35917999999999</v>
      </c>
      <c r="BG1068" s="109">
        <v>118.71332</v>
      </c>
      <c r="BH1068" s="76">
        <v>121.06747</v>
      </c>
      <c r="BJ1068" s="57" t="s">
        <v>34</v>
      </c>
      <c r="BK1068" s="43"/>
      <c r="BL1068" s="76">
        <v>105.97204000000001</v>
      </c>
      <c r="BM1068" s="109">
        <v>108.24423</v>
      </c>
      <c r="BN1068" s="76">
        <v>110.51642</v>
      </c>
      <c r="BP1068" s="57" t="s">
        <v>34</v>
      </c>
      <c r="BQ1068" s="43"/>
      <c r="BR1068" s="76">
        <v>97.672430000000006</v>
      </c>
      <c r="BS1068" s="109">
        <v>99.537059999999997</v>
      </c>
      <c r="BT1068" s="76">
        <v>101.40170000000001</v>
      </c>
      <c r="BV1068" s="57" t="s">
        <v>34</v>
      </c>
      <c r="BW1068" s="43"/>
      <c r="BX1068" s="76">
        <v>87.959599999999995</v>
      </c>
      <c r="BY1068" s="109">
        <v>89.354680000000002</v>
      </c>
      <c r="BZ1068" s="76">
        <v>90.749769999999998</v>
      </c>
      <c r="CB1068" s="57" t="s">
        <v>34</v>
      </c>
      <c r="CC1068" s="43"/>
      <c r="CD1068" s="76">
        <v>79.403360000000006</v>
      </c>
      <c r="CE1068" s="109">
        <v>80.984200000000001</v>
      </c>
      <c r="CF1068" s="76">
        <v>82.565049999999999</v>
      </c>
    </row>
    <row r="1069" spans="2:84" x14ac:dyDescent="0.3">
      <c r="B1069" s="57" t="s">
        <v>35</v>
      </c>
      <c r="C1069" s="43"/>
      <c r="D1069" s="76">
        <v>4.1963499999999998</v>
      </c>
      <c r="E1069" s="109">
        <v>7.9621199999999996</v>
      </c>
      <c r="F1069" s="76">
        <v>11.72789</v>
      </c>
      <c r="H1069" s="57" t="s">
        <v>35</v>
      </c>
      <c r="I1069" s="43"/>
      <c r="J1069" s="76">
        <v>4.0049700000000001</v>
      </c>
      <c r="K1069" s="109">
        <v>7.83995</v>
      </c>
      <c r="L1069" s="76">
        <v>11.67492</v>
      </c>
      <c r="N1069" s="57" t="s">
        <v>35</v>
      </c>
      <c r="O1069" s="43"/>
      <c r="P1069" s="76">
        <v>3.9809000000000001</v>
      </c>
      <c r="Q1069" s="109">
        <v>7.8032300000000001</v>
      </c>
      <c r="R1069" s="76">
        <v>11.62556</v>
      </c>
      <c r="T1069" s="57" t="s">
        <v>35</v>
      </c>
      <c r="U1069" s="43"/>
      <c r="V1069" s="76">
        <v>3.76024</v>
      </c>
      <c r="W1069" s="109">
        <v>7.4849399999999999</v>
      </c>
      <c r="X1069" s="76">
        <v>11.20965</v>
      </c>
      <c r="Z1069" s="57" t="s">
        <v>35</v>
      </c>
      <c r="AA1069" s="43"/>
      <c r="AB1069" s="76">
        <v>3.5532900000000001</v>
      </c>
      <c r="AC1069" s="109">
        <v>7.3272000000000004</v>
      </c>
      <c r="AD1069" s="76">
        <v>11.10111</v>
      </c>
      <c r="AF1069" s="57" t="s">
        <v>35</v>
      </c>
      <c r="AG1069" s="43"/>
      <c r="AH1069" s="76">
        <v>3.9004400000000001</v>
      </c>
      <c r="AI1069" s="109">
        <v>7.6707900000000002</v>
      </c>
      <c r="AJ1069" s="76">
        <v>11.441140000000001</v>
      </c>
      <c r="AL1069" s="57" t="s">
        <v>35</v>
      </c>
      <c r="AM1069" s="43"/>
      <c r="AN1069" s="76">
        <v>4.4721399999999996</v>
      </c>
      <c r="AO1069" s="109">
        <v>8.7874199999999991</v>
      </c>
      <c r="AP1069" s="76">
        <v>13.1027</v>
      </c>
      <c r="AR1069" s="57" t="s">
        <v>35</v>
      </c>
      <c r="AS1069" s="43"/>
      <c r="AT1069" s="76">
        <v>4.57341</v>
      </c>
      <c r="AU1069" s="109">
        <v>10.33217</v>
      </c>
      <c r="AV1069" s="76">
        <v>16.09094</v>
      </c>
      <c r="AW1069" s="71"/>
      <c r="AX1069" s="57" t="s">
        <v>35</v>
      </c>
      <c r="AY1069" s="43"/>
      <c r="AZ1069" s="76">
        <v>5.0342500000000001</v>
      </c>
      <c r="BA1069" s="109">
        <v>10.58492</v>
      </c>
      <c r="BB1069" s="76">
        <v>16.135580000000001</v>
      </c>
      <c r="BD1069" s="57" t="s">
        <v>35</v>
      </c>
      <c r="BE1069" s="43"/>
      <c r="BF1069" s="76">
        <v>5.19123</v>
      </c>
      <c r="BG1069" s="109">
        <v>10.984629999999999</v>
      </c>
      <c r="BH1069" s="76">
        <v>16.778040000000001</v>
      </c>
      <c r="BJ1069" s="57" t="s">
        <v>35</v>
      </c>
      <c r="BK1069" s="43"/>
      <c r="BL1069" s="76">
        <v>7.9056899999999999</v>
      </c>
      <c r="BM1069" s="109">
        <v>15.817460000000001</v>
      </c>
      <c r="BN1069" s="76">
        <v>23.729240000000001</v>
      </c>
      <c r="BP1069" s="57" t="s">
        <v>35</v>
      </c>
      <c r="BQ1069" s="43"/>
      <c r="BR1069" s="76">
        <v>16.47785</v>
      </c>
      <c r="BS1069" s="109">
        <v>31.082409999999999</v>
      </c>
      <c r="BT1069" s="76">
        <v>45.686959999999999</v>
      </c>
      <c r="BV1069" s="57" t="s">
        <v>35</v>
      </c>
      <c r="BW1069" s="43"/>
      <c r="BX1069" s="76">
        <v>24.126629999999999</v>
      </c>
      <c r="BY1069" s="109">
        <v>36.825069999999997</v>
      </c>
      <c r="BZ1069" s="76">
        <v>49.523499999999999</v>
      </c>
      <c r="CB1069" s="57" t="s">
        <v>35</v>
      </c>
      <c r="CC1069" s="43"/>
      <c r="CD1069" s="76">
        <v>29.16189</v>
      </c>
      <c r="CE1069" s="109">
        <v>37.158580000000001</v>
      </c>
      <c r="CF1069" s="76">
        <v>45.155279999999998</v>
      </c>
    </row>
    <row r="1070" spans="2:84" x14ac:dyDescent="0.3">
      <c r="B1070" s="14" t="s">
        <v>36</v>
      </c>
      <c r="C1070" s="50" t="s">
        <v>3</v>
      </c>
      <c r="D1070" s="71">
        <v>56.24682</v>
      </c>
      <c r="E1070" s="107">
        <v>61.604149999999997</v>
      </c>
      <c r="F1070" s="71">
        <v>66.961479999999995</v>
      </c>
      <c r="H1070" s="14" t="s">
        <v>36</v>
      </c>
      <c r="I1070" s="50" t="s">
        <v>3</v>
      </c>
      <c r="J1070" s="71">
        <v>56.05415</v>
      </c>
      <c r="K1070" s="107">
        <v>61.097459999999998</v>
      </c>
      <c r="L1070" s="71">
        <v>66.140770000000003</v>
      </c>
      <c r="N1070" s="14" t="s">
        <v>36</v>
      </c>
      <c r="O1070" s="50" t="s">
        <v>3</v>
      </c>
      <c r="P1070" s="71">
        <v>55.94247</v>
      </c>
      <c r="Q1070" s="107">
        <v>60.872050000000002</v>
      </c>
      <c r="R1070" s="71">
        <v>65.80162</v>
      </c>
      <c r="T1070" s="14" t="s">
        <v>36</v>
      </c>
      <c r="U1070" s="50" t="s">
        <v>3</v>
      </c>
      <c r="V1070" s="71">
        <v>55.525039999999997</v>
      </c>
      <c r="W1070" s="107">
        <v>60.516280000000002</v>
      </c>
      <c r="X1070" s="71">
        <v>65.50752</v>
      </c>
      <c r="Z1070" s="14" t="s">
        <v>36</v>
      </c>
      <c r="AA1070" s="50" t="s">
        <v>3</v>
      </c>
      <c r="AB1070" s="71">
        <v>55.111539999999998</v>
      </c>
      <c r="AC1070" s="107">
        <v>59.915610000000001</v>
      </c>
      <c r="AD1070" s="71">
        <v>64.719679999999997</v>
      </c>
      <c r="AF1070" s="14" t="s">
        <v>36</v>
      </c>
      <c r="AG1070" s="50" t="s">
        <v>3</v>
      </c>
      <c r="AH1070" s="71">
        <v>54.813609999999997</v>
      </c>
      <c r="AI1070" s="107">
        <v>59.19003</v>
      </c>
      <c r="AJ1070" s="71">
        <v>63.56644</v>
      </c>
      <c r="AL1070" s="14" t="s">
        <v>36</v>
      </c>
      <c r="AM1070" s="50" t="s">
        <v>3</v>
      </c>
      <c r="AN1070" s="71">
        <v>54.450060000000001</v>
      </c>
      <c r="AO1070" s="107">
        <v>58.26003</v>
      </c>
      <c r="AP1070" s="71">
        <v>62.07</v>
      </c>
      <c r="AR1070" s="14" t="s">
        <v>36</v>
      </c>
      <c r="AS1070" s="50" t="s">
        <v>3</v>
      </c>
      <c r="AT1070" s="71">
        <v>53.393970000000003</v>
      </c>
      <c r="AU1070" s="107">
        <v>56.718330000000002</v>
      </c>
      <c r="AV1070" s="71">
        <v>60.04269</v>
      </c>
      <c r="AW1070" s="71"/>
      <c r="AX1070" s="14" t="s">
        <v>36</v>
      </c>
      <c r="AY1070" s="50" t="s">
        <v>3</v>
      </c>
      <c r="AZ1070" s="71">
        <v>52.598950000000002</v>
      </c>
      <c r="BA1070" s="107">
        <v>55.455219999999997</v>
      </c>
      <c r="BB1070" s="71">
        <v>58.311489999999999</v>
      </c>
      <c r="BD1070" s="14" t="s">
        <v>36</v>
      </c>
      <c r="BE1070" s="50" t="s">
        <v>3</v>
      </c>
      <c r="BF1070" s="71">
        <v>51.133859999999999</v>
      </c>
      <c r="BG1070" s="107">
        <v>53.330480000000001</v>
      </c>
      <c r="BH1070" s="71">
        <v>55.527099999999997</v>
      </c>
      <c r="BJ1070" s="14" t="s">
        <v>36</v>
      </c>
      <c r="BK1070" s="50" t="s">
        <v>3</v>
      </c>
      <c r="BL1070" s="71">
        <v>49.373339999999999</v>
      </c>
      <c r="BM1070" s="107">
        <v>50.749780000000001</v>
      </c>
      <c r="BN1070" s="71">
        <v>52.12623</v>
      </c>
      <c r="BP1070" s="14" t="s">
        <v>36</v>
      </c>
      <c r="BQ1070" s="50" t="s">
        <v>3</v>
      </c>
      <c r="BR1070" s="71">
        <v>46.822659999999999</v>
      </c>
      <c r="BS1070" s="107">
        <v>47.726419999999997</v>
      </c>
      <c r="BT1070" s="71">
        <v>48.63017</v>
      </c>
      <c r="BV1070" s="14" t="s">
        <v>36</v>
      </c>
      <c r="BW1070" s="50" t="s">
        <v>3</v>
      </c>
      <c r="BX1070" s="71">
        <v>42.762830000000001</v>
      </c>
      <c r="BY1070" s="107">
        <v>43.354649999999999</v>
      </c>
      <c r="BZ1070" s="71">
        <v>43.946469999999998</v>
      </c>
      <c r="CB1070" s="14" t="s">
        <v>36</v>
      </c>
      <c r="CC1070" s="50" t="s">
        <v>3</v>
      </c>
      <c r="CD1070" s="71">
        <v>38.226529999999997</v>
      </c>
      <c r="CE1070" s="107">
        <v>38.531999999999996</v>
      </c>
      <c r="CF1070" s="71">
        <v>38.83746</v>
      </c>
    </row>
    <row r="1071" spans="2:84" x14ac:dyDescent="0.3">
      <c r="B1071" s="47"/>
      <c r="C1071" s="52" t="s">
        <v>4</v>
      </c>
      <c r="D1071" s="69">
        <v>21.084350000000001</v>
      </c>
      <c r="E1071" s="79">
        <v>23.146529999999998</v>
      </c>
      <c r="F1071" s="69">
        <v>25.20871</v>
      </c>
      <c r="H1071" s="47"/>
      <c r="I1071" s="52" t="s">
        <v>4</v>
      </c>
      <c r="J1071" s="69">
        <v>20.640930000000001</v>
      </c>
      <c r="K1071" s="79">
        <v>22.485949999999999</v>
      </c>
      <c r="L1071" s="69">
        <v>24.33098</v>
      </c>
      <c r="N1071" s="47"/>
      <c r="O1071" s="52" t="s">
        <v>4</v>
      </c>
      <c r="P1071" s="69">
        <v>20.058710000000001</v>
      </c>
      <c r="Q1071" s="79">
        <v>21.739159999999998</v>
      </c>
      <c r="R1071" s="69">
        <v>23.419619999999998</v>
      </c>
      <c r="T1071" s="47"/>
      <c r="U1071" s="52" t="s">
        <v>4</v>
      </c>
      <c r="V1071" s="69">
        <v>19.15042</v>
      </c>
      <c r="W1071" s="79">
        <v>20.72559</v>
      </c>
      <c r="X1071" s="69">
        <v>22.300750000000001</v>
      </c>
      <c r="Z1071" s="47"/>
      <c r="AA1071" s="52" t="s">
        <v>4</v>
      </c>
      <c r="AB1071" s="69">
        <v>17.924479999999999</v>
      </c>
      <c r="AC1071" s="79">
        <v>19.604890000000001</v>
      </c>
      <c r="AD1071" s="69">
        <v>21.285299999999999</v>
      </c>
      <c r="AF1071" s="47"/>
      <c r="AG1071" s="52" t="s">
        <v>4</v>
      </c>
      <c r="AH1071" s="69">
        <v>16.708950000000002</v>
      </c>
      <c r="AI1071" s="79">
        <v>18.379000000000001</v>
      </c>
      <c r="AJ1071" s="69">
        <v>20.049060000000001</v>
      </c>
      <c r="AL1071" s="47"/>
      <c r="AM1071" s="52" t="s">
        <v>4</v>
      </c>
      <c r="AN1071" s="69">
        <v>15.19781</v>
      </c>
      <c r="AO1071" s="79">
        <v>16.883209999999998</v>
      </c>
      <c r="AP1071" s="69">
        <v>18.5686</v>
      </c>
      <c r="AR1071" s="47"/>
      <c r="AS1071" s="52" t="s">
        <v>4</v>
      </c>
      <c r="AT1071" s="69">
        <v>13.18571</v>
      </c>
      <c r="AU1071" s="79">
        <v>14.958930000000001</v>
      </c>
      <c r="AV1071" s="69">
        <v>16.732140000000001</v>
      </c>
      <c r="AW1071" s="71"/>
      <c r="AX1071" s="47"/>
      <c r="AY1071" s="52" t="s">
        <v>4</v>
      </c>
      <c r="AZ1071" s="69">
        <v>10.49277</v>
      </c>
      <c r="BA1071" s="79">
        <v>12.49348</v>
      </c>
      <c r="BB1071" s="69">
        <v>14.49419</v>
      </c>
      <c r="BD1071" s="47"/>
      <c r="BE1071" s="52" t="s">
        <v>4</v>
      </c>
      <c r="BF1071" s="69">
        <v>8.0296800000000008</v>
      </c>
      <c r="BG1071" s="79">
        <v>9.9289299999999994</v>
      </c>
      <c r="BH1071" s="69">
        <v>11.82817</v>
      </c>
      <c r="BJ1071" s="47"/>
      <c r="BK1071" s="52" t="s">
        <v>4</v>
      </c>
      <c r="BL1071" s="69">
        <v>5.3937799999999996</v>
      </c>
      <c r="BM1071" s="79">
        <v>7.16432</v>
      </c>
      <c r="BN1071" s="69">
        <v>8.9348500000000008</v>
      </c>
      <c r="BP1071" s="47"/>
      <c r="BQ1071" s="52" t="s">
        <v>4</v>
      </c>
      <c r="BR1071" s="69">
        <v>1.8883700000000001</v>
      </c>
      <c r="BS1071" s="79">
        <v>3.7251099999999999</v>
      </c>
      <c r="BT1071" s="69">
        <v>5.5618400000000001</v>
      </c>
      <c r="BV1071" s="47"/>
      <c r="BW1071" s="52" t="s">
        <v>4</v>
      </c>
      <c r="BX1071" s="69">
        <v>0.95042000000000004</v>
      </c>
      <c r="BY1071" s="79">
        <v>2.2570899999999998</v>
      </c>
      <c r="BZ1071" s="69">
        <v>3.5637500000000002</v>
      </c>
      <c r="CB1071" s="47"/>
      <c r="CC1071" s="52" t="s">
        <v>4</v>
      </c>
      <c r="CD1071" s="69">
        <v>0.88329999999999997</v>
      </c>
      <c r="CE1071" s="79">
        <v>1.67475</v>
      </c>
      <c r="CF1071" s="69">
        <v>2.4662000000000002</v>
      </c>
    </row>
    <row r="1072" spans="2:84" x14ac:dyDescent="0.3">
      <c r="B1072" s="14" t="s">
        <v>37</v>
      </c>
      <c r="C1072" s="50" t="s">
        <v>3</v>
      </c>
      <c r="D1072" s="71">
        <v>-7.2300000000000003E-2</v>
      </c>
      <c r="E1072" s="107">
        <v>0.70786000000000004</v>
      </c>
      <c r="F1072" s="71">
        <v>1.48803</v>
      </c>
      <c r="H1072" s="14" t="s">
        <v>37</v>
      </c>
      <c r="I1072" s="50" t="s">
        <v>3</v>
      </c>
      <c r="J1072" s="71">
        <v>4.7260000000000003E-2</v>
      </c>
      <c r="K1072" s="107">
        <v>0.9083</v>
      </c>
      <c r="L1072" s="71">
        <v>1.7693399999999999</v>
      </c>
      <c r="N1072" s="14" t="s">
        <v>37</v>
      </c>
      <c r="O1072" s="50" t="s">
        <v>3</v>
      </c>
      <c r="P1072" s="71">
        <v>0.20382</v>
      </c>
      <c r="Q1072" s="107">
        <v>1.2445200000000001</v>
      </c>
      <c r="R1072" s="71">
        <v>2.2852299999999999</v>
      </c>
      <c r="T1072" s="14" t="s">
        <v>37</v>
      </c>
      <c r="U1072" s="50" t="s">
        <v>3</v>
      </c>
      <c r="V1072" s="71">
        <v>0.46326000000000001</v>
      </c>
      <c r="W1072" s="107">
        <v>1.83433</v>
      </c>
      <c r="X1072" s="71">
        <v>3.20539</v>
      </c>
      <c r="Z1072" s="14" t="s">
        <v>37</v>
      </c>
      <c r="AA1072" s="50" t="s">
        <v>3</v>
      </c>
      <c r="AB1072" s="71">
        <v>0.82313000000000003</v>
      </c>
      <c r="AC1072" s="107">
        <v>2.7143799999999998</v>
      </c>
      <c r="AD1072" s="71">
        <v>4.6056400000000002</v>
      </c>
      <c r="AF1072" s="14" t="s">
        <v>37</v>
      </c>
      <c r="AG1072" s="50" t="s">
        <v>3</v>
      </c>
      <c r="AH1072" s="71">
        <v>1.39577</v>
      </c>
      <c r="AI1072" s="107">
        <v>4.2031499999999999</v>
      </c>
      <c r="AJ1072" s="71">
        <v>7.0105300000000002</v>
      </c>
      <c r="AL1072" s="14" t="s">
        <v>37</v>
      </c>
      <c r="AM1072" s="50" t="s">
        <v>3</v>
      </c>
      <c r="AN1072" s="71">
        <v>2.1797599999999999</v>
      </c>
      <c r="AO1072" s="107">
        <v>6.0449299999999999</v>
      </c>
      <c r="AP1072" s="71">
        <v>9.9100999999999999</v>
      </c>
      <c r="AR1072" s="14" t="s">
        <v>37</v>
      </c>
      <c r="AS1072" s="50" t="s">
        <v>3</v>
      </c>
      <c r="AT1072" s="71">
        <v>3.56671</v>
      </c>
      <c r="AU1072" s="107">
        <v>9.1160800000000002</v>
      </c>
      <c r="AV1072" s="71">
        <v>14.665459999999999</v>
      </c>
      <c r="AW1072" s="71"/>
      <c r="AX1072" s="14" t="s">
        <v>37</v>
      </c>
      <c r="AY1072" s="50" t="s">
        <v>3</v>
      </c>
      <c r="AZ1072" s="71">
        <v>5.89107</v>
      </c>
      <c r="BA1072" s="107">
        <v>14.836930000000001</v>
      </c>
      <c r="BB1072" s="71">
        <v>23.782789999999999</v>
      </c>
      <c r="BD1072" s="14" t="s">
        <v>37</v>
      </c>
      <c r="BE1072" s="50" t="s">
        <v>3</v>
      </c>
      <c r="BF1072" s="71">
        <v>10.443070000000001</v>
      </c>
      <c r="BG1072" s="107">
        <v>19.505400000000002</v>
      </c>
      <c r="BH1072" s="71">
        <v>28.567720000000001</v>
      </c>
      <c r="BJ1072" s="14" t="s">
        <v>37</v>
      </c>
      <c r="BK1072" s="50" t="s">
        <v>3</v>
      </c>
      <c r="BL1072" s="71">
        <v>17.697179999999999</v>
      </c>
      <c r="BM1072" s="107">
        <v>29.004899999999999</v>
      </c>
      <c r="BN1072" s="71">
        <v>40.312629999999999</v>
      </c>
      <c r="BP1072" s="14" t="s">
        <v>37</v>
      </c>
      <c r="BQ1072" s="50" t="s">
        <v>3</v>
      </c>
      <c r="BR1072" s="71">
        <v>31.715800000000002</v>
      </c>
      <c r="BS1072" s="107">
        <v>46.643590000000003</v>
      </c>
      <c r="BT1072" s="71">
        <v>61.571379999999998</v>
      </c>
      <c r="BV1072" s="14" t="s">
        <v>37</v>
      </c>
      <c r="BW1072" s="50" t="s">
        <v>3</v>
      </c>
      <c r="BX1072" s="71">
        <v>52.70176</v>
      </c>
      <c r="BY1072" s="107">
        <v>69.989009999999993</v>
      </c>
      <c r="BZ1072" s="71">
        <v>87.276259999999994</v>
      </c>
      <c r="CB1072" s="14" t="s">
        <v>37</v>
      </c>
      <c r="CC1072" s="50" t="s">
        <v>3</v>
      </c>
      <c r="CD1072" s="71">
        <v>95.073139999999995</v>
      </c>
      <c r="CE1072" s="107">
        <v>118.59688</v>
      </c>
      <c r="CF1072" s="71">
        <v>142.12061</v>
      </c>
    </row>
    <row r="1073" spans="2:84" x14ac:dyDescent="0.3">
      <c r="B1073" s="47"/>
      <c r="C1073" s="52" t="s">
        <v>4</v>
      </c>
      <c r="D1073" s="69">
        <v>0.44946000000000003</v>
      </c>
      <c r="E1073" s="79">
        <v>2.2557999999999998</v>
      </c>
      <c r="F1073" s="69">
        <v>4.0621400000000003</v>
      </c>
      <c r="H1073" s="47"/>
      <c r="I1073" s="52" t="s">
        <v>4</v>
      </c>
      <c r="J1073" s="69">
        <v>0.88937999999999995</v>
      </c>
      <c r="K1073" s="79">
        <v>2.71333</v>
      </c>
      <c r="L1073" s="69">
        <v>4.5372700000000004</v>
      </c>
      <c r="N1073" s="47"/>
      <c r="O1073" s="52" t="s">
        <v>4</v>
      </c>
      <c r="P1073" s="69">
        <v>1.3307599999999999</v>
      </c>
      <c r="Q1073" s="79">
        <v>3.3137400000000001</v>
      </c>
      <c r="R1073" s="69">
        <v>5.2967300000000002</v>
      </c>
      <c r="T1073" s="47"/>
      <c r="U1073" s="52" t="s">
        <v>4</v>
      </c>
      <c r="V1073" s="69">
        <v>1.9268799999999999</v>
      </c>
      <c r="W1073" s="79">
        <v>4.17035</v>
      </c>
      <c r="X1073" s="69">
        <v>6.4138200000000003</v>
      </c>
      <c r="Z1073" s="47"/>
      <c r="AA1073" s="52" t="s">
        <v>4</v>
      </c>
      <c r="AB1073" s="69">
        <v>2.74112</v>
      </c>
      <c r="AC1073" s="79">
        <v>5.2670300000000001</v>
      </c>
      <c r="AD1073" s="69">
        <v>7.7929399999999998</v>
      </c>
      <c r="AF1073" s="47"/>
      <c r="AG1073" s="52" t="s">
        <v>4</v>
      </c>
      <c r="AH1073" s="69">
        <v>3.8254899999999998</v>
      </c>
      <c r="AI1073" s="79">
        <v>6.9543900000000001</v>
      </c>
      <c r="AJ1073" s="69">
        <v>10.08328</v>
      </c>
      <c r="AL1073" s="47"/>
      <c r="AM1073" s="52" t="s">
        <v>4</v>
      </c>
      <c r="AN1073" s="69">
        <v>5.0194400000000003</v>
      </c>
      <c r="AO1073" s="79">
        <v>8.5789000000000009</v>
      </c>
      <c r="AP1073" s="69">
        <v>12.13836</v>
      </c>
      <c r="AR1073" s="47"/>
      <c r="AS1073" s="52" t="s">
        <v>4</v>
      </c>
      <c r="AT1073" s="69">
        <v>6.9702400000000004</v>
      </c>
      <c r="AU1073" s="79">
        <v>11.246270000000001</v>
      </c>
      <c r="AV1073" s="69">
        <v>15.5223</v>
      </c>
      <c r="AW1073" s="71"/>
      <c r="AX1073" s="47"/>
      <c r="AY1073" s="52" t="s">
        <v>4</v>
      </c>
      <c r="AZ1073" s="69">
        <v>8.8847400000000007</v>
      </c>
      <c r="BA1073" s="79">
        <v>15.23432</v>
      </c>
      <c r="BB1073" s="69">
        <v>21.5839</v>
      </c>
      <c r="BD1073" s="47"/>
      <c r="BE1073" s="52" t="s">
        <v>4</v>
      </c>
      <c r="BF1073" s="69">
        <v>12.43951</v>
      </c>
      <c r="BG1073" s="79">
        <v>17.8644</v>
      </c>
      <c r="BH1073" s="69">
        <v>23.289290000000001</v>
      </c>
      <c r="BJ1073" s="47"/>
      <c r="BK1073" s="52" t="s">
        <v>4</v>
      </c>
      <c r="BL1073" s="69">
        <v>16.331040000000002</v>
      </c>
      <c r="BM1073" s="79">
        <v>23.314640000000001</v>
      </c>
      <c r="BN1073" s="69">
        <v>30.298249999999999</v>
      </c>
      <c r="BP1073" s="47"/>
      <c r="BQ1073" s="52" t="s">
        <v>4</v>
      </c>
      <c r="BR1073" s="69">
        <v>17.994029999999999</v>
      </c>
      <c r="BS1073" s="79">
        <v>26.68872</v>
      </c>
      <c r="BT1073" s="69">
        <v>35.383420000000001</v>
      </c>
      <c r="BV1073" s="47"/>
      <c r="BW1073" s="52" t="s">
        <v>4</v>
      </c>
      <c r="BX1073" s="69">
        <v>23.296790000000001</v>
      </c>
      <c r="BY1073" s="79">
        <v>36.41516</v>
      </c>
      <c r="BZ1073" s="69">
        <v>49.533540000000002</v>
      </c>
      <c r="CB1073" s="47"/>
      <c r="CC1073" s="52" t="s">
        <v>4</v>
      </c>
      <c r="CD1073" s="69">
        <v>34.9071</v>
      </c>
      <c r="CE1073" s="79">
        <v>51.092030000000001</v>
      </c>
      <c r="CF1073" s="69">
        <v>67.276949999999999</v>
      </c>
    </row>
    <row r="1074" spans="2:84" x14ac:dyDescent="0.3">
      <c r="B1074" s="57" t="s">
        <v>38</v>
      </c>
      <c r="C1074" s="43"/>
      <c r="D1074" s="76">
        <v>8.9690300000000001</v>
      </c>
      <c r="E1074" s="109">
        <v>17.100000000000001</v>
      </c>
      <c r="F1074" s="76">
        <v>25.230969999999999</v>
      </c>
      <c r="H1074" s="57" t="s">
        <v>38</v>
      </c>
      <c r="I1074" s="43"/>
      <c r="J1074" s="76">
        <v>11.19421</v>
      </c>
      <c r="K1074" s="109">
        <v>19.399999999999999</v>
      </c>
      <c r="L1074" s="76">
        <v>27.605789999999999</v>
      </c>
      <c r="N1074" s="57" t="s">
        <v>38</v>
      </c>
      <c r="O1074" s="43"/>
      <c r="P1074" s="76">
        <v>13.122450000000001</v>
      </c>
      <c r="Q1074" s="109">
        <v>21.5</v>
      </c>
      <c r="R1074" s="76">
        <v>29.877549999999999</v>
      </c>
      <c r="T1074" s="57" t="s">
        <v>38</v>
      </c>
      <c r="U1074" s="43"/>
      <c r="V1074" s="76">
        <v>15.67193</v>
      </c>
      <c r="W1074" s="109">
        <v>24.8</v>
      </c>
      <c r="X1074" s="76">
        <v>33.928069999999998</v>
      </c>
      <c r="Z1074" s="57" t="s">
        <v>38</v>
      </c>
      <c r="AA1074" s="43"/>
      <c r="AB1074" s="76">
        <v>18.36767</v>
      </c>
      <c r="AC1074" s="109">
        <v>28</v>
      </c>
      <c r="AD1074" s="76">
        <v>37.632330000000003</v>
      </c>
      <c r="AF1074" s="57" t="s">
        <v>38</v>
      </c>
      <c r="AG1074" s="43"/>
      <c r="AH1074" s="76">
        <v>22.11919</v>
      </c>
      <c r="AI1074" s="109">
        <v>33.4</v>
      </c>
      <c r="AJ1074" s="76">
        <v>44.680810000000001</v>
      </c>
      <c r="AL1074" s="57" t="s">
        <v>38</v>
      </c>
      <c r="AM1074" s="43"/>
      <c r="AN1074" s="76">
        <v>26.99934</v>
      </c>
      <c r="AO1074" s="109">
        <v>38.5</v>
      </c>
      <c r="AP1074" s="76">
        <v>50.000660000000003</v>
      </c>
      <c r="AR1074" s="57" t="s">
        <v>38</v>
      </c>
      <c r="AS1074" s="43"/>
      <c r="AT1074" s="76">
        <v>32.375660000000003</v>
      </c>
      <c r="AU1074" s="109">
        <v>46.2</v>
      </c>
      <c r="AV1074" s="76">
        <v>60.024340000000002</v>
      </c>
      <c r="AW1074" s="71"/>
      <c r="AX1074" s="57" t="s">
        <v>38</v>
      </c>
      <c r="AY1074" s="43"/>
      <c r="AZ1074" s="76">
        <v>39.8596</v>
      </c>
      <c r="BA1074" s="109">
        <v>58.9</v>
      </c>
      <c r="BB1074" s="76">
        <v>77.940399999999997</v>
      </c>
      <c r="BD1074" s="57" t="s">
        <v>38</v>
      </c>
      <c r="BE1074" s="43"/>
      <c r="BF1074" s="76">
        <v>46.648110000000003</v>
      </c>
      <c r="BG1074" s="109">
        <v>63.1</v>
      </c>
      <c r="BH1074" s="76">
        <v>79.55189</v>
      </c>
      <c r="BJ1074" s="57" t="s">
        <v>38</v>
      </c>
      <c r="BK1074" s="43"/>
      <c r="BL1074" s="76">
        <v>58.8369</v>
      </c>
      <c r="BM1074" s="109">
        <v>80</v>
      </c>
      <c r="BN1074" s="76">
        <v>101.1631</v>
      </c>
      <c r="BP1074" s="57" t="s">
        <v>38</v>
      </c>
      <c r="BQ1074" s="43"/>
      <c r="BR1074" s="76">
        <v>75.380290000000002</v>
      </c>
      <c r="BS1074" s="109">
        <v>102.6</v>
      </c>
      <c r="BT1074" s="76">
        <v>129.81970999999999</v>
      </c>
      <c r="BV1074" s="57" t="s">
        <v>38</v>
      </c>
      <c r="BW1074" s="43"/>
      <c r="BX1074" s="76">
        <v>108.65754</v>
      </c>
      <c r="BY1074" s="109">
        <v>143.9</v>
      </c>
      <c r="BZ1074" s="76">
        <v>179.14246</v>
      </c>
      <c r="CB1074" s="57" t="s">
        <v>38</v>
      </c>
      <c r="CC1074" s="43"/>
      <c r="CD1074" s="76">
        <v>172.0891</v>
      </c>
      <c r="CE1074" s="109">
        <v>217.5</v>
      </c>
      <c r="CF1074" s="76">
        <v>262.91090000000003</v>
      </c>
    </row>
    <row r="1075" spans="2:84" x14ac:dyDescent="0.3">
      <c r="B1075" s="57" t="s">
        <v>39</v>
      </c>
      <c r="C1075" s="43"/>
      <c r="D1075" s="76">
        <v>0</v>
      </c>
      <c r="E1075" s="109">
        <v>0</v>
      </c>
      <c r="F1075" s="76">
        <v>0</v>
      </c>
      <c r="H1075" s="57" t="s">
        <v>39</v>
      </c>
      <c r="I1075" s="43"/>
      <c r="J1075" s="76">
        <v>0</v>
      </c>
      <c r="K1075" s="109">
        <v>0</v>
      </c>
      <c r="L1075" s="76">
        <v>0</v>
      </c>
      <c r="N1075" s="57" t="s">
        <v>39</v>
      </c>
      <c r="O1075" s="43"/>
      <c r="P1075" s="76">
        <v>0</v>
      </c>
      <c r="Q1075" s="109">
        <v>0</v>
      </c>
      <c r="R1075" s="76">
        <v>0</v>
      </c>
      <c r="T1075" s="57" t="s">
        <v>39</v>
      </c>
      <c r="U1075" s="43"/>
      <c r="V1075" s="76">
        <v>0</v>
      </c>
      <c r="W1075" s="109">
        <v>0</v>
      </c>
      <c r="X1075" s="76">
        <v>0</v>
      </c>
      <c r="Z1075" s="57" t="s">
        <v>39</v>
      </c>
      <c r="AA1075" s="43"/>
      <c r="AB1075" s="76">
        <v>0</v>
      </c>
      <c r="AC1075" s="109">
        <v>0</v>
      </c>
      <c r="AD1075" s="76">
        <v>0</v>
      </c>
      <c r="AF1075" s="57" t="s">
        <v>39</v>
      </c>
      <c r="AG1075" s="43"/>
      <c r="AH1075" s="76">
        <v>0</v>
      </c>
      <c r="AI1075" s="109">
        <v>0</v>
      </c>
      <c r="AJ1075" s="76">
        <v>0</v>
      </c>
      <c r="AL1075" s="57" t="s">
        <v>39</v>
      </c>
      <c r="AM1075" s="43"/>
      <c r="AN1075" s="76">
        <v>0</v>
      </c>
      <c r="AO1075" s="109">
        <v>0</v>
      </c>
      <c r="AP1075" s="76">
        <v>0</v>
      </c>
      <c r="AR1075" s="57" t="s">
        <v>39</v>
      </c>
      <c r="AS1075" s="43"/>
      <c r="AT1075" s="76">
        <v>0</v>
      </c>
      <c r="AU1075" s="109">
        <v>0</v>
      </c>
      <c r="AV1075" s="76">
        <v>0</v>
      </c>
      <c r="AW1075" s="71"/>
      <c r="AX1075" s="57" t="s">
        <v>39</v>
      </c>
      <c r="AY1075" s="43"/>
      <c r="AZ1075" s="76">
        <v>0</v>
      </c>
      <c r="BA1075" s="109">
        <v>0</v>
      </c>
      <c r="BB1075" s="76">
        <v>0</v>
      </c>
      <c r="BD1075" s="57" t="s">
        <v>39</v>
      </c>
      <c r="BE1075" s="43"/>
      <c r="BF1075" s="76">
        <v>0</v>
      </c>
      <c r="BG1075" s="109">
        <v>0</v>
      </c>
      <c r="BH1075" s="76">
        <v>0</v>
      </c>
      <c r="BJ1075" s="57" t="s">
        <v>39</v>
      </c>
      <c r="BK1075" s="43"/>
      <c r="BL1075" s="76">
        <v>0</v>
      </c>
      <c r="BM1075" s="109">
        <v>0</v>
      </c>
      <c r="BN1075" s="76">
        <v>0</v>
      </c>
      <c r="BP1075" s="57" t="s">
        <v>39</v>
      </c>
      <c r="BQ1075" s="43"/>
      <c r="BR1075" s="76">
        <v>-0.62687000000000004</v>
      </c>
      <c r="BS1075" s="109">
        <v>3.2</v>
      </c>
      <c r="BT1075" s="76">
        <v>7.0268699999999997</v>
      </c>
      <c r="BV1075" s="57" t="s">
        <v>39</v>
      </c>
      <c r="BW1075" s="43"/>
      <c r="BX1075" s="76">
        <v>-1.6743600000000001</v>
      </c>
      <c r="BY1075" s="109">
        <v>7.5</v>
      </c>
      <c r="BZ1075" s="76">
        <v>16.67436</v>
      </c>
      <c r="CB1075" s="57" t="s">
        <v>39</v>
      </c>
      <c r="CC1075" s="43"/>
      <c r="CD1075" s="76">
        <v>7.9197199999999999</v>
      </c>
      <c r="CE1075" s="109">
        <v>31</v>
      </c>
      <c r="CF1075" s="76">
        <v>54.080280000000002</v>
      </c>
    </row>
    <row r="1076" spans="2:84" x14ac:dyDescent="0.3">
      <c r="B1076" s="14" t="s">
        <v>40</v>
      </c>
      <c r="C1076" s="50" t="s">
        <v>3</v>
      </c>
      <c r="D1076" s="71">
        <v>-0.23241000000000001</v>
      </c>
      <c r="E1076" s="107">
        <v>2.9384600000000001</v>
      </c>
      <c r="F1076" s="71">
        <v>6.1093299999999999</v>
      </c>
      <c r="H1076" s="14" t="s">
        <v>40</v>
      </c>
      <c r="I1076" s="50" t="s">
        <v>3</v>
      </c>
      <c r="J1076" s="71">
        <v>0.15265999999999999</v>
      </c>
      <c r="K1076" s="107">
        <v>3.78173</v>
      </c>
      <c r="L1076" s="71">
        <v>7.4108000000000001</v>
      </c>
      <c r="N1076" s="14" t="s">
        <v>40</v>
      </c>
      <c r="O1076" s="50" t="s">
        <v>3</v>
      </c>
      <c r="P1076" s="71">
        <v>0.84277000000000002</v>
      </c>
      <c r="Q1076" s="107">
        <v>5.2495500000000002</v>
      </c>
      <c r="R1076" s="71">
        <v>9.6563300000000005</v>
      </c>
      <c r="T1076" s="14" t="s">
        <v>40</v>
      </c>
      <c r="U1076" s="50" t="s">
        <v>3</v>
      </c>
      <c r="V1076" s="71">
        <v>1.9757499999999999</v>
      </c>
      <c r="W1076" s="107">
        <v>7.6972800000000001</v>
      </c>
      <c r="X1076" s="71">
        <v>13.41882</v>
      </c>
      <c r="Z1076" s="14" t="s">
        <v>40</v>
      </c>
      <c r="AA1076" s="50" t="s">
        <v>3</v>
      </c>
      <c r="AB1076" s="71">
        <v>3.3696999999999999</v>
      </c>
      <c r="AC1076" s="107">
        <v>11.19717</v>
      </c>
      <c r="AD1076" s="71">
        <v>19.024629999999998</v>
      </c>
      <c r="AF1076" s="14" t="s">
        <v>40</v>
      </c>
      <c r="AG1076" s="50" t="s">
        <v>3</v>
      </c>
      <c r="AH1076" s="71">
        <v>5.5964400000000003</v>
      </c>
      <c r="AI1076" s="107">
        <v>17.378170000000001</v>
      </c>
      <c r="AJ1076" s="71">
        <v>29.1599</v>
      </c>
      <c r="AL1076" s="14" t="s">
        <v>40</v>
      </c>
      <c r="AM1076" s="50" t="s">
        <v>3</v>
      </c>
      <c r="AN1076" s="71">
        <v>8.7494399999999999</v>
      </c>
      <c r="AO1076" s="107">
        <v>24.979199999999999</v>
      </c>
      <c r="AP1076" s="71">
        <v>41.208970000000001</v>
      </c>
      <c r="AR1076" s="14" t="s">
        <v>40</v>
      </c>
      <c r="AS1076" s="50" t="s">
        <v>3</v>
      </c>
      <c r="AT1076" s="71">
        <v>14.05462</v>
      </c>
      <c r="AU1076" s="107">
        <v>38.118769999999998</v>
      </c>
      <c r="AV1076" s="71">
        <v>62.182920000000003</v>
      </c>
      <c r="AW1076" s="71"/>
      <c r="AX1076" s="14" t="s">
        <v>40</v>
      </c>
      <c r="AY1076" s="50" t="s">
        <v>3</v>
      </c>
      <c r="AZ1076" s="71">
        <v>24.004280000000001</v>
      </c>
      <c r="BA1076" s="107">
        <v>61.354120000000002</v>
      </c>
      <c r="BB1076" s="71">
        <v>98.703959999999995</v>
      </c>
      <c r="BD1076" s="14" t="s">
        <v>40</v>
      </c>
      <c r="BE1076" s="50" t="s">
        <v>3</v>
      </c>
      <c r="BF1076" s="71">
        <v>42.602330000000002</v>
      </c>
      <c r="BG1076" s="107">
        <v>80.887299999999996</v>
      </c>
      <c r="BH1076" s="71">
        <v>119.17227</v>
      </c>
      <c r="BJ1076" s="14" t="s">
        <v>40</v>
      </c>
      <c r="BK1076" s="50" t="s">
        <v>3</v>
      </c>
      <c r="BL1076" s="71">
        <v>72.997739999999993</v>
      </c>
      <c r="BM1076" s="107">
        <v>120.93425000000001</v>
      </c>
      <c r="BN1076" s="71">
        <v>168.87076999999999</v>
      </c>
      <c r="BP1076" s="14" t="s">
        <v>40</v>
      </c>
      <c r="BQ1076" s="50" t="s">
        <v>3</v>
      </c>
      <c r="BR1076" s="71">
        <v>131.06571</v>
      </c>
      <c r="BS1076" s="107">
        <v>194.66109</v>
      </c>
      <c r="BT1076" s="71">
        <v>258.25646</v>
      </c>
      <c r="BV1076" s="14" t="s">
        <v>40</v>
      </c>
      <c r="BW1076" s="50" t="s">
        <v>3</v>
      </c>
      <c r="BX1076" s="71">
        <v>219.76768999999999</v>
      </c>
      <c r="BY1076" s="107">
        <v>293.86536000000001</v>
      </c>
      <c r="BZ1076" s="71">
        <v>367.96303</v>
      </c>
      <c r="CB1076" s="14" t="s">
        <v>40</v>
      </c>
      <c r="CC1076" s="50" t="s">
        <v>3</v>
      </c>
      <c r="CD1076" s="71">
        <v>398.79691000000003</v>
      </c>
      <c r="CE1076" s="107">
        <v>500.92495000000002</v>
      </c>
      <c r="CF1076" s="71">
        <v>603.05299000000002</v>
      </c>
    </row>
    <row r="1077" spans="2:84" x14ac:dyDescent="0.3">
      <c r="B1077" s="47"/>
      <c r="C1077" s="52" t="s">
        <v>4</v>
      </c>
      <c r="D1077" s="69">
        <v>1.91656</v>
      </c>
      <c r="E1077" s="79">
        <v>9.1106999999999996</v>
      </c>
      <c r="F1077" s="69">
        <v>16.304839999999999</v>
      </c>
      <c r="H1077" s="47"/>
      <c r="I1077" s="52" t="s">
        <v>4</v>
      </c>
      <c r="J1077" s="69">
        <v>3.4314900000000002</v>
      </c>
      <c r="K1077" s="79">
        <v>11.0162</v>
      </c>
      <c r="L1077" s="69">
        <v>18.600909999999999</v>
      </c>
      <c r="N1077" s="47"/>
      <c r="O1077" s="52" t="s">
        <v>4</v>
      </c>
      <c r="P1077" s="69">
        <v>5.3725800000000001</v>
      </c>
      <c r="Q1077" s="79">
        <v>13.770210000000001</v>
      </c>
      <c r="R1077" s="69">
        <v>22.167840000000002</v>
      </c>
      <c r="T1077" s="47"/>
      <c r="U1077" s="52" t="s">
        <v>4</v>
      </c>
      <c r="V1077" s="69">
        <v>7.8355800000000002</v>
      </c>
      <c r="W1077" s="79">
        <v>17.22073</v>
      </c>
      <c r="X1077" s="69">
        <v>26.605879999999999</v>
      </c>
      <c r="Z1077" s="47"/>
      <c r="AA1077" s="52" t="s">
        <v>4</v>
      </c>
      <c r="AB1077" s="69">
        <v>10.712680000000001</v>
      </c>
      <c r="AC1077" s="79">
        <v>21.473120000000002</v>
      </c>
      <c r="AD1077" s="69">
        <v>32.233559999999997</v>
      </c>
      <c r="AF1077" s="47"/>
      <c r="AG1077" s="52" t="s">
        <v>4</v>
      </c>
      <c r="AH1077" s="69">
        <v>14.98353</v>
      </c>
      <c r="AI1077" s="79">
        <v>28.304310000000001</v>
      </c>
      <c r="AJ1077" s="69">
        <v>41.62509</v>
      </c>
      <c r="AL1077" s="47"/>
      <c r="AM1077" s="52" t="s">
        <v>4</v>
      </c>
      <c r="AN1077" s="69">
        <v>20.056100000000001</v>
      </c>
      <c r="AO1077" s="79">
        <v>35.09449</v>
      </c>
      <c r="AP1077" s="69">
        <v>50.132890000000003</v>
      </c>
      <c r="AR1077" s="47"/>
      <c r="AS1077" s="52" t="s">
        <v>4</v>
      </c>
      <c r="AT1077" s="69">
        <v>27.729389999999999</v>
      </c>
      <c r="AU1077" s="79">
        <v>46.710160000000002</v>
      </c>
      <c r="AV1077" s="69">
        <v>65.690929999999994</v>
      </c>
      <c r="AW1077" s="71"/>
      <c r="AX1077" s="47"/>
      <c r="AY1077" s="52" t="s">
        <v>4</v>
      </c>
      <c r="AZ1077" s="69">
        <v>35.944589999999998</v>
      </c>
      <c r="BA1077" s="79">
        <v>62.92427</v>
      </c>
      <c r="BB1077" s="69">
        <v>89.903949999999995</v>
      </c>
      <c r="BD1077" s="47"/>
      <c r="BE1077" s="52" t="s">
        <v>4</v>
      </c>
      <c r="BF1077" s="69">
        <v>50.482900000000001</v>
      </c>
      <c r="BG1077" s="79">
        <v>74.414770000000004</v>
      </c>
      <c r="BH1077" s="69">
        <v>98.346649999999997</v>
      </c>
      <c r="BJ1077" s="47"/>
      <c r="BK1077" s="52" t="s">
        <v>4</v>
      </c>
      <c r="BL1077" s="69">
        <v>67.850070000000002</v>
      </c>
      <c r="BM1077" s="79">
        <v>98.098640000000003</v>
      </c>
      <c r="BN1077" s="69">
        <v>128.34720999999999</v>
      </c>
      <c r="BP1077" s="47"/>
      <c r="BQ1077" s="52" t="s">
        <v>4</v>
      </c>
      <c r="BR1077" s="69">
        <v>75.687929999999994</v>
      </c>
      <c r="BS1077" s="79">
        <v>113.14528</v>
      </c>
      <c r="BT1077" s="69">
        <v>150.60262</v>
      </c>
      <c r="BV1077" s="47"/>
      <c r="BW1077" s="52" t="s">
        <v>4</v>
      </c>
      <c r="BX1077" s="69">
        <v>99.483069999999998</v>
      </c>
      <c r="BY1077" s="79">
        <v>155.45528999999999</v>
      </c>
      <c r="BZ1077" s="69">
        <v>211.42751000000001</v>
      </c>
      <c r="CB1077" s="47"/>
      <c r="CC1077" s="52" t="s">
        <v>4</v>
      </c>
      <c r="CD1077" s="69">
        <v>150.13132999999999</v>
      </c>
      <c r="CE1077" s="79">
        <v>218.91588999999999</v>
      </c>
      <c r="CF1077" s="69">
        <v>287.70044000000001</v>
      </c>
    </row>
    <row r="1078" spans="2:84" x14ac:dyDescent="0.3">
      <c r="B1078" s="57" t="s">
        <v>41</v>
      </c>
      <c r="C1078" s="43"/>
      <c r="D1078" s="76">
        <v>35.80697</v>
      </c>
      <c r="E1078" s="109">
        <v>69.131439999999998</v>
      </c>
      <c r="F1078" s="76">
        <v>102.45591</v>
      </c>
      <c r="H1078" s="57" t="s">
        <v>41</v>
      </c>
      <c r="I1078" s="43"/>
      <c r="J1078" s="76">
        <v>44.808810000000001</v>
      </c>
      <c r="K1078" s="109">
        <v>78.297290000000004</v>
      </c>
      <c r="L1078" s="76">
        <v>111.78578</v>
      </c>
      <c r="N1078" s="57" t="s">
        <v>41</v>
      </c>
      <c r="O1078" s="43"/>
      <c r="P1078" s="76">
        <v>53.897469999999998</v>
      </c>
      <c r="Q1078" s="109">
        <v>89.000420000000005</v>
      </c>
      <c r="R1078" s="76">
        <v>124.10336</v>
      </c>
      <c r="T1078" s="57" t="s">
        <v>41</v>
      </c>
      <c r="U1078" s="43"/>
      <c r="V1078" s="76">
        <v>62.84442</v>
      </c>
      <c r="W1078" s="109">
        <v>101.43044999999999</v>
      </c>
      <c r="X1078" s="76">
        <v>140.01648</v>
      </c>
      <c r="Z1078" s="57" t="s">
        <v>41</v>
      </c>
      <c r="AA1078" s="43"/>
      <c r="AB1078" s="76">
        <v>74.409620000000004</v>
      </c>
      <c r="AC1078" s="109">
        <v>116.43586000000001</v>
      </c>
      <c r="AD1078" s="76">
        <v>158.46208999999999</v>
      </c>
      <c r="AF1078" s="57" t="s">
        <v>41</v>
      </c>
      <c r="AG1078" s="43"/>
      <c r="AH1078" s="76">
        <v>89.251689999999996</v>
      </c>
      <c r="AI1078" s="109">
        <v>137.02113</v>
      </c>
      <c r="AJ1078" s="76">
        <v>184.79057</v>
      </c>
      <c r="AL1078" s="57" t="s">
        <v>41</v>
      </c>
      <c r="AM1078" s="43"/>
      <c r="AN1078" s="76">
        <v>112.05942</v>
      </c>
      <c r="AO1078" s="109">
        <v>159.03185999999999</v>
      </c>
      <c r="AP1078" s="76">
        <v>206.00431</v>
      </c>
      <c r="AR1078" s="57" t="s">
        <v>41</v>
      </c>
      <c r="AS1078" s="43"/>
      <c r="AT1078" s="76">
        <v>135.18247</v>
      </c>
      <c r="AU1078" s="109">
        <v>194.13928000000001</v>
      </c>
      <c r="AV1078" s="76">
        <v>253.09610000000001</v>
      </c>
      <c r="AW1078" s="71"/>
      <c r="AX1078" s="57" t="s">
        <v>41</v>
      </c>
      <c r="AY1078" s="43"/>
      <c r="AZ1078" s="76">
        <v>162.22081</v>
      </c>
      <c r="BA1078" s="109">
        <v>242.81206</v>
      </c>
      <c r="BB1078" s="76">
        <v>323.40330999999998</v>
      </c>
      <c r="BD1078" s="57" t="s">
        <v>41</v>
      </c>
      <c r="BE1078" s="43"/>
      <c r="BF1078" s="76">
        <v>194.75954999999999</v>
      </c>
      <c r="BG1078" s="109">
        <v>267.54806000000002</v>
      </c>
      <c r="BH1078" s="76">
        <v>340.33656999999999</v>
      </c>
      <c r="BJ1078" s="57" t="s">
        <v>41</v>
      </c>
      <c r="BK1078" s="43"/>
      <c r="BL1078" s="76">
        <v>254.26867999999999</v>
      </c>
      <c r="BM1078" s="109">
        <v>342.63862999999998</v>
      </c>
      <c r="BN1078" s="76">
        <v>431.00857000000002</v>
      </c>
      <c r="BP1078" s="57" t="s">
        <v>41</v>
      </c>
      <c r="BQ1078" s="43"/>
      <c r="BR1078" s="76">
        <v>316.59931</v>
      </c>
      <c r="BS1078" s="109">
        <v>435.09496999999999</v>
      </c>
      <c r="BT1078" s="76">
        <v>553.59063000000003</v>
      </c>
      <c r="BV1078" s="57" t="s">
        <v>41</v>
      </c>
      <c r="BW1078" s="43"/>
      <c r="BX1078" s="76">
        <v>444.90573000000001</v>
      </c>
      <c r="BY1078" s="109">
        <v>603.60280999999998</v>
      </c>
      <c r="BZ1078" s="76">
        <v>762.29988000000003</v>
      </c>
      <c r="CB1078" s="57" t="s">
        <v>41</v>
      </c>
      <c r="CC1078" s="43"/>
      <c r="CD1078" s="76">
        <v>720.33407</v>
      </c>
      <c r="CE1078" s="109">
        <v>924.65391999999997</v>
      </c>
      <c r="CF1078" s="76">
        <v>1128.9737700000001</v>
      </c>
    </row>
    <row r="1079" spans="2:84" x14ac:dyDescent="0.3">
      <c r="B1079" s="46" t="s">
        <v>42</v>
      </c>
      <c r="C1079" s="47"/>
      <c r="D1079" s="69">
        <v>0</v>
      </c>
      <c r="E1079" s="79">
        <v>0</v>
      </c>
      <c r="F1079" s="69">
        <v>0</v>
      </c>
      <c r="H1079" s="46" t="s">
        <v>42</v>
      </c>
      <c r="I1079" s="47"/>
      <c r="J1079" s="69">
        <v>0</v>
      </c>
      <c r="K1079" s="79">
        <v>0</v>
      </c>
      <c r="L1079" s="69">
        <v>0</v>
      </c>
      <c r="N1079" s="46" t="s">
        <v>42</v>
      </c>
      <c r="O1079" s="47"/>
      <c r="P1079" s="69">
        <v>0</v>
      </c>
      <c r="Q1079" s="79">
        <v>0</v>
      </c>
      <c r="R1079" s="69">
        <v>0</v>
      </c>
      <c r="T1079" s="46" t="s">
        <v>42</v>
      </c>
      <c r="U1079" s="47"/>
      <c r="V1079" s="69">
        <v>0</v>
      </c>
      <c r="W1079" s="79">
        <v>0</v>
      </c>
      <c r="X1079" s="69">
        <v>0</v>
      </c>
      <c r="Z1079" s="46" t="s">
        <v>42</v>
      </c>
      <c r="AA1079" s="47"/>
      <c r="AB1079" s="69">
        <v>0</v>
      </c>
      <c r="AC1079" s="79">
        <v>0</v>
      </c>
      <c r="AD1079" s="69">
        <v>0</v>
      </c>
      <c r="AF1079" s="46" t="s">
        <v>42</v>
      </c>
      <c r="AG1079" s="47"/>
      <c r="AH1079" s="69">
        <v>0</v>
      </c>
      <c r="AI1079" s="79">
        <v>0</v>
      </c>
      <c r="AJ1079" s="69">
        <v>0</v>
      </c>
      <c r="AL1079" s="46" t="s">
        <v>42</v>
      </c>
      <c r="AM1079" s="47"/>
      <c r="AN1079" s="69">
        <v>0</v>
      </c>
      <c r="AO1079" s="79">
        <v>0</v>
      </c>
      <c r="AP1079" s="69">
        <v>0</v>
      </c>
      <c r="AR1079" s="46" t="s">
        <v>42</v>
      </c>
      <c r="AS1079" s="47"/>
      <c r="AT1079" s="69">
        <v>0</v>
      </c>
      <c r="AU1079" s="79">
        <v>0</v>
      </c>
      <c r="AV1079" s="69">
        <v>0</v>
      </c>
      <c r="AW1079" s="71"/>
      <c r="AX1079" s="46" t="s">
        <v>42</v>
      </c>
      <c r="AY1079" s="47"/>
      <c r="AZ1079" s="69">
        <v>0</v>
      </c>
      <c r="BA1079" s="79">
        <v>0</v>
      </c>
      <c r="BB1079" s="69">
        <v>0</v>
      </c>
      <c r="BD1079" s="46" t="s">
        <v>42</v>
      </c>
      <c r="BE1079" s="47"/>
      <c r="BF1079" s="69">
        <v>0</v>
      </c>
      <c r="BG1079" s="79">
        <v>0</v>
      </c>
      <c r="BH1079" s="69">
        <v>0</v>
      </c>
      <c r="BJ1079" s="46" t="s">
        <v>42</v>
      </c>
      <c r="BK1079" s="47"/>
      <c r="BL1079" s="69">
        <v>0</v>
      </c>
      <c r="BM1079" s="79">
        <v>0</v>
      </c>
      <c r="BN1079" s="69">
        <v>0</v>
      </c>
      <c r="BP1079" s="46" t="s">
        <v>42</v>
      </c>
      <c r="BQ1079" s="47"/>
      <c r="BR1079" s="69">
        <v>-2.8838900000000001</v>
      </c>
      <c r="BS1079" s="79">
        <v>12.613329999999999</v>
      </c>
      <c r="BT1079" s="69">
        <v>28.11055</v>
      </c>
      <c r="BV1079" s="46" t="s">
        <v>42</v>
      </c>
      <c r="BW1079" s="47"/>
      <c r="BX1079" s="69">
        <v>-5.3992000000000004</v>
      </c>
      <c r="BY1079" s="79">
        <v>27.09676</v>
      </c>
      <c r="BZ1079" s="69">
        <v>59.59272</v>
      </c>
      <c r="CB1079" s="46" t="s">
        <v>42</v>
      </c>
      <c r="CC1079" s="47"/>
      <c r="CD1079" s="69">
        <v>27.586010000000002</v>
      </c>
      <c r="CE1079" s="79">
        <v>127.88842</v>
      </c>
      <c r="CF1079" s="69">
        <v>228.19083000000001</v>
      </c>
    </row>
    <row r="1080" spans="2:84" x14ac:dyDescent="0.3">
      <c r="B1080" s="14" t="s">
        <v>43</v>
      </c>
      <c r="C1080" s="50" t="s">
        <v>3</v>
      </c>
      <c r="D1080" s="71">
        <v>5.3578099999999997</v>
      </c>
      <c r="E1080" s="78">
        <v>5.8519399999999999</v>
      </c>
      <c r="F1080" s="71">
        <v>6.3460700000000001</v>
      </c>
      <c r="H1080" s="14" t="s">
        <v>43</v>
      </c>
      <c r="I1080" s="50" t="s">
        <v>3</v>
      </c>
      <c r="J1080" s="71">
        <v>5.3422200000000002</v>
      </c>
      <c r="K1080" s="78">
        <v>5.80966</v>
      </c>
      <c r="L1080" s="71">
        <v>6.2770900000000003</v>
      </c>
      <c r="N1080" s="14" t="s">
        <v>43</v>
      </c>
      <c r="O1080" s="50" t="s">
        <v>3</v>
      </c>
      <c r="P1080" s="71">
        <v>5.3374600000000001</v>
      </c>
      <c r="Q1080" s="78">
        <v>5.7997800000000002</v>
      </c>
      <c r="R1080" s="71">
        <v>6.2621000000000002</v>
      </c>
      <c r="T1080" s="14" t="s">
        <v>43</v>
      </c>
      <c r="U1080" s="50" t="s">
        <v>3</v>
      </c>
      <c r="V1080" s="71">
        <v>5.3018999999999998</v>
      </c>
      <c r="W1080" s="78">
        <v>5.7747000000000002</v>
      </c>
      <c r="X1080" s="71">
        <v>6.2475100000000001</v>
      </c>
      <c r="Z1080" s="14" t="s">
        <v>43</v>
      </c>
      <c r="AA1080" s="50" t="s">
        <v>3</v>
      </c>
      <c r="AB1080" s="71">
        <v>5.2731500000000002</v>
      </c>
      <c r="AC1080" s="78">
        <v>5.7329699999999999</v>
      </c>
      <c r="AD1080" s="71">
        <v>6.1928000000000001</v>
      </c>
      <c r="AF1080" s="14" t="s">
        <v>43</v>
      </c>
      <c r="AG1080" s="50" t="s">
        <v>3</v>
      </c>
      <c r="AH1080" s="71">
        <v>5.25847</v>
      </c>
      <c r="AI1080" s="78">
        <v>5.6908899999999996</v>
      </c>
      <c r="AJ1080" s="71">
        <v>6.12331</v>
      </c>
      <c r="AL1080" s="14" t="s">
        <v>43</v>
      </c>
      <c r="AM1080" s="50" t="s">
        <v>3</v>
      </c>
      <c r="AN1080" s="71">
        <v>5.2376100000000001</v>
      </c>
      <c r="AO1080" s="78">
        <v>5.6272099999999998</v>
      </c>
      <c r="AP1080" s="71">
        <v>6.0167999999999999</v>
      </c>
      <c r="AR1080" s="14" t="s">
        <v>43</v>
      </c>
      <c r="AS1080" s="50" t="s">
        <v>3</v>
      </c>
      <c r="AT1080" s="71">
        <v>5.1592599999999997</v>
      </c>
      <c r="AU1080" s="78">
        <v>5.5168699999999999</v>
      </c>
      <c r="AV1080" s="71">
        <v>5.8744800000000001</v>
      </c>
      <c r="AW1080" s="71"/>
      <c r="AX1080" s="14" t="s">
        <v>43</v>
      </c>
      <c r="AY1080" s="50" t="s">
        <v>3</v>
      </c>
      <c r="AZ1080" s="71">
        <v>5.1233899999999997</v>
      </c>
      <c r="BA1080" s="78">
        <v>5.4567199999999998</v>
      </c>
      <c r="BB1080" s="71">
        <v>5.7900499999999999</v>
      </c>
      <c r="BD1080" s="14" t="s">
        <v>43</v>
      </c>
      <c r="BE1080" s="50" t="s">
        <v>3</v>
      </c>
      <c r="BF1080" s="71">
        <v>5.02745</v>
      </c>
      <c r="BG1080" s="78">
        <v>5.2974199999999998</v>
      </c>
      <c r="BH1080" s="71">
        <v>5.56738</v>
      </c>
      <c r="BJ1080" s="14" t="s">
        <v>43</v>
      </c>
      <c r="BK1080" s="50" t="s">
        <v>3</v>
      </c>
      <c r="BL1080" s="71">
        <v>4.9405599999999996</v>
      </c>
      <c r="BM1080" s="78">
        <v>5.1218899999999996</v>
      </c>
      <c r="BN1080" s="71">
        <v>5.3032300000000001</v>
      </c>
      <c r="BP1080" s="14" t="s">
        <v>43</v>
      </c>
      <c r="BQ1080" s="50" t="s">
        <v>3</v>
      </c>
      <c r="BR1080" s="71">
        <v>4.7592100000000004</v>
      </c>
      <c r="BS1080" s="78">
        <v>4.8963599999999996</v>
      </c>
      <c r="BT1080" s="71">
        <v>5.0335000000000001</v>
      </c>
      <c r="BV1080" s="14" t="s">
        <v>43</v>
      </c>
      <c r="BW1080" s="50" t="s">
        <v>3</v>
      </c>
      <c r="BX1080" s="71">
        <v>4.4091399999999998</v>
      </c>
      <c r="BY1080" s="78">
        <v>4.5072900000000002</v>
      </c>
      <c r="BZ1080" s="71">
        <v>4.6054399999999998</v>
      </c>
      <c r="CB1080" s="14" t="s">
        <v>43</v>
      </c>
      <c r="CC1080" s="50" t="s">
        <v>3</v>
      </c>
      <c r="CD1080" s="71">
        <v>3.9356800000000001</v>
      </c>
      <c r="CE1080" s="78">
        <v>3.9975800000000001</v>
      </c>
      <c r="CF1080" s="71">
        <v>4.0594799999999998</v>
      </c>
    </row>
    <row r="1081" spans="2:84" x14ac:dyDescent="0.3">
      <c r="B1081" s="47"/>
      <c r="C1081" s="52" t="s">
        <v>4</v>
      </c>
      <c r="D1081" s="69">
        <v>1.9807999999999999</v>
      </c>
      <c r="E1081" s="79">
        <v>2.1656200000000001</v>
      </c>
      <c r="F1081" s="69">
        <v>2.3504399999999999</v>
      </c>
      <c r="H1081" s="47"/>
      <c r="I1081" s="52" t="s">
        <v>4</v>
      </c>
      <c r="J1081" s="69">
        <v>1.93859</v>
      </c>
      <c r="K1081" s="79">
        <v>2.1124000000000001</v>
      </c>
      <c r="L1081" s="69">
        <v>2.2862100000000001</v>
      </c>
      <c r="N1081" s="47"/>
      <c r="O1081" s="52" t="s">
        <v>4</v>
      </c>
      <c r="P1081" s="69">
        <v>1.89717</v>
      </c>
      <c r="Q1081" s="79">
        <v>2.0597799999999999</v>
      </c>
      <c r="R1081" s="69">
        <v>2.2223999999999999</v>
      </c>
      <c r="T1081" s="47"/>
      <c r="U1081" s="52" t="s">
        <v>4</v>
      </c>
      <c r="V1081" s="69">
        <v>1.8295600000000001</v>
      </c>
      <c r="W1081" s="79">
        <v>1.9807399999999999</v>
      </c>
      <c r="X1081" s="69">
        <v>2.13192</v>
      </c>
      <c r="Z1081" s="47"/>
      <c r="AA1081" s="52" t="s">
        <v>4</v>
      </c>
      <c r="AB1081" s="69">
        <v>1.73353</v>
      </c>
      <c r="AC1081" s="79">
        <v>1.8945000000000001</v>
      </c>
      <c r="AD1081" s="69">
        <v>2.0554800000000002</v>
      </c>
      <c r="AF1081" s="47"/>
      <c r="AG1081" s="52" t="s">
        <v>4</v>
      </c>
      <c r="AH1081" s="69">
        <v>1.6525799999999999</v>
      </c>
      <c r="AI1081" s="79">
        <v>1.8070299999999999</v>
      </c>
      <c r="AJ1081" s="69">
        <v>1.96149</v>
      </c>
      <c r="AL1081" s="47"/>
      <c r="AM1081" s="52" t="s">
        <v>4</v>
      </c>
      <c r="AN1081" s="69">
        <v>1.5493699999999999</v>
      </c>
      <c r="AO1081" s="79">
        <v>1.6945699999999999</v>
      </c>
      <c r="AP1081" s="69">
        <v>1.83978</v>
      </c>
      <c r="AR1081" s="47"/>
      <c r="AS1081" s="52" t="s">
        <v>4</v>
      </c>
      <c r="AT1081" s="69">
        <v>1.3989</v>
      </c>
      <c r="AU1081" s="79">
        <v>1.5413399999999999</v>
      </c>
      <c r="AV1081" s="69">
        <v>1.6837899999999999</v>
      </c>
      <c r="AW1081" s="71"/>
      <c r="AX1081" s="47"/>
      <c r="AY1081" s="52" t="s">
        <v>4</v>
      </c>
      <c r="AZ1081" s="69">
        <v>1.18774</v>
      </c>
      <c r="BA1081" s="79">
        <v>1.3447199999999999</v>
      </c>
      <c r="BB1081" s="69">
        <v>1.5017</v>
      </c>
      <c r="BD1081" s="47"/>
      <c r="BE1081" s="52" t="s">
        <v>4</v>
      </c>
      <c r="BF1081" s="69">
        <v>0.99146000000000001</v>
      </c>
      <c r="BG1081" s="79">
        <v>1.1333200000000001</v>
      </c>
      <c r="BH1081" s="69">
        <v>1.27518</v>
      </c>
      <c r="BJ1081" s="47"/>
      <c r="BK1081" s="52" t="s">
        <v>4</v>
      </c>
      <c r="BL1081" s="69">
        <v>0.78451000000000004</v>
      </c>
      <c r="BM1081" s="79">
        <v>0.92227999999999999</v>
      </c>
      <c r="BN1081" s="69">
        <v>1.0600400000000001</v>
      </c>
      <c r="BP1081" s="47"/>
      <c r="BQ1081" s="52" t="s">
        <v>4</v>
      </c>
      <c r="BR1081" s="69">
        <v>0.52839000000000003</v>
      </c>
      <c r="BS1081" s="79">
        <v>0.65715999999999997</v>
      </c>
      <c r="BT1081" s="69">
        <v>0.78593999999999997</v>
      </c>
      <c r="BV1081" s="47"/>
      <c r="BW1081" s="52" t="s">
        <v>4</v>
      </c>
      <c r="BX1081" s="69">
        <v>0.45462999999999998</v>
      </c>
      <c r="BY1081" s="79">
        <v>0.54320000000000002</v>
      </c>
      <c r="BZ1081" s="69">
        <v>0.63177000000000005</v>
      </c>
      <c r="CB1081" s="47"/>
      <c r="CC1081" s="52" t="s">
        <v>4</v>
      </c>
      <c r="CD1081" s="69">
        <v>0.43232999999999999</v>
      </c>
      <c r="CE1081" s="79">
        <v>0.48244999999999999</v>
      </c>
      <c r="CF1081" s="69">
        <v>0.53256000000000003</v>
      </c>
    </row>
    <row r="1082" spans="2:84" x14ac:dyDescent="0.3">
      <c r="B1082" s="14" t="s">
        <v>44</v>
      </c>
      <c r="C1082" s="50" t="s">
        <v>3</v>
      </c>
      <c r="D1082" s="71">
        <v>5.9788199999999998</v>
      </c>
      <c r="E1082" s="78">
        <v>6.4785399999999997</v>
      </c>
      <c r="F1082" s="71">
        <v>6.9782599999999997</v>
      </c>
      <c r="H1082" s="14" t="s">
        <v>44</v>
      </c>
      <c r="I1082" s="50" t="s">
        <v>3</v>
      </c>
      <c r="J1082" s="71">
        <v>5.9559499999999996</v>
      </c>
      <c r="K1082" s="78">
        <v>6.4276900000000001</v>
      </c>
      <c r="L1082" s="71">
        <v>6.8994200000000001</v>
      </c>
      <c r="N1082" s="14" t="s">
        <v>44</v>
      </c>
      <c r="O1082" s="50" t="s">
        <v>3</v>
      </c>
      <c r="P1082" s="71">
        <v>5.9433699999999998</v>
      </c>
      <c r="Q1082" s="78">
        <v>6.4031399999999996</v>
      </c>
      <c r="R1082" s="71">
        <v>6.8629199999999999</v>
      </c>
      <c r="T1082" s="14" t="s">
        <v>44</v>
      </c>
      <c r="U1082" s="50" t="s">
        <v>3</v>
      </c>
      <c r="V1082" s="71">
        <v>5.9022500000000004</v>
      </c>
      <c r="W1082" s="78">
        <v>6.36599</v>
      </c>
      <c r="X1082" s="71">
        <v>6.82972</v>
      </c>
      <c r="Z1082" s="14" t="s">
        <v>44</v>
      </c>
      <c r="AA1082" s="50" t="s">
        <v>3</v>
      </c>
      <c r="AB1082" s="71">
        <v>5.8672899999999997</v>
      </c>
      <c r="AC1082" s="78">
        <v>6.3121700000000001</v>
      </c>
      <c r="AD1082" s="71">
        <v>6.7570399999999999</v>
      </c>
      <c r="AF1082" s="14" t="s">
        <v>44</v>
      </c>
      <c r="AG1082" s="50" t="s">
        <v>3</v>
      </c>
      <c r="AH1082" s="71">
        <v>5.8333899999999996</v>
      </c>
      <c r="AI1082" s="78">
        <v>6.2409800000000004</v>
      </c>
      <c r="AJ1082" s="71">
        <v>6.6485599999999998</v>
      </c>
      <c r="AL1082" s="14" t="s">
        <v>44</v>
      </c>
      <c r="AM1082" s="50" t="s">
        <v>3</v>
      </c>
      <c r="AN1082" s="71">
        <v>5.7868500000000003</v>
      </c>
      <c r="AO1082" s="78">
        <v>6.1396800000000002</v>
      </c>
      <c r="AP1082" s="71">
        <v>6.4925100000000002</v>
      </c>
      <c r="AR1082" s="14" t="s">
        <v>44</v>
      </c>
      <c r="AS1082" s="50" t="s">
        <v>3</v>
      </c>
      <c r="AT1082" s="71">
        <v>5.6778500000000003</v>
      </c>
      <c r="AU1082" s="78">
        <v>5.9863999999999997</v>
      </c>
      <c r="AV1082" s="71">
        <v>6.29495</v>
      </c>
      <c r="AW1082" s="71"/>
      <c r="AX1082" s="14" t="s">
        <v>44</v>
      </c>
      <c r="AY1082" s="50" t="s">
        <v>3</v>
      </c>
      <c r="AZ1082" s="71">
        <v>5.5866499999999997</v>
      </c>
      <c r="BA1082" s="78">
        <v>5.8533099999999996</v>
      </c>
      <c r="BB1082" s="71">
        <v>6.1199599999999998</v>
      </c>
      <c r="BD1082" s="14" t="s">
        <v>44</v>
      </c>
      <c r="BE1082" s="50" t="s">
        <v>3</v>
      </c>
      <c r="BF1082" s="71">
        <v>5.4334100000000003</v>
      </c>
      <c r="BG1082" s="78">
        <v>5.6509200000000002</v>
      </c>
      <c r="BH1082" s="71">
        <v>5.86843</v>
      </c>
      <c r="BJ1082" s="14" t="s">
        <v>44</v>
      </c>
      <c r="BK1082" s="50" t="s">
        <v>3</v>
      </c>
      <c r="BL1082" s="71">
        <v>5.2777000000000003</v>
      </c>
      <c r="BM1082" s="78">
        <v>5.4020700000000001</v>
      </c>
      <c r="BN1082" s="71">
        <v>5.5264499999999996</v>
      </c>
      <c r="BP1082" s="14" t="s">
        <v>44</v>
      </c>
      <c r="BQ1082" s="50" t="s">
        <v>3</v>
      </c>
      <c r="BR1082" s="71">
        <v>5.0222499999999997</v>
      </c>
      <c r="BS1082" s="78">
        <v>5.1050300000000002</v>
      </c>
      <c r="BT1082" s="71">
        <v>5.1878099999999998</v>
      </c>
      <c r="BV1082" s="14" t="s">
        <v>44</v>
      </c>
      <c r="BW1082" s="50" t="s">
        <v>3</v>
      </c>
      <c r="BX1082" s="71">
        <v>4.6105799999999997</v>
      </c>
      <c r="BY1082" s="78">
        <v>4.6712899999999999</v>
      </c>
      <c r="BZ1082" s="71">
        <v>4.7320000000000002</v>
      </c>
      <c r="CB1082" s="14" t="s">
        <v>44</v>
      </c>
      <c r="CC1082" s="50" t="s">
        <v>3</v>
      </c>
      <c r="CD1082" s="71">
        <v>4.13666</v>
      </c>
      <c r="CE1082" s="78">
        <v>4.1726799999999997</v>
      </c>
      <c r="CF1082" s="71">
        <v>4.2086899999999998</v>
      </c>
    </row>
    <row r="1083" spans="2:84" x14ac:dyDescent="0.3">
      <c r="B1083" s="47"/>
      <c r="C1083" s="52" t="s">
        <v>4</v>
      </c>
      <c r="D1083" s="69">
        <v>2.1692</v>
      </c>
      <c r="E1083" s="79">
        <v>2.3466499999999999</v>
      </c>
      <c r="F1083" s="69">
        <v>2.5240999999999998</v>
      </c>
      <c r="H1083" s="47"/>
      <c r="I1083" s="52" t="s">
        <v>4</v>
      </c>
      <c r="J1083" s="69">
        <v>2.1198600000000001</v>
      </c>
      <c r="K1083" s="79">
        <v>2.2820800000000001</v>
      </c>
      <c r="L1083" s="69">
        <v>2.4443100000000002</v>
      </c>
      <c r="N1083" s="47"/>
      <c r="O1083" s="52" t="s">
        <v>4</v>
      </c>
      <c r="P1083" s="69">
        <v>2.0588700000000002</v>
      </c>
      <c r="Q1083" s="79">
        <v>2.2117</v>
      </c>
      <c r="R1083" s="69">
        <v>2.3645399999999999</v>
      </c>
      <c r="T1083" s="47"/>
      <c r="U1083" s="52" t="s">
        <v>4</v>
      </c>
      <c r="V1083" s="69">
        <v>1.9652499999999999</v>
      </c>
      <c r="W1083" s="79">
        <v>2.1170300000000002</v>
      </c>
      <c r="X1083" s="69">
        <v>2.2688199999999998</v>
      </c>
      <c r="Z1083" s="47"/>
      <c r="AA1083" s="52" t="s">
        <v>4</v>
      </c>
      <c r="AB1083" s="69">
        <v>1.8456900000000001</v>
      </c>
      <c r="AC1083" s="79">
        <v>2.0148600000000001</v>
      </c>
      <c r="AD1083" s="69">
        <v>2.1840299999999999</v>
      </c>
      <c r="AF1083" s="47"/>
      <c r="AG1083" s="52" t="s">
        <v>4</v>
      </c>
      <c r="AH1083" s="69">
        <v>1.7363500000000001</v>
      </c>
      <c r="AI1083" s="79">
        <v>1.8992899999999999</v>
      </c>
      <c r="AJ1083" s="69">
        <v>2.06223</v>
      </c>
      <c r="AL1083" s="47"/>
      <c r="AM1083" s="52" t="s">
        <v>4</v>
      </c>
      <c r="AN1083" s="69">
        <v>1.58884</v>
      </c>
      <c r="AO1083" s="79">
        <v>1.7518199999999999</v>
      </c>
      <c r="AP1083" s="69">
        <v>1.91479</v>
      </c>
      <c r="AR1083" s="47"/>
      <c r="AS1083" s="52" t="s">
        <v>4</v>
      </c>
      <c r="AT1083" s="69">
        <v>1.4003699999999999</v>
      </c>
      <c r="AU1083" s="79">
        <v>1.56917</v>
      </c>
      <c r="AV1083" s="69">
        <v>1.7379800000000001</v>
      </c>
      <c r="AW1083" s="71"/>
      <c r="AX1083" s="47"/>
      <c r="AY1083" s="52" t="s">
        <v>4</v>
      </c>
      <c r="AZ1083" s="69">
        <v>1.1561300000000001</v>
      </c>
      <c r="BA1083" s="79">
        <v>1.33735</v>
      </c>
      <c r="BB1083" s="69">
        <v>1.5185599999999999</v>
      </c>
      <c r="BD1083" s="47"/>
      <c r="BE1083" s="52" t="s">
        <v>4</v>
      </c>
      <c r="BF1083" s="69">
        <v>0.94806000000000001</v>
      </c>
      <c r="BG1083" s="79">
        <v>1.10869</v>
      </c>
      <c r="BH1083" s="69">
        <v>1.2693099999999999</v>
      </c>
      <c r="BJ1083" s="47"/>
      <c r="BK1083" s="52" t="s">
        <v>4</v>
      </c>
      <c r="BL1083" s="69">
        <v>0.72521000000000002</v>
      </c>
      <c r="BM1083" s="79">
        <v>0.87238000000000004</v>
      </c>
      <c r="BN1083" s="69">
        <v>1.0195399999999999</v>
      </c>
      <c r="BP1083" s="47"/>
      <c r="BQ1083" s="52" t="s">
        <v>4</v>
      </c>
      <c r="BR1083" s="69">
        <v>0.49969000000000002</v>
      </c>
      <c r="BS1083" s="79">
        <v>0.62372000000000005</v>
      </c>
      <c r="BT1083" s="69">
        <v>0.74775000000000003</v>
      </c>
      <c r="BV1083" s="47"/>
      <c r="BW1083" s="52" t="s">
        <v>4</v>
      </c>
      <c r="BX1083" s="69">
        <v>0.42697000000000002</v>
      </c>
      <c r="BY1083" s="79">
        <v>0.50785000000000002</v>
      </c>
      <c r="BZ1083" s="69">
        <v>0.58872999999999998</v>
      </c>
      <c r="CB1083" s="47"/>
      <c r="CC1083" s="52" t="s">
        <v>4</v>
      </c>
      <c r="CD1083" s="69">
        <v>0.40926000000000001</v>
      </c>
      <c r="CE1083" s="79">
        <v>0.45279999999999998</v>
      </c>
      <c r="CF1083" s="69">
        <v>0.49635000000000001</v>
      </c>
    </row>
    <row r="1084" spans="2:84" x14ac:dyDescent="0.3">
      <c r="B1084" s="14" t="s">
        <v>45</v>
      </c>
      <c r="D1084" s="71">
        <v>88.470370000000003</v>
      </c>
      <c r="E1084" s="78">
        <v>89.911019999999994</v>
      </c>
      <c r="F1084" s="71">
        <v>91.351659999999995</v>
      </c>
      <c r="H1084" s="14" t="s">
        <v>45</v>
      </c>
      <c r="J1084" s="71">
        <v>88.46902</v>
      </c>
      <c r="K1084" s="78">
        <v>89.906149999999997</v>
      </c>
      <c r="L1084" s="71">
        <v>91.343279999999993</v>
      </c>
      <c r="N1084" s="14" t="s">
        <v>45</v>
      </c>
      <c r="P1084" s="71">
        <v>88.479240000000004</v>
      </c>
      <c r="Q1084" s="78">
        <v>89.915790000000001</v>
      </c>
      <c r="R1084" s="71">
        <v>91.352339999999998</v>
      </c>
      <c r="T1084" s="14" t="s">
        <v>45</v>
      </c>
      <c r="V1084" s="71">
        <v>88.487089999999995</v>
      </c>
      <c r="W1084" s="78">
        <v>89.937860000000001</v>
      </c>
      <c r="X1084" s="71">
        <v>91.388630000000006</v>
      </c>
      <c r="Z1084" s="14" t="s">
        <v>45</v>
      </c>
      <c r="AB1084" s="71">
        <v>88.522080000000003</v>
      </c>
      <c r="AC1084" s="78">
        <v>89.949430000000007</v>
      </c>
      <c r="AD1084" s="71">
        <v>91.376779999999997</v>
      </c>
      <c r="AF1084" s="14" t="s">
        <v>45</v>
      </c>
      <c r="AH1084" s="71">
        <v>88.512870000000007</v>
      </c>
      <c r="AI1084" s="78">
        <v>89.940740000000005</v>
      </c>
      <c r="AJ1084" s="71">
        <v>91.368620000000007</v>
      </c>
      <c r="AL1084" s="14" t="s">
        <v>45</v>
      </c>
      <c r="AN1084" s="71">
        <v>88.538899999999998</v>
      </c>
      <c r="AO1084" s="78">
        <v>89.922870000000003</v>
      </c>
      <c r="AP1084" s="71">
        <v>91.306839999999994</v>
      </c>
      <c r="AR1084" s="14" t="s">
        <v>45</v>
      </c>
      <c r="AT1084" s="71">
        <v>88.519580000000005</v>
      </c>
      <c r="AU1084" s="78">
        <v>89.874399999999994</v>
      </c>
      <c r="AV1084" s="71">
        <v>91.229209999999995</v>
      </c>
      <c r="AW1084" s="71"/>
      <c r="AX1084" s="14" t="s">
        <v>45</v>
      </c>
      <c r="AZ1084" s="71">
        <v>88.526449999999997</v>
      </c>
      <c r="BA1084" s="78">
        <v>89.803749999999994</v>
      </c>
      <c r="BB1084" s="71">
        <v>91.081040000000002</v>
      </c>
      <c r="BD1084" s="14" t="s">
        <v>45</v>
      </c>
      <c r="BF1084" s="71">
        <v>88.547499999999999</v>
      </c>
      <c r="BG1084" s="78">
        <v>89.802819999999997</v>
      </c>
      <c r="BH1084" s="71">
        <v>91.058139999999995</v>
      </c>
      <c r="BJ1084" s="14" t="s">
        <v>45</v>
      </c>
      <c r="BL1084" s="71">
        <v>88.439269999999993</v>
      </c>
      <c r="BM1084" s="78">
        <v>89.650620000000004</v>
      </c>
      <c r="BN1084" s="71">
        <v>90.861980000000003</v>
      </c>
      <c r="BP1084" s="14" t="s">
        <v>45</v>
      </c>
      <c r="BR1084" s="71">
        <v>88.156480000000002</v>
      </c>
      <c r="BS1084" s="78">
        <v>89.227900000000005</v>
      </c>
      <c r="BT1084" s="71">
        <v>90.299319999999994</v>
      </c>
      <c r="BV1084" s="14" t="s">
        <v>45</v>
      </c>
      <c r="BX1084" s="71">
        <v>87.454989999999995</v>
      </c>
      <c r="BY1084" s="78">
        <v>88.389020000000002</v>
      </c>
      <c r="BZ1084" s="71">
        <v>89.323040000000006</v>
      </c>
      <c r="CB1084" s="14" t="s">
        <v>45</v>
      </c>
      <c r="CD1084" s="71">
        <v>86.117739999999998</v>
      </c>
      <c r="CE1084" s="78">
        <v>86.968010000000007</v>
      </c>
      <c r="CF1084" s="71">
        <v>87.818290000000005</v>
      </c>
    </row>
    <row r="1085" spans="2:84" x14ac:dyDescent="0.3">
      <c r="B1085" s="14" t="s">
        <v>46</v>
      </c>
      <c r="D1085" s="71">
        <v>87.714799999999997</v>
      </c>
      <c r="E1085" s="78">
        <v>89.578699999999998</v>
      </c>
      <c r="F1085" s="71">
        <v>91.442610000000002</v>
      </c>
      <c r="H1085" s="14" t="s">
        <v>46</v>
      </c>
      <c r="J1085" s="71">
        <v>87.715509999999995</v>
      </c>
      <c r="K1085" s="78">
        <v>89.580699999999993</v>
      </c>
      <c r="L1085" s="71">
        <v>91.445899999999995</v>
      </c>
      <c r="N1085" s="14" t="s">
        <v>46</v>
      </c>
      <c r="P1085" s="71">
        <v>87.729309999999998</v>
      </c>
      <c r="Q1085" s="78">
        <v>89.595150000000004</v>
      </c>
      <c r="R1085" s="71">
        <v>91.460980000000006</v>
      </c>
      <c r="T1085" s="14" t="s">
        <v>46</v>
      </c>
      <c r="V1085" s="71">
        <v>87.714470000000006</v>
      </c>
      <c r="W1085" s="78">
        <v>89.5946</v>
      </c>
      <c r="X1085" s="71">
        <v>91.474739999999997</v>
      </c>
      <c r="Z1085" s="14" t="s">
        <v>46</v>
      </c>
      <c r="AB1085" s="71">
        <v>87.775229999999993</v>
      </c>
      <c r="AC1085" s="78">
        <v>89.621639999999999</v>
      </c>
      <c r="AD1085" s="71">
        <v>91.468050000000005</v>
      </c>
      <c r="AF1085" s="14" t="s">
        <v>46</v>
      </c>
      <c r="AH1085" s="71">
        <v>87.784980000000004</v>
      </c>
      <c r="AI1085" s="78">
        <v>89.605779999999996</v>
      </c>
      <c r="AJ1085" s="71">
        <v>91.426580000000001</v>
      </c>
      <c r="AL1085" s="14" t="s">
        <v>46</v>
      </c>
      <c r="AN1085" s="71">
        <v>87.842799999999997</v>
      </c>
      <c r="AO1085" s="78">
        <v>89.578999999999994</v>
      </c>
      <c r="AP1085" s="71">
        <v>91.315190000000001</v>
      </c>
      <c r="AR1085" s="14" t="s">
        <v>46</v>
      </c>
      <c r="AT1085" s="71">
        <v>87.871250000000003</v>
      </c>
      <c r="AU1085" s="78">
        <v>89.539100000000005</v>
      </c>
      <c r="AV1085" s="71">
        <v>91.206950000000006</v>
      </c>
      <c r="AW1085" s="71"/>
      <c r="AX1085" s="14" t="s">
        <v>46</v>
      </c>
      <c r="AZ1085" s="71">
        <v>87.853579999999994</v>
      </c>
      <c r="BA1085" s="78">
        <v>89.457740000000001</v>
      </c>
      <c r="BB1085" s="71">
        <v>91.061890000000005</v>
      </c>
      <c r="BD1085" s="14" t="s">
        <v>46</v>
      </c>
      <c r="BF1085" s="71">
        <v>87.891180000000006</v>
      </c>
      <c r="BG1085" s="78">
        <v>89.459549999999993</v>
      </c>
      <c r="BH1085" s="71">
        <v>91.027910000000006</v>
      </c>
      <c r="BJ1085" s="14" t="s">
        <v>46</v>
      </c>
      <c r="BL1085" s="71">
        <v>87.799509999999998</v>
      </c>
      <c r="BM1085" s="78">
        <v>89.259929999999997</v>
      </c>
      <c r="BN1085" s="71">
        <v>90.720339999999993</v>
      </c>
      <c r="BP1085" s="14" t="s">
        <v>46</v>
      </c>
      <c r="BR1085" s="71">
        <v>87.534019999999998</v>
      </c>
      <c r="BS1085" s="78">
        <v>88.849720000000005</v>
      </c>
      <c r="BT1085" s="71">
        <v>90.165419999999997</v>
      </c>
      <c r="BV1085" s="14" t="s">
        <v>46</v>
      </c>
      <c r="BX1085" s="71">
        <v>86.789330000000007</v>
      </c>
      <c r="BY1085" s="78">
        <v>87.99709</v>
      </c>
      <c r="BZ1085" s="71">
        <v>89.204859999999996</v>
      </c>
      <c r="CB1085" s="14" t="s">
        <v>46</v>
      </c>
      <c r="CD1085" s="71">
        <v>85.268739999999994</v>
      </c>
      <c r="CE1085" s="78">
        <v>86.454660000000004</v>
      </c>
      <c r="CF1085" s="71">
        <v>87.640590000000003</v>
      </c>
    </row>
    <row r="1086" spans="2:84" x14ac:dyDescent="0.3">
      <c r="B1086" s="14" t="s">
        <v>47</v>
      </c>
      <c r="D1086" s="71">
        <v>88.808819999999997</v>
      </c>
      <c r="E1086" s="78">
        <v>89.650580000000005</v>
      </c>
      <c r="F1086" s="71">
        <v>90.492339999999999</v>
      </c>
      <c r="H1086" s="14" t="s">
        <v>47</v>
      </c>
      <c r="J1086" s="71">
        <v>88.812950000000001</v>
      </c>
      <c r="K1086" s="78">
        <v>89.651439999999994</v>
      </c>
      <c r="L1086" s="71">
        <v>90.489919999999998</v>
      </c>
      <c r="N1086" s="14" t="s">
        <v>47</v>
      </c>
      <c r="P1086" s="71">
        <v>88.811440000000005</v>
      </c>
      <c r="Q1086" s="78">
        <v>89.652090000000001</v>
      </c>
      <c r="R1086" s="71">
        <v>90.492739999999998</v>
      </c>
      <c r="T1086" s="14" t="s">
        <v>47</v>
      </c>
      <c r="V1086" s="71">
        <v>88.826499999999996</v>
      </c>
      <c r="W1086" s="78">
        <v>89.671980000000005</v>
      </c>
      <c r="X1086" s="71">
        <v>90.51746</v>
      </c>
      <c r="Z1086" s="14" t="s">
        <v>47</v>
      </c>
      <c r="AB1086" s="71">
        <v>88.852850000000004</v>
      </c>
      <c r="AC1086" s="78">
        <v>89.680940000000007</v>
      </c>
      <c r="AD1086" s="71">
        <v>90.509039999999999</v>
      </c>
      <c r="AF1086" s="14" t="s">
        <v>47</v>
      </c>
      <c r="AH1086" s="71">
        <v>88.853849999999994</v>
      </c>
      <c r="AI1086" s="78">
        <v>89.679490000000001</v>
      </c>
      <c r="AJ1086" s="71">
        <v>90.505139999999997</v>
      </c>
      <c r="AL1086" s="14" t="s">
        <v>47</v>
      </c>
      <c r="AN1086" s="71">
        <v>88.869829999999993</v>
      </c>
      <c r="AO1086" s="78">
        <v>89.663439999999994</v>
      </c>
      <c r="AP1086" s="71">
        <v>90.457059999999998</v>
      </c>
      <c r="AR1086" s="14" t="s">
        <v>47</v>
      </c>
      <c r="AT1086" s="71">
        <v>88.859399999999994</v>
      </c>
      <c r="AU1086" s="78">
        <v>89.581360000000004</v>
      </c>
      <c r="AV1086" s="71">
        <v>90.303330000000003</v>
      </c>
      <c r="AW1086" s="71"/>
      <c r="AX1086" s="14" t="s">
        <v>47</v>
      </c>
      <c r="AZ1086" s="71">
        <v>88.872150000000005</v>
      </c>
      <c r="BA1086" s="78">
        <v>89.5488</v>
      </c>
      <c r="BB1086" s="71">
        <v>90.225459999999998</v>
      </c>
      <c r="BD1086" s="14" t="s">
        <v>47</v>
      </c>
      <c r="BF1086" s="71">
        <v>88.865740000000002</v>
      </c>
      <c r="BG1086" s="78">
        <v>89.532799999999995</v>
      </c>
      <c r="BH1086" s="71">
        <v>90.199849999999998</v>
      </c>
      <c r="BJ1086" s="14" t="s">
        <v>47</v>
      </c>
      <c r="BL1086" s="71">
        <v>88.787739999999999</v>
      </c>
      <c r="BM1086" s="78">
        <v>89.34836</v>
      </c>
      <c r="BN1086" s="71">
        <v>89.90898</v>
      </c>
      <c r="BP1086" s="14" t="s">
        <v>47</v>
      </c>
      <c r="BR1086" s="71">
        <v>88.347309999999993</v>
      </c>
      <c r="BS1086" s="78">
        <v>88.967039999999997</v>
      </c>
      <c r="BT1086" s="71">
        <v>89.586770000000001</v>
      </c>
      <c r="BV1086" s="14" t="s">
        <v>47</v>
      </c>
      <c r="BX1086" s="71">
        <v>87.430570000000003</v>
      </c>
      <c r="BY1086" s="78">
        <v>88.070809999999994</v>
      </c>
      <c r="BZ1086" s="71">
        <v>88.711060000000003</v>
      </c>
      <c r="CB1086" s="14" t="s">
        <v>47</v>
      </c>
      <c r="CD1086" s="71">
        <v>85.909480000000002</v>
      </c>
      <c r="CE1086" s="78">
        <v>86.562899999999999</v>
      </c>
      <c r="CF1086" s="71">
        <v>87.216329999999999</v>
      </c>
    </row>
    <row r="1087" spans="2:84" x14ac:dyDescent="0.3">
      <c r="B1087" s="14" t="s">
        <v>48</v>
      </c>
      <c r="D1087" s="71">
        <v>87.012010000000004</v>
      </c>
      <c r="E1087" s="78">
        <v>88.333590000000001</v>
      </c>
      <c r="F1087" s="71">
        <v>89.655159999999995</v>
      </c>
      <c r="H1087" s="14" t="s">
        <v>48</v>
      </c>
      <c r="J1087" s="71">
        <v>87.010679999999994</v>
      </c>
      <c r="K1087" s="78">
        <v>88.330870000000004</v>
      </c>
      <c r="L1087" s="71">
        <v>89.651060000000001</v>
      </c>
      <c r="N1087" s="14" t="s">
        <v>48</v>
      </c>
      <c r="P1087" s="71">
        <v>87.017430000000004</v>
      </c>
      <c r="Q1087" s="78">
        <v>88.329859999999996</v>
      </c>
      <c r="R1087" s="71">
        <v>89.64228</v>
      </c>
      <c r="T1087" s="14" t="s">
        <v>48</v>
      </c>
      <c r="V1087" s="71">
        <v>87.017409999999998</v>
      </c>
      <c r="W1087" s="78">
        <v>88.326250000000002</v>
      </c>
      <c r="X1087" s="71">
        <v>89.635090000000005</v>
      </c>
      <c r="Z1087" s="14" t="s">
        <v>48</v>
      </c>
      <c r="AB1087" s="71">
        <v>87.053849999999997</v>
      </c>
      <c r="AC1087" s="78">
        <v>88.343590000000006</v>
      </c>
      <c r="AD1087" s="71">
        <v>89.633330000000001</v>
      </c>
      <c r="AF1087" s="14" t="s">
        <v>48</v>
      </c>
      <c r="AH1087" s="71">
        <v>87.034589999999994</v>
      </c>
      <c r="AI1087" s="78">
        <v>88.319500000000005</v>
      </c>
      <c r="AJ1087" s="71">
        <v>89.604420000000005</v>
      </c>
      <c r="AL1087" s="14" t="s">
        <v>48</v>
      </c>
      <c r="AN1087" s="71">
        <v>87.050849999999997</v>
      </c>
      <c r="AO1087" s="78">
        <v>88.300520000000006</v>
      </c>
      <c r="AP1087" s="71">
        <v>89.550200000000004</v>
      </c>
      <c r="AR1087" s="14" t="s">
        <v>48</v>
      </c>
      <c r="AT1087" s="71">
        <v>87.083470000000005</v>
      </c>
      <c r="AU1087" s="78">
        <v>88.228229999999996</v>
      </c>
      <c r="AV1087" s="71">
        <v>89.372990000000001</v>
      </c>
      <c r="AW1087" s="71"/>
      <c r="AX1087" s="14" t="s">
        <v>48</v>
      </c>
      <c r="AZ1087" s="71">
        <v>87.022679999999994</v>
      </c>
      <c r="BA1087" s="78">
        <v>88.128559999999993</v>
      </c>
      <c r="BB1087" s="71">
        <v>89.234449999999995</v>
      </c>
      <c r="BD1087" s="14" t="s">
        <v>48</v>
      </c>
      <c r="BF1087" s="71">
        <v>87.059179999999998</v>
      </c>
      <c r="BG1087" s="78">
        <v>88.108230000000006</v>
      </c>
      <c r="BH1087" s="71">
        <v>89.15728</v>
      </c>
      <c r="BJ1087" s="14" t="s">
        <v>48</v>
      </c>
      <c r="BL1087" s="71">
        <v>87.024780000000007</v>
      </c>
      <c r="BM1087" s="78">
        <v>87.914140000000003</v>
      </c>
      <c r="BN1087" s="71">
        <v>88.803489999999996</v>
      </c>
      <c r="BP1087" s="14" t="s">
        <v>48</v>
      </c>
      <c r="BR1087" s="71">
        <v>86.426879999999997</v>
      </c>
      <c r="BS1087" s="78">
        <v>87.434709999999995</v>
      </c>
      <c r="BT1087" s="71">
        <v>88.442549999999997</v>
      </c>
      <c r="BV1087" s="14" t="s">
        <v>48</v>
      </c>
      <c r="BX1087" s="71">
        <v>85.839320000000001</v>
      </c>
      <c r="BY1087" s="78">
        <v>86.679119999999998</v>
      </c>
      <c r="BZ1087" s="71">
        <v>87.518910000000005</v>
      </c>
      <c r="CB1087" s="14" t="s">
        <v>48</v>
      </c>
      <c r="CD1087" s="71">
        <v>84.374650000000003</v>
      </c>
      <c r="CE1087" s="78">
        <v>85.303690000000003</v>
      </c>
      <c r="CF1087" s="71">
        <v>86.232730000000004</v>
      </c>
    </row>
    <row r="1088" spans="2:84" x14ac:dyDescent="0.3">
      <c r="B1088" s="14" t="s">
        <v>49</v>
      </c>
      <c r="D1088" s="71">
        <v>87.841390000000004</v>
      </c>
      <c r="E1088" s="78">
        <v>89.319239999999994</v>
      </c>
      <c r="F1088" s="71">
        <v>90.797079999999994</v>
      </c>
      <c r="H1088" s="14" t="s">
        <v>49</v>
      </c>
      <c r="J1088" s="71">
        <v>87.842320000000001</v>
      </c>
      <c r="K1088" s="78">
        <v>89.315979999999996</v>
      </c>
      <c r="L1088" s="71">
        <v>90.789640000000006</v>
      </c>
      <c r="N1088" s="14" t="s">
        <v>49</v>
      </c>
      <c r="P1088" s="71">
        <v>87.859650000000002</v>
      </c>
      <c r="Q1088" s="78">
        <v>89.324420000000003</v>
      </c>
      <c r="R1088" s="71">
        <v>90.789180000000002</v>
      </c>
      <c r="T1088" s="14" t="s">
        <v>49</v>
      </c>
      <c r="V1088" s="71">
        <v>87.868660000000006</v>
      </c>
      <c r="W1088" s="78">
        <v>89.330410000000001</v>
      </c>
      <c r="X1088" s="71">
        <v>90.792150000000007</v>
      </c>
      <c r="Z1088" s="14" t="s">
        <v>49</v>
      </c>
      <c r="AB1088" s="71">
        <v>87.905609999999996</v>
      </c>
      <c r="AC1088" s="78">
        <v>89.341840000000005</v>
      </c>
      <c r="AD1088" s="71">
        <v>90.77807</v>
      </c>
      <c r="AF1088" s="14" t="s">
        <v>49</v>
      </c>
      <c r="AH1088" s="71">
        <v>87.886880000000005</v>
      </c>
      <c r="AI1088" s="78">
        <v>89.31268</v>
      </c>
      <c r="AJ1088" s="71">
        <v>90.738489999999999</v>
      </c>
      <c r="AL1088" s="14" t="s">
        <v>49</v>
      </c>
      <c r="AN1088" s="71">
        <v>87.906139999999994</v>
      </c>
      <c r="AO1088" s="78">
        <v>89.297569999999993</v>
      </c>
      <c r="AP1088" s="71">
        <v>90.688990000000004</v>
      </c>
      <c r="AR1088" s="14" t="s">
        <v>49</v>
      </c>
      <c r="AT1088" s="71">
        <v>87.902829999999994</v>
      </c>
      <c r="AU1088" s="78">
        <v>89.245400000000004</v>
      </c>
      <c r="AV1088" s="71">
        <v>90.587969999999999</v>
      </c>
      <c r="AW1088" s="71"/>
      <c r="AX1088" s="14" t="s">
        <v>49</v>
      </c>
      <c r="AZ1088" s="71">
        <v>87.81438</v>
      </c>
      <c r="BA1088" s="78">
        <v>89.139099999999999</v>
      </c>
      <c r="BB1088" s="71">
        <v>90.463819999999998</v>
      </c>
      <c r="BD1088" s="14" t="s">
        <v>49</v>
      </c>
      <c r="BF1088" s="71">
        <v>87.826520000000002</v>
      </c>
      <c r="BG1088" s="78">
        <v>89.127930000000006</v>
      </c>
      <c r="BH1088" s="71">
        <v>90.429339999999996</v>
      </c>
      <c r="BJ1088" s="14" t="s">
        <v>49</v>
      </c>
      <c r="BL1088" s="71">
        <v>87.705489999999998</v>
      </c>
      <c r="BM1088" s="78">
        <v>88.955820000000003</v>
      </c>
      <c r="BN1088" s="71">
        <v>90.206159999999997</v>
      </c>
      <c r="BP1088" s="14" t="s">
        <v>49</v>
      </c>
      <c r="BR1088" s="71">
        <v>87.157589999999999</v>
      </c>
      <c r="BS1088" s="78">
        <v>88.475589999999997</v>
      </c>
      <c r="BT1088" s="71">
        <v>89.793599999999998</v>
      </c>
      <c r="BV1088" s="14" t="s">
        <v>49</v>
      </c>
      <c r="BX1088" s="71">
        <v>86.320369999999997</v>
      </c>
      <c r="BY1088" s="78">
        <v>87.709429999999998</v>
      </c>
      <c r="BZ1088" s="71">
        <v>89.098489999999998</v>
      </c>
      <c r="CB1088" s="14" t="s">
        <v>49</v>
      </c>
      <c r="CD1088" s="71">
        <v>84.800809999999998</v>
      </c>
      <c r="CE1088" s="78">
        <v>86.237020000000001</v>
      </c>
      <c r="CF1088" s="71">
        <v>87.673230000000004</v>
      </c>
    </row>
    <row r="1089" spans="1:84" x14ac:dyDescent="0.3">
      <c r="B1089" s="46" t="s">
        <v>50</v>
      </c>
      <c r="C1089" s="47"/>
      <c r="D1089" s="69">
        <v>88.533969999999997</v>
      </c>
      <c r="E1089" s="79">
        <v>89.314700000000002</v>
      </c>
      <c r="F1089" s="69">
        <v>90.095429999999993</v>
      </c>
      <c r="H1089" s="46" t="s">
        <v>50</v>
      </c>
      <c r="I1089" s="47"/>
      <c r="J1089" s="69">
        <v>88.542559999999995</v>
      </c>
      <c r="K1089" s="79">
        <v>89.322339999999997</v>
      </c>
      <c r="L1089" s="69">
        <v>90.102119999999999</v>
      </c>
      <c r="N1089" s="46" t="s">
        <v>50</v>
      </c>
      <c r="O1089" s="47"/>
      <c r="P1089" s="69">
        <v>88.537009999999995</v>
      </c>
      <c r="Q1089" s="79">
        <v>89.319469999999995</v>
      </c>
      <c r="R1089" s="69">
        <v>90.101920000000007</v>
      </c>
      <c r="T1089" s="46" t="s">
        <v>50</v>
      </c>
      <c r="U1089" s="47"/>
      <c r="V1089" s="69">
        <v>88.548280000000005</v>
      </c>
      <c r="W1089" s="79">
        <v>89.328239999999994</v>
      </c>
      <c r="X1089" s="69">
        <v>90.108199999999997</v>
      </c>
      <c r="Z1089" s="46" t="s">
        <v>50</v>
      </c>
      <c r="AA1089" s="47"/>
      <c r="AB1089" s="69">
        <v>88.555580000000006</v>
      </c>
      <c r="AC1089" s="79">
        <v>89.335160000000002</v>
      </c>
      <c r="AD1089" s="69">
        <v>90.114739999999998</v>
      </c>
      <c r="AF1089" s="46" t="s">
        <v>50</v>
      </c>
      <c r="AG1089" s="47"/>
      <c r="AH1089" s="69">
        <v>88.532160000000005</v>
      </c>
      <c r="AI1089" s="79">
        <v>89.315989999999999</v>
      </c>
      <c r="AJ1089" s="69">
        <v>90.099819999999994</v>
      </c>
      <c r="AL1089" s="46" t="s">
        <v>50</v>
      </c>
      <c r="AM1089" s="47"/>
      <c r="AN1089" s="69">
        <v>88.508449999999996</v>
      </c>
      <c r="AO1089" s="79">
        <v>89.280810000000002</v>
      </c>
      <c r="AP1089" s="69">
        <v>90.053169999999994</v>
      </c>
      <c r="AR1089" s="46" t="s">
        <v>50</v>
      </c>
      <c r="AS1089" s="47"/>
      <c r="AT1089" s="69">
        <v>88.466239999999999</v>
      </c>
      <c r="AU1089" s="79">
        <v>89.239109999999997</v>
      </c>
      <c r="AV1089" s="69">
        <v>90.011979999999994</v>
      </c>
      <c r="AW1089" s="71"/>
      <c r="AX1089" s="46" t="s">
        <v>50</v>
      </c>
      <c r="AY1089" s="47"/>
      <c r="AZ1089" s="69">
        <v>88.272329999999997</v>
      </c>
      <c r="BA1089" s="79">
        <v>89.098230000000001</v>
      </c>
      <c r="BB1089" s="69">
        <v>89.924130000000005</v>
      </c>
      <c r="BD1089" s="46" t="s">
        <v>50</v>
      </c>
      <c r="BE1089" s="47"/>
      <c r="BF1089" s="69">
        <v>88.315520000000006</v>
      </c>
      <c r="BG1089" s="79">
        <v>89.119500000000002</v>
      </c>
      <c r="BH1089" s="69">
        <v>89.923479999999998</v>
      </c>
      <c r="BJ1089" s="46" t="s">
        <v>50</v>
      </c>
      <c r="BK1089" s="47"/>
      <c r="BL1089" s="69">
        <v>88.129140000000007</v>
      </c>
      <c r="BM1089" s="79">
        <v>88.92783</v>
      </c>
      <c r="BN1089" s="69">
        <v>89.726510000000005</v>
      </c>
      <c r="BP1089" s="46" t="s">
        <v>50</v>
      </c>
      <c r="BQ1089" s="47"/>
      <c r="BR1089" s="69">
        <v>87.510930000000002</v>
      </c>
      <c r="BS1089" s="79">
        <v>88.403840000000002</v>
      </c>
      <c r="BT1089" s="69">
        <v>89.29674</v>
      </c>
      <c r="BV1089" s="46" t="s">
        <v>50</v>
      </c>
      <c r="BW1089" s="47"/>
      <c r="BX1089" s="69">
        <v>86.683220000000006</v>
      </c>
      <c r="BY1089" s="79">
        <v>87.598380000000006</v>
      </c>
      <c r="BZ1089" s="69">
        <v>88.513540000000006</v>
      </c>
      <c r="CB1089" s="46" t="s">
        <v>50</v>
      </c>
      <c r="CC1089" s="47"/>
      <c r="CD1089" s="69">
        <v>85.420670000000001</v>
      </c>
      <c r="CE1089" s="79">
        <v>86.228610000000003</v>
      </c>
      <c r="CF1089" s="69">
        <v>87.036550000000005</v>
      </c>
    </row>
    <row r="1090" spans="1:84" x14ac:dyDescent="0.3">
      <c r="B1090" s="14" t="s">
        <v>51</v>
      </c>
      <c r="C1090" s="50" t="s">
        <v>3</v>
      </c>
      <c r="D1090" s="71">
        <v>3.2894299999999999</v>
      </c>
      <c r="E1090" s="107">
        <v>3.60365</v>
      </c>
      <c r="F1090" s="71">
        <v>3.9178700000000002</v>
      </c>
      <c r="H1090" s="14" t="s">
        <v>51</v>
      </c>
      <c r="I1090" s="50" t="s">
        <v>3</v>
      </c>
      <c r="J1090" s="71">
        <v>3.28505</v>
      </c>
      <c r="K1090" s="107">
        <v>3.5848499999999999</v>
      </c>
      <c r="L1090" s="71">
        <v>3.8846400000000001</v>
      </c>
      <c r="N1090" s="14" t="s">
        <v>51</v>
      </c>
      <c r="O1090" s="50" t="s">
        <v>3</v>
      </c>
      <c r="P1090" s="71">
        <v>3.2926600000000001</v>
      </c>
      <c r="Q1090" s="107">
        <v>3.5923400000000001</v>
      </c>
      <c r="R1090" s="71">
        <v>3.89202</v>
      </c>
      <c r="T1090" s="14" t="s">
        <v>51</v>
      </c>
      <c r="U1090" s="50" t="s">
        <v>3</v>
      </c>
      <c r="V1090" s="71">
        <v>3.2959399999999999</v>
      </c>
      <c r="W1090" s="107">
        <v>3.62134</v>
      </c>
      <c r="X1090" s="71">
        <v>3.9467300000000001</v>
      </c>
      <c r="Z1090" s="14" t="s">
        <v>51</v>
      </c>
      <c r="AA1090" s="50" t="s">
        <v>3</v>
      </c>
      <c r="AB1090" s="71">
        <v>3.2846000000000002</v>
      </c>
      <c r="AC1090" s="107">
        <v>3.66011</v>
      </c>
      <c r="AD1090" s="71">
        <v>4.0356100000000001</v>
      </c>
      <c r="AF1090" s="14" t="s">
        <v>51</v>
      </c>
      <c r="AG1090" s="50" t="s">
        <v>3</v>
      </c>
      <c r="AH1090" s="71">
        <v>3.2692100000000002</v>
      </c>
      <c r="AI1090" s="107">
        <v>3.7993700000000001</v>
      </c>
      <c r="AJ1090" s="71">
        <v>4.3295300000000001</v>
      </c>
      <c r="AL1090" s="14" t="s">
        <v>51</v>
      </c>
      <c r="AM1090" s="50" t="s">
        <v>3</v>
      </c>
      <c r="AN1090" s="71">
        <v>3.27041</v>
      </c>
      <c r="AO1090" s="107">
        <v>3.9493800000000001</v>
      </c>
      <c r="AP1090" s="71">
        <v>4.6283599999999998</v>
      </c>
      <c r="AR1090" s="14" t="s">
        <v>51</v>
      </c>
      <c r="AS1090" s="50" t="s">
        <v>3</v>
      </c>
      <c r="AT1090" s="71">
        <v>3.2984</v>
      </c>
      <c r="AU1090" s="107">
        <v>4.3239700000000001</v>
      </c>
      <c r="AV1090" s="71">
        <v>5.3495400000000002</v>
      </c>
      <c r="AW1090" s="71"/>
      <c r="AX1090" s="14" t="s">
        <v>51</v>
      </c>
      <c r="AY1090" s="50" t="s">
        <v>3</v>
      </c>
      <c r="AZ1090" s="71">
        <v>3.3260800000000001</v>
      </c>
      <c r="BA1090" s="107">
        <v>5.2212300000000003</v>
      </c>
      <c r="BB1090" s="71">
        <v>7.1163800000000004</v>
      </c>
      <c r="BD1090" s="14" t="s">
        <v>51</v>
      </c>
      <c r="BE1090" s="50" t="s">
        <v>3</v>
      </c>
      <c r="BF1090" s="71">
        <v>3.8142299999999998</v>
      </c>
      <c r="BG1090" s="107">
        <v>5.7280499999999996</v>
      </c>
      <c r="BH1090" s="71">
        <v>7.6418799999999996</v>
      </c>
      <c r="BJ1090" s="14" t="s">
        <v>51</v>
      </c>
      <c r="BK1090" s="50" t="s">
        <v>3</v>
      </c>
      <c r="BL1090" s="71">
        <v>4.7381799999999998</v>
      </c>
      <c r="BM1090" s="107">
        <v>7.3737899999999996</v>
      </c>
      <c r="BN1090" s="71">
        <v>10.009410000000001</v>
      </c>
      <c r="BP1090" s="14" t="s">
        <v>51</v>
      </c>
      <c r="BQ1090" s="50" t="s">
        <v>3</v>
      </c>
      <c r="BR1090" s="71">
        <v>7.1604999999999999</v>
      </c>
      <c r="BS1090" s="107">
        <v>10.71428</v>
      </c>
      <c r="BT1090" s="71">
        <v>14.26807</v>
      </c>
      <c r="BV1090" s="14" t="s">
        <v>51</v>
      </c>
      <c r="BW1090" s="50" t="s">
        <v>3</v>
      </c>
      <c r="BX1090" s="71">
        <v>11.72668</v>
      </c>
      <c r="BY1090" s="107">
        <v>15.88401</v>
      </c>
      <c r="BZ1090" s="71">
        <v>20.041350000000001</v>
      </c>
      <c r="CB1090" s="14" t="s">
        <v>51</v>
      </c>
      <c r="CC1090" s="50" t="s">
        <v>3</v>
      </c>
      <c r="CD1090" s="71">
        <v>22.209990000000001</v>
      </c>
      <c r="CE1090" s="107">
        <v>28.17604</v>
      </c>
      <c r="CF1090" s="71">
        <v>34.142090000000003</v>
      </c>
    </row>
    <row r="1091" spans="1:84" x14ac:dyDescent="0.3">
      <c r="B1091" s="47"/>
      <c r="C1091" s="52" t="s">
        <v>4</v>
      </c>
      <c r="D1091" s="69">
        <v>1.9119299999999999</v>
      </c>
      <c r="E1091" s="79">
        <v>2.5567000000000002</v>
      </c>
      <c r="F1091" s="69">
        <v>3.20146</v>
      </c>
      <c r="H1091" s="47"/>
      <c r="I1091" s="52" t="s">
        <v>4</v>
      </c>
      <c r="J1091" s="69">
        <v>1.88832</v>
      </c>
      <c r="K1091" s="79">
        <v>2.5495399999999999</v>
      </c>
      <c r="L1091" s="69">
        <v>3.21075</v>
      </c>
      <c r="N1091" s="47"/>
      <c r="O1091" s="52" t="s">
        <v>4</v>
      </c>
      <c r="P1091" s="69">
        <v>1.94198</v>
      </c>
      <c r="Q1091" s="79">
        <v>2.5981800000000002</v>
      </c>
      <c r="R1091" s="69">
        <v>3.2543700000000002</v>
      </c>
      <c r="T1091" s="47"/>
      <c r="U1091" s="52" t="s">
        <v>4</v>
      </c>
      <c r="V1091" s="69">
        <v>1.80555</v>
      </c>
      <c r="W1091" s="79">
        <v>2.9872100000000001</v>
      </c>
      <c r="X1091" s="69">
        <v>4.1688599999999996</v>
      </c>
      <c r="Z1091" s="47"/>
      <c r="AA1091" s="52" t="s">
        <v>4</v>
      </c>
      <c r="AB1091" s="69">
        <v>2.0140199999999999</v>
      </c>
      <c r="AC1091" s="79">
        <v>3.1240899999999998</v>
      </c>
      <c r="AD1091" s="69">
        <v>4.2341600000000001</v>
      </c>
      <c r="AF1091" s="47"/>
      <c r="AG1091" s="52" t="s">
        <v>4</v>
      </c>
      <c r="AH1091" s="69">
        <v>1.9509799999999999</v>
      </c>
      <c r="AI1091" s="79">
        <v>3.5010699999999999</v>
      </c>
      <c r="AJ1091" s="69">
        <v>5.0511600000000003</v>
      </c>
      <c r="AL1091" s="47"/>
      <c r="AM1091" s="52" t="s">
        <v>4</v>
      </c>
      <c r="AN1091" s="69">
        <v>2.4277099999999998</v>
      </c>
      <c r="AO1091" s="79">
        <v>3.8895400000000002</v>
      </c>
      <c r="AP1091" s="69">
        <v>5.3513700000000002</v>
      </c>
      <c r="AR1091" s="47"/>
      <c r="AS1091" s="52" t="s">
        <v>4</v>
      </c>
      <c r="AT1091" s="69">
        <v>3.0368599999999999</v>
      </c>
      <c r="AU1091" s="79">
        <v>5.0637600000000003</v>
      </c>
      <c r="AV1091" s="69">
        <v>7.0906599999999997</v>
      </c>
      <c r="AW1091" s="71"/>
      <c r="AX1091" s="47"/>
      <c r="AY1091" s="52" t="s">
        <v>4</v>
      </c>
      <c r="AZ1091" s="69">
        <v>4.12981</v>
      </c>
      <c r="BA1091" s="79">
        <v>6.9009</v>
      </c>
      <c r="BB1091" s="69">
        <v>9.6719799999999996</v>
      </c>
      <c r="BD1091" s="47"/>
      <c r="BE1091" s="52" t="s">
        <v>4</v>
      </c>
      <c r="BF1091" s="69">
        <v>4.6938800000000001</v>
      </c>
      <c r="BG1091" s="79">
        <v>7.8770899999999999</v>
      </c>
      <c r="BH1091" s="69">
        <v>11.06029</v>
      </c>
      <c r="BJ1091" s="47"/>
      <c r="BK1091" s="52" t="s">
        <v>4</v>
      </c>
      <c r="BL1091" s="69">
        <v>6.7803699999999996</v>
      </c>
      <c r="BM1091" s="79">
        <v>10.32793</v>
      </c>
      <c r="BN1091" s="69">
        <v>13.87548</v>
      </c>
      <c r="BP1091" s="47"/>
      <c r="BQ1091" s="52" t="s">
        <v>4</v>
      </c>
      <c r="BR1091" s="69">
        <v>7.85527</v>
      </c>
      <c r="BS1091" s="79">
        <v>11.91635</v>
      </c>
      <c r="BT1091" s="69">
        <v>15.97744</v>
      </c>
      <c r="BV1091" s="47"/>
      <c r="BW1091" s="52" t="s">
        <v>4</v>
      </c>
      <c r="BX1091" s="69">
        <v>12.325699999999999</v>
      </c>
      <c r="BY1091" s="79">
        <v>17.558409999999999</v>
      </c>
      <c r="BZ1091" s="69">
        <v>22.791119999999999</v>
      </c>
      <c r="CB1091" s="47"/>
      <c r="CC1091" s="52" t="s">
        <v>4</v>
      </c>
      <c r="CD1091" s="69">
        <v>24.052440000000001</v>
      </c>
      <c r="CE1091" s="79">
        <v>30.250900000000001</v>
      </c>
      <c r="CF1091" s="69">
        <v>36.449350000000003</v>
      </c>
    </row>
    <row r="1092" spans="1:84" ht="6" customHeight="1" x14ac:dyDescent="0.3"/>
    <row r="1093" spans="1:84" s="64" customFormat="1" x14ac:dyDescent="0.3">
      <c r="A1093" s="36" t="s">
        <v>104</v>
      </c>
      <c r="B1093" s="36"/>
      <c r="C1093" s="36"/>
    </row>
    <row r="1094" spans="1:84" s="65" customFormat="1" ht="7" customHeight="1" x14ac:dyDescent="0.3">
      <c r="A1094" s="38"/>
      <c r="B1094" s="38"/>
      <c r="C1094" s="38"/>
    </row>
    <row r="1095" spans="1:84" ht="14.5" customHeight="1" x14ac:dyDescent="0.3">
      <c r="B1095" s="40">
        <v>38</v>
      </c>
      <c r="C1095" s="41"/>
      <c r="D1095" s="281"/>
      <c r="E1095" s="281"/>
      <c r="F1095" s="281"/>
      <c r="H1095" s="40">
        <v>36</v>
      </c>
      <c r="I1095" s="41"/>
      <c r="J1095" s="281"/>
      <c r="K1095" s="281"/>
      <c r="L1095" s="281"/>
      <c r="N1095" s="40">
        <v>34</v>
      </c>
      <c r="O1095" s="41"/>
      <c r="P1095" s="281"/>
      <c r="Q1095" s="281"/>
      <c r="R1095" s="281"/>
      <c r="T1095" s="40">
        <v>32</v>
      </c>
      <c r="U1095" s="41"/>
      <c r="V1095" s="281"/>
      <c r="W1095" s="281"/>
      <c r="X1095" s="281"/>
      <c r="Z1095" s="40">
        <v>30</v>
      </c>
      <c r="AA1095" s="41"/>
      <c r="AB1095" s="281"/>
      <c r="AC1095" s="281"/>
      <c r="AD1095" s="281"/>
      <c r="AF1095" s="40">
        <v>28</v>
      </c>
      <c r="AG1095" s="41"/>
      <c r="AH1095" s="281"/>
      <c r="AI1095" s="281"/>
      <c r="AJ1095" s="281"/>
      <c r="AL1095" s="40">
        <v>26</v>
      </c>
      <c r="AM1095" s="41"/>
      <c r="AN1095" s="281"/>
      <c r="AO1095" s="281"/>
      <c r="AP1095" s="281"/>
      <c r="AR1095" s="40">
        <v>24</v>
      </c>
      <c r="AS1095" s="41"/>
      <c r="AT1095" s="281"/>
      <c r="AU1095" s="281"/>
      <c r="AV1095" s="281"/>
      <c r="AX1095" s="40">
        <v>22</v>
      </c>
      <c r="AY1095" s="41"/>
      <c r="AZ1095" s="281"/>
      <c r="BA1095" s="281"/>
      <c r="BB1095" s="281"/>
      <c r="BD1095" s="40">
        <v>20</v>
      </c>
      <c r="BE1095" s="41"/>
      <c r="BF1095" s="281"/>
      <c r="BG1095" s="281"/>
      <c r="BH1095" s="281"/>
      <c r="BJ1095" s="40">
        <v>18</v>
      </c>
      <c r="BK1095" s="41"/>
      <c r="BL1095" s="281"/>
      <c r="BM1095" s="281"/>
      <c r="BN1095" s="281"/>
      <c r="BP1095" s="40">
        <v>16</v>
      </c>
      <c r="BQ1095" s="41"/>
      <c r="BR1095" s="281"/>
      <c r="BS1095" s="281"/>
      <c r="BT1095" s="281"/>
      <c r="BV1095" s="40">
        <v>14</v>
      </c>
      <c r="BW1095" s="41"/>
      <c r="BX1095" s="281"/>
      <c r="BY1095" s="281"/>
      <c r="BZ1095" s="281"/>
      <c r="CB1095" s="40">
        <v>12</v>
      </c>
      <c r="CC1095" s="41"/>
      <c r="CD1095" s="281"/>
      <c r="CE1095" s="281"/>
      <c r="CF1095" s="281"/>
    </row>
    <row r="1096" spans="1:84" x14ac:dyDescent="0.3">
      <c r="E1096" s="42"/>
      <c r="K1096" s="42"/>
      <c r="Q1096" s="42"/>
      <c r="W1096" s="42"/>
      <c r="AC1096" s="42"/>
      <c r="AI1096" s="42"/>
      <c r="AO1096" s="42"/>
      <c r="AU1096" s="42"/>
      <c r="BA1096" s="42"/>
      <c r="BG1096" s="42"/>
      <c r="BM1096" s="42"/>
      <c r="BS1096" s="42"/>
      <c r="BY1096" s="42"/>
      <c r="CE1096" s="42"/>
    </row>
    <row r="1097" spans="1:84" x14ac:dyDescent="0.3">
      <c r="B1097" s="43"/>
      <c r="C1097" s="43"/>
      <c r="D1097" s="44">
        <v>-0.95</v>
      </c>
      <c r="E1097" s="45" t="s">
        <v>0</v>
      </c>
      <c r="F1097" s="44">
        <v>0.95</v>
      </c>
      <c r="H1097" s="43"/>
      <c r="I1097" s="43"/>
      <c r="J1097" s="44">
        <v>-0.95</v>
      </c>
      <c r="K1097" s="45" t="s">
        <v>0</v>
      </c>
      <c r="L1097" s="44">
        <v>0.95</v>
      </c>
      <c r="N1097" s="43"/>
      <c r="O1097" s="43"/>
      <c r="P1097" s="44">
        <v>-0.95</v>
      </c>
      <c r="Q1097" s="45" t="s">
        <v>0</v>
      </c>
      <c r="R1097" s="44">
        <v>0.95</v>
      </c>
      <c r="T1097" s="43"/>
      <c r="U1097" s="43"/>
      <c r="V1097" s="44">
        <v>-0.95</v>
      </c>
      <c r="W1097" s="45" t="s">
        <v>0</v>
      </c>
      <c r="X1097" s="44">
        <v>0.95</v>
      </c>
      <c r="Z1097" s="43"/>
      <c r="AA1097" s="43"/>
      <c r="AB1097" s="44">
        <v>-0.95</v>
      </c>
      <c r="AC1097" s="45" t="s">
        <v>0</v>
      </c>
      <c r="AD1097" s="44">
        <v>0.95</v>
      </c>
      <c r="AF1097" s="43"/>
      <c r="AG1097" s="43"/>
      <c r="AH1097" s="44">
        <v>-0.95</v>
      </c>
      <c r="AI1097" s="45" t="s">
        <v>0</v>
      </c>
      <c r="AJ1097" s="44">
        <v>0.95</v>
      </c>
      <c r="AL1097" s="43"/>
      <c r="AM1097" s="43"/>
      <c r="AN1097" s="44">
        <v>-0.95</v>
      </c>
      <c r="AO1097" s="45" t="s">
        <v>0</v>
      </c>
      <c r="AP1097" s="44">
        <v>0.95</v>
      </c>
      <c r="AR1097" s="43"/>
      <c r="AS1097" s="43"/>
      <c r="AT1097" s="44">
        <v>-0.95</v>
      </c>
      <c r="AU1097" s="45" t="s">
        <v>0</v>
      </c>
      <c r="AV1097" s="44">
        <v>0.95</v>
      </c>
      <c r="AX1097" s="43"/>
      <c r="AY1097" s="43"/>
      <c r="AZ1097" s="44">
        <v>-0.95</v>
      </c>
      <c r="BA1097" s="45" t="s">
        <v>0</v>
      </c>
      <c r="BB1097" s="44">
        <v>0.95</v>
      </c>
      <c r="BD1097" s="43"/>
      <c r="BE1097" s="43"/>
      <c r="BF1097" s="44">
        <v>-0.95</v>
      </c>
      <c r="BG1097" s="45" t="s">
        <v>0</v>
      </c>
      <c r="BH1097" s="44">
        <v>0.95</v>
      </c>
      <c r="BJ1097" s="43"/>
      <c r="BK1097" s="43"/>
      <c r="BL1097" s="44">
        <v>-0.95</v>
      </c>
      <c r="BM1097" s="45" t="s">
        <v>0</v>
      </c>
      <c r="BN1097" s="44">
        <v>0.95</v>
      </c>
      <c r="BP1097" s="43"/>
      <c r="BQ1097" s="43"/>
      <c r="BR1097" s="44">
        <v>-0.95</v>
      </c>
      <c r="BS1097" s="45" t="s">
        <v>0</v>
      </c>
      <c r="BT1097" s="44">
        <v>0.95</v>
      </c>
      <c r="BV1097" s="43"/>
      <c r="BW1097" s="43"/>
      <c r="BX1097" s="44">
        <v>-0.95</v>
      </c>
      <c r="BY1097" s="45" t="s">
        <v>0</v>
      </c>
      <c r="BZ1097" s="44">
        <v>0.95</v>
      </c>
      <c r="CB1097" s="43"/>
      <c r="CC1097" s="43"/>
      <c r="CD1097" s="44">
        <v>-0.95</v>
      </c>
      <c r="CE1097" s="45" t="s">
        <v>0</v>
      </c>
      <c r="CF1097" s="44">
        <v>0.95</v>
      </c>
    </row>
    <row r="1098" spans="1:84" x14ac:dyDescent="0.3">
      <c r="B1098" s="46" t="s">
        <v>1</v>
      </c>
      <c r="C1098" s="46"/>
      <c r="D1098" s="69">
        <v>5240.8718900000003</v>
      </c>
      <c r="E1098" s="106">
        <v>5284.3</v>
      </c>
      <c r="F1098" s="69">
        <v>5327.72811</v>
      </c>
      <c r="H1098" s="46" t="s">
        <v>1</v>
      </c>
      <c r="I1098" s="46"/>
      <c r="J1098" s="69">
        <v>5241.0227800000002</v>
      </c>
      <c r="K1098" s="106">
        <v>5284.8</v>
      </c>
      <c r="L1098" s="69">
        <v>5328.5772200000001</v>
      </c>
      <c r="N1098" s="46" t="s">
        <v>1</v>
      </c>
      <c r="O1098" s="46"/>
      <c r="P1098" s="69">
        <v>5241.01145</v>
      </c>
      <c r="Q1098" s="106">
        <v>5284.5</v>
      </c>
      <c r="R1098" s="69">
        <v>5327.98855</v>
      </c>
      <c r="T1098" s="46" t="s">
        <v>1</v>
      </c>
      <c r="U1098" s="46"/>
      <c r="V1098" s="69">
        <v>5242.1343299999999</v>
      </c>
      <c r="W1098" s="106">
        <v>5285.4</v>
      </c>
      <c r="X1098" s="69">
        <v>5328.6656700000003</v>
      </c>
      <c r="Z1098" s="46" t="s">
        <v>1</v>
      </c>
      <c r="AA1098" s="46"/>
      <c r="AB1098" s="69">
        <v>5240.6428100000003</v>
      </c>
      <c r="AC1098" s="106">
        <v>5284.2</v>
      </c>
      <c r="AD1098" s="69">
        <v>5327.7571900000003</v>
      </c>
      <c r="AF1098" s="46" t="s">
        <v>1</v>
      </c>
      <c r="AG1098" s="46"/>
      <c r="AH1098" s="69">
        <v>5239.6897499999995</v>
      </c>
      <c r="AI1098" s="106">
        <v>5283.5</v>
      </c>
      <c r="AJ1098" s="69">
        <v>5327.3102500000005</v>
      </c>
      <c r="AL1098" s="46" t="s">
        <v>1</v>
      </c>
      <c r="AM1098" s="46"/>
      <c r="AN1098" s="69">
        <v>5240.02322</v>
      </c>
      <c r="AO1098" s="106">
        <v>5283.5</v>
      </c>
      <c r="AP1098" s="69">
        <v>5326.97678</v>
      </c>
      <c r="AR1098" s="46" t="s">
        <v>1</v>
      </c>
      <c r="AS1098" s="46"/>
      <c r="AT1098" s="69"/>
      <c r="AU1098" s="106"/>
      <c r="AV1098" s="69"/>
      <c r="AX1098" s="46" t="s">
        <v>1</v>
      </c>
      <c r="AY1098" s="46"/>
      <c r="AZ1098" s="69">
        <v>5239.7143699999997</v>
      </c>
      <c r="BA1098" s="106">
        <v>5284.3</v>
      </c>
      <c r="BB1098" s="69">
        <v>5328.8856299999998</v>
      </c>
      <c r="BD1098" s="46" t="s">
        <v>1</v>
      </c>
      <c r="BE1098" s="46"/>
      <c r="BF1098" s="69">
        <v>5239.9984199999999</v>
      </c>
      <c r="BG1098" s="106">
        <v>5281.9</v>
      </c>
      <c r="BH1098" s="69">
        <v>5323.8015800000003</v>
      </c>
      <c r="BJ1098" s="46" t="s">
        <v>1</v>
      </c>
      <c r="BK1098" s="46"/>
      <c r="BL1098" s="69">
        <v>5237.6073399999996</v>
      </c>
      <c r="BM1098" s="106">
        <v>5278.2</v>
      </c>
      <c r="BN1098" s="69">
        <v>5318.7926600000001</v>
      </c>
      <c r="BP1098" s="46" t="s">
        <v>1</v>
      </c>
      <c r="BQ1098" s="46"/>
      <c r="BR1098" s="69">
        <v>5230.6830200000004</v>
      </c>
      <c r="BS1098" s="106">
        <v>5270.5</v>
      </c>
      <c r="BT1098" s="69">
        <v>5310.3169799999996</v>
      </c>
      <c r="BV1098" s="46" t="s">
        <v>1</v>
      </c>
      <c r="BW1098" s="46"/>
      <c r="BX1098" s="69">
        <v>5226.0297899999996</v>
      </c>
      <c r="BY1098" s="106">
        <v>5255.5</v>
      </c>
      <c r="BZ1098" s="69">
        <v>5284.9702100000004</v>
      </c>
      <c r="CB1098" s="46" t="s">
        <v>1</v>
      </c>
      <c r="CC1098" s="46"/>
      <c r="CD1098" s="3">
        <v>5143.8296</v>
      </c>
      <c r="CE1098" s="3">
        <v>5174.3999999999996</v>
      </c>
      <c r="CF1098" s="119">
        <v>5204.9704000000002</v>
      </c>
    </row>
    <row r="1099" spans="1:84" x14ac:dyDescent="0.3">
      <c r="B1099" s="14" t="s">
        <v>2</v>
      </c>
      <c r="C1099" s="50" t="s">
        <v>3</v>
      </c>
      <c r="D1099" s="71">
        <v>22.336739999999999</v>
      </c>
      <c r="E1099" s="107">
        <v>24.210260000000002</v>
      </c>
      <c r="F1099" s="71">
        <v>26.08379</v>
      </c>
      <c r="H1099" s="14" t="s">
        <v>2</v>
      </c>
      <c r="I1099" s="50" t="s">
        <v>3</v>
      </c>
      <c r="J1099" s="71">
        <v>22.39481</v>
      </c>
      <c r="K1099" s="107">
        <v>24.410129999999999</v>
      </c>
      <c r="L1099" s="71">
        <v>26.425439999999998</v>
      </c>
      <c r="N1099" s="14" t="s">
        <v>2</v>
      </c>
      <c r="O1099" s="50" t="s">
        <v>3</v>
      </c>
      <c r="P1099" s="71">
        <v>22.475989999999999</v>
      </c>
      <c r="Q1099" s="107">
        <v>24.42108</v>
      </c>
      <c r="R1099" s="71">
        <v>26.36617</v>
      </c>
      <c r="T1099" s="14" t="s">
        <v>2</v>
      </c>
      <c r="U1099" s="50" t="s">
        <v>3</v>
      </c>
      <c r="V1099" s="71">
        <v>22.41733</v>
      </c>
      <c r="W1099" s="107">
        <v>24.439060000000001</v>
      </c>
      <c r="X1099" s="71">
        <v>26.460789999999999</v>
      </c>
      <c r="Z1099" s="14" t="s">
        <v>2</v>
      </c>
      <c r="AA1099" s="50" t="s">
        <v>3</v>
      </c>
      <c r="AB1099" s="71">
        <v>22.51455</v>
      </c>
      <c r="AC1099" s="107">
        <v>24.56869</v>
      </c>
      <c r="AD1099" s="71">
        <v>26.62283</v>
      </c>
      <c r="AF1099" s="14" t="s">
        <v>2</v>
      </c>
      <c r="AG1099" s="50" t="s">
        <v>3</v>
      </c>
      <c r="AH1099" s="71">
        <v>22.59394</v>
      </c>
      <c r="AI1099" s="107">
        <v>24.72017</v>
      </c>
      <c r="AJ1099" s="71">
        <v>26.846399999999999</v>
      </c>
      <c r="AL1099" s="14" t="s">
        <v>2</v>
      </c>
      <c r="AM1099" s="50" t="s">
        <v>3</v>
      </c>
      <c r="AN1099" s="71">
        <v>22.67456</v>
      </c>
      <c r="AO1099" s="107">
        <v>24.889589999999998</v>
      </c>
      <c r="AP1099" s="71">
        <v>27.10463</v>
      </c>
      <c r="AR1099" s="14" t="s">
        <v>2</v>
      </c>
      <c r="AS1099" s="50" t="s">
        <v>3</v>
      </c>
      <c r="AT1099" s="71"/>
      <c r="AU1099" s="107"/>
      <c r="AV1099" s="71"/>
      <c r="AX1099" s="14" t="s">
        <v>2</v>
      </c>
      <c r="AY1099" s="50" t="s">
        <v>3</v>
      </c>
      <c r="AZ1099" s="71">
        <v>23.14789</v>
      </c>
      <c r="BA1099" s="107">
        <v>25.55979</v>
      </c>
      <c r="BB1099" s="71">
        <v>27.971689999999999</v>
      </c>
      <c r="BD1099" s="14" t="s">
        <v>2</v>
      </c>
      <c r="BE1099" s="50" t="s">
        <v>3</v>
      </c>
      <c r="BF1099" s="71">
        <v>24.025849999999998</v>
      </c>
      <c r="BG1099" s="107">
        <v>27.188479999999998</v>
      </c>
      <c r="BH1099" s="71">
        <v>30.351109999999998</v>
      </c>
      <c r="BJ1099" s="14" t="s">
        <v>2</v>
      </c>
      <c r="BK1099" s="50" t="s">
        <v>3</v>
      </c>
      <c r="BL1099" s="71">
        <v>24.784770000000002</v>
      </c>
      <c r="BM1099" s="107">
        <v>28.95232</v>
      </c>
      <c r="BN1099" s="71">
        <v>33.119880000000002</v>
      </c>
      <c r="BP1099" s="14" t="s">
        <v>2</v>
      </c>
      <c r="BQ1099" s="50" t="s">
        <v>3</v>
      </c>
      <c r="BR1099" s="71">
        <v>27.675550000000001</v>
      </c>
      <c r="BS1099" s="107">
        <v>32.614800000000002</v>
      </c>
      <c r="BT1099" s="71">
        <v>37.554049999999997</v>
      </c>
      <c r="BV1099" s="14" t="s">
        <v>2</v>
      </c>
      <c r="BW1099" s="50" t="s">
        <v>3</v>
      </c>
      <c r="BX1099" s="71">
        <v>33.709350000000001</v>
      </c>
      <c r="BY1099" s="107">
        <v>39.872480000000003</v>
      </c>
      <c r="BZ1099" s="71">
        <v>46.035620000000002</v>
      </c>
      <c r="CB1099" s="14" t="s">
        <v>2</v>
      </c>
      <c r="CC1099" s="50" t="s">
        <v>3</v>
      </c>
      <c r="CD1099" s="3">
        <v>57.785670000000003</v>
      </c>
      <c r="CE1099" s="3">
        <v>66.270520000000005</v>
      </c>
      <c r="CF1099" s="3">
        <v>74.755369999999999</v>
      </c>
    </row>
    <row r="1100" spans="1:84" x14ac:dyDescent="0.3">
      <c r="B1100" s="47"/>
      <c r="C1100" s="52" t="s">
        <v>4</v>
      </c>
      <c r="D1100" s="69">
        <v>13.343529999999999</v>
      </c>
      <c r="E1100" s="79">
        <v>14.41</v>
      </c>
      <c r="F1100" s="69">
        <v>15.47648</v>
      </c>
      <c r="H1100" s="47"/>
      <c r="I1100" s="52" t="s">
        <v>4</v>
      </c>
      <c r="J1100" s="69">
        <v>13.374639999999999</v>
      </c>
      <c r="K1100" s="79">
        <v>14.510009999999999</v>
      </c>
      <c r="L1100" s="69">
        <v>15.645379999999999</v>
      </c>
      <c r="N1100" s="47"/>
      <c r="O1100" s="52" t="s">
        <v>4</v>
      </c>
      <c r="P1100" s="69">
        <v>13.450760000000001</v>
      </c>
      <c r="Q1100" s="79">
        <v>14.53725</v>
      </c>
      <c r="R1100" s="69">
        <v>15.62373</v>
      </c>
      <c r="T1100" s="47"/>
      <c r="U1100" s="52" t="s">
        <v>4</v>
      </c>
      <c r="V1100" s="69">
        <v>13.35459</v>
      </c>
      <c r="W1100" s="79">
        <v>14.4902</v>
      </c>
      <c r="X1100" s="69">
        <v>15.625819999999999</v>
      </c>
      <c r="Z1100" s="47"/>
      <c r="AA1100" s="52" t="s">
        <v>4</v>
      </c>
      <c r="AB1100" s="69">
        <v>13.415290000000001</v>
      </c>
      <c r="AC1100" s="79">
        <v>14.62321</v>
      </c>
      <c r="AD1100" s="69">
        <v>15.83113</v>
      </c>
      <c r="AF1100" s="47"/>
      <c r="AG1100" s="52" t="s">
        <v>4</v>
      </c>
      <c r="AH1100" s="69">
        <v>13.508620000000001</v>
      </c>
      <c r="AI1100" s="79">
        <v>14.722530000000001</v>
      </c>
      <c r="AJ1100" s="69">
        <v>15.93643</v>
      </c>
      <c r="AL1100" s="47"/>
      <c r="AM1100" s="52" t="s">
        <v>4</v>
      </c>
      <c r="AN1100" s="69">
        <v>13.569839999999999</v>
      </c>
      <c r="AO1100" s="79">
        <v>14.78748</v>
      </c>
      <c r="AP1100" s="69">
        <v>16.005130000000001</v>
      </c>
      <c r="AR1100" s="47"/>
      <c r="AS1100" s="52" t="s">
        <v>4</v>
      </c>
      <c r="AT1100" s="69"/>
      <c r="AU1100" s="79"/>
      <c r="AV1100" s="69"/>
      <c r="AX1100" s="47"/>
      <c r="AY1100" s="52" t="s">
        <v>4</v>
      </c>
      <c r="AZ1100" s="69">
        <v>13.736319999999999</v>
      </c>
      <c r="BA1100" s="79">
        <v>15.30714</v>
      </c>
      <c r="BB1100" s="69">
        <v>16.877970000000001</v>
      </c>
      <c r="BD1100" s="47"/>
      <c r="BE1100" s="52" t="s">
        <v>4</v>
      </c>
      <c r="BF1100" s="69">
        <v>14.50006</v>
      </c>
      <c r="BG1100" s="79">
        <v>16.539110000000001</v>
      </c>
      <c r="BH1100" s="69">
        <v>18.578150000000001</v>
      </c>
      <c r="BJ1100" s="47"/>
      <c r="BK1100" s="52" t="s">
        <v>4</v>
      </c>
      <c r="BL1100" s="69">
        <v>15.32211</v>
      </c>
      <c r="BM1100" s="79">
        <v>18.122420000000002</v>
      </c>
      <c r="BN1100" s="69">
        <v>20.922740000000001</v>
      </c>
      <c r="BP1100" s="47"/>
      <c r="BQ1100" s="52" t="s">
        <v>4</v>
      </c>
      <c r="BR1100" s="69">
        <v>18.14584</v>
      </c>
      <c r="BS1100" s="79">
        <v>22.12208</v>
      </c>
      <c r="BT1100" s="69">
        <v>26.098330000000001</v>
      </c>
      <c r="BV1100" s="47"/>
      <c r="BW1100" s="52" t="s">
        <v>4</v>
      </c>
      <c r="BX1100" s="69">
        <v>23.235749999999999</v>
      </c>
      <c r="BY1100" s="79">
        <v>29.12059</v>
      </c>
      <c r="BZ1100" s="69">
        <v>35.00544</v>
      </c>
      <c r="CB1100" s="47"/>
      <c r="CC1100" s="52" t="s">
        <v>4</v>
      </c>
      <c r="CD1100" s="3">
        <v>50.844149999999999</v>
      </c>
      <c r="CE1100" s="3">
        <v>60.375050000000002</v>
      </c>
      <c r="CF1100" s="3">
        <v>69.905959999999993</v>
      </c>
    </row>
    <row r="1101" spans="1:84" x14ac:dyDescent="0.3">
      <c r="B1101" s="14" t="s">
        <v>5</v>
      </c>
      <c r="C1101" s="50" t="s">
        <v>3</v>
      </c>
      <c r="D1101" s="71">
        <v>0.10791000000000001</v>
      </c>
      <c r="E1101" s="79">
        <v>0.44662000000000002</v>
      </c>
      <c r="F1101" s="71">
        <v>0.78532999999999997</v>
      </c>
      <c r="H1101" s="14" t="s">
        <v>5</v>
      </c>
      <c r="I1101" s="50" t="s">
        <v>3</v>
      </c>
      <c r="J1101" s="71">
        <v>0.22277</v>
      </c>
      <c r="K1101" s="107">
        <v>0.6623</v>
      </c>
      <c r="L1101" s="71">
        <v>1.10182</v>
      </c>
      <c r="N1101" s="14" t="s">
        <v>5</v>
      </c>
      <c r="O1101" s="50" t="s">
        <v>3</v>
      </c>
      <c r="P1101" s="71">
        <v>0.39211000000000001</v>
      </c>
      <c r="Q1101" s="107">
        <v>0.87087000000000003</v>
      </c>
      <c r="R1101" s="71">
        <v>1.3496300000000001</v>
      </c>
      <c r="T1101" s="14" t="s">
        <v>5</v>
      </c>
      <c r="U1101" s="50" t="s">
        <v>3</v>
      </c>
      <c r="V1101" s="71">
        <v>0.56825000000000003</v>
      </c>
      <c r="W1101" s="107">
        <v>1.15394</v>
      </c>
      <c r="X1101" s="71">
        <v>1.7396199999999999</v>
      </c>
      <c r="Z1101" s="14" t="s">
        <v>5</v>
      </c>
      <c r="AA1101" s="50" t="s">
        <v>3</v>
      </c>
      <c r="AB1101" s="71">
        <v>0.86604999999999999</v>
      </c>
      <c r="AC1101" s="107">
        <v>1.5697000000000001</v>
      </c>
      <c r="AD1101" s="71">
        <v>2.2733599999999998</v>
      </c>
      <c r="AF1101" s="14" t="s">
        <v>5</v>
      </c>
      <c r="AG1101" s="50" t="s">
        <v>3</v>
      </c>
      <c r="AH1101" s="71">
        <v>1.2753000000000001</v>
      </c>
      <c r="AI1101" s="107">
        <v>2.1232700000000002</v>
      </c>
      <c r="AJ1101" s="71">
        <v>2.9712299999999998</v>
      </c>
      <c r="AL1101" s="14" t="s">
        <v>5</v>
      </c>
      <c r="AM1101" s="50" t="s">
        <v>3</v>
      </c>
      <c r="AN1101" s="71">
        <v>1.7606200000000001</v>
      </c>
      <c r="AO1101" s="107">
        <v>2.7781699999999998</v>
      </c>
      <c r="AP1101" s="71">
        <v>3.7957299999999998</v>
      </c>
      <c r="AR1101" s="14" t="s">
        <v>5</v>
      </c>
      <c r="AS1101" s="50" t="s">
        <v>3</v>
      </c>
      <c r="AT1101" s="71"/>
      <c r="AU1101" s="107"/>
      <c r="AV1101" s="71"/>
      <c r="AX1101" s="14" t="s">
        <v>5</v>
      </c>
      <c r="AY1101" s="50" t="s">
        <v>3</v>
      </c>
      <c r="AZ1101" s="71">
        <v>3.2766199999999999</v>
      </c>
      <c r="BA1101" s="107">
        <v>4.7618400000000003</v>
      </c>
      <c r="BB1101" s="71">
        <v>6.2470600000000003</v>
      </c>
      <c r="BD1101" s="14" t="s">
        <v>5</v>
      </c>
      <c r="BE1101" s="50" t="s">
        <v>3</v>
      </c>
      <c r="BF1101" s="71">
        <v>4.7527999999999997</v>
      </c>
      <c r="BG1101" s="107">
        <v>7.0998700000000001</v>
      </c>
      <c r="BH1101" s="71">
        <v>9.44693</v>
      </c>
      <c r="BJ1101" s="14" t="s">
        <v>5</v>
      </c>
      <c r="BK1101" s="50" t="s">
        <v>3</v>
      </c>
      <c r="BL1101" s="71">
        <v>6.43438</v>
      </c>
      <c r="BM1101" s="107">
        <v>9.9396199999999997</v>
      </c>
      <c r="BN1101" s="71">
        <v>13.44487</v>
      </c>
      <c r="BP1101" s="14" t="s">
        <v>5</v>
      </c>
      <c r="BQ1101" s="50" t="s">
        <v>3</v>
      </c>
      <c r="BR1101" s="71">
        <v>10.36359</v>
      </c>
      <c r="BS1101" s="107">
        <v>14.889699999999999</v>
      </c>
      <c r="BT1101" s="71">
        <v>19.41581</v>
      </c>
      <c r="BV1101" s="14" t="s">
        <v>5</v>
      </c>
      <c r="BW1101" s="50" t="s">
        <v>3</v>
      </c>
      <c r="BX1101" s="71">
        <v>17.88184</v>
      </c>
      <c r="BY1101" s="107">
        <v>23.85389</v>
      </c>
      <c r="BZ1101" s="71">
        <v>29.825949999999999</v>
      </c>
      <c r="CB1101" s="14" t="s">
        <v>5</v>
      </c>
      <c r="CC1101" s="50" t="s">
        <v>3</v>
      </c>
      <c r="CD1101" s="3">
        <v>44.168050000000001</v>
      </c>
      <c r="CE1101" s="3">
        <v>52.616219999999998</v>
      </c>
      <c r="CF1101" s="3">
        <v>61.06438</v>
      </c>
    </row>
    <row r="1102" spans="1:84" x14ac:dyDescent="0.3">
      <c r="B1102" s="47"/>
      <c r="C1102" s="52" t="s">
        <v>4</v>
      </c>
      <c r="D1102" s="69">
        <v>1.1692800000000001</v>
      </c>
      <c r="E1102" s="79">
        <v>2.66635</v>
      </c>
      <c r="F1102" s="69">
        <v>4.1634099999999998</v>
      </c>
      <c r="H1102" s="47"/>
      <c r="I1102" s="52" t="s">
        <v>4</v>
      </c>
      <c r="J1102" s="69">
        <v>1.7231700000000001</v>
      </c>
      <c r="K1102" s="79">
        <v>3.4524599999999999</v>
      </c>
      <c r="L1102" s="69">
        <v>5.1817500000000001</v>
      </c>
      <c r="N1102" s="47"/>
      <c r="O1102" s="52" t="s">
        <v>4</v>
      </c>
      <c r="P1102" s="69">
        <v>2.5699299999999998</v>
      </c>
      <c r="Q1102" s="79">
        <v>4.1621199999999998</v>
      </c>
      <c r="R1102" s="69">
        <v>5.7543100000000003</v>
      </c>
      <c r="T1102" s="47"/>
      <c r="U1102" s="52" t="s">
        <v>4</v>
      </c>
      <c r="V1102" s="69">
        <v>3.0563400000000001</v>
      </c>
      <c r="W1102" s="79">
        <v>4.7819700000000003</v>
      </c>
      <c r="X1102" s="69">
        <v>6.5076000000000001</v>
      </c>
      <c r="Z1102" s="47"/>
      <c r="AA1102" s="52" t="s">
        <v>4</v>
      </c>
      <c r="AB1102" s="69">
        <v>3.85107</v>
      </c>
      <c r="AC1102" s="79">
        <v>5.8198400000000001</v>
      </c>
      <c r="AD1102" s="69">
        <v>7.7886100000000003</v>
      </c>
      <c r="AF1102" s="47"/>
      <c r="AG1102" s="52" t="s">
        <v>4</v>
      </c>
      <c r="AH1102" s="69">
        <v>4.7660400000000003</v>
      </c>
      <c r="AI1102" s="79">
        <v>6.7676600000000002</v>
      </c>
      <c r="AJ1102" s="69">
        <v>8.7692700000000006</v>
      </c>
      <c r="AL1102" s="47"/>
      <c r="AM1102" s="52" t="s">
        <v>4</v>
      </c>
      <c r="AN1102" s="69">
        <v>5.7103900000000003</v>
      </c>
      <c r="AO1102" s="79">
        <v>7.7562100000000003</v>
      </c>
      <c r="AP1102" s="69">
        <v>9.8020200000000006</v>
      </c>
      <c r="AR1102" s="47"/>
      <c r="AS1102" s="52" t="s">
        <v>4</v>
      </c>
      <c r="AT1102" s="69"/>
      <c r="AU1102" s="79"/>
      <c r="AV1102" s="69"/>
      <c r="AX1102" s="47"/>
      <c r="AY1102" s="52" t="s">
        <v>4</v>
      </c>
      <c r="AZ1102" s="69">
        <v>8.22818</v>
      </c>
      <c r="BA1102" s="79">
        <v>10.699579999999999</v>
      </c>
      <c r="BB1102" s="69">
        <v>13.170970000000001</v>
      </c>
      <c r="BD1102" s="47"/>
      <c r="BE1102" s="52" t="s">
        <v>4</v>
      </c>
      <c r="BF1102" s="69">
        <v>10.453200000000001</v>
      </c>
      <c r="BG1102" s="79">
        <v>13.6351</v>
      </c>
      <c r="BH1102" s="69">
        <v>16.817</v>
      </c>
      <c r="BJ1102" s="47"/>
      <c r="BK1102" s="52" t="s">
        <v>4</v>
      </c>
      <c r="BL1102" s="69">
        <v>12.803179999999999</v>
      </c>
      <c r="BM1102" s="79">
        <v>16.86478</v>
      </c>
      <c r="BN1102" s="69">
        <v>20.926380000000002</v>
      </c>
      <c r="BP1102" s="47"/>
      <c r="BQ1102" s="52" t="s">
        <v>4</v>
      </c>
      <c r="BR1102" s="69">
        <v>17.638940000000002</v>
      </c>
      <c r="BS1102" s="79">
        <v>22.650079999999999</v>
      </c>
      <c r="BT1102" s="69">
        <v>27.66122</v>
      </c>
      <c r="BV1102" s="47"/>
      <c r="BW1102" s="52" t="s">
        <v>4</v>
      </c>
      <c r="BX1102" s="69">
        <v>24.74324</v>
      </c>
      <c r="BY1102" s="79">
        <v>31.137170000000001</v>
      </c>
      <c r="BZ1102" s="69">
        <v>37.531109999999998</v>
      </c>
      <c r="CB1102" s="47"/>
      <c r="CC1102" s="52" t="s">
        <v>4</v>
      </c>
      <c r="CD1102" s="3">
        <v>53.147289999999998</v>
      </c>
      <c r="CE1102" s="3">
        <v>62.743729999999999</v>
      </c>
      <c r="CF1102" s="3">
        <v>72.340170000000001</v>
      </c>
    </row>
    <row r="1103" spans="1:84" x14ac:dyDescent="0.3">
      <c r="B1103" s="14" t="s">
        <v>6</v>
      </c>
      <c r="C1103" s="50" t="s">
        <v>3</v>
      </c>
      <c r="D1103" s="71">
        <v>22.090689999999999</v>
      </c>
      <c r="E1103" s="107">
        <v>23.763639999999999</v>
      </c>
      <c r="F1103" s="71">
        <v>25.436589999999999</v>
      </c>
      <c r="H1103" s="14" t="s">
        <v>6</v>
      </c>
      <c r="I1103" s="50" t="s">
        <v>3</v>
      </c>
      <c r="J1103" s="71">
        <v>22.042680000000001</v>
      </c>
      <c r="K1103" s="107">
        <v>23.74783</v>
      </c>
      <c r="L1103" s="71">
        <v>25.45298</v>
      </c>
      <c r="N1103" s="14" t="s">
        <v>6</v>
      </c>
      <c r="O1103" s="50" t="s">
        <v>3</v>
      </c>
      <c r="P1103" s="71">
        <v>21.943909999999999</v>
      </c>
      <c r="Q1103" s="107">
        <v>23.55021</v>
      </c>
      <c r="R1103" s="71">
        <v>25.15652</v>
      </c>
      <c r="T1103" s="14" t="s">
        <v>6</v>
      </c>
      <c r="U1103" s="50" t="s">
        <v>3</v>
      </c>
      <c r="V1103" s="71">
        <v>21.719580000000001</v>
      </c>
      <c r="W1103" s="107">
        <v>23.285129999999999</v>
      </c>
      <c r="X1103" s="71">
        <v>24.850670000000001</v>
      </c>
      <c r="Z1103" s="14" t="s">
        <v>6</v>
      </c>
      <c r="AA1103" s="50" t="s">
        <v>3</v>
      </c>
      <c r="AB1103" s="71">
        <v>21.52524</v>
      </c>
      <c r="AC1103" s="107">
        <v>22.99898</v>
      </c>
      <c r="AD1103" s="71">
        <v>24.472729999999999</v>
      </c>
      <c r="AF1103" s="14" t="s">
        <v>6</v>
      </c>
      <c r="AG1103" s="50" t="s">
        <v>3</v>
      </c>
      <c r="AH1103" s="71">
        <v>21.21509</v>
      </c>
      <c r="AI1103" s="107">
        <v>22.596900000000002</v>
      </c>
      <c r="AJ1103" s="71">
        <v>23.97871</v>
      </c>
      <c r="AL1103" s="14" t="s">
        <v>6</v>
      </c>
      <c r="AM1103" s="50" t="s">
        <v>3</v>
      </c>
      <c r="AN1103" s="71">
        <v>20.83278</v>
      </c>
      <c r="AO1103" s="107">
        <v>22.111419999999999</v>
      </c>
      <c r="AP1103" s="71">
        <v>23.390059999999998</v>
      </c>
      <c r="AR1103" s="14" t="s">
        <v>6</v>
      </c>
      <c r="AS1103" s="50" t="s">
        <v>3</v>
      </c>
      <c r="AT1103" s="71"/>
      <c r="AU1103" s="107"/>
      <c r="AV1103" s="71"/>
      <c r="AX1103" s="14" t="s">
        <v>6</v>
      </c>
      <c r="AY1103" s="50" t="s">
        <v>3</v>
      </c>
      <c r="AZ1103" s="71">
        <v>19.798960000000001</v>
      </c>
      <c r="BA1103" s="107">
        <v>20.79795</v>
      </c>
      <c r="BB1103" s="71">
        <v>21.796939999999999</v>
      </c>
      <c r="BD1103" s="14" t="s">
        <v>6</v>
      </c>
      <c r="BE1103" s="50" t="s">
        <v>3</v>
      </c>
      <c r="BF1103" s="71">
        <v>19.192299999999999</v>
      </c>
      <c r="BG1103" s="107">
        <v>20.088619999999999</v>
      </c>
      <c r="BH1103" s="71">
        <v>20.984929999999999</v>
      </c>
      <c r="BJ1103" s="14" t="s">
        <v>6</v>
      </c>
      <c r="BK1103" s="50" t="s">
        <v>3</v>
      </c>
      <c r="BL1103" s="71">
        <v>18.285699999999999</v>
      </c>
      <c r="BM1103" s="107">
        <v>19.012699999999999</v>
      </c>
      <c r="BN1103" s="71">
        <v>19.739699999999999</v>
      </c>
      <c r="BP1103" s="14" t="s">
        <v>6</v>
      </c>
      <c r="BQ1103" s="50" t="s">
        <v>3</v>
      </c>
      <c r="BR1103" s="71">
        <v>17.238060000000001</v>
      </c>
      <c r="BS1103" s="107">
        <v>17.725100000000001</v>
      </c>
      <c r="BT1103" s="71">
        <v>18.212140000000002</v>
      </c>
      <c r="BV1103" s="14" t="s">
        <v>6</v>
      </c>
      <c r="BW1103" s="50" t="s">
        <v>3</v>
      </c>
      <c r="BX1103" s="71">
        <v>15.719139999999999</v>
      </c>
      <c r="BY1103" s="107">
        <v>16.01859</v>
      </c>
      <c r="BZ1103" s="71">
        <v>16.31804</v>
      </c>
      <c r="CB1103" s="14" t="s">
        <v>6</v>
      </c>
      <c r="CC1103" s="50" t="s">
        <v>3</v>
      </c>
      <c r="CD1103" s="3">
        <v>13.51845</v>
      </c>
      <c r="CE1103" s="3">
        <v>13.654299999999999</v>
      </c>
      <c r="CF1103" s="3">
        <v>13.790150000000001</v>
      </c>
    </row>
    <row r="1104" spans="1:84" x14ac:dyDescent="0.3">
      <c r="B1104" s="47"/>
      <c r="C1104" s="52" t="s">
        <v>4</v>
      </c>
      <c r="D1104" s="69">
        <v>13.131</v>
      </c>
      <c r="E1104" s="79">
        <v>13.78614</v>
      </c>
      <c r="F1104" s="69">
        <v>14.441280000000001</v>
      </c>
      <c r="H1104" s="47"/>
      <c r="I1104" s="52" t="s">
        <v>4</v>
      </c>
      <c r="J1104" s="69">
        <v>13.02416</v>
      </c>
      <c r="K1104" s="79">
        <v>13.64531</v>
      </c>
      <c r="L1104" s="69">
        <v>14.266450000000001</v>
      </c>
      <c r="N1104" s="47"/>
      <c r="O1104" s="52" t="s">
        <v>4</v>
      </c>
      <c r="P1104" s="69">
        <v>12.892609999999999</v>
      </c>
      <c r="Q1104" s="79">
        <v>13.444000000000001</v>
      </c>
      <c r="R1104" s="69">
        <v>13.99539</v>
      </c>
      <c r="T1104" s="47"/>
      <c r="U1104" s="52" t="s">
        <v>4</v>
      </c>
      <c r="V1104" s="69">
        <v>12.689730000000001</v>
      </c>
      <c r="W1104" s="79">
        <v>13.238099999999999</v>
      </c>
      <c r="X1104" s="69">
        <v>13.78647</v>
      </c>
      <c r="Z1104" s="47"/>
      <c r="AA1104" s="52" t="s">
        <v>4</v>
      </c>
      <c r="AB1104" s="69">
        <v>12.48451</v>
      </c>
      <c r="AC1104" s="79">
        <v>12.97926</v>
      </c>
      <c r="AD1104" s="69">
        <v>13.47401</v>
      </c>
      <c r="AF1104" s="47"/>
      <c r="AG1104" s="52" t="s">
        <v>4</v>
      </c>
      <c r="AH1104" s="69">
        <v>12.325939999999999</v>
      </c>
      <c r="AI1104" s="79">
        <v>12.860469999999999</v>
      </c>
      <c r="AJ1104" s="69">
        <v>13.395</v>
      </c>
      <c r="AL1104" s="47"/>
      <c r="AM1104" s="52" t="s">
        <v>4</v>
      </c>
      <c r="AN1104" s="69">
        <v>12.09085</v>
      </c>
      <c r="AO1104" s="79">
        <v>12.648440000000001</v>
      </c>
      <c r="AP1104" s="69">
        <v>13.20604</v>
      </c>
      <c r="AR1104" s="47"/>
      <c r="AS1104" s="52" t="s">
        <v>4</v>
      </c>
      <c r="AT1104" s="69"/>
      <c r="AU1104" s="79"/>
      <c r="AV1104" s="69"/>
      <c r="AX1104" s="47"/>
      <c r="AY1104" s="52" t="s">
        <v>4</v>
      </c>
      <c r="AZ1104" s="69">
        <v>11.682230000000001</v>
      </c>
      <c r="BA1104" s="79">
        <v>12.420540000000001</v>
      </c>
      <c r="BB1104" s="69">
        <v>13.158849999999999</v>
      </c>
      <c r="BD1104" s="47"/>
      <c r="BE1104" s="52" t="s">
        <v>4</v>
      </c>
      <c r="BF1104" s="69">
        <v>11.709390000000001</v>
      </c>
      <c r="BG1104" s="79">
        <v>12.64203</v>
      </c>
      <c r="BH1104" s="69">
        <v>13.574669999999999</v>
      </c>
      <c r="BJ1104" s="47"/>
      <c r="BK1104" s="52" t="s">
        <v>4</v>
      </c>
      <c r="BL1104" s="69">
        <v>11.70412</v>
      </c>
      <c r="BM1104" s="79">
        <v>12.83642</v>
      </c>
      <c r="BN1104" s="69">
        <v>13.968719999999999</v>
      </c>
      <c r="BP1104" s="47"/>
      <c r="BQ1104" s="52" t="s">
        <v>4</v>
      </c>
      <c r="BR1104" s="69">
        <v>12.01929</v>
      </c>
      <c r="BS1104" s="79">
        <v>12.625640000000001</v>
      </c>
      <c r="BT1104" s="69">
        <v>13.23198</v>
      </c>
      <c r="BV1104" s="47"/>
      <c r="BW1104" s="52" t="s">
        <v>4</v>
      </c>
      <c r="BX1104" s="69">
        <v>11.36917</v>
      </c>
      <c r="BY1104" s="79">
        <v>11.75684</v>
      </c>
      <c r="BZ1104" s="69">
        <v>12.144500000000001</v>
      </c>
      <c r="CB1104" s="47"/>
      <c r="CC1104" s="52" t="s">
        <v>4</v>
      </c>
      <c r="CD1104" s="3">
        <v>9.6391600000000004</v>
      </c>
      <c r="CE1104" s="3">
        <v>9.8230500000000003</v>
      </c>
      <c r="CF1104" s="3">
        <v>10.00694</v>
      </c>
    </row>
    <row r="1105" spans="2:84" x14ac:dyDescent="0.3">
      <c r="B1105" s="14" t="s">
        <v>7</v>
      </c>
      <c r="C1105" s="50" t="s">
        <v>3</v>
      </c>
      <c r="D1105" s="71">
        <v>3.6573099999999998</v>
      </c>
      <c r="E1105" s="78">
        <v>3.6755300000000002</v>
      </c>
      <c r="F1105" s="71">
        <v>3.69374</v>
      </c>
      <c r="H1105" s="14" t="s">
        <v>7</v>
      </c>
      <c r="I1105" s="50" t="s">
        <v>3</v>
      </c>
      <c r="J1105" s="71">
        <v>3.6571400000000001</v>
      </c>
      <c r="K1105" s="78">
        <v>3.67557</v>
      </c>
      <c r="L1105" s="71">
        <v>3.694</v>
      </c>
      <c r="N1105" s="14" t="s">
        <v>7</v>
      </c>
      <c r="O1105" s="50" t="s">
        <v>3</v>
      </c>
      <c r="P1105" s="71">
        <v>3.6573000000000002</v>
      </c>
      <c r="Q1105" s="78">
        <v>3.6752600000000002</v>
      </c>
      <c r="R1105" s="71">
        <v>3.6932100000000001</v>
      </c>
      <c r="T1105" s="14" t="s">
        <v>7</v>
      </c>
      <c r="U1105" s="50" t="s">
        <v>3</v>
      </c>
      <c r="V1105" s="71">
        <v>3.65726</v>
      </c>
      <c r="W1105" s="78">
        <v>3.67489</v>
      </c>
      <c r="X1105" s="71">
        <v>3.6925300000000001</v>
      </c>
      <c r="Z1105" s="14" t="s">
        <v>7</v>
      </c>
      <c r="AA1105" s="50" t="s">
        <v>3</v>
      </c>
      <c r="AB1105" s="71">
        <v>3.6572800000000001</v>
      </c>
      <c r="AC1105" s="78">
        <v>3.6750799999999999</v>
      </c>
      <c r="AD1105" s="71">
        <v>3.6928800000000002</v>
      </c>
      <c r="AF1105" s="14" t="s">
        <v>7</v>
      </c>
      <c r="AG1105" s="50" t="s">
        <v>3</v>
      </c>
      <c r="AH1105" s="71">
        <v>3.6572</v>
      </c>
      <c r="AI1105" s="78">
        <v>3.6751299999999998</v>
      </c>
      <c r="AJ1105" s="71">
        <v>3.69306</v>
      </c>
      <c r="AL1105" s="14" t="s">
        <v>7</v>
      </c>
      <c r="AM1105" s="50" t="s">
        <v>3</v>
      </c>
      <c r="AN1105" s="71">
        <v>3.6573199999999999</v>
      </c>
      <c r="AO1105" s="78">
        <v>3.6751499999999999</v>
      </c>
      <c r="AP1105" s="71">
        <v>3.69299</v>
      </c>
      <c r="AR1105" s="14" t="s">
        <v>7</v>
      </c>
      <c r="AS1105" s="50" t="s">
        <v>3</v>
      </c>
      <c r="AT1105" s="71"/>
      <c r="AU1105" s="78"/>
      <c r="AV1105" s="71"/>
      <c r="AX1105" s="14" t="s">
        <v>7</v>
      </c>
      <c r="AY1105" s="50" t="s">
        <v>3</v>
      </c>
      <c r="AZ1105" s="71">
        <v>3.6571099999999999</v>
      </c>
      <c r="BA1105" s="78">
        <v>3.6742599999999999</v>
      </c>
      <c r="BB1105" s="71">
        <v>3.6913999999999998</v>
      </c>
      <c r="BD1105" s="14" t="s">
        <v>7</v>
      </c>
      <c r="BE1105" s="50" t="s">
        <v>3</v>
      </c>
      <c r="BF1105" s="71">
        <v>3.65699</v>
      </c>
      <c r="BG1105" s="78">
        <v>3.6740400000000002</v>
      </c>
      <c r="BH1105" s="71">
        <v>3.69109</v>
      </c>
      <c r="BJ1105" s="14" t="s">
        <v>7</v>
      </c>
      <c r="BK1105" s="50" t="s">
        <v>3</v>
      </c>
      <c r="BL1105" s="71">
        <v>3.6571799999999999</v>
      </c>
      <c r="BM1105" s="78">
        <v>3.6736900000000001</v>
      </c>
      <c r="BN1105" s="71">
        <v>3.69021</v>
      </c>
      <c r="BP1105" s="14" t="s">
        <v>7</v>
      </c>
      <c r="BQ1105" s="50" t="s">
        <v>3</v>
      </c>
      <c r="BR1105" s="71">
        <v>3.65516</v>
      </c>
      <c r="BS1105" s="78">
        <v>3.6717599999999999</v>
      </c>
      <c r="BT1105" s="71">
        <v>3.6883599999999999</v>
      </c>
      <c r="BV1105" s="14" t="s">
        <v>7</v>
      </c>
      <c r="BW1105" s="50" t="s">
        <v>3</v>
      </c>
      <c r="BX1105" s="71">
        <v>3.6529199999999999</v>
      </c>
      <c r="BY1105" s="78">
        <v>3.66981</v>
      </c>
      <c r="BZ1105" s="71">
        <v>3.6867100000000002</v>
      </c>
      <c r="CB1105" s="14" t="s">
        <v>7</v>
      </c>
      <c r="CC1105" s="50" t="s">
        <v>3</v>
      </c>
      <c r="CD1105" s="3">
        <v>3.6364999999999998</v>
      </c>
      <c r="CE1105" s="3">
        <v>3.6526700000000001</v>
      </c>
      <c r="CF1105" s="3">
        <v>3.6688499999999999</v>
      </c>
    </row>
    <row r="1106" spans="2:84" x14ac:dyDescent="0.3">
      <c r="B1106" s="47"/>
      <c r="C1106" s="52" t="s">
        <v>4</v>
      </c>
      <c r="D1106" s="69">
        <v>2.2650600000000001</v>
      </c>
      <c r="E1106" s="79">
        <v>2.2793299999999999</v>
      </c>
      <c r="F1106" s="69">
        <v>2.2936000000000001</v>
      </c>
      <c r="H1106" s="47"/>
      <c r="I1106" s="52" t="s">
        <v>4</v>
      </c>
      <c r="J1106" s="69">
        <v>2.26545</v>
      </c>
      <c r="K1106" s="79">
        <v>2.2795100000000001</v>
      </c>
      <c r="L1106" s="69">
        <v>2.29358</v>
      </c>
      <c r="N1106" s="47"/>
      <c r="O1106" s="52" t="s">
        <v>4</v>
      </c>
      <c r="P1106" s="69">
        <v>2.2649300000000001</v>
      </c>
      <c r="Q1106" s="79">
        <v>2.2791999999999999</v>
      </c>
      <c r="R1106" s="69">
        <v>2.2934800000000002</v>
      </c>
      <c r="T1106" s="47"/>
      <c r="U1106" s="52" t="s">
        <v>4</v>
      </c>
      <c r="V1106" s="69">
        <v>2.2650700000000001</v>
      </c>
      <c r="W1106" s="79">
        <v>2.2793399999999999</v>
      </c>
      <c r="X1106" s="69">
        <v>2.2936000000000001</v>
      </c>
      <c r="Z1106" s="47"/>
      <c r="AA1106" s="52" t="s">
        <v>4</v>
      </c>
      <c r="AB1106" s="69">
        <v>2.26492</v>
      </c>
      <c r="AC1106" s="79">
        <v>2.27922</v>
      </c>
      <c r="AD1106" s="69">
        <v>2.2935099999999999</v>
      </c>
      <c r="AF1106" s="47"/>
      <c r="AG1106" s="52" t="s">
        <v>4</v>
      </c>
      <c r="AH1106" s="69">
        <v>2.2648799999999998</v>
      </c>
      <c r="AI1106" s="79">
        <v>2.2791600000000001</v>
      </c>
      <c r="AJ1106" s="69">
        <v>2.2934399999999999</v>
      </c>
      <c r="AL1106" s="47"/>
      <c r="AM1106" s="52" t="s">
        <v>4</v>
      </c>
      <c r="AN1106" s="69">
        <v>2.2648999999999999</v>
      </c>
      <c r="AO1106" s="79">
        <v>2.2792500000000002</v>
      </c>
      <c r="AP1106" s="69">
        <v>2.29359</v>
      </c>
      <c r="AR1106" s="47"/>
      <c r="AS1106" s="52" t="s">
        <v>4</v>
      </c>
      <c r="AT1106" s="69"/>
      <c r="AU1106" s="79"/>
      <c r="AV1106" s="69"/>
      <c r="AX1106" s="47"/>
      <c r="AY1106" s="52" t="s">
        <v>4</v>
      </c>
      <c r="AZ1106" s="69">
        <v>2.2648199999999998</v>
      </c>
      <c r="BA1106" s="79">
        <v>2.2790599999999999</v>
      </c>
      <c r="BB1106" s="69">
        <v>2.2932999999999999</v>
      </c>
      <c r="BD1106" s="47"/>
      <c r="BE1106" s="52" t="s">
        <v>4</v>
      </c>
      <c r="BF1106" s="69">
        <v>2.26431</v>
      </c>
      <c r="BG1106" s="79">
        <v>2.27861</v>
      </c>
      <c r="BH1106" s="69">
        <v>2.29291</v>
      </c>
      <c r="BJ1106" s="47"/>
      <c r="BK1106" s="52" t="s">
        <v>4</v>
      </c>
      <c r="BL1106" s="69">
        <v>2.2643200000000001</v>
      </c>
      <c r="BM1106" s="79">
        <v>2.2788499999999998</v>
      </c>
      <c r="BN1106" s="69">
        <v>2.2933699999999999</v>
      </c>
      <c r="BP1106" s="47"/>
      <c r="BQ1106" s="52" t="s">
        <v>4</v>
      </c>
      <c r="BR1106" s="69">
        <v>2.2640699999999998</v>
      </c>
      <c r="BS1106" s="79">
        <v>2.27834</v>
      </c>
      <c r="BT1106" s="69">
        <v>2.2926199999999999</v>
      </c>
      <c r="BV1106" s="47"/>
      <c r="BW1106" s="52" t="s">
        <v>4</v>
      </c>
      <c r="BX1106" s="69">
        <v>2.2644099999999998</v>
      </c>
      <c r="BY1106" s="79">
        <v>2.2789199999999998</v>
      </c>
      <c r="BZ1106" s="69">
        <v>2.2934299999999999</v>
      </c>
      <c r="CB1106" s="47"/>
      <c r="CC1106" s="52" t="s">
        <v>4</v>
      </c>
      <c r="CD1106" s="3">
        <v>2.2603300000000002</v>
      </c>
      <c r="CE1106" s="3">
        <v>2.2762099999999998</v>
      </c>
      <c r="CF1106" s="3">
        <v>2.2920799999999999</v>
      </c>
    </row>
    <row r="1107" spans="2:84" x14ac:dyDescent="0.3">
      <c r="B1107" s="14" t="s">
        <v>8</v>
      </c>
      <c r="C1107" s="50" t="s">
        <v>3</v>
      </c>
      <c r="D1107" s="71">
        <v>18.421790000000001</v>
      </c>
      <c r="E1107" s="107">
        <v>20.08812</v>
      </c>
      <c r="F1107" s="71">
        <v>21.754439999999999</v>
      </c>
      <c r="H1107" s="14" t="s">
        <v>8</v>
      </c>
      <c r="I1107" s="50" t="s">
        <v>3</v>
      </c>
      <c r="J1107" s="71">
        <v>18.374179999999999</v>
      </c>
      <c r="K1107" s="107">
        <v>20.07226</v>
      </c>
      <c r="L1107" s="71">
        <v>21.770350000000001</v>
      </c>
      <c r="N1107" s="14" t="s">
        <v>8</v>
      </c>
      <c r="O1107" s="50" t="s">
        <v>3</v>
      </c>
      <c r="P1107" s="71">
        <v>18.274989999999999</v>
      </c>
      <c r="Q1107" s="107">
        <v>19.874949999999998</v>
      </c>
      <c r="R1107" s="71">
        <v>21.474920000000001</v>
      </c>
      <c r="T1107" s="14" t="s">
        <v>8</v>
      </c>
      <c r="U1107" s="50" t="s">
        <v>3</v>
      </c>
      <c r="V1107" s="71">
        <v>18.051449999999999</v>
      </c>
      <c r="W1107" s="107">
        <v>19.610230000000001</v>
      </c>
      <c r="X1107" s="71">
        <v>21.16902</v>
      </c>
      <c r="Z1107" s="14" t="s">
        <v>8</v>
      </c>
      <c r="AA1107" s="50" t="s">
        <v>3</v>
      </c>
      <c r="AB1107" s="71">
        <v>17.855789999999999</v>
      </c>
      <c r="AC1107" s="107">
        <v>19.323899999999998</v>
      </c>
      <c r="AD1107" s="71">
        <v>20.792010000000001</v>
      </c>
      <c r="AF1107" s="14" t="s">
        <v>8</v>
      </c>
      <c r="AG1107" s="50" t="s">
        <v>3</v>
      </c>
      <c r="AH1107" s="71">
        <v>17.545539999999999</v>
      </c>
      <c r="AI1107" s="107">
        <v>18.921769999999999</v>
      </c>
      <c r="AJ1107" s="71">
        <v>20.298010000000001</v>
      </c>
      <c r="AL1107" s="14" t="s">
        <v>8</v>
      </c>
      <c r="AM1107" s="50" t="s">
        <v>3</v>
      </c>
      <c r="AN1107" s="71">
        <v>17.163229999999999</v>
      </c>
      <c r="AO1107" s="107">
        <v>18.436260000000001</v>
      </c>
      <c r="AP1107" s="71">
        <v>19.709299999999999</v>
      </c>
      <c r="AR1107" s="14" t="s">
        <v>8</v>
      </c>
      <c r="AS1107" s="50" t="s">
        <v>3</v>
      </c>
      <c r="AT1107" s="71"/>
      <c r="AU1107" s="107"/>
      <c r="AV1107" s="71"/>
      <c r="AX1107" s="14" t="s">
        <v>8</v>
      </c>
      <c r="AY1107" s="50" t="s">
        <v>3</v>
      </c>
      <c r="AZ1107" s="71">
        <v>16.130490000000002</v>
      </c>
      <c r="BA1107" s="107">
        <v>17.12369</v>
      </c>
      <c r="BB1107" s="71">
        <v>18.116900000000001</v>
      </c>
      <c r="BD1107" s="14" t="s">
        <v>8</v>
      </c>
      <c r="BE1107" s="50" t="s">
        <v>3</v>
      </c>
      <c r="BF1107" s="71">
        <v>15.52399</v>
      </c>
      <c r="BG1107" s="107">
        <v>16.414580000000001</v>
      </c>
      <c r="BH1107" s="71">
        <v>17.305160000000001</v>
      </c>
      <c r="BJ1107" s="14" t="s">
        <v>8</v>
      </c>
      <c r="BK1107" s="50" t="s">
        <v>3</v>
      </c>
      <c r="BL1107" s="71">
        <v>14.61636</v>
      </c>
      <c r="BM1107" s="107">
        <v>15.33901</v>
      </c>
      <c r="BN1107" s="71">
        <v>16.06165</v>
      </c>
      <c r="BP1107" s="14" t="s">
        <v>8</v>
      </c>
      <c r="BQ1107" s="50" t="s">
        <v>3</v>
      </c>
      <c r="BR1107" s="71">
        <v>13.569179999999999</v>
      </c>
      <c r="BS1107" s="107">
        <v>14.05334</v>
      </c>
      <c r="BT1107" s="71">
        <v>14.5375</v>
      </c>
      <c r="BV1107" s="14" t="s">
        <v>8</v>
      </c>
      <c r="BW1107" s="50" t="s">
        <v>3</v>
      </c>
      <c r="BX1107" s="71">
        <v>12.052820000000001</v>
      </c>
      <c r="BY1107" s="107">
        <v>12.34878</v>
      </c>
      <c r="BZ1107" s="71">
        <v>12.644729999999999</v>
      </c>
      <c r="CB1107" s="14" t="s">
        <v>8</v>
      </c>
      <c r="CC1107" s="50" t="s">
        <v>3</v>
      </c>
      <c r="CD1107" s="3">
        <v>9.8658900000000003</v>
      </c>
      <c r="CE1107" s="3">
        <v>10.00163</v>
      </c>
      <c r="CF1107" s="3">
        <v>10.137370000000001</v>
      </c>
    </row>
    <row r="1108" spans="2:84" x14ac:dyDescent="0.3">
      <c r="B1108" s="47"/>
      <c r="C1108" s="52" t="s">
        <v>4</v>
      </c>
      <c r="D1108" s="69">
        <v>12.684089999999999</v>
      </c>
      <c r="E1108" s="79">
        <v>13.358090000000001</v>
      </c>
      <c r="F1108" s="69">
        <v>14.03209</v>
      </c>
      <c r="H1108" s="47"/>
      <c r="I1108" s="52" t="s">
        <v>4</v>
      </c>
      <c r="J1108" s="69">
        <v>12.577500000000001</v>
      </c>
      <c r="K1108" s="79">
        <v>13.221270000000001</v>
      </c>
      <c r="L1108" s="69">
        <v>13.86505</v>
      </c>
      <c r="N1108" s="47"/>
      <c r="O1108" s="52" t="s">
        <v>4</v>
      </c>
      <c r="P1108" s="69">
        <v>12.447380000000001</v>
      </c>
      <c r="Q1108" s="79">
        <v>13.025180000000001</v>
      </c>
      <c r="R1108" s="69">
        <v>13.602969999999999</v>
      </c>
      <c r="T1108" s="47"/>
      <c r="U1108" s="52" t="s">
        <v>4</v>
      </c>
      <c r="V1108" s="69">
        <v>12.25892</v>
      </c>
      <c r="W1108" s="79">
        <v>12.83619</v>
      </c>
      <c r="X1108" s="69">
        <v>13.413460000000001</v>
      </c>
      <c r="Z1108" s="47"/>
      <c r="AA1108" s="52" t="s">
        <v>4</v>
      </c>
      <c r="AB1108" s="69">
        <v>12.064069999999999</v>
      </c>
      <c r="AC1108" s="79">
        <v>12.585150000000001</v>
      </c>
      <c r="AD1108" s="69">
        <v>13.10622</v>
      </c>
      <c r="AF1108" s="47"/>
      <c r="AG1108" s="52" t="s">
        <v>4</v>
      </c>
      <c r="AH1108" s="69">
        <v>11.92933</v>
      </c>
      <c r="AI1108" s="79">
        <v>12.500590000000001</v>
      </c>
      <c r="AJ1108" s="69">
        <v>13.07185</v>
      </c>
      <c r="AL1108" s="47"/>
      <c r="AM1108" s="52" t="s">
        <v>4</v>
      </c>
      <c r="AN1108" s="69">
        <v>11.70933</v>
      </c>
      <c r="AO1108" s="79">
        <v>12.30884</v>
      </c>
      <c r="AP1108" s="69">
        <v>12.90835</v>
      </c>
      <c r="AR1108" s="47"/>
      <c r="AS1108" s="52" t="s">
        <v>4</v>
      </c>
      <c r="AT1108" s="69"/>
      <c r="AU1108" s="79"/>
      <c r="AV1108" s="69"/>
      <c r="AX1108" s="47"/>
      <c r="AY1108" s="52" t="s">
        <v>4</v>
      </c>
      <c r="AZ1108" s="69">
        <v>11.37618</v>
      </c>
      <c r="BA1108" s="79">
        <v>12.173249999999999</v>
      </c>
      <c r="BB1108" s="69">
        <v>12.97031</v>
      </c>
      <c r="BD1108" s="47"/>
      <c r="BE1108" s="52" t="s">
        <v>4</v>
      </c>
      <c r="BF1108" s="69">
        <v>11.44172</v>
      </c>
      <c r="BG1108" s="79">
        <v>12.4468</v>
      </c>
      <c r="BH1108" s="69">
        <v>13.451879999999999</v>
      </c>
      <c r="BJ1108" s="47"/>
      <c r="BK1108" s="52" t="s">
        <v>4</v>
      </c>
      <c r="BL1108" s="69">
        <v>11.48002</v>
      </c>
      <c r="BM1108" s="79">
        <v>12.68525</v>
      </c>
      <c r="BN1108" s="69">
        <v>13.89049</v>
      </c>
      <c r="BP1108" s="47"/>
      <c r="BQ1108" s="52" t="s">
        <v>4</v>
      </c>
      <c r="BR1108" s="69">
        <v>11.85615</v>
      </c>
      <c r="BS1108" s="79">
        <v>12.510149999999999</v>
      </c>
      <c r="BT1108" s="69">
        <v>13.16414</v>
      </c>
      <c r="BV1108" s="47"/>
      <c r="BW1108" s="52" t="s">
        <v>4</v>
      </c>
      <c r="BX1108" s="69">
        <v>11.22204</v>
      </c>
      <c r="BY1108" s="79">
        <v>11.641690000000001</v>
      </c>
      <c r="BZ1108" s="69">
        <v>12.061349999999999</v>
      </c>
      <c r="CB1108" s="47"/>
      <c r="CC1108" s="52" t="s">
        <v>4</v>
      </c>
      <c r="CD1108" s="3">
        <v>9.4120899999999992</v>
      </c>
      <c r="CE1108" s="3">
        <v>9.61355</v>
      </c>
      <c r="CF1108" s="3">
        <v>9.8150200000000005</v>
      </c>
    </row>
    <row r="1109" spans="2:84" x14ac:dyDescent="0.3">
      <c r="B1109" s="46" t="s">
        <v>9</v>
      </c>
      <c r="C1109" s="52"/>
      <c r="D1109" s="69">
        <v>0.82572999999999996</v>
      </c>
      <c r="E1109" s="108">
        <v>0.86809000000000003</v>
      </c>
      <c r="F1109" s="69">
        <v>0.91044999999999998</v>
      </c>
      <c r="H1109" s="46" t="s">
        <v>9</v>
      </c>
      <c r="I1109" s="52"/>
      <c r="J1109" s="69">
        <v>0.81764000000000003</v>
      </c>
      <c r="K1109" s="108">
        <v>0.86329999999999996</v>
      </c>
      <c r="L1109" s="69">
        <v>0.90895999999999999</v>
      </c>
      <c r="N1109" s="46" t="s">
        <v>9</v>
      </c>
      <c r="O1109" s="52"/>
      <c r="P1109" s="69">
        <v>0.81984999999999997</v>
      </c>
      <c r="Q1109" s="108">
        <v>0.86385000000000001</v>
      </c>
      <c r="R1109" s="69">
        <v>0.90785000000000005</v>
      </c>
      <c r="T1109" s="46" t="s">
        <v>9</v>
      </c>
      <c r="U1109" s="52"/>
      <c r="V1109" s="69">
        <v>0.81754000000000004</v>
      </c>
      <c r="W1109" s="108">
        <v>0.86399000000000004</v>
      </c>
      <c r="X1109" s="69">
        <v>0.91044000000000003</v>
      </c>
      <c r="Z1109" s="46" t="s">
        <v>9</v>
      </c>
      <c r="AA1109" s="52"/>
      <c r="AB1109" s="69">
        <v>0.81576000000000004</v>
      </c>
      <c r="AC1109" s="108">
        <v>0.86251999999999995</v>
      </c>
      <c r="AD1109" s="69">
        <v>0.90929000000000004</v>
      </c>
      <c r="AF1109" s="46" t="s">
        <v>9</v>
      </c>
      <c r="AG1109" s="52"/>
      <c r="AH1109" s="69">
        <v>0.81023999999999996</v>
      </c>
      <c r="AI1109" s="108">
        <v>0.85780999999999996</v>
      </c>
      <c r="AJ1109" s="69">
        <v>0.90537999999999996</v>
      </c>
      <c r="AL1109" s="46" t="s">
        <v>9</v>
      </c>
      <c r="AM1109" s="52"/>
      <c r="AN1109" s="69">
        <v>0.79613999999999996</v>
      </c>
      <c r="AO1109" s="108">
        <v>0.85021000000000002</v>
      </c>
      <c r="AP1109" s="69">
        <v>0.90427999999999997</v>
      </c>
      <c r="AR1109" s="46" t="s">
        <v>9</v>
      </c>
      <c r="AS1109" s="52"/>
      <c r="AT1109" s="69"/>
      <c r="AU1109" s="108"/>
      <c r="AV1109" s="69"/>
      <c r="AX1109" s="46" t="s">
        <v>9</v>
      </c>
      <c r="AY1109" s="52"/>
      <c r="AZ1109" s="69">
        <v>0.76800000000000002</v>
      </c>
      <c r="BA1109" s="108">
        <v>0.82891999999999999</v>
      </c>
      <c r="BB1109" s="69">
        <v>0.88985000000000003</v>
      </c>
      <c r="BD1109" s="46" t="s">
        <v>9</v>
      </c>
      <c r="BE1109" s="52"/>
      <c r="BF1109" s="69">
        <v>0.69933000000000001</v>
      </c>
      <c r="BG1109" s="108">
        <v>0.77849000000000002</v>
      </c>
      <c r="BH1109" s="69">
        <v>0.85765999999999998</v>
      </c>
      <c r="BJ1109" s="46" t="s">
        <v>9</v>
      </c>
      <c r="BK1109" s="52"/>
      <c r="BL1109" s="69">
        <v>0.65539999999999998</v>
      </c>
      <c r="BM1109" s="108">
        <v>0.74434999999999996</v>
      </c>
      <c r="BN1109" s="69">
        <v>0.83330000000000004</v>
      </c>
      <c r="BP1109" s="46" t="s">
        <v>9</v>
      </c>
      <c r="BQ1109" s="52"/>
      <c r="BR1109" s="69">
        <v>0.61839999999999995</v>
      </c>
      <c r="BS1109" s="108">
        <v>0.69044000000000005</v>
      </c>
      <c r="BT1109" s="69">
        <v>0.76248000000000005</v>
      </c>
      <c r="BV1109" s="46" t="s">
        <v>9</v>
      </c>
      <c r="BW1109" s="52"/>
      <c r="BX1109" s="69">
        <v>0.53556999999999999</v>
      </c>
      <c r="BY1109" s="108">
        <v>0.58965000000000001</v>
      </c>
      <c r="BZ1109" s="69">
        <v>0.64373000000000002</v>
      </c>
      <c r="CB1109" s="46" t="s">
        <v>9</v>
      </c>
      <c r="CC1109" s="52"/>
      <c r="CD1109" s="3">
        <v>0.48177999999999999</v>
      </c>
      <c r="CE1109" s="3">
        <v>0.51224000000000003</v>
      </c>
      <c r="CF1109" s="3">
        <v>0.54271000000000003</v>
      </c>
    </row>
    <row r="1110" spans="2:84" x14ac:dyDescent="0.3">
      <c r="B1110" s="14" t="s">
        <v>10</v>
      </c>
      <c r="C1110" s="50" t="s">
        <v>3</v>
      </c>
      <c r="D1110" s="71">
        <v>6.9694399999999996</v>
      </c>
      <c r="E1110" s="107">
        <v>9.0870200000000008</v>
      </c>
      <c r="F1110" s="71">
        <v>11.204599999999999</v>
      </c>
      <c r="H1110" s="14" t="s">
        <v>10</v>
      </c>
      <c r="I1110" s="50" t="s">
        <v>3</v>
      </c>
      <c r="J1110" s="71">
        <v>6.95885</v>
      </c>
      <c r="K1110" s="107">
        <v>9.1326400000000003</v>
      </c>
      <c r="L1110" s="71">
        <v>11.306430000000001</v>
      </c>
      <c r="N1110" s="14" t="s">
        <v>10</v>
      </c>
      <c r="O1110" s="50" t="s">
        <v>3</v>
      </c>
      <c r="P1110" s="71">
        <v>6.9916200000000002</v>
      </c>
      <c r="Q1110" s="107">
        <v>9.2592499999999998</v>
      </c>
      <c r="R1110" s="71">
        <v>11.52688</v>
      </c>
      <c r="T1110" s="14" t="s">
        <v>10</v>
      </c>
      <c r="U1110" s="50" t="s">
        <v>3</v>
      </c>
      <c r="V1110" s="71">
        <v>6.9195000000000002</v>
      </c>
      <c r="W1110" s="107">
        <v>9.1520299999999999</v>
      </c>
      <c r="X1110" s="71">
        <v>11.38456</v>
      </c>
      <c r="Z1110" s="14" t="s">
        <v>10</v>
      </c>
      <c r="AA1110" s="50" t="s">
        <v>3</v>
      </c>
      <c r="AB1110" s="71">
        <v>6.84</v>
      </c>
      <c r="AC1110" s="107">
        <v>9.2969100000000005</v>
      </c>
      <c r="AD1110" s="71">
        <v>11.753830000000001</v>
      </c>
      <c r="AF1110" s="14" t="s">
        <v>10</v>
      </c>
      <c r="AG1110" s="50" t="s">
        <v>3</v>
      </c>
      <c r="AH1110" s="71">
        <v>7.2857799999999999</v>
      </c>
      <c r="AI1110" s="107">
        <v>9.7517600000000009</v>
      </c>
      <c r="AJ1110" s="71">
        <v>12.217739999999999</v>
      </c>
      <c r="AL1110" s="14" t="s">
        <v>10</v>
      </c>
      <c r="AM1110" s="50" t="s">
        <v>3</v>
      </c>
      <c r="AN1110" s="71">
        <v>7.6308999999999996</v>
      </c>
      <c r="AO1110" s="107">
        <v>9.8309200000000008</v>
      </c>
      <c r="AP1110" s="71">
        <v>12.030950000000001</v>
      </c>
      <c r="AR1110" s="14" t="s">
        <v>10</v>
      </c>
      <c r="AS1110" s="50" t="s">
        <v>3</v>
      </c>
      <c r="AT1110" s="71"/>
      <c r="AU1110" s="107"/>
      <c r="AV1110" s="71"/>
      <c r="AX1110" s="14" t="s">
        <v>10</v>
      </c>
      <c r="AY1110" s="50" t="s">
        <v>3</v>
      </c>
      <c r="AZ1110" s="71">
        <v>7.6955799999999996</v>
      </c>
      <c r="BA1110" s="107">
        <v>10.638249999999999</v>
      </c>
      <c r="BB1110" s="71">
        <v>13.58093</v>
      </c>
      <c r="BD1110" s="14" t="s">
        <v>10</v>
      </c>
      <c r="BE1110" s="50" t="s">
        <v>3</v>
      </c>
      <c r="BF1110" s="71">
        <v>8.8345800000000008</v>
      </c>
      <c r="BG1110" s="107">
        <v>11.67572</v>
      </c>
      <c r="BH1110" s="71">
        <v>14.51685</v>
      </c>
      <c r="BJ1110" s="14" t="s">
        <v>10</v>
      </c>
      <c r="BK1110" s="50" t="s">
        <v>3</v>
      </c>
      <c r="BL1110" s="71">
        <v>10.436970000000001</v>
      </c>
      <c r="BM1110" s="107">
        <v>14.61436</v>
      </c>
      <c r="BN1110" s="71">
        <v>18.79176</v>
      </c>
      <c r="BP1110" s="14" t="s">
        <v>10</v>
      </c>
      <c r="BQ1110" s="50" t="s">
        <v>3</v>
      </c>
      <c r="BR1110" s="71">
        <v>15.23939</v>
      </c>
      <c r="BS1110" s="107">
        <v>21.310939999999999</v>
      </c>
      <c r="BT1110" s="71">
        <v>27.382480000000001</v>
      </c>
      <c r="BV1110" s="14" t="s">
        <v>10</v>
      </c>
      <c r="BW1110" s="50" t="s">
        <v>3</v>
      </c>
      <c r="BX1110" s="71">
        <v>22.312819999999999</v>
      </c>
      <c r="BY1110" s="107">
        <v>31.606010000000001</v>
      </c>
      <c r="BZ1110" s="71">
        <v>40.8992</v>
      </c>
      <c r="CB1110" s="14" t="s">
        <v>10</v>
      </c>
      <c r="CC1110" s="50" t="s">
        <v>3</v>
      </c>
      <c r="CD1110" s="3">
        <v>67.45805</v>
      </c>
      <c r="CE1110" s="3">
        <v>82.030500000000004</v>
      </c>
      <c r="CF1110" s="3">
        <v>96.602959999999996</v>
      </c>
    </row>
    <row r="1111" spans="2:84" x14ac:dyDescent="0.3">
      <c r="B1111" s="47"/>
      <c r="C1111" s="52" t="s">
        <v>4</v>
      </c>
      <c r="D1111" s="69">
        <v>2.9702000000000002</v>
      </c>
      <c r="E1111" s="79">
        <v>5.0655299999999999</v>
      </c>
      <c r="F1111" s="69">
        <v>7.1608499999999999</v>
      </c>
      <c r="H1111" s="47"/>
      <c r="I1111" s="52" t="s">
        <v>4</v>
      </c>
      <c r="J1111" s="69">
        <v>3.2499799999999999</v>
      </c>
      <c r="K1111" s="79">
        <v>5.4856499999999997</v>
      </c>
      <c r="L1111" s="69">
        <v>7.7213200000000004</v>
      </c>
      <c r="N1111" s="47"/>
      <c r="O1111" s="52" t="s">
        <v>4</v>
      </c>
      <c r="P1111" s="69">
        <v>3.8597299999999999</v>
      </c>
      <c r="Q1111" s="79">
        <v>6.0429700000000004</v>
      </c>
      <c r="R1111" s="69">
        <v>8.2262000000000004</v>
      </c>
      <c r="T1111" s="47"/>
      <c r="U1111" s="52" t="s">
        <v>4</v>
      </c>
      <c r="V1111" s="69">
        <v>3.8698299999999999</v>
      </c>
      <c r="W1111" s="79">
        <v>5.92889</v>
      </c>
      <c r="X1111" s="69">
        <v>7.9879499999999997</v>
      </c>
      <c r="Z1111" s="47"/>
      <c r="AA1111" s="52" t="s">
        <v>4</v>
      </c>
      <c r="AB1111" s="69">
        <v>4.1577799999999998</v>
      </c>
      <c r="AC1111" s="79">
        <v>6.5558100000000001</v>
      </c>
      <c r="AD1111" s="69">
        <v>8.95383</v>
      </c>
      <c r="AF1111" s="47"/>
      <c r="AG1111" s="52" t="s">
        <v>4</v>
      </c>
      <c r="AH1111" s="69">
        <v>4.1365600000000002</v>
      </c>
      <c r="AI1111" s="79">
        <v>6.3901899999999996</v>
      </c>
      <c r="AJ1111" s="69">
        <v>8.6438199999999998</v>
      </c>
      <c r="AL1111" s="47"/>
      <c r="AM1111" s="52" t="s">
        <v>4</v>
      </c>
      <c r="AN1111" s="69">
        <v>5.2930000000000001</v>
      </c>
      <c r="AO1111" s="79">
        <v>6.8480699999999999</v>
      </c>
      <c r="AP1111" s="69">
        <v>8.4031400000000005</v>
      </c>
      <c r="AR1111" s="47"/>
      <c r="AS1111" s="52" t="s">
        <v>4</v>
      </c>
      <c r="AT1111" s="69"/>
      <c r="AU1111" s="79"/>
      <c r="AV1111" s="69"/>
      <c r="AX1111" s="47"/>
      <c r="AY1111" s="52" t="s">
        <v>4</v>
      </c>
      <c r="AZ1111" s="69">
        <v>5.8172300000000003</v>
      </c>
      <c r="BA1111" s="79">
        <v>7.5189000000000004</v>
      </c>
      <c r="BB1111" s="69">
        <v>9.2205700000000004</v>
      </c>
      <c r="BD1111" s="47"/>
      <c r="BE1111" s="52" t="s">
        <v>4</v>
      </c>
      <c r="BF1111" s="69">
        <v>6.3822299999999998</v>
      </c>
      <c r="BG1111" s="79">
        <v>8.7721699999999991</v>
      </c>
      <c r="BH1111" s="69">
        <v>11.16212</v>
      </c>
      <c r="BJ1111" s="47"/>
      <c r="BK1111" s="52" t="s">
        <v>4</v>
      </c>
      <c r="BL1111" s="69">
        <v>8.1082699999999992</v>
      </c>
      <c r="BM1111" s="79">
        <v>10.425219999999999</v>
      </c>
      <c r="BN1111" s="69">
        <v>12.74217</v>
      </c>
      <c r="BP1111" s="47"/>
      <c r="BQ1111" s="52" t="s">
        <v>4</v>
      </c>
      <c r="BR1111" s="69">
        <v>10.996729999999999</v>
      </c>
      <c r="BS1111" s="79">
        <v>14.70407</v>
      </c>
      <c r="BT1111" s="69">
        <v>18.41141</v>
      </c>
      <c r="BV1111" s="47"/>
      <c r="BW1111" s="52" t="s">
        <v>4</v>
      </c>
      <c r="BX1111" s="69">
        <v>14.76728</v>
      </c>
      <c r="BY1111" s="79">
        <v>20.429880000000001</v>
      </c>
      <c r="BZ1111" s="69">
        <v>26.092479999999998</v>
      </c>
      <c r="CB1111" s="47"/>
      <c r="CC1111" s="52" t="s">
        <v>4</v>
      </c>
      <c r="CD1111" s="3">
        <v>33.414969999999997</v>
      </c>
      <c r="CE1111" s="3">
        <v>43.964359999999999</v>
      </c>
      <c r="CF1111" s="3">
        <v>54.513750000000002</v>
      </c>
    </row>
    <row r="1112" spans="2:84" x14ac:dyDescent="0.3">
      <c r="B1112" s="14" t="s">
        <v>11</v>
      </c>
      <c r="C1112" s="50" t="s">
        <v>3</v>
      </c>
      <c r="D1112" s="71">
        <v>0.68947999999999998</v>
      </c>
      <c r="E1112" s="107">
        <v>1.3040099999999999</v>
      </c>
      <c r="F1112" s="71">
        <v>1.91855</v>
      </c>
      <c r="H1112" s="14" t="s">
        <v>11</v>
      </c>
      <c r="I1112" s="50" t="s">
        <v>3</v>
      </c>
      <c r="J1112" s="71">
        <v>0.69349000000000005</v>
      </c>
      <c r="K1112" s="107">
        <v>1.3671199999999999</v>
      </c>
      <c r="L1112" s="71">
        <v>2.0407600000000001</v>
      </c>
      <c r="N1112" s="14" t="s">
        <v>11</v>
      </c>
      <c r="O1112" s="50" t="s">
        <v>3</v>
      </c>
      <c r="P1112" s="71">
        <v>0.70694000000000001</v>
      </c>
      <c r="Q1112" s="107">
        <v>1.3603400000000001</v>
      </c>
      <c r="R1112" s="71">
        <v>2.0137399999999999</v>
      </c>
      <c r="T1112" s="14" t="s">
        <v>11</v>
      </c>
      <c r="U1112" s="50" t="s">
        <v>3</v>
      </c>
      <c r="V1112" s="71">
        <v>0.67739000000000005</v>
      </c>
      <c r="W1112" s="107">
        <v>1.36174</v>
      </c>
      <c r="X1112" s="71">
        <v>2.04609</v>
      </c>
      <c r="Z1112" s="14" t="s">
        <v>11</v>
      </c>
      <c r="AA1112" s="50" t="s">
        <v>3</v>
      </c>
      <c r="AB1112" s="71">
        <v>0.68879000000000001</v>
      </c>
      <c r="AC1112" s="107">
        <v>1.3985300000000001</v>
      </c>
      <c r="AD1112" s="71">
        <v>2.1082700000000001</v>
      </c>
      <c r="AF1112" s="14" t="s">
        <v>11</v>
      </c>
      <c r="AG1112" s="50" t="s">
        <v>3</v>
      </c>
      <c r="AH1112" s="71">
        <v>0.75410999999999995</v>
      </c>
      <c r="AI1112" s="107">
        <v>1.51684</v>
      </c>
      <c r="AJ1112" s="71">
        <v>2.27956</v>
      </c>
      <c r="AL1112" s="14" t="s">
        <v>11</v>
      </c>
      <c r="AM1112" s="50" t="s">
        <v>3</v>
      </c>
      <c r="AN1112" s="71">
        <v>0.81122000000000005</v>
      </c>
      <c r="AO1112" s="107">
        <v>1.58812</v>
      </c>
      <c r="AP1112" s="71">
        <v>2.3650199999999999</v>
      </c>
      <c r="AR1112" s="14" t="s">
        <v>11</v>
      </c>
      <c r="AS1112" s="50" t="s">
        <v>3</v>
      </c>
      <c r="AT1112" s="71"/>
      <c r="AU1112" s="107"/>
      <c r="AV1112" s="71"/>
      <c r="AX1112" s="14" t="s">
        <v>11</v>
      </c>
      <c r="AY1112" s="50" t="s">
        <v>3</v>
      </c>
      <c r="AZ1112" s="71">
        <v>0.92310000000000003</v>
      </c>
      <c r="BA1112" s="107">
        <v>1.9748399999999999</v>
      </c>
      <c r="BB1112" s="71">
        <v>3.02658</v>
      </c>
      <c r="BD1112" s="14" t="s">
        <v>11</v>
      </c>
      <c r="BE1112" s="50" t="s">
        <v>3</v>
      </c>
      <c r="BF1112" s="71">
        <v>1.22126</v>
      </c>
      <c r="BG1112" s="107">
        <v>2.9052600000000002</v>
      </c>
      <c r="BH1112" s="71">
        <v>4.5892499999999998</v>
      </c>
      <c r="BJ1112" s="14" t="s">
        <v>11</v>
      </c>
      <c r="BK1112" s="50" t="s">
        <v>3</v>
      </c>
      <c r="BL1112" s="71">
        <v>1.59501</v>
      </c>
      <c r="BM1112" s="107">
        <v>4.3331400000000002</v>
      </c>
      <c r="BN1112" s="71">
        <v>7.0712799999999998</v>
      </c>
      <c r="BP1112" s="14" t="s">
        <v>11</v>
      </c>
      <c r="BQ1112" s="50" t="s">
        <v>3</v>
      </c>
      <c r="BR1112" s="71">
        <v>3.4724599999999999</v>
      </c>
      <c r="BS1112" s="107">
        <v>7.2222</v>
      </c>
      <c r="BT1112" s="71">
        <v>10.97194</v>
      </c>
      <c r="BV1112" s="14" t="s">
        <v>11</v>
      </c>
      <c r="BW1112" s="50" t="s">
        <v>3</v>
      </c>
      <c r="BX1112" s="71">
        <v>7.9618200000000003</v>
      </c>
      <c r="BY1112" s="107">
        <v>13.43168</v>
      </c>
      <c r="BZ1112" s="71">
        <v>18.901540000000001</v>
      </c>
      <c r="CB1112" s="14" t="s">
        <v>11</v>
      </c>
      <c r="CC1112" s="50" t="s">
        <v>3</v>
      </c>
      <c r="CD1112" s="3">
        <v>32.009180000000001</v>
      </c>
      <c r="CE1112" s="3">
        <v>40.267429999999997</v>
      </c>
      <c r="CF1112" s="3">
        <v>48.525680000000001</v>
      </c>
    </row>
    <row r="1113" spans="2:84" x14ac:dyDescent="0.3">
      <c r="B1113" s="47"/>
      <c r="C1113" s="52" t="s">
        <v>4</v>
      </c>
      <c r="D1113" s="69">
        <v>2.2400199999999999</v>
      </c>
      <c r="E1113" s="79">
        <v>3.6770399999999999</v>
      </c>
      <c r="F1113" s="69">
        <v>5.1140600000000003</v>
      </c>
      <c r="H1113" s="47"/>
      <c r="I1113" s="52" t="s">
        <v>4</v>
      </c>
      <c r="J1113" s="69">
        <v>2.2981799999999999</v>
      </c>
      <c r="K1113" s="79">
        <v>3.8463599999999998</v>
      </c>
      <c r="L1113" s="69">
        <v>5.3945499999999997</v>
      </c>
      <c r="N1113" s="47"/>
      <c r="O1113" s="52" t="s">
        <v>4</v>
      </c>
      <c r="P1113" s="69">
        <v>2.4679700000000002</v>
      </c>
      <c r="Q1113" s="79">
        <v>3.9548399999999999</v>
      </c>
      <c r="R1113" s="69">
        <v>5.4417200000000001</v>
      </c>
      <c r="T1113" s="47"/>
      <c r="U1113" s="52" t="s">
        <v>4</v>
      </c>
      <c r="V1113" s="69">
        <v>2.4044699999999999</v>
      </c>
      <c r="W1113" s="79">
        <v>3.9121700000000001</v>
      </c>
      <c r="X1113" s="69">
        <v>5.4198700000000004</v>
      </c>
      <c r="Z1113" s="47"/>
      <c r="AA1113" s="52" t="s">
        <v>4</v>
      </c>
      <c r="AB1113" s="69">
        <v>2.4878300000000002</v>
      </c>
      <c r="AC1113" s="79">
        <v>4.16181</v>
      </c>
      <c r="AD1113" s="69">
        <v>5.8357999999999999</v>
      </c>
      <c r="AF1113" s="47"/>
      <c r="AG1113" s="52" t="s">
        <v>4</v>
      </c>
      <c r="AH1113" s="69">
        <v>2.63632</v>
      </c>
      <c r="AI1113" s="79">
        <v>4.2646100000000002</v>
      </c>
      <c r="AJ1113" s="69">
        <v>5.8929</v>
      </c>
      <c r="AL1113" s="47"/>
      <c r="AM1113" s="52" t="s">
        <v>4</v>
      </c>
      <c r="AN1113" s="69">
        <v>2.8332799999999998</v>
      </c>
      <c r="AO1113" s="79">
        <v>4.3524599999999998</v>
      </c>
      <c r="AP1113" s="69">
        <v>5.8716400000000002</v>
      </c>
      <c r="AR1113" s="47"/>
      <c r="AS1113" s="52" t="s">
        <v>4</v>
      </c>
      <c r="AT1113" s="69"/>
      <c r="AU1113" s="79"/>
      <c r="AV1113" s="69"/>
      <c r="AX1113" s="47"/>
      <c r="AY1113" s="52" t="s">
        <v>4</v>
      </c>
      <c r="AZ1113" s="69">
        <v>3.1309200000000001</v>
      </c>
      <c r="BA1113" s="79">
        <v>5.0405600000000002</v>
      </c>
      <c r="BB1113" s="69">
        <v>6.9501999999999997</v>
      </c>
      <c r="BD1113" s="47"/>
      <c r="BE1113" s="52" t="s">
        <v>4</v>
      </c>
      <c r="BF1113" s="69">
        <v>3.9416099999999998</v>
      </c>
      <c r="BG1113" s="79">
        <v>6.47187</v>
      </c>
      <c r="BH1113" s="69">
        <v>9.0021400000000007</v>
      </c>
      <c r="BJ1113" s="47"/>
      <c r="BK1113" s="52" t="s">
        <v>4</v>
      </c>
      <c r="BL1113" s="69">
        <v>5.1157000000000004</v>
      </c>
      <c r="BM1113" s="79">
        <v>8.3243200000000002</v>
      </c>
      <c r="BN1113" s="69">
        <v>11.53295</v>
      </c>
      <c r="BP1113" s="47"/>
      <c r="BQ1113" s="52" t="s">
        <v>4</v>
      </c>
      <c r="BR1113" s="69">
        <v>8.5649599999999992</v>
      </c>
      <c r="BS1113" s="79">
        <v>13.00207</v>
      </c>
      <c r="BT1113" s="69">
        <v>17.43918</v>
      </c>
      <c r="BV1113" s="47"/>
      <c r="BW1113" s="52" t="s">
        <v>4</v>
      </c>
      <c r="BX1113" s="69">
        <v>13.974220000000001</v>
      </c>
      <c r="BY1113" s="79">
        <v>20.313490000000002</v>
      </c>
      <c r="BZ1113" s="69">
        <v>26.652760000000001</v>
      </c>
      <c r="CB1113" s="47"/>
      <c r="CC1113" s="52" t="s">
        <v>4</v>
      </c>
      <c r="CD1113" s="3">
        <v>41.777610000000003</v>
      </c>
      <c r="CE1113" s="3">
        <v>51.431310000000003</v>
      </c>
      <c r="CF1113" s="3">
        <v>61.08502</v>
      </c>
    </row>
    <row r="1114" spans="2:84" x14ac:dyDescent="0.3">
      <c r="B1114" s="46" t="s">
        <v>12</v>
      </c>
      <c r="C1114" s="52"/>
      <c r="D1114" s="69">
        <v>14.09836</v>
      </c>
      <c r="E1114" s="79">
        <v>60.5</v>
      </c>
      <c r="F1114" s="69">
        <v>106.90164</v>
      </c>
      <c r="H1114" s="46" t="s">
        <v>12</v>
      </c>
      <c r="I1114" s="52"/>
      <c r="J1114" s="69">
        <v>31.52309</v>
      </c>
      <c r="K1114" s="79">
        <v>88.5</v>
      </c>
      <c r="L1114" s="69">
        <v>145.47691</v>
      </c>
      <c r="N1114" s="46" t="s">
        <v>12</v>
      </c>
      <c r="O1114" s="52"/>
      <c r="P1114" s="69">
        <v>50.141219999999997</v>
      </c>
      <c r="Q1114" s="79">
        <v>93</v>
      </c>
      <c r="R1114" s="69">
        <v>135.85878</v>
      </c>
      <c r="T1114" s="46" t="s">
        <v>12</v>
      </c>
      <c r="U1114" s="52"/>
      <c r="V1114" s="69">
        <v>53.202860000000001</v>
      </c>
      <c r="W1114" s="79">
        <v>89</v>
      </c>
      <c r="X1114" s="69">
        <v>124.79714</v>
      </c>
      <c r="Z1114" s="46" t="s">
        <v>12</v>
      </c>
      <c r="AA1114" s="52"/>
      <c r="AB1114" s="69">
        <v>41.231119999999997</v>
      </c>
      <c r="AC1114" s="79">
        <v>116.5</v>
      </c>
      <c r="AD1114" s="69">
        <v>191.76888</v>
      </c>
      <c r="AF1114" s="46" t="s">
        <v>12</v>
      </c>
      <c r="AG1114" s="52"/>
      <c r="AH1114" s="69">
        <v>54.2151</v>
      </c>
      <c r="AI1114" s="79">
        <v>91.5</v>
      </c>
      <c r="AJ1114" s="69">
        <v>128.78489999999999</v>
      </c>
      <c r="AL1114" s="46" t="s">
        <v>12</v>
      </c>
      <c r="AM1114" s="52"/>
      <c r="AN1114" s="69">
        <v>64.758889999999994</v>
      </c>
      <c r="AO1114" s="79">
        <v>95.5</v>
      </c>
      <c r="AP1114" s="69">
        <v>126.24111000000001</v>
      </c>
      <c r="AR1114" s="46" t="s">
        <v>12</v>
      </c>
      <c r="AS1114" s="52"/>
      <c r="AT1114" s="69"/>
      <c r="AU1114" s="79"/>
      <c r="AV1114" s="69"/>
      <c r="AX1114" s="46" t="s">
        <v>12</v>
      </c>
      <c r="AY1114" s="52"/>
      <c r="AZ1114" s="69">
        <v>78.179689999999994</v>
      </c>
      <c r="BA1114" s="79">
        <v>98</v>
      </c>
      <c r="BB1114" s="69">
        <v>117.82031000000001</v>
      </c>
      <c r="BD1114" s="46" t="s">
        <v>12</v>
      </c>
      <c r="BE1114" s="52"/>
      <c r="BF1114" s="69">
        <v>76.211910000000003</v>
      </c>
      <c r="BG1114" s="79">
        <v>112.5</v>
      </c>
      <c r="BH1114" s="69">
        <v>148.78809000000001</v>
      </c>
      <c r="BJ1114" s="46" t="s">
        <v>12</v>
      </c>
      <c r="BK1114" s="52"/>
      <c r="BL1114" s="69">
        <v>100.33580000000001</v>
      </c>
      <c r="BM1114" s="79">
        <v>128.5</v>
      </c>
      <c r="BN1114" s="69">
        <v>156.66419999999999</v>
      </c>
      <c r="BP1114" s="46" t="s">
        <v>12</v>
      </c>
      <c r="BQ1114" s="52"/>
      <c r="BR1114" s="69">
        <v>96.702730000000003</v>
      </c>
      <c r="BS1114" s="79">
        <v>152.5</v>
      </c>
      <c r="BT1114" s="69">
        <v>208.29727</v>
      </c>
      <c r="BV1114" s="46" t="s">
        <v>12</v>
      </c>
      <c r="BW1114" s="52"/>
      <c r="BX1114" s="69">
        <v>109.87622</v>
      </c>
      <c r="BY1114" s="79">
        <v>145</v>
      </c>
      <c r="BZ1114" s="69">
        <v>180.12378000000001</v>
      </c>
      <c r="CB1114" s="46" t="s">
        <v>12</v>
      </c>
      <c r="CC1114" s="52"/>
      <c r="CD1114" s="3">
        <v>186.46833000000001</v>
      </c>
      <c r="CE1114" s="3">
        <v>239</v>
      </c>
      <c r="CF1114" s="3">
        <v>291.53167000000002</v>
      </c>
    </row>
    <row r="1115" spans="2:84" x14ac:dyDescent="0.3">
      <c r="B1115" s="14" t="s">
        <v>13</v>
      </c>
      <c r="C1115" s="50" t="s">
        <v>3</v>
      </c>
      <c r="D1115" s="71">
        <v>16.53322</v>
      </c>
      <c r="E1115" s="107">
        <v>17.468489999999999</v>
      </c>
      <c r="F1115" s="71">
        <v>18.403759999999998</v>
      </c>
      <c r="H1115" s="14" t="s">
        <v>13</v>
      </c>
      <c r="I1115" s="50" t="s">
        <v>3</v>
      </c>
      <c r="J1115" s="71">
        <v>16.408200000000001</v>
      </c>
      <c r="K1115" s="107">
        <v>17.38034</v>
      </c>
      <c r="L1115" s="71">
        <v>18.35247</v>
      </c>
      <c r="N1115" s="14" t="s">
        <v>13</v>
      </c>
      <c r="O1115" s="50" t="s">
        <v>3</v>
      </c>
      <c r="P1115" s="71">
        <v>16.331980000000001</v>
      </c>
      <c r="Q1115" s="107">
        <v>17.355029999999999</v>
      </c>
      <c r="R1115" s="71">
        <v>18.378080000000001</v>
      </c>
      <c r="T1115" s="14" t="s">
        <v>13</v>
      </c>
      <c r="U1115" s="50" t="s">
        <v>3</v>
      </c>
      <c r="V1115" s="71">
        <v>16.31026</v>
      </c>
      <c r="W1115" s="107">
        <v>17.32995</v>
      </c>
      <c r="X1115" s="71">
        <v>18.34965</v>
      </c>
      <c r="Z1115" s="14" t="s">
        <v>13</v>
      </c>
      <c r="AA1115" s="50" t="s">
        <v>3</v>
      </c>
      <c r="AB1115" s="71">
        <v>16.260210000000001</v>
      </c>
      <c r="AC1115" s="107">
        <v>17.23987</v>
      </c>
      <c r="AD1115" s="71">
        <v>18.219519999999999</v>
      </c>
      <c r="AF1115" s="14" t="s">
        <v>13</v>
      </c>
      <c r="AG1115" s="50" t="s">
        <v>3</v>
      </c>
      <c r="AH1115" s="71">
        <v>16.18188</v>
      </c>
      <c r="AI1115" s="107">
        <v>17.29017</v>
      </c>
      <c r="AJ1115" s="71">
        <v>18.39846</v>
      </c>
      <c r="AL1115" s="14" t="s">
        <v>13</v>
      </c>
      <c r="AM1115" s="50" t="s">
        <v>3</v>
      </c>
      <c r="AN1115" s="71">
        <v>16.228370000000002</v>
      </c>
      <c r="AO1115" s="107">
        <v>17.294740000000001</v>
      </c>
      <c r="AP1115" s="71">
        <v>18.36111</v>
      </c>
      <c r="AR1115" s="14" t="s">
        <v>13</v>
      </c>
      <c r="AS1115" s="50" t="s">
        <v>3</v>
      </c>
      <c r="AT1115" s="71"/>
      <c r="AU1115" s="107"/>
      <c r="AV1115" s="71"/>
      <c r="AX1115" s="14" t="s">
        <v>13</v>
      </c>
      <c r="AY1115" s="50" t="s">
        <v>3</v>
      </c>
      <c r="AZ1115" s="71">
        <v>16.344609999999999</v>
      </c>
      <c r="BA1115" s="107">
        <v>17.330439999999999</v>
      </c>
      <c r="BB1115" s="71">
        <v>18.31626</v>
      </c>
      <c r="BD1115" s="14" t="s">
        <v>13</v>
      </c>
      <c r="BE1115" s="50" t="s">
        <v>3</v>
      </c>
      <c r="BF1115" s="71">
        <v>16.420970000000001</v>
      </c>
      <c r="BG1115" s="107">
        <v>17.424189999999999</v>
      </c>
      <c r="BH1115" s="71">
        <v>18.427399999999999</v>
      </c>
      <c r="BJ1115" s="14" t="s">
        <v>13</v>
      </c>
      <c r="BK1115" s="50" t="s">
        <v>3</v>
      </c>
      <c r="BL1115" s="71">
        <v>16.770029999999998</v>
      </c>
      <c r="BM1115" s="107">
        <v>17.721430000000002</v>
      </c>
      <c r="BN1115" s="71">
        <v>18.672830000000001</v>
      </c>
      <c r="BP1115" s="14" t="s">
        <v>13</v>
      </c>
      <c r="BQ1115" s="50" t="s">
        <v>3</v>
      </c>
      <c r="BR1115" s="71">
        <v>16.800260000000002</v>
      </c>
      <c r="BS1115" s="107">
        <v>17.762499999999999</v>
      </c>
      <c r="BT1115" s="71">
        <v>18.724740000000001</v>
      </c>
      <c r="BV1115" s="14" t="s">
        <v>13</v>
      </c>
      <c r="BW1115" s="50" t="s">
        <v>3</v>
      </c>
      <c r="BX1115" s="71">
        <v>18.113589999999999</v>
      </c>
      <c r="BY1115" s="107">
        <v>18.615410000000001</v>
      </c>
      <c r="BZ1115" s="71">
        <v>19.117229999999999</v>
      </c>
      <c r="CB1115" s="14" t="s">
        <v>13</v>
      </c>
      <c r="CC1115" s="50" t="s">
        <v>3</v>
      </c>
      <c r="CD1115" s="3">
        <v>21.40766</v>
      </c>
      <c r="CE1115" s="3">
        <v>21.982430000000001</v>
      </c>
      <c r="CF1115" s="3">
        <v>22.557210000000001</v>
      </c>
    </row>
    <row r="1116" spans="2:84" x14ac:dyDescent="0.3">
      <c r="B1116" s="47"/>
      <c r="C1116" s="52" t="s">
        <v>4</v>
      </c>
      <c r="D1116" s="69">
        <v>10.24314</v>
      </c>
      <c r="E1116" s="79">
        <v>10.5275</v>
      </c>
      <c r="F1116" s="69">
        <v>10.811859999999999</v>
      </c>
      <c r="H1116" s="47"/>
      <c r="I1116" s="52" t="s">
        <v>4</v>
      </c>
      <c r="J1116" s="69">
        <v>10.310420000000001</v>
      </c>
      <c r="K1116" s="79">
        <v>10.57522</v>
      </c>
      <c r="L1116" s="69">
        <v>10.840020000000001</v>
      </c>
      <c r="N1116" s="47"/>
      <c r="O1116" s="52" t="s">
        <v>4</v>
      </c>
      <c r="P1116" s="69">
        <v>10.304270000000001</v>
      </c>
      <c r="Q1116" s="79">
        <v>10.57549</v>
      </c>
      <c r="R1116" s="69">
        <v>10.84671</v>
      </c>
      <c r="T1116" s="47"/>
      <c r="U1116" s="52" t="s">
        <v>4</v>
      </c>
      <c r="V1116" s="69">
        <v>10.30067</v>
      </c>
      <c r="W1116" s="79">
        <v>10.55036</v>
      </c>
      <c r="X1116" s="69">
        <v>10.800050000000001</v>
      </c>
      <c r="Z1116" s="47"/>
      <c r="AA1116" s="52" t="s">
        <v>4</v>
      </c>
      <c r="AB1116" s="69">
        <v>10.362740000000001</v>
      </c>
      <c r="AC1116" s="79">
        <v>10.613619999999999</v>
      </c>
      <c r="AD1116" s="69">
        <v>10.8645</v>
      </c>
      <c r="AF1116" s="47"/>
      <c r="AG1116" s="52" t="s">
        <v>4</v>
      </c>
      <c r="AH1116" s="69">
        <v>10.34511</v>
      </c>
      <c r="AI1116" s="79">
        <v>10.591419999999999</v>
      </c>
      <c r="AJ1116" s="69">
        <v>10.837730000000001</v>
      </c>
      <c r="AL1116" s="47"/>
      <c r="AM1116" s="52" t="s">
        <v>4</v>
      </c>
      <c r="AN1116" s="69">
        <v>10.40765</v>
      </c>
      <c r="AO1116" s="79">
        <v>10.643840000000001</v>
      </c>
      <c r="AP1116" s="69">
        <v>10.88002</v>
      </c>
      <c r="AR1116" s="47"/>
      <c r="AS1116" s="52" t="s">
        <v>4</v>
      </c>
      <c r="AT1116" s="69"/>
      <c r="AU1116" s="79"/>
      <c r="AV1116" s="69"/>
      <c r="AX1116" s="47"/>
      <c r="AY1116" s="52" t="s">
        <v>4</v>
      </c>
      <c r="AZ1116" s="69">
        <v>10.45434</v>
      </c>
      <c r="BA1116" s="79">
        <v>10.70018</v>
      </c>
      <c r="BB1116" s="69">
        <v>10.94603</v>
      </c>
      <c r="BD1116" s="47"/>
      <c r="BE1116" s="52" t="s">
        <v>4</v>
      </c>
      <c r="BF1116" s="69">
        <v>10.646319999999999</v>
      </c>
      <c r="BG1116" s="79">
        <v>10.940390000000001</v>
      </c>
      <c r="BH1116" s="69">
        <v>11.23446</v>
      </c>
      <c r="BJ1116" s="47"/>
      <c r="BK1116" s="52" t="s">
        <v>4</v>
      </c>
      <c r="BL1116" s="69">
        <v>10.72908</v>
      </c>
      <c r="BM1116" s="79">
        <v>11.028280000000001</v>
      </c>
      <c r="BN1116" s="69">
        <v>11.32748</v>
      </c>
      <c r="BP1116" s="47"/>
      <c r="BQ1116" s="52" t="s">
        <v>4</v>
      </c>
      <c r="BR1116" s="69">
        <v>10.96339</v>
      </c>
      <c r="BS1116" s="79">
        <v>11.3094</v>
      </c>
      <c r="BT1116" s="69">
        <v>11.655419999999999</v>
      </c>
      <c r="BV1116" s="47"/>
      <c r="BW1116" s="52" t="s">
        <v>4</v>
      </c>
      <c r="BX1116" s="69">
        <v>11.59905</v>
      </c>
      <c r="BY1116" s="79">
        <v>11.78899</v>
      </c>
      <c r="BZ1116" s="69">
        <v>11.97893</v>
      </c>
      <c r="CB1116" s="47"/>
      <c r="CC1116" s="52" t="s">
        <v>4</v>
      </c>
      <c r="CD1116" s="3">
        <v>11.38472</v>
      </c>
      <c r="CE1116" s="3">
        <v>11.495570000000001</v>
      </c>
      <c r="CF1116" s="3">
        <v>11.60641</v>
      </c>
    </row>
    <row r="1117" spans="2:84" x14ac:dyDescent="0.3">
      <c r="B1117" s="14" t="s">
        <v>14</v>
      </c>
      <c r="C1117" s="50" t="s">
        <v>3</v>
      </c>
      <c r="D1117" s="71">
        <v>14.270289999999999</v>
      </c>
      <c r="E1117" s="107">
        <v>15.567819999999999</v>
      </c>
      <c r="F1117" s="71">
        <v>16.865359999999999</v>
      </c>
      <c r="H1117" s="14" t="s">
        <v>14</v>
      </c>
      <c r="I1117" s="50" t="s">
        <v>3</v>
      </c>
      <c r="J1117" s="71">
        <v>14.057550000000001</v>
      </c>
      <c r="K1117" s="107">
        <v>15.43059</v>
      </c>
      <c r="L1117" s="71">
        <v>16.803629999999998</v>
      </c>
      <c r="N1117" s="14" t="s">
        <v>14</v>
      </c>
      <c r="O1117" s="50" t="s">
        <v>3</v>
      </c>
      <c r="P1117" s="71">
        <v>14.059139999999999</v>
      </c>
      <c r="Q1117" s="107">
        <v>15.4133</v>
      </c>
      <c r="R1117" s="71">
        <v>16.76746</v>
      </c>
      <c r="T1117" s="14" t="s">
        <v>14</v>
      </c>
      <c r="U1117" s="50" t="s">
        <v>3</v>
      </c>
      <c r="V1117" s="71">
        <v>14.011189999999999</v>
      </c>
      <c r="W1117" s="107">
        <v>15.39734</v>
      </c>
      <c r="X1117" s="71">
        <v>16.7835</v>
      </c>
      <c r="Z1117" s="14" t="s">
        <v>14</v>
      </c>
      <c r="AA1117" s="50" t="s">
        <v>3</v>
      </c>
      <c r="AB1117" s="71">
        <v>13.89226</v>
      </c>
      <c r="AC1117" s="107">
        <v>15.30372</v>
      </c>
      <c r="AD1117" s="71">
        <v>16.71519</v>
      </c>
      <c r="AF1117" s="14" t="s">
        <v>14</v>
      </c>
      <c r="AG1117" s="50" t="s">
        <v>3</v>
      </c>
      <c r="AH1117" s="71">
        <v>13.838200000000001</v>
      </c>
      <c r="AI1117" s="107">
        <v>15.270289999999999</v>
      </c>
      <c r="AJ1117" s="71">
        <v>16.702380000000002</v>
      </c>
      <c r="AL1117" s="14" t="s">
        <v>14</v>
      </c>
      <c r="AM1117" s="50" t="s">
        <v>3</v>
      </c>
      <c r="AN1117" s="71">
        <v>13.68688</v>
      </c>
      <c r="AO1117" s="107">
        <v>15.172549999999999</v>
      </c>
      <c r="AP1117" s="71">
        <v>16.65823</v>
      </c>
      <c r="AR1117" s="14" t="s">
        <v>14</v>
      </c>
      <c r="AS1117" s="50" t="s">
        <v>3</v>
      </c>
      <c r="AT1117" s="71"/>
      <c r="AU1117" s="107"/>
      <c r="AV1117" s="71"/>
      <c r="AX1117" s="14" t="s">
        <v>14</v>
      </c>
      <c r="AY1117" s="50" t="s">
        <v>3</v>
      </c>
      <c r="AZ1117" s="71">
        <v>13.411949999999999</v>
      </c>
      <c r="BA1117" s="107">
        <v>14.889469999999999</v>
      </c>
      <c r="BB1117" s="71">
        <v>16.366990000000001</v>
      </c>
      <c r="BD1117" s="14" t="s">
        <v>14</v>
      </c>
      <c r="BE1117" s="50" t="s">
        <v>3</v>
      </c>
      <c r="BF1117" s="71">
        <v>12.62078</v>
      </c>
      <c r="BG1117" s="107">
        <v>14.19059</v>
      </c>
      <c r="BH1117" s="71">
        <v>15.760400000000001</v>
      </c>
      <c r="BJ1117" s="14" t="s">
        <v>14</v>
      </c>
      <c r="BK1117" s="50" t="s">
        <v>3</v>
      </c>
      <c r="BL1117" s="71">
        <v>12.36285</v>
      </c>
      <c r="BM1117" s="107">
        <v>13.855589999999999</v>
      </c>
      <c r="BN1117" s="71">
        <v>15.348330000000001</v>
      </c>
      <c r="BP1117" s="14" t="s">
        <v>14</v>
      </c>
      <c r="BQ1117" s="50" t="s">
        <v>3</v>
      </c>
      <c r="BR1117" s="71">
        <v>11.70759</v>
      </c>
      <c r="BS1117" s="107">
        <v>13.08216</v>
      </c>
      <c r="BT1117" s="71">
        <v>14.456720000000001</v>
      </c>
      <c r="BV1117" s="14" t="s">
        <v>14</v>
      </c>
      <c r="BW1117" s="50" t="s">
        <v>3</v>
      </c>
      <c r="BX1117" s="71">
        <v>11.07029</v>
      </c>
      <c r="BY1117" s="107">
        <v>12.03112</v>
      </c>
      <c r="BZ1117" s="71">
        <v>12.991949999999999</v>
      </c>
      <c r="CB1117" s="14" t="s">
        <v>14</v>
      </c>
      <c r="CC1117" s="50" t="s">
        <v>3</v>
      </c>
      <c r="CD1117" s="3">
        <v>11.97902</v>
      </c>
      <c r="CE1117" s="3">
        <v>12.47711</v>
      </c>
      <c r="CF1117" s="3">
        <v>12.975199999999999</v>
      </c>
    </row>
    <row r="1118" spans="2:84" x14ac:dyDescent="0.3">
      <c r="B1118" s="47"/>
      <c r="C1118" s="52" t="s">
        <v>4</v>
      </c>
      <c r="D1118" s="69">
        <v>10.64289</v>
      </c>
      <c r="E1118" s="79">
        <v>10.94215</v>
      </c>
      <c r="F1118" s="69">
        <v>11.24142</v>
      </c>
      <c r="H1118" s="47"/>
      <c r="I1118" s="52" t="s">
        <v>4</v>
      </c>
      <c r="J1118" s="69">
        <v>10.66422</v>
      </c>
      <c r="K1118" s="79">
        <v>10.96565</v>
      </c>
      <c r="L1118" s="69">
        <v>11.26708</v>
      </c>
      <c r="N1118" s="47"/>
      <c r="O1118" s="52" t="s">
        <v>4</v>
      </c>
      <c r="P1118" s="69">
        <v>10.659739999999999</v>
      </c>
      <c r="Q1118" s="79">
        <v>10.96786</v>
      </c>
      <c r="R1118" s="69">
        <v>11.27599</v>
      </c>
      <c r="T1118" s="47"/>
      <c r="U1118" s="52" t="s">
        <v>4</v>
      </c>
      <c r="V1118" s="69">
        <v>10.62384</v>
      </c>
      <c r="W1118" s="79">
        <v>10.9335</v>
      </c>
      <c r="X1118" s="69">
        <v>11.243169999999999</v>
      </c>
      <c r="Z1118" s="47"/>
      <c r="AA1118" s="52" t="s">
        <v>4</v>
      </c>
      <c r="AB1118" s="69">
        <v>10.669359999999999</v>
      </c>
      <c r="AC1118" s="79">
        <v>10.968780000000001</v>
      </c>
      <c r="AD1118" s="69">
        <v>11.2682</v>
      </c>
      <c r="AF1118" s="47"/>
      <c r="AG1118" s="52" t="s">
        <v>4</v>
      </c>
      <c r="AH1118" s="69">
        <v>10.66029</v>
      </c>
      <c r="AI1118" s="79">
        <v>10.97879</v>
      </c>
      <c r="AJ1118" s="69">
        <v>11.2973</v>
      </c>
      <c r="AL1118" s="47"/>
      <c r="AM1118" s="52" t="s">
        <v>4</v>
      </c>
      <c r="AN1118" s="69">
        <v>10.714270000000001</v>
      </c>
      <c r="AO1118" s="79">
        <v>11.01667</v>
      </c>
      <c r="AP1118" s="69">
        <v>11.31906</v>
      </c>
      <c r="AR1118" s="47"/>
      <c r="AS1118" s="52" t="s">
        <v>4</v>
      </c>
      <c r="AT1118" s="69"/>
      <c r="AU1118" s="79"/>
      <c r="AV1118" s="69"/>
      <c r="AX1118" s="47"/>
      <c r="AY1118" s="52" t="s">
        <v>4</v>
      </c>
      <c r="AZ1118" s="69">
        <v>10.75559</v>
      </c>
      <c r="BA1118" s="79">
        <v>11.081329999999999</v>
      </c>
      <c r="BB1118" s="69">
        <v>11.40706</v>
      </c>
      <c r="BD1118" s="47"/>
      <c r="BE1118" s="52" t="s">
        <v>4</v>
      </c>
      <c r="BF1118" s="69">
        <v>11.002599999999999</v>
      </c>
      <c r="BG1118" s="79">
        <v>11.30866</v>
      </c>
      <c r="BH1118" s="69">
        <v>11.61472</v>
      </c>
      <c r="BJ1118" s="47"/>
      <c r="BK1118" s="52" t="s">
        <v>4</v>
      </c>
      <c r="BL1118" s="69">
        <v>11.131690000000001</v>
      </c>
      <c r="BM1118" s="79">
        <v>11.43741</v>
      </c>
      <c r="BN1118" s="69">
        <v>11.74314</v>
      </c>
      <c r="BP1118" s="47"/>
      <c r="BQ1118" s="52" t="s">
        <v>4</v>
      </c>
      <c r="BR1118" s="69">
        <v>11.41113</v>
      </c>
      <c r="BS1118" s="79">
        <v>11.6395</v>
      </c>
      <c r="BT1118" s="69">
        <v>11.86787</v>
      </c>
      <c r="BV1118" s="47"/>
      <c r="BW1118" s="52" t="s">
        <v>4</v>
      </c>
      <c r="BX1118" s="69">
        <v>11.7867</v>
      </c>
      <c r="BY1118" s="79">
        <v>11.98005</v>
      </c>
      <c r="BZ1118" s="69">
        <v>12.173389999999999</v>
      </c>
      <c r="CB1118" s="47"/>
      <c r="CC1118" s="52" t="s">
        <v>4</v>
      </c>
      <c r="CD1118" s="3">
        <v>12.585710000000001</v>
      </c>
      <c r="CE1118" s="3">
        <v>12.759840000000001</v>
      </c>
      <c r="CF1118" s="3">
        <v>12.93397</v>
      </c>
    </row>
    <row r="1119" spans="2:84" x14ac:dyDescent="0.3">
      <c r="B1119" s="14" t="s">
        <v>15</v>
      </c>
      <c r="C1119" s="50" t="s">
        <v>3</v>
      </c>
      <c r="D1119" s="71">
        <v>16.53322</v>
      </c>
      <c r="E1119" s="78">
        <v>17.468489999999999</v>
      </c>
      <c r="F1119" s="71">
        <v>18.403759999999998</v>
      </c>
      <c r="H1119" s="14" t="s">
        <v>15</v>
      </c>
      <c r="I1119" s="50" t="s">
        <v>3</v>
      </c>
      <c r="J1119" s="71">
        <v>16.408200000000001</v>
      </c>
      <c r="K1119" s="78">
        <v>17.38034</v>
      </c>
      <c r="L1119" s="71">
        <v>18.35247</v>
      </c>
      <c r="N1119" s="14" t="s">
        <v>15</v>
      </c>
      <c r="O1119" s="50" t="s">
        <v>3</v>
      </c>
      <c r="P1119" s="71">
        <v>16.331980000000001</v>
      </c>
      <c r="Q1119" s="78">
        <v>17.355029999999999</v>
      </c>
      <c r="R1119" s="71">
        <v>18.378080000000001</v>
      </c>
      <c r="T1119" s="14" t="s">
        <v>15</v>
      </c>
      <c r="U1119" s="50" t="s">
        <v>3</v>
      </c>
      <c r="V1119" s="71">
        <v>16.31026</v>
      </c>
      <c r="W1119" s="78">
        <v>17.32995</v>
      </c>
      <c r="X1119" s="71">
        <v>18.34965</v>
      </c>
      <c r="Z1119" s="14" t="s">
        <v>15</v>
      </c>
      <c r="AA1119" s="50" t="s">
        <v>3</v>
      </c>
      <c r="AB1119" s="71">
        <v>16.260210000000001</v>
      </c>
      <c r="AC1119" s="78">
        <v>17.23987</v>
      </c>
      <c r="AD1119" s="71">
        <v>18.219519999999999</v>
      </c>
      <c r="AF1119" s="14" t="s">
        <v>15</v>
      </c>
      <c r="AG1119" s="50" t="s">
        <v>3</v>
      </c>
      <c r="AH1119" s="71">
        <v>16.18188</v>
      </c>
      <c r="AI1119" s="78">
        <v>17.29017</v>
      </c>
      <c r="AJ1119" s="71">
        <v>18.39846</v>
      </c>
      <c r="AL1119" s="14" t="s">
        <v>15</v>
      </c>
      <c r="AM1119" s="50" t="s">
        <v>3</v>
      </c>
      <c r="AN1119" s="71">
        <v>16.228370000000002</v>
      </c>
      <c r="AO1119" s="78">
        <v>17.294740000000001</v>
      </c>
      <c r="AP1119" s="71">
        <v>18.36111</v>
      </c>
      <c r="AR1119" s="14" t="s">
        <v>15</v>
      </c>
      <c r="AS1119" s="50" t="s">
        <v>3</v>
      </c>
      <c r="AT1119" s="71"/>
      <c r="AU1119" s="78"/>
      <c r="AV1119" s="71"/>
      <c r="AX1119" s="14" t="s">
        <v>15</v>
      </c>
      <c r="AY1119" s="50" t="s">
        <v>3</v>
      </c>
      <c r="AZ1119" s="71">
        <v>16.344609999999999</v>
      </c>
      <c r="BA1119" s="78">
        <v>17.330439999999999</v>
      </c>
      <c r="BB1119" s="71">
        <v>18.31626</v>
      </c>
      <c r="BD1119" s="14" t="s">
        <v>15</v>
      </c>
      <c r="BE1119" s="50" t="s">
        <v>3</v>
      </c>
      <c r="BF1119" s="71">
        <v>16.420970000000001</v>
      </c>
      <c r="BG1119" s="78">
        <v>17.424189999999999</v>
      </c>
      <c r="BH1119" s="71">
        <v>18.427399999999999</v>
      </c>
      <c r="BJ1119" s="14" t="s">
        <v>15</v>
      </c>
      <c r="BK1119" s="50" t="s">
        <v>3</v>
      </c>
      <c r="BL1119" s="71">
        <v>16.770029999999998</v>
      </c>
      <c r="BM1119" s="78">
        <v>17.721430000000002</v>
      </c>
      <c r="BN1119" s="71">
        <v>18.672830000000001</v>
      </c>
      <c r="BP1119" s="14" t="s">
        <v>15</v>
      </c>
      <c r="BQ1119" s="50" t="s">
        <v>3</v>
      </c>
      <c r="BR1119" s="71">
        <v>16.800260000000002</v>
      </c>
      <c r="BS1119" s="78">
        <v>17.762499999999999</v>
      </c>
      <c r="BT1119" s="71">
        <v>18.724740000000001</v>
      </c>
      <c r="BV1119" s="14" t="s">
        <v>15</v>
      </c>
      <c r="BW1119" s="50" t="s">
        <v>3</v>
      </c>
      <c r="BX1119" s="71">
        <v>18.113589999999999</v>
      </c>
      <c r="BY1119" s="78">
        <v>18.615410000000001</v>
      </c>
      <c r="BZ1119" s="71">
        <v>19.117229999999999</v>
      </c>
      <c r="CB1119" s="14" t="s">
        <v>15</v>
      </c>
      <c r="CC1119" s="50" t="s">
        <v>3</v>
      </c>
      <c r="CD1119" s="3">
        <v>21.40766</v>
      </c>
      <c r="CE1119" s="3">
        <v>21.982430000000001</v>
      </c>
      <c r="CF1119" s="3">
        <v>22.557210000000001</v>
      </c>
    </row>
    <row r="1120" spans="2:84" x14ac:dyDescent="0.3">
      <c r="B1120" s="47"/>
      <c r="C1120" s="52" t="s">
        <v>4</v>
      </c>
      <c r="D1120" s="69">
        <v>10.24314</v>
      </c>
      <c r="E1120" s="79">
        <v>10.5275</v>
      </c>
      <c r="F1120" s="69">
        <v>10.811859999999999</v>
      </c>
      <c r="H1120" s="47"/>
      <c r="I1120" s="52" t="s">
        <v>4</v>
      </c>
      <c r="J1120" s="69">
        <v>10.310420000000001</v>
      </c>
      <c r="K1120" s="79">
        <v>10.57522</v>
      </c>
      <c r="L1120" s="69">
        <v>10.840020000000001</v>
      </c>
      <c r="N1120" s="47"/>
      <c r="O1120" s="52" t="s">
        <v>4</v>
      </c>
      <c r="P1120" s="69">
        <v>10.304270000000001</v>
      </c>
      <c r="Q1120" s="79">
        <v>10.57549</v>
      </c>
      <c r="R1120" s="69">
        <v>10.84671</v>
      </c>
      <c r="T1120" s="47"/>
      <c r="U1120" s="52" t="s">
        <v>4</v>
      </c>
      <c r="V1120" s="69">
        <v>10.30067</v>
      </c>
      <c r="W1120" s="79">
        <v>10.55036</v>
      </c>
      <c r="X1120" s="69">
        <v>10.800050000000001</v>
      </c>
      <c r="Z1120" s="47"/>
      <c r="AA1120" s="52" t="s">
        <v>4</v>
      </c>
      <c r="AB1120" s="69">
        <v>10.362740000000001</v>
      </c>
      <c r="AC1120" s="79">
        <v>10.613619999999999</v>
      </c>
      <c r="AD1120" s="69">
        <v>10.8645</v>
      </c>
      <c r="AF1120" s="47"/>
      <c r="AG1120" s="52" t="s">
        <v>4</v>
      </c>
      <c r="AH1120" s="69">
        <v>10.34511</v>
      </c>
      <c r="AI1120" s="79">
        <v>10.591419999999999</v>
      </c>
      <c r="AJ1120" s="69">
        <v>10.837730000000001</v>
      </c>
      <c r="AL1120" s="47"/>
      <c r="AM1120" s="52" t="s">
        <v>4</v>
      </c>
      <c r="AN1120" s="69">
        <v>10.40765</v>
      </c>
      <c r="AO1120" s="79">
        <v>10.643840000000001</v>
      </c>
      <c r="AP1120" s="69">
        <v>10.88002</v>
      </c>
      <c r="AR1120" s="47"/>
      <c r="AS1120" s="52" t="s">
        <v>4</v>
      </c>
      <c r="AT1120" s="69"/>
      <c r="AU1120" s="79"/>
      <c r="AV1120" s="69"/>
      <c r="AX1120" s="47"/>
      <c r="AY1120" s="52" t="s">
        <v>4</v>
      </c>
      <c r="AZ1120" s="69">
        <v>10.45434</v>
      </c>
      <c r="BA1120" s="79">
        <v>10.70018</v>
      </c>
      <c r="BB1120" s="69">
        <v>10.94603</v>
      </c>
      <c r="BD1120" s="47"/>
      <c r="BE1120" s="52" t="s">
        <v>4</v>
      </c>
      <c r="BF1120" s="69">
        <v>10.646319999999999</v>
      </c>
      <c r="BG1120" s="79">
        <v>10.940390000000001</v>
      </c>
      <c r="BH1120" s="69">
        <v>11.23446</v>
      </c>
      <c r="BJ1120" s="47"/>
      <c r="BK1120" s="52" t="s">
        <v>4</v>
      </c>
      <c r="BL1120" s="69">
        <v>10.72908</v>
      </c>
      <c r="BM1120" s="79">
        <v>11.028280000000001</v>
      </c>
      <c r="BN1120" s="69">
        <v>11.32748</v>
      </c>
      <c r="BP1120" s="47"/>
      <c r="BQ1120" s="52" t="s">
        <v>4</v>
      </c>
      <c r="BR1120" s="69">
        <v>10.96339</v>
      </c>
      <c r="BS1120" s="79">
        <v>11.3094</v>
      </c>
      <c r="BT1120" s="69">
        <v>11.655419999999999</v>
      </c>
      <c r="BV1120" s="47"/>
      <c r="BW1120" s="52" t="s">
        <v>4</v>
      </c>
      <c r="BX1120" s="69">
        <v>11.59905</v>
      </c>
      <c r="BY1120" s="79">
        <v>11.78899</v>
      </c>
      <c r="BZ1120" s="69">
        <v>11.97893</v>
      </c>
      <c r="CB1120" s="47"/>
      <c r="CC1120" s="52" t="s">
        <v>4</v>
      </c>
      <c r="CD1120" s="3">
        <v>11.38472</v>
      </c>
      <c r="CE1120" s="3">
        <v>11.495570000000001</v>
      </c>
      <c r="CF1120" s="3">
        <v>11.60641</v>
      </c>
    </row>
    <row r="1121" spans="2:84" x14ac:dyDescent="0.3">
      <c r="B1121" s="14" t="s">
        <v>16</v>
      </c>
      <c r="C1121" s="50" t="s">
        <v>3</v>
      </c>
      <c r="D1121" s="71">
        <v>2.6349100000000001</v>
      </c>
      <c r="E1121" s="78">
        <v>2.80958</v>
      </c>
      <c r="F1121" s="71">
        <v>2.9842599999999999</v>
      </c>
      <c r="H1121" s="14" t="s">
        <v>16</v>
      </c>
      <c r="I1121" s="50" t="s">
        <v>3</v>
      </c>
      <c r="J1121" s="71">
        <v>2.6418699999999999</v>
      </c>
      <c r="K1121" s="78">
        <v>2.8092199999999998</v>
      </c>
      <c r="L1121" s="71">
        <v>2.9765700000000002</v>
      </c>
      <c r="N1121" s="14" t="s">
        <v>16</v>
      </c>
      <c r="O1121" s="50" t="s">
        <v>3</v>
      </c>
      <c r="P1121" s="71">
        <v>2.6817799999999998</v>
      </c>
      <c r="Q1121" s="78">
        <v>2.7924899999999999</v>
      </c>
      <c r="R1121" s="71">
        <v>2.9032</v>
      </c>
      <c r="T1121" s="14" t="s">
        <v>16</v>
      </c>
      <c r="U1121" s="50" t="s">
        <v>3</v>
      </c>
      <c r="V1121" s="71">
        <v>2.6274299999999999</v>
      </c>
      <c r="W1121" s="78">
        <v>2.8504299999999998</v>
      </c>
      <c r="X1121" s="71">
        <v>3.0734400000000002</v>
      </c>
      <c r="Z1121" s="14" t="s">
        <v>16</v>
      </c>
      <c r="AA1121" s="50" t="s">
        <v>3</v>
      </c>
      <c r="AB1121" s="71">
        <v>2.6247699999999998</v>
      </c>
      <c r="AC1121" s="78">
        <v>2.8161499999999999</v>
      </c>
      <c r="AD1121" s="71">
        <v>3.00752</v>
      </c>
      <c r="AF1121" s="14" t="s">
        <v>16</v>
      </c>
      <c r="AG1121" s="50" t="s">
        <v>3</v>
      </c>
      <c r="AH1121" s="71">
        <v>2.6343299999999998</v>
      </c>
      <c r="AI1121" s="78">
        <v>2.8134199999999998</v>
      </c>
      <c r="AJ1121" s="71">
        <v>2.9925199999999998</v>
      </c>
      <c r="AL1121" s="14" t="s">
        <v>16</v>
      </c>
      <c r="AM1121" s="50" t="s">
        <v>3</v>
      </c>
      <c r="AN1121" s="71">
        <v>2.6710600000000002</v>
      </c>
      <c r="AO1121" s="78">
        <v>2.8032300000000001</v>
      </c>
      <c r="AP1121" s="71">
        <v>2.9354</v>
      </c>
      <c r="AR1121" s="14" t="s">
        <v>16</v>
      </c>
      <c r="AS1121" s="50" t="s">
        <v>3</v>
      </c>
      <c r="AT1121" s="71"/>
      <c r="AU1121" s="78"/>
      <c r="AV1121" s="71"/>
      <c r="AX1121" s="14" t="s">
        <v>16</v>
      </c>
      <c r="AY1121" s="50" t="s">
        <v>3</v>
      </c>
      <c r="AZ1121" s="71">
        <v>2.6720100000000002</v>
      </c>
      <c r="BA1121" s="78">
        <v>2.76823</v>
      </c>
      <c r="BB1121" s="71">
        <v>2.8644599999999998</v>
      </c>
      <c r="BD1121" s="14" t="s">
        <v>16</v>
      </c>
      <c r="BE1121" s="50" t="s">
        <v>3</v>
      </c>
      <c r="BF1121" s="71">
        <v>2.6206100000000001</v>
      </c>
      <c r="BG1121" s="78">
        <v>2.6918500000000001</v>
      </c>
      <c r="BH1121" s="71">
        <v>2.76309</v>
      </c>
      <c r="BJ1121" s="14" t="s">
        <v>16</v>
      </c>
      <c r="BK1121" s="50" t="s">
        <v>3</v>
      </c>
      <c r="BL1121" s="71">
        <v>2.5838700000000001</v>
      </c>
      <c r="BM1121" s="78">
        <v>2.63957</v>
      </c>
      <c r="BN1121" s="71">
        <v>2.6952600000000002</v>
      </c>
      <c r="BP1121" s="14" t="s">
        <v>16</v>
      </c>
      <c r="BQ1121" s="50" t="s">
        <v>3</v>
      </c>
      <c r="BR1121" s="71">
        <v>2.5457800000000002</v>
      </c>
      <c r="BS1121" s="78">
        <v>2.60223</v>
      </c>
      <c r="BT1121" s="71">
        <v>2.6586699999999999</v>
      </c>
      <c r="BV1121" s="14" t="s">
        <v>16</v>
      </c>
      <c r="BW1121" s="50" t="s">
        <v>3</v>
      </c>
      <c r="BX1121" s="71">
        <v>2.5337700000000001</v>
      </c>
      <c r="BY1121" s="78">
        <v>2.5680100000000001</v>
      </c>
      <c r="BZ1121" s="71">
        <v>2.6022400000000001</v>
      </c>
      <c r="CB1121" s="14" t="s">
        <v>16</v>
      </c>
      <c r="CC1121" s="50" t="s">
        <v>3</v>
      </c>
      <c r="CD1121" s="3">
        <v>2.5112299999999999</v>
      </c>
      <c r="CE1121" s="3">
        <v>2.5313099999999999</v>
      </c>
      <c r="CF1121" s="3">
        <v>2.5514000000000001</v>
      </c>
    </row>
    <row r="1122" spans="2:84" x14ac:dyDescent="0.3">
      <c r="B1122" s="47"/>
      <c r="C1122" s="52" t="s">
        <v>4</v>
      </c>
      <c r="D1122" s="69">
        <v>1.3551899999999999</v>
      </c>
      <c r="E1122" s="79">
        <v>1.39984</v>
      </c>
      <c r="F1122" s="69">
        <v>1.4444900000000001</v>
      </c>
      <c r="H1122" s="47"/>
      <c r="I1122" s="52" t="s">
        <v>4</v>
      </c>
      <c r="J1122" s="69">
        <v>1.3470800000000001</v>
      </c>
      <c r="K1122" s="79">
        <v>1.39764</v>
      </c>
      <c r="L1122" s="69">
        <v>1.44821</v>
      </c>
      <c r="N1122" s="47"/>
      <c r="O1122" s="52" t="s">
        <v>4</v>
      </c>
      <c r="P1122" s="69">
        <v>1.39544</v>
      </c>
      <c r="Q1122" s="79">
        <v>1.4087400000000001</v>
      </c>
      <c r="R1122" s="69">
        <v>1.42204</v>
      </c>
      <c r="T1122" s="47"/>
      <c r="U1122" s="52" t="s">
        <v>4</v>
      </c>
      <c r="V1122" s="69">
        <v>1.3008999999999999</v>
      </c>
      <c r="W1122" s="79">
        <v>1.37887</v>
      </c>
      <c r="X1122" s="69">
        <v>1.4568300000000001</v>
      </c>
      <c r="Z1122" s="47"/>
      <c r="AA1122" s="52" t="s">
        <v>4</v>
      </c>
      <c r="AB1122" s="69">
        <v>1.32663</v>
      </c>
      <c r="AC1122" s="79">
        <v>1.3954599999999999</v>
      </c>
      <c r="AD1122" s="69">
        <v>1.4642900000000001</v>
      </c>
      <c r="AF1122" s="47"/>
      <c r="AG1122" s="52" t="s">
        <v>4</v>
      </c>
      <c r="AH1122" s="69">
        <v>1.3587499999999999</v>
      </c>
      <c r="AI1122" s="79">
        <v>1.3987099999999999</v>
      </c>
      <c r="AJ1122" s="69">
        <v>1.4386699999999999</v>
      </c>
      <c r="AL1122" s="47"/>
      <c r="AM1122" s="52" t="s">
        <v>4</v>
      </c>
      <c r="AN1122" s="69">
        <v>1.38405</v>
      </c>
      <c r="AO1122" s="79">
        <v>1.41934</v>
      </c>
      <c r="AP1122" s="69">
        <v>1.4546399999999999</v>
      </c>
      <c r="AR1122" s="47"/>
      <c r="AS1122" s="52" t="s">
        <v>4</v>
      </c>
      <c r="AT1122" s="69"/>
      <c r="AU1122" s="79"/>
      <c r="AV1122" s="69"/>
      <c r="AX1122" s="47"/>
      <c r="AY1122" s="52" t="s">
        <v>4</v>
      </c>
      <c r="AZ1122" s="69">
        <v>1.38629</v>
      </c>
      <c r="BA1122" s="79">
        <v>1.41706</v>
      </c>
      <c r="BB1122" s="69">
        <v>1.44783</v>
      </c>
      <c r="BD1122" s="47"/>
      <c r="BE1122" s="52" t="s">
        <v>4</v>
      </c>
      <c r="BF1122" s="69">
        <v>1.42266</v>
      </c>
      <c r="BG1122" s="79">
        <v>1.4347799999999999</v>
      </c>
      <c r="BH1122" s="69">
        <v>1.4469099999999999</v>
      </c>
      <c r="BJ1122" s="47"/>
      <c r="BK1122" s="52" t="s">
        <v>4</v>
      </c>
      <c r="BL1122" s="69">
        <v>1.4252100000000001</v>
      </c>
      <c r="BM1122" s="79">
        <v>1.4417599999999999</v>
      </c>
      <c r="BN1122" s="69">
        <v>1.45831</v>
      </c>
      <c r="BP1122" s="47"/>
      <c r="BQ1122" s="52" t="s">
        <v>4</v>
      </c>
      <c r="BR1122" s="69">
        <v>1.4163399999999999</v>
      </c>
      <c r="BS1122" s="79">
        <v>1.42893</v>
      </c>
      <c r="BT1122" s="69">
        <v>1.4415199999999999</v>
      </c>
      <c r="BV1122" s="47"/>
      <c r="BW1122" s="52" t="s">
        <v>4</v>
      </c>
      <c r="BX1122" s="69">
        <v>1.4341600000000001</v>
      </c>
      <c r="BY1122" s="79">
        <v>1.4454100000000001</v>
      </c>
      <c r="BZ1122" s="69">
        <v>1.45665</v>
      </c>
      <c r="CB1122" s="47"/>
      <c r="CC1122" s="52" t="s">
        <v>4</v>
      </c>
      <c r="CD1122" s="3">
        <v>1.42814</v>
      </c>
      <c r="CE1122" s="3">
        <v>1.44133</v>
      </c>
      <c r="CF1122" s="3">
        <v>1.4545300000000001</v>
      </c>
    </row>
    <row r="1123" spans="2:84" x14ac:dyDescent="0.3">
      <c r="B1123" s="14" t="s">
        <v>17</v>
      </c>
      <c r="C1123" s="50" t="s">
        <v>3</v>
      </c>
      <c r="D1123" s="71">
        <v>88.245469999999997</v>
      </c>
      <c r="E1123" s="107">
        <v>88.778739999999999</v>
      </c>
      <c r="F1123" s="71">
        <v>89.312010000000001</v>
      </c>
      <c r="H1123" s="14" t="s">
        <v>17</v>
      </c>
      <c r="I1123" s="50" t="s">
        <v>3</v>
      </c>
      <c r="J1123" s="71">
        <v>88.234530000000007</v>
      </c>
      <c r="K1123" s="107">
        <v>88.7898</v>
      </c>
      <c r="L1123" s="71">
        <v>89.345079999999996</v>
      </c>
      <c r="N1123" s="14" t="s">
        <v>17</v>
      </c>
      <c r="O1123" s="50" t="s">
        <v>3</v>
      </c>
      <c r="P1123" s="71">
        <v>88.229500000000002</v>
      </c>
      <c r="Q1123" s="107">
        <v>88.766829999999999</v>
      </c>
      <c r="R1123" s="71">
        <v>89.304169999999999</v>
      </c>
      <c r="T1123" s="14" t="s">
        <v>17</v>
      </c>
      <c r="U1123" s="50" t="s">
        <v>3</v>
      </c>
      <c r="V1123" s="71">
        <v>88.208960000000005</v>
      </c>
      <c r="W1123" s="107">
        <v>88.742180000000005</v>
      </c>
      <c r="X1123" s="71">
        <v>89.275390000000002</v>
      </c>
      <c r="Z1123" s="14" t="s">
        <v>17</v>
      </c>
      <c r="AA1123" s="50" t="s">
        <v>3</v>
      </c>
      <c r="AB1123" s="71">
        <v>88.192080000000004</v>
      </c>
      <c r="AC1123" s="107">
        <v>88.736350000000002</v>
      </c>
      <c r="AD1123" s="71">
        <v>89.280619999999999</v>
      </c>
      <c r="AF1123" s="14" t="s">
        <v>17</v>
      </c>
      <c r="AG1123" s="50" t="s">
        <v>3</v>
      </c>
      <c r="AH1123" s="71">
        <v>88.189809999999994</v>
      </c>
      <c r="AI1123" s="107">
        <v>88.746250000000003</v>
      </c>
      <c r="AJ1123" s="71">
        <v>89.302689999999998</v>
      </c>
      <c r="AL1123" s="14" t="s">
        <v>17</v>
      </c>
      <c r="AM1123" s="50" t="s">
        <v>3</v>
      </c>
      <c r="AN1123" s="71">
        <v>88.185839999999999</v>
      </c>
      <c r="AO1123" s="107">
        <v>88.735990000000001</v>
      </c>
      <c r="AP1123" s="71">
        <v>89.286140000000003</v>
      </c>
      <c r="AR1123" s="14" t="s">
        <v>17</v>
      </c>
      <c r="AS1123" s="50" t="s">
        <v>3</v>
      </c>
      <c r="AT1123" s="71"/>
      <c r="AU1123" s="107"/>
      <c r="AV1123" s="71"/>
      <c r="AX1123" s="14" t="s">
        <v>17</v>
      </c>
      <c r="AY1123" s="50" t="s">
        <v>3</v>
      </c>
      <c r="AZ1123" s="71">
        <v>88.11918</v>
      </c>
      <c r="BA1123" s="107">
        <v>88.768789999999996</v>
      </c>
      <c r="BB1123" s="71">
        <v>89.418390000000002</v>
      </c>
      <c r="BD1123" s="14" t="s">
        <v>17</v>
      </c>
      <c r="BE1123" s="50" t="s">
        <v>3</v>
      </c>
      <c r="BF1123" s="71">
        <v>88.178049999999999</v>
      </c>
      <c r="BG1123" s="107">
        <v>89.031030000000001</v>
      </c>
      <c r="BH1123" s="71">
        <v>89.884</v>
      </c>
      <c r="BJ1123" s="14" t="s">
        <v>17</v>
      </c>
      <c r="BK1123" s="50" t="s">
        <v>3</v>
      </c>
      <c r="BL1123" s="71">
        <v>88.315399999999997</v>
      </c>
      <c r="BM1123" s="107">
        <v>89.526830000000004</v>
      </c>
      <c r="BN1123" s="71">
        <v>90.738259999999997</v>
      </c>
      <c r="BP1123" s="14" t="s">
        <v>17</v>
      </c>
      <c r="BQ1123" s="50" t="s">
        <v>3</v>
      </c>
      <c r="BR1123" s="71">
        <v>88.953059999999994</v>
      </c>
      <c r="BS1123" s="107">
        <v>90.595269999999999</v>
      </c>
      <c r="BT1123" s="71">
        <v>92.237480000000005</v>
      </c>
      <c r="BV1123" s="14" t="s">
        <v>17</v>
      </c>
      <c r="BW1123" s="50" t="s">
        <v>3</v>
      </c>
      <c r="BX1123" s="71">
        <v>90.640519999999995</v>
      </c>
      <c r="BY1123" s="107">
        <v>93.020150000000001</v>
      </c>
      <c r="BZ1123" s="71">
        <v>95.399780000000007</v>
      </c>
      <c r="CB1123" s="14" t="s">
        <v>17</v>
      </c>
      <c r="CC1123" s="50" t="s">
        <v>3</v>
      </c>
      <c r="CD1123" s="3">
        <v>100.67758000000001</v>
      </c>
      <c r="CE1123" s="3">
        <v>104.27001</v>
      </c>
      <c r="CF1123" s="3">
        <v>107.86244000000001</v>
      </c>
    </row>
    <row r="1124" spans="2:84" x14ac:dyDescent="0.3">
      <c r="B1124" s="47"/>
      <c r="C1124" s="52" t="s">
        <v>4</v>
      </c>
      <c r="D1124" s="69">
        <v>42.269590000000001</v>
      </c>
      <c r="E1124" s="79">
        <v>42.53152</v>
      </c>
      <c r="F1124" s="69">
        <v>42.793439999999997</v>
      </c>
      <c r="H1124" s="47"/>
      <c r="I1124" s="52" t="s">
        <v>4</v>
      </c>
      <c r="J1124" s="69">
        <v>42.286549999999998</v>
      </c>
      <c r="K1124" s="79">
        <v>42.554009999999998</v>
      </c>
      <c r="L1124" s="69">
        <v>42.821469999999998</v>
      </c>
      <c r="N1124" s="47"/>
      <c r="O1124" s="52" t="s">
        <v>4</v>
      </c>
      <c r="P1124" s="69">
        <v>42.278739999999999</v>
      </c>
      <c r="Q1124" s="79">
        <v>42.541829999999997</v>
      </c>
      <c r="R1124" s="69">
        <v>42.80491</v>
      </c>
      <c r="T1124" s="47"/>
      <c r="U1124" s="52" t="s">
        <v>4</v>
      </c>
      <c r="V1124" s="69">
        <v>42.28096</v>
      </c>
      <c r="W1124" s="79">
        <v>42.54871</v>
      </c>
      <c r="X1124" s="69">
        <v>42.816450000000003</v>
      </c>
      <c r="Z1124" s="47"/>
      <c r="AA1124" s="52" t="s">
        <v>4</v>
      </c>
      <c r="AB1124" s="69">
        <v>42.284640000000003</v>
      </c>
      <c r="AC1124" s="79">
        <v>42.60371</v>
      </c>
      <c r="AD1124" s="69">
        <v>42.922780000000003</v>
      </c>
      <c r="AF1124" s="47"/>
      <c r="AG1124" s="52" t="s">
        <v>4</v>
      </c>
      <c r="AH1124" s="69">
        <v>42.26473</v>
      </c>
      <c r="AI1124" s="79">
        <v>42.544519999999999</v>
      </c>
      <c r="AJ1124" s="69">
        <v>42.824309999999997</v>
      </c>
      <c r="AL1124" s="47"/>
      <c r="AM1124" s="52" t="s">
        <v>4</v>
      </c>
      <c r="AN1124" s="69">
        <v>42.279899999999998</v>
      </c>
      <c r="AO1124" s="79">
        <v>42.561549999999997</v>
      </c>
      <c r="AP1124" s="69">
        <v>42.843209999999999</v>
      </c>
      <c r="AR1124" s="47"/>
      <c r="AS1124" s="52" t="s">
        <v>4</v>
      </c>
      <c r="AT1124" s="69"/>
      <c r="AU1124" s="79"/>
      <c r="AV1124" s="69"/>
      <c r="AX1124" s="47"/>
      <c r="AY1124" s="52" t="s">
        <v>4</v>
      </c>
      <c r="AZ1124" s="69">
        <v>42.318860000000001</v>
      </c>
      <c r="BA1124" s="79">
        <v>42.65851</v>
      </c>
      <c r="BB1124" s="69">
        <v>42.998150000000003</v>
      </c>
      <c r="BD1124" s="47"/>
      <c r="BE1124" s="52" t="s">
        <v>4</v>
      </c>
      <c r="BF1124" s="69">
        <v>42.389270000000003</v>
      </c>
      <c r="BG1124" s="79">
        <v>42.943390000000001</v>
      </c>
      <c r="BH1124" s="69">
        <v>43.497509999999998</v>
      </c>
      <c r="BJ1124" s="47"/>
      <c r="BK1124" s="52" t="s">
        <v>4</v>
      </c>
      <c r="BL1124" s="69">
        <v>42.513590000000001</v>
      </c>
      <c r="BM1124" s="79">
        <v>43.433669999999999</v>
      </c>
      <c r="BN1124" s="69">
        <v>44.353749999999998</v>
      </c>
      <c r="BP1124" s="47"/>
      <c r="BQ1124" s="52" t="s">
        <v>4</v>
      </c>
      <c r="BR1124" s="69">
        <v>43.196570000000001</v>
      </c>
      <c r="BS1124" s="79">
        <v>44.619300000000003</v>
      </c>
      <c r="BT1124" s="69">
        <v>46.042029999999997</v>
      </c>
      <c r="BV1124" s="47"/>
      <c r="BW1124" s="52" t="s">
        <v>4</v>
      </c>
      <c r="BX1124" s="69">
        <v>44.659239999999997</v>
      </c>
      <c r="BY1124" s="79">
        <v>47.065849999999998</v>
      </c>
      <c r="BZ1124" s="69">
        <v>49.472470000000001</v>
      </c>
      <c r="CB1124" s="47"/>
      <c r="CC1124" s="52" t="s">
        <v>4</v>
      </c>
      <c r="CD1124" s="3">
        <v>55.190370000000001</v>
      </c>
      <c r="CE1124" s="3">
        <v>59.256779999999999</v>
      </c>
      <c r="CF1124" s="3">
        <v>63.323189999999997</v>
      </c>
    </row>
    <row r="1125" spans="2:84" x14ac:dyDescent="0.3">
      <c r="B1125" s="14" t="s">
        <v>18</v>
      </c>
      <c r="C1125" s="50" t="s">
        <v>3</v>
      </c>
      <c r="D1125" s="71">
        <v>84.913439999999994</v>
      </c>
      <c r="E1125" s="78">
        <v>85.233450000000005</v>
      </c>
      <c r="F1125" s="71">
        <v>85.553460000000001</v>
      </c>
      <c r="H1125" s="14" t="s">
        <v>18</v>
      </c>
      <c r="I1125" s="50" t="s">
        <v>3</v>
      </c>
      <c r="J1125" s="71">
        <v>84.909559999999999</v>
      </c>
      <c r="K1125" s="78">
        <v>85.235150000000004</v>
      </c>
      <c r="L1125" s="71">
        <v>85.560739999999996</v>
      </c>
      <c r="N1125" s="14" t="s">
        <v>18</v>
      </c>
      <c r="O1125" s="50" t="s">
        <v>3</v>
      </c>
      <c r="P1125" s="71">
        <v>84.914029999999997</v>
      </c>
      <c r="Q1125" s="78">
        <v>85.229510000000005</v>
      </c>
      <c r="R1125" s="71">
        <v>85.545000000000002</v>
      </c>
      <c r="T1125" s="14" t="s">
        <v>18</v>
      </c>
      <c r="U1125" s="50" t="s">
        <v>3</v>
      </c>
      <c r="V1125" s="71">
        <v>84.913030000000006</v>
      </c>
      <c r="W1125" s="78">
        <v>85.221729999999994</v>
      </c>
      <c r="X1125" s="71">
        <v>85.530429999999996</v>
      </c>
      <c r="Z1125" s="14" t="s">
        <v>18</v>
      </c>
      <c r="AA1125" s="50" t="s">
        <v>3</v>
      </c>
      <c r="AB1125" s="71">
        <v>84.914510000000007</v>
      </c>
      <c r="AC1125" s="78">
        <v>85.226169999999996</v>
      </c>
      <c r="AD1125" s="71">
        <v>85.537840000000003</v>
      </c>
      <c r="AF1125" s="14" t="s">
        <v>18</v>
      </c>
      <c r="AG1125" s="50" t="s">
        <v>3</v>
      </c>
      <c r="AH1125" s="71">
        <v>84.912300000000002</v>
      </c>
      <c r="AI1125" s="78">
        <v>85.226259999999996</v>
      </c>
      <c r="AJ1125" s="71">
        <v>85.540210000000002</v>
      </c>
      <c r="AL1125" s="14" t="s">
        <v>18</v>
      </c>
      <c r="AM1125" s="50" t="s">
        <v>3</v>
      </c>
      <c r="AN1125" s="71">
        <v>84.914069999999995</v>
      </c>
      <c r="AO1125" s="78">
        <v>85.226889999999997</v>
      </c>
      <c r="AP1125" s="71">
        <v>85.539709999999999</v>
      </c>
      <c r="AR1125" s="14" t="s">
        <v>18</v>
      </c>
      <c r="AS1125" s="50" t="s">
        <v>3</v>
      </c>
      <c r="AT1125" s="71"/>
      <c r="AU1125" s="78"/>
      <c r="AV1125" s="71"/>
      <c r="AX1125" s="14" t="s">
        <v>18</v>
      </c>
      <c r="AY1125" s="50" t="s">
        <v>3</v>
      </c>
      <c r="AZ1125" s="71">
        <v>84.912940000000006</v>
      </c>
      <c r="BA1125" s="78">
        <v>85.212090000000003</v>
      </c>
      <c r="BB1125" s="71">
        <v>85.511240000000001</v>
      </c>
      <c r="BD1125" s="14" t="s">
        <v>18</v>
      </c>
      <c r="BE1125" s="50" t="s">
        <v>3</v>
      </c>
      <c r="BF1125" s="71">
        <v>84.911140000000003</v>
      </c>
      <c r="BG1125" s="78">
        <v>85.205699999999993</v>
      </c>
      <c r="BH1125" s="71">
        <v>85.500259999999997</v>
      </c>
      <c r="BJ1125" s="14" t="s">
        <v>18</v>
      </c>
      <c r="BK1125" s="50" t="s">
        <v>3</v>
      </c>
      <c r="BL1125" s="71">
        <v>84.912419999999997</v>
      </c>
      <c r="BM1125" s="78">
        <v>85.199830000000006</v>
      </c>
      <c r="BN1125" s="71">
        <v>85.487250000000003</v>
      </c>
      <c r="BP1125" s="14" t="s">
        <v>18</v>
      </c>
      <c r="BQ1125" s="50" t="s">
        <v>3</v>
      </c>
      <c r="BR1125" s="71">
        <v>84.879149999999996</v>
      </c>
      <c r="BS1125" s="78">
        <v>85.167400000000001</v>
      </c>
      <c r="BT1125" s="71">
        <v>85.455650000000006</v>
      </c>
      <c r="BV1125" s="14" t="s">
        <v>18</v>
      </c>
      <c r="BW1125" s="50" t="s">
        <v>3</v>
      </c>
      <c r="BX1125" s="71">
        <v>84.844819999999999</v>
      </c>
      <c r="BY1125" s="78">
        <v>85.135800000000003</v>
      </c>
      <c r="BZ1125" s="71">
        <v>85.426779999999994</v>
      </c>
      <c r="CB1125" s="14" t="s">
        <v>18</v>
      </c>
      <c r="CC1125" s="50" t="s">
        <v>3</v>
      </c>
      <c r="CD1125" s="3">
        <v>84.5488</v>
      </c>
      <c r="CE1125" s="3">
        <v>84.828460000000007</v>
      </c>
      <c r="CF1125" s="3">
        <v>85.108109999999996</v>
      </c>
    </row>
    <row r="1126" spans="2:84" x14ac:dyDescent="0.3">
      <c r="B1126" s="47"/>
      <c r="C1126" s="52" t="s">
        <v>4</v>
      </c>
      <c r="D1126" s="69">
        <v>40.61609</v>
      </c>
      <c r="E1126" s="79">
        <v>40.882860000000001</v>
      </c>
      <c r="F1126" s="69">
        <v>41.149619999999999</v>
      </c>
      <c r="H1126" s="47"/>
      <c r="I1126" s="52" t="s">
        <v>4</v>
      </c>
      <c r="J1126" s="69">
        <v>40.624560000000002</v>
      </c>
      <c r="K1126" s="79">
        <v>40.886450000000004</v>
      </c>
      <c r="L1126" s="69">
        <v>41.148330000000001</v>
      </c>
      <c r="N1126" s="47"/>
      <c r="O1126" s="52" t="s">
        <v>4</v>
      </c>
      <c r="P1126" s="69">
        <v>40.614080000000001</v>
      </c>
      <c r="Q1126" s="79">
        <v>40.880650000000003</v>
      </c>
      <c r="R1126" s="69">
        <v>41.147219999999997</v>
      </c>
      <c r="T1126" s="47"/>
      <c r="U1126" s="52" t="s">
        <v>4</v>
      </c>
      <c r="V1126" s="69">
        <v>40.616860000000003</v>
      </c>
      <c r="W1126" s="79">
        <v>40.88355</v>
      </c>
      <c r="X1126" s="69">
        <v>41.15025</v>
      </c>
      <c r="Z1126" s="47"/>
      <c r="AA1126" s="52" t="s">
        <v>4</v>
      </c>
      <c r="AB1126" s="69">
        <v>40.613079999999997</v>
      </c>
      <c r="AC1126" s="79">
        <v>40.880580000000002</v>
      </c>
      <c r="AD1126" s="69">
        <v>41.14808</v>
      </c>
      <c r="AF1126" s="47"/>
      <c r="AG1126" s="52" t="s">
        <v>4</v>
      </c>
      <c r="AH1126" s="69">
        <v>40.613979999999998</v>
      </c>
      <c r="AI1126" s="79">
        <v>40.880090000000003</v>
      </c>
      <c r="AJ1126" s="69">
        <v>41.146210000000004</v>
      </c>
      <c r="AL1126" s="47"/>
      <c r="AM1126" s="52" t="s">
        <v>4</v>
      </c>
      <c r="AN1126" s="69">
        <v>40.612369999999999</v>
      </c>
      <c r="AO1126" s="79">
        <v>40.880710000000001</v>
      </c>
      <c r="AP1126" s="69">
        <v>41.149039999999999</v>
      </c>
      <c r="AR1126" s="47"/>
      <c r="AS1126" s="52" t="s">
        <v>4</v>
      </c>
      <c r="AT1126" s="69"/>
      <c r="AU1126" s="79"/>
      <c r="AV1126" s="69"/>
      <c r="AX1126" s="47"/>
      <c r="AY1126" s="52" t="s">
        <v>4</v>
      </c>
      <c r="AZ1126" s="69">
        <v>40.610660000000003</v>
      </c>
      <c r="BA1126" s="79">
        <v>40.87659</v>
      </c>
      <c r="BB1126" s="69">
        <v>41.142530000000001</v>
      </c>
      <c r="BD1126" s="47"/>
      <c r="BE1126" s="52" t="s">
        <v>4</v>
      </c>
      <c r="BF1126" s="69">
        <v>40.603940000000001</v>
      </c>
      <c r="BG1126" s="79">
        <v>40.868749999999999</v>
      </c>
      <c r="BH1126" s="69">
        <v>41.133560000000003</v>
      </c>
      <c r="BJ1126" s="47"/>
      <c r="BK1126" s="52" t="s">
        <v>4</v>
      </c>
      <c r="BL1126" s="69">
        <v>40.601779999999998</v>
      </c>
      <c r="BM1126" s="79">
        <v>40.873240000000003</v>
      </c>
      <c r="BN1126" s="69">
        <v>41.1447</v>
      </c>
      <c r="BP1126" s="47"/>
      <c r="BQ1126" s="52" t="s">
        <v>4</v>
      </c>
      <c r="BR1126" s="69">
        <v>40.598239999999997</v>
      </c>
      <c r="BS1126" s="79">
        <v>40.864350000000002</v>
      </c>
      <c r="BT1126" s="69">
        <v>41.130459999999999</v>
      </c>
      <c r="BV1126" s="47"/>
      <c r="BW1126" s="52" t="s">
        <v>4</v>
      </c>
      <c r="BX1126" s="69">
        <v>40.601489999999998</v>
      </c>
      <c r="BY1126" s="79">
        <v>40.872190000000003</v>
      </c>
      <c r="BZ1126" s="69">
        <v>41.142899999999997</v>
      </c>
      <c r="CB1126" s="47"/>
      <c r="CC1126" s="52" t="s">
        <v>4</v>
      </c>
      <c r="CD1126" s="3">
        <v>40.534030000000001</v>
      </c>
      <c r="CE1126" s="3">
        <v>40.827840000000002</v>
      </c>
      <c r="CF1126" s="3">
        <v>41.121639999999999</v>
      </c>
    </row>
    <row r="1127" spans="2:84" x14ac:dyDescent="0.3">
      <c r="B1127" s="14" t="s">
        <v>19</v>
      </c>
      <c r="C1127" s="50" t="s">
        <v>3</v>
      </c>
      <c r="D1127" s="71">
        <v>1.4808399999999999</v>
      </c>
      <c r="E1127" s="107">
        <v>1.5896999999999999</v>
      </c>
      <c r="F1127" s="71">
        <v>1.69855</v>
      </c>
      <c r="H1127" s="14" t="s">
        <v>19</v>
      </c>
      <c r="I1127" s="50" t="s">
        <v>3</v>
      </c>
      <c r="J1127" s="71">
        <v>1.4769399999999999</v>
      </c>
      <c r="K1127" s="107">
        <v>1.58754</v>
      </c>
      <c r="L1127" s="71">
        <v>1.6981299999999999</v>
      </c>
      <c r="N1127" s="14" t="s">
        <v>19</v>
      </c>
      <c r="O1127" s="50" t="s">
        <v>3</v>
      </c>
      <c r="P1127" s="71">
        <v>1.4699500000000001</v>
      </c>
      <c r="Q1127" s="107">
        <v>1.57324</v>
      </c>
      <c r="R1127" s="71">
        <v>1.6765300000000001</v>
      </c>
      <c r="T1127" s="14" t="s">
        <v>19</v>
      </c>
      <c r="U1127" s="50" t="s">
        <v>3</v>
      </c>
      <c r="V1127" s="71">
        <v>1.4530400000000001</v>
      </c>
      <c r="W1127" s="107">
        <v>1.55321</v>
      </c>
      <c r="X1127" s="71">
        <v>1.6533800000000001</v>
      </c>
      <c r="Z1127" s="14" t="s">
        <v>19</v>
      </c>
      <c r="AA1127" s="50" t="s">
        <v>3</v>
      </c>
      <c r="AB1127" s="71">
        <v>1.4389099999999999</v>
      </c>
      <c r="AC1127" s="107">
        <v>1.5329200000000001</v>
      </c>
      <c r="AD1127" s="71">
        <v>1.6269199999999999</v>
      </c>
      <c r="AF1127" s="14" t="s">
        <v>19</v>
      </c>
      <c r="AG1127" s="50" t="s">
        <v>3</v>
      </c>
      <c r="AH1127" s="71">
        <v>1.4158900000000001</v>
      </c>
      <c r="AI1127" s="107">
        <v>1.5024599999999999</v>
      </c>
      <c r="AJ1127" s="71">
        <v>1.5890299999999999</v>
      </c>
      <c r="AL1127" s="14" t="s">
        <v>19</v>
      </c>
      <c r="AM1127" s="50" t="s">
        <v>3</v>
      </c>
      <c r="AN1127" s="71">
        <v>1.3891800000000001</v>
      </c>
      <c r="AO1127" s="107">
        <v>1.4681900000000001</v>
      </c>
      <c r="AP1127" s="71">
        <v>1.5471999999999999</v>
      </c>
      <c r="AR1127" s="14" t="s">
        <v>19</v>
      </c>
      <c r="AS1127" s="50" t="s">
        <v>3</v>
      </c>
      <c r="AT1127" s="71"/>
      <c r="AU1127" s="107"/>
      <c r="AV1127" s="71"/>
      <c r="AX1127" s="14" t="s">
        <v>19</v>
      </c>
      <c r="AY1127" s="50" t="s">
        <v>3</v>
      </c>
      <c r="AZ1127" s="71">
        <v>1.3132299999999999</v>
      </c>
      <c r="BA1127" s="107">
        <v>1.3719399999999999</v>
      </c>
      <c r="BB1127" s="71">
        <v>1.43065</v>
      </c>
      <c r="BD1127" s="14" t="s">
        <v>19</v>
      </c>
      <c r="BE1127" s="50" t="s">
        <v>3</v>
      </c>
      <c r="BF1127" s="71">
        <v>1.27</v>
      </c>
      <c r="BG1127" s="107">
        <v>1.32036</v>
      </c>
      <c r="BH1127" s="71">
        <v>1.3707199999999999</v>
      </c>
      <c r="BJ1127" s="14" t="s">
        <v>19</v>
      </c>
      <c r="BK1127" s="50" t="s">
        <v>3</v>
      </c>
      <c r="BL1127" s="71">
        <v>1.2071700000000001</v>
      </c>
      <c r="BM1127" s="107">
        <v>1.2463900000000001</v>
      </c>
      <c r="BN1127" s="71">
        <v>1.2856099999999999</v>
      </c>
      <c r="BP1127" s="14" t="s">
        <v>19</v>
      </c>
      <c r="BQ1127" s="50" t="s">
        <v>3</v>
      </c>
      <c r="BR1127" s="71">
        <v>1.1347700000000001</v>
      </c>
      <c r="BS1127" s="107">
        <v>1.1604399999999999</v>
      </c>
      <c r="BT1127" s="71">
        <v>1.1860999999999999</v>
      </c>
      <c r="BV1127" s="14" t="s">
        <v>19</v>
      </c>
      <c r="BW1127" s="50" t="s">
        <v>3</v>
      </c>
      <c r="BX1127" s="71">
        <v>1.0359400000000001</v>
      </c>
      <c r="BY1127" s="107">
        <v>1.0523800000000001</v>
      </c>
      <c r="BZ1127" s="71">
        <v>1.0688299999999999</v>
      </c>
      <c r="CB1127" s="14" t="s">
        <v>19</v>
      </c>
      <c r="CC1127" s="50" t="s">
        <v>3</v>
      </c>
      <c r="CD1127" s="3">
        <v>0.89910000000000001</v>
      </c>
      <c r="CE1127" s="3">
        <v>0.90778000000000003</v>
      </c>
      <c r="CF1127" s="3">
        <v>0.91644999999999999</v>
      </c>
    </row>
    <row r="1128" spans="2:84" x14ac:dyDescent="0.3">
      <c r="B1128" s="47"/>
      <c r="C1128" s="52" t="s">
        <v>4</v>
      </c>
      <c r="D1128" s="69">
        <v>1.1332100000000001</v>
      </c>
      <c r="E1128" s="79">
        <v>1.1881900000000001</v>
      </c>
      <c r="F1128" s="69">
        <v>1.24316</v>
      </c>
      <c r="H1128" s="47"/>
      <c r="I1128" s="52" t="s">
        <v>4</v>
      </c>
      <c r="J1128" s="69">
        <v>1.1248800000000001</v>
      </c>
      <c r="K1128" s="79">
        <v>1.1765399999999999</v>
      </c>
      <c r="L1128" s="69">
        <v>1.2281899999999999</v>
      </c>
      <c r="N1128" s="47"/>
      <c r="O1128" s="52" t="s">
        <v>4</v>
      </c>
      <c r="P1128" s="69">
        <v>1.11538</v>
      </c>
      <c r="Q1128" s="79">
        <v>1.1590100000000001</v>
      </c>
      <c r="R1128" s="69">
        <v>1.2026399999999999</v>
      </c>
      <c r="T1128" s="47"/>
      <c r="U1128" s="52" t="s">
        <v>4</v>
      </c>
      <c r="V1128" s="69">
        <v>1.09453</v>
      </c>
      <c r="W1128" s="79">
        <v>1.1369800000000001</v>
      </c>
      <c r="X1128" s="69">
        <v>1.17943</v>
      </c>
      <c r="Z1128" s="47"/>
      <c r="AA1128" s="52" t="s">
        <v>4</v>
      </c>
      <c r="AB1128" s="69">
        <v>1.07595</v>
      </c>
      <c r="AC1128" s="79">
        <v>1.1140300000000001</v>
      </c>
      <c r="AD1128" s="69">
        <v>1.1520999999999999</v>
      </c>
      <c r="AF1128" s="47"/>
      <c r="AG1128" s="52" t="s">
        <v>4</v>
      </c>
      <c r="AH1128" s="69">
        <v>1.05626</v>
      </c>
      <c r="AI1128" s="79">
        <v>1.0910500000000001</v>
      </c>
      <c r="AJ1128" s="69">
        <v>1.12584</v>
      </c>
      <c r="AL1128" s="47"/>
      <c r="AM1128" s="52" t="s">
        <v>4</v>
      </c>
      <c r="AN1128" s="69">
        <v>1.0311900000000001</v>
      </c>
      <c r="AO1128" s="79">
        <v>1.0649</v>
      </c>
      <c r="AP1128" s="69">
        <v>1.0986199999999999</v>
      </c>
      <c r="AR1128" s="47"/>
      <c r="AS1128" s="52" t="s">
        <v>4</v>
      </c>
      <c r="AT1128" s="69"/>
      <c r="AU1128" s="79"/>
      <c r="AV1128" s="69"/>
      <c r="AX1128" s="47"/>
      <c r="AY1128" s="52" t="s">
        <v>4</v>
      </c>
      <c r="AZ1128" s="69">
        <v>0.96799000000000002</v>
      </c>
      <c r="BA1128" s="79">
        <v>1.00709</v>
      </c>
      <c r="BB1128" s="69">
        <v>1.04619</v>
      </c>
      <c r="BD1128" s="47"/>
      <c r="BE1128" s="52" t="s">
        <v>4</v>
      </c>
      <c r="BF1128" s="69">
        <v>0.95309999999999995</v>
      </c>
      <c r="BG1128" s="79">
        <v>0.99756999999999996</v>
      </c>
      <c r="BH1128" s="69">
        <v>1.0420400000000001</v>
      </c>
      <c r="BJ1128" s="47"/>
      <c r="BK1128" s="52" t="s">
        <v>4</v>
      </c>
      <c r="BL1128" s="69">
        <v>0.93167999999999995</v>
      </c>
      <c r="BM1128" s="79">
        <v>0.98726999999999998</v>
      </c>
      <c r="BN1128" s="69">
        <v>1.0428599999999999</v>
      </c>
      <c r="BP1128" s="47"/>
      <c r="BQ1128" s="52" t="s">
        <v>4</v>
      </c>
      <c r="BR1128" s="69">
        <v>0.92093000000000003</v>
      </c>
      <c r="BS1128" s="79">
        <v>0.95016</v>
      </c>
      <c r="BT1128" s="69">
        <v>0.97938999999999998</v>
      </c>
      <c r="BV1128" s="47"/>
      <c r="BW1128" s="52" t="s">
        <v>4</v>
      </c>
      <c r="BX1128" s="69">
        <v>0.86294000000000004</v>
      </c>
      <c r="BY1128" s="79">
        <v>0.87995000000000001</v>
      </c>
      <c r="BZ1128" s="69">
        <v>0.89695000000000003</v>
      </c>
      <c r="CB1128" s="47"/>
      <c r="CC1128" s="52" t="s">
        <v>4</v>
      </c>
      <c r="CD1128" s="3">
        <v>0.75043000000000004</v>
      </c>
      <c r="CE1128" s="3">
        <v>0.75999000000000005</v>
      </c>
      <c r="CF1128" s="3">
        <v>0.76954999999999996</v>
      </c>
    </row>
    <row r="1129" spans="2:84" x14ac:dyDescent="0.3">
      <c r="B1129" s="14" t="s">
        <v>20</v>
      </c>
      <c r="C1129" s="50" t="s">
        <v>3</v>
      </c>
      <c r="D1129" s="71">
        <v>1.28783</v>
      </c>
      <c r="E1129" s="107">
        <v>1.41997</v>
      </c>
      <c r="F1129" s="71">
        <v>1.5521100000000001</v>
      </c>
      <c r="H1129" s="14" t="s">
        <v>20</v>
      </c>
      <c r="I1129" s="50" t="s">
        <v>3</v>
      </c>
      <c r="J1129" s="71">
        <v>1.2658</v>
      </c>
      <c r="K1129" s="107">
        <v>1.40524</v>
      </c>
      <c r="L1129" s="71">
        <v>1.5446800000000001</v>
      </c>
      <c r="N1129" s="14" t="s">
        <v>20</v>
      </c>
      <c r="O1129" s="50" t="s">
        <v>3</v>
      </c>
      <c r="P1129" s="71">
        <v>1.26535</v>
      </c>
      <c r="Q1129" s="107">
        <v>1.4031199999999999</v>
      </c>
      <c r="R1129" s="71">
        <v>1.5408999999999999</v>
      </c>
      <c r="T1129" s="14" t="s">
        <v>20</v>
      </c>
      <c r="U1129" s="50" t="s">
        <v>3</v>
      </c>
      <c r="V1129" s="71">
        <v>1.26274</v>
      </c>
      <c r="W1129" s="107">
        <v>1.4029499999999999</v>
      </c>
      <c r="X1129" s="71">
        <v>1.5431699999999999</v>
      </c>
      <c r="Z1129" s="14" t="s">
        <v>20</v>
      </c>
      <c r="AA1129" s="50" t="s">
        <v>3</v>
      </c>
      <c r="AB1129" s="71">
        <v>1.24699</v>
      </c>
      <c r="AC1129" s="107">
        <v>1.3915299999999999</v>
      </c>
      <c r="AD1129" s="71">
        <v>1.53606</v>
      </c>
      <c r="AF1129" s="14" t="s">
        <v>20</v>
      </c>
      <c r="AG1129" s="50" t="s">
        <v>3</v>
      </c>
      <c r="AH1129" s="71">
        <v>1.2422299999999999</v>
      </c>
      <c r="AI1129" s="107">
        <v>1.38802</v>
      </c>
      <c r="AJ1129" s="71">
        <v>1.5338099999999999</v>
      </c>
      <c r="AL1129" s="14" t="s">
        <v>20</v>
      </c>
      <c r="AM1129" s="50" t="s">
        <v>3</v>
      </c>
      <c r="AN1129" s="71">
        <v>1.2270099999999999</v>
      </c>
      <c r="AO1129" s="107">
        <v>1.3778600000000001</v>
      </c>
      <c r="AP1129" s="71">
        <v>1.52871</v>
      </c>
      <c r="AR1129" s="14" t="s">
        <v>20</v>
      </c>
      <c r="AS1129" s="50" t="s">
        <v>3</v>
      </c>
      <c r="AT1129" s="71"/>
      <c r="AU1129" s="107"/>
      <c r="AV1129" s="71"/>
      <c r="AX1129" s="14" t="s">
        <v>20</v>
      </c>
      <c r="AY1129" s="50" t="s">
        <v>3</v>
      </c>
      <c r="AZ1129" s="71">
        <v>1.1947099999999999</v>
      </c>
      <c r="BA1129" s="107">
        <v>1.3448899999999999</v>
      </c>
      <c r="BB1129" s="71">
        <v>1.49508</v>
      </c>
      <c r="BD1129" s="14" t="s">
        <v>20</v>
      </c>
      <c r="BE1129" s="50" t="s">
        <v>3</v>
      </c>
      <c r="BF1129" s="71">
        <v>1.10304</v>
      </c>
      <c r="BG1129" s="107">
        <v>1.2632099999999999</v>
      </c>
      <c r="BH1129" s="71">
        <v>1.4233800000000001</v>
      </c>
      <c r="BJ1129" s="14" t="s">
        <v>20</v>
      </c>
      <c r="BK1129" s="50" t="s">
        <v>3</v>
      </c>
      <c r="BL1129" s="71">
        <v>1.06311</v>
      </c>
      <c r="BM1129" s="107">
        <v>1.2198800000000001</v>
      </c>
      <c r="BN1129" s="71">
        <v>1.3766499999999999</v>
      </c>
      <c r="BP1129" s="14" t="s">
        <v>20</v>
      </c>
      <c r="BQ1129" s="50" t="s">
        <v>3</v>
      </c>
      <c r="BR1129" s="71">
        <v>0.97214999999999996</v>
      </c>
      <c r="BS1129" s="107">
        <v>1.1175999999999999</v>
      </c>
      <c r="BT1129" s="71">
        <v>1.26305</v>
      </c>
      <c r="BV1129" s="14" t="s">
        <v>20</v>
      </c>
      <c r="BW1129" s="50" t="s">
        <v>3</v>
      </c>
      <c r="BX1129" s="71">
        <v>0.86824000000000001</v>
      </c>
      <c r="BY1129" s="107">
        <v>0.97119</v>
      </c>
      <c r="BZ1129" s="71">
        <v>1.0741499999999999</v>
      </c>
      <c r="CB1129" s="14" t="s">
        <v>20</v>
      </c>
      <c r="CC1129" s="50" t="s">
        <v>3</v>
      </c>
      <c r="CD1129" s="3">
        <v>0.91742000000000001</v>
      </c>
      <c r="CE1129" s="3">
        <v>0.97009999999999996</v>
      </c>
      <c r="CF1129" s="3">
        <v>1.0227900000000001</v>
      </c>
    </row>
    <row r="1130" spans="2:84" x14ac:dyDescent="0.3">
      <c r="B1130" s="47"/>
      <c r="C1130" s="52" t="s">
        <v>4</v>
      </c>
      <c r="D1130" s="69">
        <v>1.0172000000000001</v>
      </c>
      <c r="E1130" s="79">
        <v>1.06548</v>
      </c>
      <c r="F1130" s="69">
        <v>1.1137699999999999</v>
      </c>
      <c r="H1130" s="47"/>
      <c r="I1130" s="52" t="s">
        <v>4</v>
      </c>
      <c r="J1130" s="69">
        <v>1.0099400000000001</v>
      </c>
      <c r="K1130" s="79">
        <v>1.06263</v>
      </c>
      <c r="L1130" s="69">
        <v>1.1153200000000001</v>
      </c>
      <c r="N1130" s="47"/>
      <c r="O1130" s="52" t="s">
        <v>4</v>
      </c>
      <c r="P1130" s="69">
        <v>1.00705</v>
      </c>
      <c r="Q1130" s="79">
        <v>1.0608299999999999</v>
      </c>
      <c r="R1130" s="69">
        <v>1.1146100000000001</v>
      </c>
      <c r="T1130" s="47"/>
      <c r="U1130" s="52" t="s">
        <v>4</v>
      </c>
      <c r="V1130" s="69">
        <v>1.00783</v>
      </c>
      <c r="W1130" s="79">
        <v>1.05985</v>
      </c>
      <c r="X1130" s="69">
        <v>1.1118699999999999</v>
      </c>
      <c r="Z1130" s="47"/>
      <c r="AA1130" s="52" t="s">
        <v>4</v>
      </c>
      <c r="AB1130" s="69">
        <v>0.99941000000000002</v>
      </c>
      <c r="AC1130" s="79">
        <v>1.0556399999999999</v>
      </c>
      <c r="AD1130" s="69">
        <v>1.1118699999999999</v>
      </c>
      <c r="AF1130" s="47"/>
      <c r="AG1130" s="52" t="s">
        <v>4</v>
      </c>
      <c r="AH1130" s="69">
        <v>0.99934000000000001</v>
      </c>
      <c r="AI1130" s="79">
        <v>1.05802</v>
      </c>
      <c r="AJ1130" s="69">
        <v>1.1167100000000001</v>
      </c>
      <c r="AL1130" s="47"/>
      <c r="AM1130" s="52" t="s">
        <v>4</v>
      </c>
      <c r="AN1130" s="69">
        <v>1.00004</v>
      </c>
      <c r="AO1130" s="79">
        <v>1.0578799999999999</v>
      </c>
      <c r="AP1130" s="69">
        <v>1.11571</v>
      </c>
      <c r="AR1130" s="47"/>
      <c r="AS1130" s="52" t="s">
        <v>4</v>
      </c>
      <c r="AT1130" s="69"/>
      <c r="AU1130" s="79"/>
      <c r="AV1130" s="69"/>
      <c r="AX1130" s="47"/>
      <c r="AY1130" s="52" t="s">
        <v>4</v>
      </c>
      <c r="AZ1130" s="69">
        <v>0.99507999999999996</v>
      </c>
      <c r="BA1130" s="79">
        <v>1.05227</v>
      </c>
      <c r="BB1130" s="69">
        <v>1.1094599999999999</v>
      </c>
      <c r="BD1130" s="47"/>
      <c r="BE1130" s="52" t="s">
        <v>4</v>
      </c>
      <c r="BF1130" s="69">
        <v>0.97821000000000002</v>
      </c>
      <c r="BG1130" s="79">
        <v>1.04108</v>
      </c>
      <c r="BH1130" s="69">
        <v>1.1039399999999999</v>
      </c>
      <c r="BJ1130" s="47"/>
      <c r="BK1130" s="52" t="s">
        <v>4</v>
      </c>
      <c r="BL1130" s="69">
        <v>0.96006000000000002</v>
      </c>
      <c r="BM1130" s="79">
        <v>1.0311300000000001</v>
      </c>
      <c r="BN1130" s="69">
        <v>1.1022099999999999</v>
      </c>
      <c r="BP1130" s="47"/>
      <c r="BQ1130" s="52" t="s">
        <v>4</v>
      </c>
      <c r="BR1130" s="69">
        <v>0.92051000000000005</v>
      </c>
      <c r="BS1130" s="79">
        <v>0.98899999999999999</v>
      </c>
      <c r="BT1130" s="69">
        <v>1.0575000000000001</v>
      </c>
      <c r="BV1130" s="47"/>
      <c r="BW1130" s="52" t="s">
        <v>4</v>
      </c>
      <c r="BX1130" s="69">
        <v>0.84974000000000005</v>
      </c>
      <c r="BY1130" s="79">
        <v>0.91903000000000001</v>
      </c>
      <c r="BZ1130" s="69">
        <v>0.98831999999999998</v>
      </c>
      <c r="CB1130" s="47"/>
      <c r="CC1130" s="52" t="s">
        <v>4</v>
      </c>
      <c r="CD1130" s="3">
        <v>0.91900999999999999</v>
      </c>
      <c r="CE1130" s="3">
        <v>0.95760999999999996</v>
      </c>
      <c r="CF1130" s="3">
        <v>0.99621000000000004</v>
      </c>
    </row>
    <row r="1131" spans="2:84" x14ac:dyDescent="0.3">
      <c r="B1131" s="14" t="s">
        <v>21</v>
      </c>
      <c r="C1131" s="50" t="s">
        <v>3</v>
      </c>
      <c r="D1131" s="71">
        <v>1.47699</v>
      </c>
      <c r="E1131" s="78">
        <v>1.5820799999999999</v>
      </c>
      <c r="F1131" s="71">
        <v>1.6871799999999999</v>
      </c>
      <c r="H1131" s="14" t="s">
        <v>21</v>
      </c>
      <c r="I1131" s="50" t="s">
        <v>3</v>
      </c>
      <c r="J1131" s="71">
        <v>1.4611099999999999</v>
      </c>
      <c r="K1131" s="78">
        <v>1.571</v>
      </c>
      <c r="L1131" s="71">
        <v>1.68089</v>
      </c>
      <c r="N1131" s="14" t="s">
        <v>21</v>
      </c>
      <c r="O1131" s="50" t="s">
        <v>3</v>
      </c>
      <c r="P1131" s="71">
        <v>1.4545699999999999</v>
      </c>
      <c r="Q1131" s="78">
        <v>1.5683400000000001</v>
      </c>
      <c r="R1131" s="71">
        <v>1.6821200000000001</v>
      </c>
      <c r="T1131" s="14" t="s">
        <v>21</v>
      </c>
      <c r="U1131" s="50" t="s">
        <v>3</v>
      </c>
      <c r="V1131" s="71">
        <v>1.4538500000000001</v>
      </c>
      <c r="W1131" s="78">
        <v>1.56704</v>
      </c>
      <c r="X1131" s="71">
        <v>1.6802299999999999</v>
      </c>
      <c r="Z1131" s="14" t="s">
        <v>21</v>
      </c>
      <c r="AA1131" s="50" t="s">
        <v>3</v>
      </c>
      <c r="AB1131" s="71">
        <v>1.44306</v>
      </c>
      <c r="AC1131" s="78">
        <v>1.5552900000000001</v>
      </c>
      <c r="AD1131" s="71">
        <v>1.66753</v>
      </c>
      <c r="AF1131" s="14" t="s">
        <v>21</v>
      </c>
      <c r="AG1131" s="50" t="s">
        <v>3</v>
      </c>
      <c r="AH1131" s="71">
        <v>1.4366099999999999</v>
      </c>
      <c r="AI1131" s="78">
        <v>1.5591900000000001</v>
      </c>
      <c r="AJ1131" s="71">
        <v>1.68177</v>
      </c>
      <c r="AL1131" s="14" t="s">
        <v>21</v>
      </c>
      <c r="AM1131" s="50" t="s">
        <v>3</v>
      </c>
      <c r="AN1131" s="71">
        <v>1.43685</v>
      </c>
      <c r="AO1131" s="78">
        <v>1.5564</v>
      </c>
      <c r="AP1131" s="71">
        <v>1.6759599999999999</v>
      </c>
      <c r="AR1131" s="14" t="s">
        <v>21</v>
      </c>
      <c r="AS1131" s="50" t="s">
        <v>3</v>
      </c>
      <c r="AT1131" s="71"/>
      <c r="AU1131" s="78"/>
      <c r="AV1131" s="71"/>
      <c r="AX1131" s="14" t="s">
        <v>21</v>
      </c>
      <c r="AY1131" s="50" t="s">
        <v>3</v>
      </c>
      <c r="AZ1131" s="71">
        <v>1.4352</v>
      </c>
      <c r="BA1131" s="78">
        <v>1.54796</v>
      </c>
      <c r="BB1131" s="71">
        <v>1.66073</v>
      </c>
      <c r="BD1131" s="14" t="s">
        <v>21</v>
      </c>
      <c r="BE1131" s="50" t="s">
        <v>3</v>
      </c>
      <c r="BF1131" s="71">
        <v>1.4056599999999999</v>
      </c>
      <c r="BG1131" s="78">
        <v>1.5238100000000001</v>
      </c>
      <c r="BH1131" s="71">
        <v>1.6419699999999999</v>
      </c>
      <c r="BJ1131" s="14" t="s">
        <v>21</v>
      </c>
      <c r="BK1131" s="50" t="s">
        <v>3</v>
      </c>
      <c r="BL1131" s="71">
        <v>1.4089</v>
      </c>
      <c r="BM1131" s="78">
        <v>1.52379</v>
      </c>
      <c r="BN1131" s="71">
        <v>1.63869</v>
      </c>
      <c r="BP1131" s="14" t="s">
        <v>21</v>
      </c>
      <c r="BQ1131" s="50" t="s">
        <v>3</v>
      </c>
      <c r="BR1131" s="71">
        <v>1.34649</v>
      </c>
      <c r="BS1131" s="78">
        <v>1.4671700000000001</v>
      </c>
      <c r="BT1131" s="71">
        <v>1.5878399999999999</v>
      </c>
      <c r="BV1131" s="14" t="s">
        <v>21</v>
      </c>
      <c r="BW1131" s="50" t="s">
        <v>3</v>
      </c>
      <c r="BX1131" s="71">
        <v>1.3426499999999999</v>
      </c>
      <c r="BY1131" s="78">
        <v>1.4206799999999999</v>
      </c>
      <c r="BZ1131" s="71">
        <v>1.49871</v>
      </c>
      <c r="CB1131" s="14" t="s">
        <v>21</v>
      </c>
      <c r="CC1131" s="50" t="s">
        <v>3</v>
      </c>
      <c r="CD1131" s="3">
        <v>1.5579099999999999</v>
      </c>
      <c r="CE1131" s="3">
        <v>1.59673</v>
      </c>
      <c r="CF1131" s="3">
        <v>1.6355599999999999</v>
      </c>
    </row>
    <row r="1132" spans="2:84" x14ac:dyDescent="0.3">
      <c r="B1132" s="47"/>
      <c r="C1132" s="52" t="s">
        <v>4</v>
      </c>
      <c r="D1132" s="69">
        <v>1.0064900000000001</v>
      </c>
      <c r="E1132" s="79">
        <v>1.04945</v>
      </c>
      <c r="F1132" s="69">
        <v>1.0924</v>
      </c>
      <c r="H1132" s="47"/>
      <c r="I1132" s="52" t="s">
        <v>4</v>
      </c>
      <c r="J1132" s="69">
        <v>1.00244</v>
      </c>
      <c r="K1132" s="79">
        <v>1.0483199999999999</v>
      </c>
      <c r="L1132" s="69">
        <v>1.0942000000000001</v>
      </c>
      <c r="N1132" s="47"/>
      <c r="O1132" s="52" t="s">
        <v>4</v>
      </c>
      <c r="P1132" s="69">
        <v>0.99951000000000001</v>
      </c>
      <c r="Q1132" s="79">
        <v>1.0461499999999999</v>
      </c>
      <c r="R1132" s="69">
        <v>1.0927800000000001</v>
      </c>
      <c r="T1132" s="47"/>
      <c r="U1132" s="52" t="s">
        <v>4</v>
      </c>
      <c r="V1132" s="69">
        <v>1.0021500000000001</v>
      </c>
      <c r="W1132" s="79">
        <v>1.0464100000000001</v>
      </c>
      <c r="X1132" s="69">
        <v>1.0906800000000001</v>
      </c>
      <c r="Z1132" s="47"/>
      <c r="AA1132" s="52" t="s">
        <v>4</v>
      </c>
      <c r="AB1132" s="69">
        <v>0.99356</v>
      </c>
      <c r="AC1132" s="79">
        <v>1.0430900000000001</v>
      </c>
      <c r="AD1132" s="69">
        <v>1.09263</v>
      </c>
      <c r="AF1132" s="47"/>
      <c r="AG1132" s="52" t="s">
        <v>4</v>
      </c>
      <c r="AH1132" s="69">
        <v>0.99524000000000001</v>
      </c>
      <c r="AI1132" s="79">
        <v>1.0443800000000001</v>
      </c>
      <c r="AJ1132" s="69">
        <v>1.09352</v>
      </c>
      <c r="AL1132" s="47"/>
      <c r="AM1132" s="52" t="s">
        <v>4</v>
      </c>
      <c r="AN1132" s="69">
        <v>0.99880000000000002</v>
      </c>
      <c r="AO1132" s="79">
        <v>1.0464800000000001</v>
      </c>
      <c r="AP1132" s="69">
        <v>1.09416</v>
      </c>
      <c r="AR1132" s="47"/>
      <c r="AS1132" s="52" t="s">
        <v>4</v>
      </c>
      <c r="AT1132" s="69"/>
      <c r="AU1132" s="79"/>
      <c r="AV1132" s="69"/>
      <c r="AX1132" s="47"/>
      <c r="AY1132" s="52" t="s">
        <v>4</v>
      </c>
      <c r="AZ1132" s="69">
        <v>0.99844999999999995</v>
      </c>
      <c r="BA1132" s="79">
        <v>1.0431699999999999</v>
      </c>
      <c r="BB1132" s="69">
        <v>1.08788</v>
      </c>
      <c r="BD1132" s="47"/>
      <c r="BE1132" s="52" t="s">
        <v>4</v>
      </c>
      <c r="BF1132" s="69">
        <v>0.99734</v>
      </c>
      <c r="BG1132" s="79">
        <v>1.0398099999999999</v>
      </c>
      <c r="BH1132" s="69">
        <v>1.0822799999999999</v>
      </c>
      <c r="BJ1132" s="47"/>
      <c r="BK1132" s="52" t="s">
        <v>4</v>
      </c>
      <c r="BL1132" s="69">
        <v>0.98392000000000002</v>
      </c>
      <c r="BM1132" s="79">
        <v>1.03199</v>
      </c>
      <c r="BN1132" s="69">
        <v>1.08006</v>
      </c>
      <c r="BP1132" s="47"/>
      <c r="BQ1132" s="52" t="s">
        <v>4</v>
      </c>
      <c r="BR1132" s="69">
        <v>0.95845000000000002</v>
      </c>
      <c r="BS1132" s="79">
        <v>1.0007999999999999</v>
      </c>
      <c r="BT1132" s="69">
        <v>1.04315</v>
      </c>
      <c r="BV1132" s="47"/>
      <c r="BW1132" s="52" t="s">
        <v>4</v>
      </c>
      <c r="BX1132" s="69">
        <v>0.89424999999999999</v>
      </c>
      <c r="BY1132" s="79">
        <v>0.94835999999999998</v>
      </c>
      <c r="BZ1132" s="69">
        <v>1.00247</v>
      </c>
      <c r="CB1132" s="47"/>
      <c r="CC1132" s="52" t="s">
        <v>4</v>
      </c>
      <c r="CD1132" s="3">
        <v>0.93289999999999995</v>
      </c>
      <c r="CE1132" s="3">
        <v>0.96835000000000004</v>
      </c>
      <c r="CF1132" s="3">
        <v>1.0038</v>
      </c>
    </row>
    <row r="1133" spans="2:84" x14ac:dyDescent="0.3">
      <c r="B1133" s="14" t="s">
        <v>22</v>
      </c>
      <c r="C1133" s="50" t="s">
        <v>3</v>
      </c>
      <c r="D1133" s="71">
        <v>0.30767</v>
      </c>
      <c r="E1133" s="78">
        <v>0.32101000000000002</v>
      </c>
      <c r="F1133" s="71">
        <v>0.33434000000000003</v>
      </c>
      <c r="H1133" s="14" t="s">
        <v>22</v>
      </c>
      <c r="I1133" s="50" t="s">
        <v>3</v>
      </c>
      <c r="J1133" s="71">
        <v>0.30526999999999999</v>
      </c>
      <c r="K1133" s="78">
        <v>0.31997999999999999</v>
      </c>
      <c r="L1133" s="71">
        <v>0.33468999999999999</v>
      </c>
      <c r="N1133" s="14" t="s">
        <v>22</v>
      </c>
      <c r="O1133" s="50" t="s">
        <v>3</v>
      </c>
      <c r="P1133" s="71">
        <v>0.30948999999999999</v>
      </c>
      <c r="Q1133" s="78">
        <v>0.31824000000000002</v>
      </c>
      <c r="R1133" s="71">
        <v>0.32697999999999999</v>
      </c>
      <c r="T1133" s="14" t="s">
        <v>22</v>
      </c>
      <c r="U1133" s="50" t="s">
        <v>3</v>
      </c>
      <c r="V1133" s="71">
        <v>0.30558999999999997</v>
      </c>
      <c r="W1133" s="78">
        <v>0.32701999999999998</v>
      </c>
      <c r="X1133" s="71">
        <v>0.34844000000000003</v>
      </c>
      <c r="Z1133" s="14" t="s">
        <v>22</v>
      </c>
      <c r="AA1133" s="50" t="s">
        <v>3</v>
      </c>
      <c r="AB1133" s="71">
        <v>0.30486000000000002</v>
      </c>
      <c r="AC1133" s="78">
        <v>0.32034000000000001</v>
      </c>
      <c r="AD1133" s="71">
        <v>0.33582000000000001</v>
      </c>
      <c r="AF1133" s="14" t="s">
        <v>22</v>
      </c>
      <c r="AG1133" s="50" t="s">
        <v>3</v>
      </c>
      <c r="AH1133" s="71">
        <v>0.30395</v>
      </c>
      <c r="AI1133" s="78">
        <v>0.32008999999999999</v>
      </c>
      <c r="AJ1133" s="71">
        <v>0.33623999999999998</v>
      </c>
      <c r="AL1133" s="14" t="s">
        <v>22</v>
      </c>
      <c r="AM1133" s="50" t="s">
        <v>3</v>
      </c>
      <c r="AN1133" s="71">
        <v>0.30771999999999999</v>
      </c>
      <c r="AO1133" s="78">
        <v>0.32541999999999999</v>
      </c>
      <c r="AP1133" s="71">
        <v>0.34311999999999998</v>
      </c>
      <c r="AR1133" s="14" t="s">
        <v>22</v>
      </c>
      <c r="AS1133" s="50" t="s">
        <v>3</v>
      </c>
      <c r="AT1133" s="71"/>
      <c r="AU1133" s="78"/>
      <c r="AV1133" s="71"/>
      <c r="AX1133" s="14" t="s">
        <v>22</v>
      </c>
      <c r="AY1133" s="50" t="s">
        <v>3</v>
      </c>
      <c r="AZ1133" s="71">
        <v>0.30836000000000002</v>
      </c>
      <c r="BA1133" s="78">
        <v>0.32118999999999998</v>
      </c>
      <c r="BB1133" s="71">
        <v>0.33402999999999999</v>
      </c>
      <c r="BD1133" s="14" t="s">
        <v>22</v>
      </c>
      <c r="BE1133" s="50" t="s">
        <v>3</v>
      </c>
      <c r="BF1133" s="71">
        <v>0.30415999999999999</v>
      </c>
      <c r="BG1133" s="78">
        <v>0.31463000000000002</v>
      </c>
      <c r="BH1133" s="71">
        <v>0.32511000000000001</v>
      </c>
      <c r="BJ1133" s="14" t="s">
        <v>22</v>
      </c>
      <c r="BK1133" s="50" t="s">
        <v>3</v>
      </c>
      <c r="BL1133" s="71">
        <v>0.30284</v>
      </c>
      <c r="BM1133" s="78">
        <v>0.31053999999999998</v>
      </c>
      <c r="BN1133" s="71">
        <v>0.31824999999999998</v>
      </c>
      <c r="BP1133" s="14" t="s">
        <v>22</v>
      </c>
      <c r="BQ1133" s="50" t="s">
        <v>3</v>
      </c>
      <c r="BR1133" s="71">
        <v>0.30508999999999997</v>
      </c>
      <c r="BS1133" s="78">
        <v>0.31339</v>
      </c>
      <c r="BT1133" s="71">
        <v>0.32168999999999998</v>
      </c>
      <c r="BV1133" s="14" t="s">
        <v>22</v>
      </c>
      <c r="BW1133" s="50" t="s">
        <v>3</v>
      </c>
      <c r="BX1133" s="71">
        <v>0.30742000000000003</v>
      </c>
      <c r="BY1133" s="78">
        <v>0.31209999999999999</v>
      </c>
      <c r="BZ1133" s="71">
        <v>0.31679000000000002</v>
      </c>
      <c r="CB1133" s="14" t="s">
        <v>22</v>
      </c>
      <c r="CC1133" s="50" t="s">
        <v>3</v>
      </c>
      <c r="CD1133" s="3">
        <v>0.30698999999999999</v>
      </c>
      <c r="CE1133" s="3">
        <v>0.31076999999999999</v>
      </c>
      <c r="CF1133" s="3">
        <v>0.31455</v>
      </c>
    </row>
    <row r="1134" spans="2:84" x14ac:dyDescent="0.3">
      <c r="B1134" s="47"/>
      <c r="C1134" s="52" t="s">
        <v>4</v>
      </c>
      <c r="D1134" s="69">
        <v>0.21324000000000001</v>
      </c>
      <c r="E1134" s="79">
        <v>0.21995999999999999</v>
      </c>
      <c r="F1134" s="69">
        <v>0.22667000000000001</v>
      </c>
      <c r="H1134" s="47"/>
      <c r="I1134" s="52" t="s">
        <v>4</v>
      </c>
      <c r="J1134" s="69">
        <v>0.21235000000000001</v>
      </c>
      <c r="K1134" s="79">
        <v>0.21970000000000001</v>
      </c>
      <c r="L1134" s="69">
        <v>0.22706000000000001</v>
      </c>
      <c r="N1134" s="47"/>
      <c r="O1134" s="52" t="s">
        <v>4</v>
      </c>
      <c r="P1134" s="69">
        <v>0.21404999999999999</v>
      </c>
      <c r="Q1134" s="79">
        <v>0.21859000000000001</v>
      </c>
      <c r="R1134" s="69">
        <v>0.22313</v>
      </c>
      <c r="T1134" s="47"/>
      <c r="U1134" s="52" t="s">
        <v>4</v>
      </c>
      <c r="V1134" s="69">
        <v>0.21664</v>
      </c>
      <c r="W1134" s="79">
        <v>0.22264</v>
      </c>
      <c r="X1134" s="69">
        <v>0.22863</v>
      </c>
      <c r="Z1134" s="47"/>
      <c r="AA1134" s="52" t="s">
        <v>4</v>
      </c>
      <c r="AB1134" s="69">
        <v>0.21346000000000001</v>
      </c>
      <c r="AC1134" s="79">
        <v>0.21944</v>
      </c>
      <c r="AD1134" s="69">
        <v>0.22542999999999999</v>
      </c>
      <c r="AF1134" s="47"/>
      <c r="AG1134" s="52" t="s">
        <v>4</v>
      </c>
      <c r="AH1134" s="69">
        <v>0.21287</v>
      </c>
      <c r="AI1134" s="79">
        <v>0.21778</v>
      </c>
      <c r="AJ1134" s="69">
        <v>0.22269</v>
      </c>
      <c r="AL1134" s="47"/>
      <c r="AM1134" s="52" t="s">
        <v>4</v>
      </c>
      <c r="AN1134" s="69">
        <v>0.21737000000000001</v>
      </c>
      <c r="AO1134" s="79">
        <v>0.22566</v>
      </c>
      <c r="AP1134" s="69">
        <v>0.23394999999999999</v>
      </c>
      <c r="AR1134" s="47"/>
      <c r="AS1134" s="52" t="s">
        <v>4</v>
      </c>
      <c r="AT1134" s="69"/>
      <c r="AU1134" s="79"/>
      <c r="AV1134" s="69"/>
      <c r="AX1134" s="47"/>
      <c r="AY1134" s="52" t="s">
        <v>4</v>
      </c>
      <c r="AZ1134" s="69">
        <v>0.21715000000000001</v>
      </c>
      <c r="BA1134" s="79">
        <v>0.22362000000000001</v>
      </c>
      <c r="BB1134" s="69">
        <v>0.2301</v>
      </c>
      <c r="BD1134" s="47"/>
      <c r="BE1134" s="52" t="s">
        <v>4</v>
      </c>
      <c r="BF1134" s="69">
        <v>0.21762000000000001</v>
      </c>
      <c r="BG1134" s="79">
        <v>0.22253000000000001</v>
      </c>
      <c r="BH1134" s="69">
        <v>0.22745000000000001</v>
      </c>
      <c r="BJ1134" s="47"/>
      <c r="BK1134" s="52" t="s">
        <v>4</v>
      </c>
      <c r="BL1134" s="69">
        <v>0.22008</v>
      </c>
      <c r="BM1134" s="79">
        <v>0.22312000000000001</v>
      </c>
      <c r="BN1134" s="69">
        <v>0.22616</v>
      </c>
      <c r="BP1134" s="47"/>
      <c r="BQ1134" s="52" t="s">
        <v>4</v>
      </c>
      <c r="BR1134" s="69">
        <v>0.22131999999999999</v>
      </c>
      <c r="BS1134" s="79">
        <v>0.22595999999999999</v>
      </c>
      <c r="BT1134" s="69">
        <v>0.2306</v>
      </c>
      <c r="BV1134" s="47"/>
      <c r="BW1134" s="52" t="s">
        <v>4</v>
      </c>
      <c r="BX1134" s="69">
        <v>0.22194</v>
      </c>
      <c r="BY1134" s="79">
        <v>0.22525000000000001</v>
      </c>
      <c r="BZ1134" s="69">
        <v>0.22855</v>
      </c>
      <c r="CB1134" s="47"/>
      <c r="CC1134" s="52" t="s">
        <v>4</v>
      </c>
      <c r="CD1134" s="3">
        <v>0.22078</v>
      </c>
      <c r="CE1134" s="3">
        <v>0.22392999999999999</v>
      </c>
      <c r="CF1134" s="3">
        <v>0.22708</v>
      </c>
    </row>
    <row r="1135" spans="2:84" x14ac:dyDescent="0.3">
      <c r="B1135" s="14" t="s">
        <v>23</v>
      </c>
      <c r="C1135" s="50" t="s">
        <v>3</v>
      </c>
      <c r="D1135" s="71">
        <v>0.27862999999999999</v>
      </c>
      <c r="E1135" s="107">
        <v>0.53561999999999999</v>
      </c>
      <c r="F1135" s="71">
        <v>0.79261000000000004</v>
      </c>
      <c r="H1135" s="14" t="s">
        <v>23</v>
      </c>
      <c r="I1135" s="50" t="s">
        <v>3</v>
      </c>
      <c r="J1135" s="71">
        <v>0.28090999999999999</v>
      </c>
      <c r="K1135" s="107">
        <v>0.56186999999999998</v>
      </c>
      <c r="L1135" s="71">
        <v>0.84282999999999997</v>
      </c>
      <c r="N1135" s="14" t="s">
        <v>23</v>
      </c>
      <c r="O1135" s="50" t="s">
        <v>3</v>
      </c>
      <c r="P1135" s="71">
        <v>0.28910999999999998</v>
      </c>
      <c r="Q1135" s="107">
        <v>0.56094999999999995</v>
      </c>
      <c r="R1135" s="71">
        <v>0.83279999999999998</v>
      </c>
      <c r="T1135" s="14" t="s">
        <v>23</v>
      </c>
      <c r="U1135" s="50" t="s">
        <v>3</v>
      </c>
      <c r="V1135" s="71">
        <v>0.28194999999999998</v>
      </c>
      <c r="W1135" s="107">
        <v>0.56428</v>
      </c>
      <c r="X1135" s="71">
        <v>0.84662000000000004</v>
      </c>
      <c r="Z1135" s="14" t="s">
        <v>23</v>
      </c>
      <c r="AA1135" s="50" t="s">
        <v>3</v>
      </c>
      <c r="AB1135" s="71">
        <v>0.28710999999999998</v>
      </c>
      <c r="AC1135" s="107">
        <v>0.58572999999999997</v>
      </c>
      <c r="AD1135" s="71">
        <v>0.88436000000000003</v>
      </c>
      <c r="AF1135" s="14" t="s">
        <v>23</v>
      </c>
      <c r="AG1135" s="50" t="s">
        <v>3</v>
      </c>
      <c r="AH1135" s="71">
        <v>0.31230000000000002</v>
      </c>
      <c r="AI1135" s="107">
        <v>0.62951999999999997</v>
      </c>
      <c r="AJ1135" s="71">
        <v>0.94672999999999996</v>
      </c>
      <c r="AL1135" s="14" t="s">
        <v>23</v>
      </c>
      <c r="AM1135" s="50" t="s">
        <v>3</v>
      </c>
      <c r="AN1135" s="71">
        <v>0.33976000000000001</v>
      </c>
      <c r="AO1135" s="107">
        <v>0.66303999999999996</v>
      </c>
      <c r="AP1135" s="71">
        <v>0.98631999999999997</v>
      </c>
      <c r="AR1135" s="14" t="s">
        <v>23</v>
      </c>
      <c r="AS1135" s="50" t="s">
        <v>3</v>
      </c>
      <c r="AT1135" s="71"/>
      <c r="AU1135" s="107"/>
      <c r="AV1135" s="71"/>
      <c r="AX1135" s="14" t="s">
        <v>23</v>
      </c>
      <c r="AY1135" s="50" t="s">
        <v>3</v>
      </c>
      <c r="AZ1135" s="71">
        <v>0.39444000000000001</v>
      </c>
      <c r="BA1135" s="107">
        <v>0.83986000000000005</v>
      </c>
      <c r="BB1135" s="71">
        <v>1.28529</v>
      </c>
      <c r="BD1135" s="14" t="s">
        <v>23</v>
      </c>
      <c r="BE1135" s="50" t="s">
        <v>3</v>
      </c>
      <c r="BF1135" s="71">
        <v>0.52212000000000003</v>
      </c>
      <c r="BG1135" s="107">
        <v>1.24176</v>
      </c>
      <c r="BH1135" s="71">
        <v>1.9614</v>
      </c>
      <c r="BJ1135" s="14" t="s">
        <v>23</v>
      </c>
      <c r="BK1135" s="50" t="s">
        <v>3</v>
      </c>
      <c r="BL1135" s="71">
        <v>0.69552000000000003</v>
      </c>
      <c r="BM1135" s="107">
        <v>1.86073</v>
      </c>
      <c r="BN1135" s="71">
        <v>3.0259399999999999</v>
      </c>
      <c r="BP1135" s="14" t="s">
        <v>23</v>
      </c>
      <c r="BQ1135" s="50" t="s">
        <v>3</v>
      </c>
      <c r="BR1135" s="71">
        <v>1.52979</v>
      </c>
      <c r="BS1135" s="107">
        <v>3.1498300000000001</v>
      </c>
      <c r="BT1135" s="71">
        <v>4.7698799999999997</v>
      </c>
      <c r="BV1135" s="14" t="s">
        <v>23</v>
      </c>
      <c r="BW1135" s="50" t="s">
        <v>3</v>
      </c>
      <c r="BX1135" s="71">
        <v>3.4645899999999998</v>
      </c>
      <c r="BY1135" s="107">
        <v>5.8607699999999996</v>
      </c>
      <c r="BZ1135" s="71">
        <v>8.2569499999999998</v>
      </c>
      <c r="CB1135" s="14" t="s">
        <v>23</v>
      </c>
      <c r="CC1135" s="50" t="s">
        <v>3</v>
      </c>
      <c r="CD1135" s="3">
        <v>13.91032</v>
      </c>
      <c r="CE1135" s="3">
        <v>17.563669999999998</v>
      </c>
      <c r="CF1135" s="3">
        <v>21.217020000000002</v>
      </c>
    </row>
    <row r="1136" spans="2:84" x14ac:dyDescent="0.3">
      <c r="B1136" s="47"/>
      <c r="C1136" s="52" t="s">
        <v>4</v>
      </c>
      <c r="D1136" s="69">
        <v>0.99439</v>
      </c>
      <c r="E1136" s="79">
        <v>1.7301</v>
      </c>
      <c r="F1136" s="69">
        <v>2.4658000000000002</v>
      </c>
      <c r="H1136" s="47"/>
      <c r="I1136" s="52" t="s">
        <v>4</v>
      </c>
      <c r="J1136" s="69">
        <v>1.04697</v>
      </c>
      <c r="K1136" s="79">
        <v>1.88428</v>
      </c>
      <c r="L1136" s="69">
        <v>2.7215799999999999</v>
      </c>
      <c r="N1136" s="47"/>
      <c r="O1136" s="52" t="s">
        <v>4</v>
      </c>
      <c r="P1136" s="69">
        <v>1.2466999999999999</v>
      </c>
      <c r="Q1136" s="79">
        <v>1.96577</v>
      </c>
      <c r="R1136" s="69">
        <v>2.6848299999999998</v>
      </c>
      <c r="T1136" s="47"/>
      <c r="U1136" s="52" t="s">
        <v>4</v>
      </c>
      <c r="V1136" s="69">
        <v>1.2720400000000001</v>
      </c>
      <c r="W1136" s="79">
        <v>2.0049299999999999</v>
      </c>
      <c r="X1136" s="69">
        <v>2.7378200000000001</v>
      </c>
      <c r="Z1136" s="47"/>
      <c r="AA1136" s="52" t="s">
        <v>4</v>
      </c>
      <c r="AB1136" s="69">
        <v>1.19</v>
      </c>
      <c r="AC1136" s="79">
        <v>2.3929299999999998</v>
      </c>
      <c r="AD1136" s="69">
        <v>3.5958700000000001</v>
      </c>
      <c r="AF1136" s="47"/>
      <c r="AG1136" s="52" t="s">
        <v>4</v>
      </c>
      <c r="AH1136" s="69">
        <v>1.3096000000000001</v>
      </c>
      <c r="AI1136" s="79">
        <v>2.1177199999999998</v>
      </c>
      <c r="AJ1136" s="69">
        <v>2.9258500000000001</v>
      </c>
      <c r="AL1136" s="47"/>
      <c r="AM1136" s="52" t="s">
        <v>4</v>
      </c>
      <c r="AN1136" s="69">
        <v>1.42117</v>
      </c>
      <c r="AO1136" s="79">
        <v>2.2061799999999998</v>
      </c>
      <c r="AP1136" s="69">
        <v>2.9912000000000001</v>
      </c>
      <c r="AR1136" s="47"/>
      <c r="AS1136" s="52" t="s">
        <v>4</v>
      </c>
      <c r="AT1136" s="69"/>
      <c r="AU1136" s="79"/>
      <c r="AV1136" s="69"/>
      <c r="AX1136" s="47"/>
      <c r="AY1136" s="52" t="s">
        <v>4</v>
      </c>
      <c r="AZ1136" s="69">
        <v>1.80941</v>
      </c>
      <c r="BA1136" s="79">
        <v>2.6723499999999998</v>
      </c>
      <c r="BB1136" s="69">
        <v>3.5352999999999999</v>
      </c>
      <c r="BD1136" s="47"/>
      <c r="BE1136" s="52" t="s">
        <v>4</v>
      </c>
      <c r="BF1136" s="69">
        <v>2.1893199999999999</v>
      </c>
      <c r="BG1136" s="79">
        <v>3.4295800000000001</v>
      </c>
      <c r="BH1136" s="69">
        <v>4.6698500000000003</v>
      </c>
      <c r="BJ1136" s="47"/>
      <c r="BK1136" s="52" t="s">
        <v>4</v>
      </c>
      <c r="BL1136" s="69">
        <v>2.8674300000000001</v>
      </c>
      <c r="BM1136" s="79">
        <v>4.3752199999999997</v>
      </c>
      <c r="BN1136" s="69">
        <v>5.8830099999999996</v>
      </c>
      <c r="BP1136" s="47"/>
      <c r="BQ1136" s="52" t="s">
        <v>4</v>
      </c>
      <c r="BR1136" s="69">
        <v>4.5922400000000003</v>
      </c>
      <c r="BS1136" s="79">
        <v>6.6516700000000002</v>
      </c>
      <c r="BT1136" s="69">
        <v>8.7111000000000001</v>
      </c>
      <c r="BV1136" s="47"/>
      <c r="BW1136" s="52" t="s">
        <v>4</v>
      </c>
      <c r="BX1136" s="69">
        <v>6.9139200000000001</v>
      </c>
      <c r="BY1136" s="79">
        <v>10.00494</v>
      </c>
      <c r="BZ1136" s="69">
        <v>13.09596</v>
      </c>
      <c r="CB1136" s="47"/>
      <c r="CC1136" s="52" t="s">
        <v>4</v>
      </c>
      <c r="CD1136" s="3">
        <v>20.415839999999999</v>
      </c>
      <c r="CE1136" s="3">
        <v>25.15916</v>
      </c>
      <c r="CF1136" s="3">
        <v>29.90249</v>
      </c>
    </row>
    <row r="1137" spans="2:84" x14ac:dyDescent="0.3">
      <c r="B1137" s="14" t="s">
        <v>24</v>
      </c>
      <c r="C1137" s="50" t="s">
        <v>3</v>
      </c>
      <c r="D1137" s="71">
        <v>2.7807200000000001</v>
      </c>
      <c r="E1137" s="78">
        <v>3.7098399999999998</v>
      </c>
      <c r="F1137" s="71">
        <v>4.6389500000000004</v>
      </c>
      <c r="H1137" s="14" t="s">
        <v>24</v>
      </c>
      <c r="I1137" s="50" t="s">
        <v>3</v>
      </c>
      <c r="J1137" s="71">
        <v>2.7862</v>
      </c>
      <c r="K1137" s="78">
        <v>3.73387</v>
      </c>
      <c r="L1137" s="71">
        <v>4.68154</v>
      </c>
      <c r="N1137" s="14" t="s">
        <v>24</v>
      </c>
      <c r="O1137" s="50" t="s">
        <v>3</v>
      </c>
      <c r="P1137" s="71">
        <v>2.8219699999999999</v>
      </c>
      <c r="Q1137" s="78">
        <v>3.8058999999999998</v>
      </c>
      <c r="R1137" s="71">
        <v>4.7898399999999999</v>
      </c>
      <c r="T1137" s="14" t="s">
        <v>24</v>
      </c>
      <c r="U1137" s="50" t="s">
        <v>3</v>
      </c>
      <c r="V1137" s="71">
        <v>2.8332000000000002</v>
      </c>
      <c r="W1137" s="78">
        <v>3.78254</v>
      </c>
      <c r="X1137" s="71">
        <v>4.7318899999999999</v>
      </c>
      <c r="Z1137" s="14" t="s">
        <v>24</v>
      </c>
      <c r="AA1137" s="50" t="s">
        <v>3</v>
      </c>
      <c r="AB1137" s="71">
        <v>2.81778</v>
      </c>
      <c r="AC1137" s="78">
        <v>3.8732199999999999</v>
      </c>
      <c r="AD1137" s="71">
        <v>4.9286599999999998</v>
      </c>
      <c r="AF1137" s="14" t="s">
        <v>24</v>
      </c>
      <c r="AG1137" s="50" t="s">
        <v>3</v>
      </c>
      <c r="AH1137" s="71">
        <v>2.9737399999999998</v>
      </c>
      <c r="AI1137" s="78">
        <v>4.0357000000000003</v>
      </c>
      <c r="AJ1137" s="71">
        <v>5.0976600000000003</v>
      </c>
      <c r="AL1137" s="14" t="s">
        <v>24</v>
      </c>
      <c r="AM1137" s="50" t="s">
        <v>3</v>
      </c>
      <c r="AN1137" s="71">
        <v>3.2095199999999999</v>
      </c>
      <c r="AO1137" s="78">
        <v>4.13171</v>
      </c>
      <c r="AP1137" s="71">
        <v>5.0538999999999996</v>
      </c>
      <c r="AR1137" s="14" t="s">
        <v>24</v>
      </c>
      <c r="AS1137" s="50" t="s">
        <v>3</v>
      </c>
      <c r="AT1137" s="71"/>
      <c r="AU1137" s="78"/>
      <c r="AV1137" s="71"/>
      <c r="AX1137" s="14" t="s">
        <v>24</v>
      </c>
      <c r="AY1137" s="50" t="s">
        <v>3</v>
      </c>
      <c r="AZ1137" s="71">
        <v>3.3210700000000002</v>
      </c>
      <c r="BA1137" s="78">
        <v>4.5720999999999998</v>
      </c>
      <c r="BB1137" s="71">
        <v>5.8231200000000003</v>
      </c>
      <c r="BD1137" s="14" t="s">
        <v>24</v>
      </c>
      <c r="BE1137" s="50" t="s">
        <v>3</v>
      </c>
      <c r="BF1137" s="71">
        <v>3.8158599999999998</v>
      </c>
      <c r="BG1137" s="78">
        <v>5.0134400000000001</v>
      </c>
      <c r="BH1137" s="71">
        <v>6.2110200000000004</v>
      </c>
      <c r="BJ1137" s="14" t="s">
        <v>24</v>
      </c>
      <c r="BK1137" s="50" t="s">
        <v>3</v>
      </c>
      <c r="BL1137" s="71">
        <v>4.5586200000000003</v>
      </c>
      <c r="BM1137" s="78">
        <v>6.3105200000000004</v>
      </c>
      <c r="BN1137" s="71">
        <v>8.0624199999999995</v>
      </c>
      <c r="BP1137" s="14" t="s">
        <v>24</v>
      </c>
      <c r="BQ1137" s="50" t="s">
        <v>3</v>
      </c>
      <c r="BR1137" s="71">
        <v>6.6961899999999996</v>
      </c>
      <c r="BS1137" s="78">
        <v>9.3064699999999991</v>
      </c>
      <c r="BT1137" s="71">
        <v>11.916740000000001</v>
      </c>
      <c r="BV1137" s="14" t="s">
        <v>24</v>
      </c>
      <c r="BW1137" s="50" t="s">
        <v>3</v>
      </c>
      <c r="BX1137" s="71">
        <v>9.7042199999999994</v>
      </c>
      <c r="BY1137" s="78">
        <v>13.79053</v>
      </c>
      <c r="BZ1137" s="71">
        <v>17.876850000000001</v>
      </c>
      <c r="CB1137" s="14" t="s">
        <v>24</v>
      </c>
      <c r="CC1137" s="50" t="s">
        <v>3</v>
      </c>
      <c r="CD1137" s="3">
        <v>29.321459999999998</v>
      </c>
      <c r="CE1137" s="3">
        <v>35.770589999999999</v>
      </c>
      <c r="CF1137" s="3">
        <v>42.219709999999999</v>
      </c>
    </row>
    <row r="1138" spans="2:84" x14ac:dyDescent="0.3">
      <c r="B1138" s="47"/>
      <c r="C1138" s="52" t="s">
        <v>4</v>
      </c>
      <c r="D1138" s="69">
        <v>1.7305999999999999</v>
      </c>
      <c r="E1138" s="79">
        <v>3.0113599999999998</v>
      </c>
      <c r="F1138" s="69">
        <v>4.2921199999999997</v>
      </c>
      <c r="H1138" s="47"/>
      <c r="I1138" s="52" t="s">
        <v>4</v>
      </c>
      <c r="J1138" s="69">
        <v>1.9897199999999999</v>
      </c>
      <c r="K1138" s="79">
        <v>3.4353500000000001</v>
      </c>
      <c r="L1138" s="69">
        <v>4.8809699999999996</v>
      </c>
      <c r="N1138" s="47"/>
      <c r="O1138" s="52" t="s">
        <v>4</v>
      </c>
      <c r="P1138" s="69">
        <v>2.5718700000000001</v>
      </c>
      <c r="Q1138" s="79">
        <v>3.8005100000000001</v>
      </c>
      <c r="R1138" s="69">
        <v>5.0291600000000001</v>
      </c>
      <c r="T1138" s="47"/>
      <c r="U1138" s="52" t="s">
        <v>4</v>
      </c>
      <c r="V1138" s="69">
        <v>2.7399100000000001</v>
      </c>
      <c r="W1138" s="79">
        <v>3.9356399999999998</v>
      </c>
      <c r="X1138" s="69">
        <v>5.1313800000000001</v>
      </c>
      <c r="Z1138" s="47"/>
      <c r="AA1138" s="52" t="s">
        <v>4</v>
      </c>
      <c r="AB1138" s="69">
        <v>2.6300300000000001</v>
      </c>
      <c r="AC1138" s="79">
        <v>4.8023899999999999</v>
      </c>
      <c r="AD1138" s="69">
        <v>6.9747599999999998</v>
      </c>
      <c r="AF1138" s="47"/>
      <c r="AG1138" s="52" t="s">
        <v>4</v>
      </c>
      <c r="AH1138" s="69">
        <v>2.6575600000000001</v>
      </c>
      <c r="AI1138" s="79">
        <v>3.9691999999999998</v>
      </c>
      <c r="AJ1138" s="69">
        <v>5.2808400000000004</v>
      </c>
      <c r="AL1138" s="47"/>
      <c r="AM1138" s="52" t="s">
        <v>4</v>
      </c>
      <c r="AN1138" s="69">
        <v>3.2969300000000001</v>
      </c>
      <c r="AO1138" s="79">
        <v>4.3551000000000002</v>
      </c>
      <c r="AP1138" s="69">
        <v>5.4132699999999998</v>
      </c>
      <c r="AR1138" s="47"/>
      <c r="AS1138" s="52" t="s">
        <v>4</v>
      </c>
      <c r="AT1138" s="69"/>
      <c r="AU1138" s="79"/>
      <c r="AV1138" s="69"/>
      <c r="AX1138" s="47"/>
      <c r="AY1138" s="52" t="s">
        <v>4</v>
      </c>
      <c r="AZ1138" s="69">
        <v>4.3220599999999996</v>
      </c>
      <c r="BA1138" s="79">
        <v>5.1275599999999999</v>
      </c>
      <c r="BB1138" s="69">
        <v>5.9330699999999998</v>
      </c>
      <c r="BD1138" s="47"/>
      <c r="BE1138" s="52" t="s">
        <v>4</v>
      </c>
      <c r="BF1138" s="69">
        <v>4.3894799999999998</v>
      </c>
      <c r="BG1138" s="79">
        <v>5.7161200000000001</v>
      </c>
      <c r="BH1138" s="69">
        <v>7.04277</v>
      </c>
      <c r="BJ1138" s="47"/>
      <c r="BK1138" s="52" t="s">
        <v>4</v>
      </c>
      <c r="BL1138" s="69">
        <v>5.3202400000000001</v>
      </c>
      <c r="BM1138" s="79">
        <v>6.79495</v>
      </c>
      <c r="BN1138" s="69">
        <v>8.26966</v>
      </c>
      <c r="BP1138" s="47"/>
      <c r="BQ1138" s="52" t="s">
        <v>4</v>
      </c>
      <c r="BR1138" s="69">
        <v>7.0593399999999997</v>
      </c>
      <c r="BS1138" s="79">
        <v>8.8395399999999995</v>
      </c>
      <c r="BT1138" s="69">
        <v>10.61974</v>
      </c>
      <c r="BV1138" s="47"/>
      <c r="BW1138" s="52" t="s">
        <v>4</v>
      </c>
      <c r="BX1138" s="69">
        <v>8.4389599999999998</v>
      </c>
      <c r="BY1138" s="79">
        <v>11.44403</v>
      </c>
      <c r="BZ1138" s="69">
        <v>14.4491</v>
      </c>
      <c r="CB1138" s="47"/>
      <c r="CC1138" s="52" t="s">
        <v>4</v>
      </c>
      <c r="CD1138" s="3">
        <v>20.171720000000001</v>
      </c>
      <c r="CE1138" s="3">
        <v>25.259049999999998</v>
      </c>
      <c r="CF1138" s="3">
        <v>30.34638</v>
      </c>
    </row>
    <row r="1139" spans="2:84" x14ac:dyDescent="0.3">
      <c r="B1139" s="14" t="s">
        <v>25</v>
      </c>
      <c r="C1139" s="50" t="s">
        <v>3</v>
      </c>
      <c r="D1139" s="71">
        <v>99.773290000000003</v>
      </c>
      <c r="E1139" s="107">
        <v>100.1493</v>
      </c>
      <c r="F1139" s="71">
        <v>100.52531</v>
      </c>
      <c r="H1139" s="14" t="s">
        <v>25</v>
      </c>
      <c r="I1139" s="50" t="s">
        <v>3</v>
      </c>
      <c r="J1139" s="71">
        <v>99.768739999999994</v>
      </c>
      <c r="K1139" s="107">
        <v>100.15131</v>
      </c>
      <c r="L1139" s="71">
        <v>100.53386999999999</v>
      </c>
      <c r="N1139" s="14" t="s">
        <v>25</v>
      </c>
      <c r="O1139" s="50" t="s">
        <v>3</v>
      </c>
      <c r="P1139" s="71">
        <v>99.773979999999995</v>
      </c>
      <c r="Q1139" s="107">
        <v>100.14467999999999</v>
      </c>
      <c r="R1139" s="71">
        <v>100.51537</v>
      </c>
      <c r="T1139" s="14" t="s">
        <v>25</v>
      </c>
      <c r="U1139" s="50" t="s">
        <v>3</v>
      </c>
      <c r="V1139" s="71">
        <v>99.772810000000007</v>
      </c>
      <c r="W1139" s="107">
        <v>100.13553</v>
      </c>
      <c r="X1139" s="71">
        <v>100.49825</v>
      </c>
      <c r="Z1139" s="14" t="s">
        <v>25</v>
      </c>
      <c r="AA1139" s="50" t="s">
        <v>3</v>
      </c>
      <c r="AB1139" s="71">
        <v>99.774550000000005</v>
      </c>
      <c r="AC1139" s="107">
        <v>100.14075</v>
      </c>
      <c r="AD1139" s="71">
        <v>100.50696000000001</v>
      </c>
      <c r="AF1139" s="14" t="s">
        <v>25</v>
      </c>
      <c r="AG1139" s="50" t="s">
        <v>3</v>
      </c>
      <c r="AH1139" s="71">
        <v>99.771950000000004</v>
      </c>
      <c r="AI1139" s="107">
        <v>100.14085</v>
      </c>
      <c r="AJ1139" s="71">
        <v>100.50975</v>
      </c>
      <c r="AL1139" s="14" t="s">
        <v>25</v>
      </c>
      <c r="AM1139" s="50" t="s">
        <v>3</v>
      </c>
      <c r="AN1139" s="71">
        <v>99.774029999999996</v>
      </c>
      <c r="AO1139" s="107">
        <v>100.1416</v>
      </c>
      <c r="AP1139" s="71">
        <v>100.50915999999999</v>
      </c>
      <c r="AR1139" s="14" t="s">
        <v>25</v>
      </c>
      <c r="AS1139" s="50" t="s">
        <v>3</v>
      </c>
      <c r="AT1139" s="71"/>
      <c r="AU1139" s="107"/>
      <c r="AV1139" s="71"/>
      <c r="AX1139" s="14" t="s">
        <v>25</v>
      </c>
      <c r="AY1139" s="50" t="s">
        <v>3</v>
      </c>
      <c r="AZ1139" s="71">
        <v>99.7727</v>
      </c>
      <c r="BA1139" s="107">
        <v>100.12421000000001</v>
      </c>
      <c r="BB1139" s="71">
        <v>100.47571000000001</v>
      </c>
      <c r="BD1139" s="14" t="s">
        <v>25</v>
      </c>
      <c r="BE1139" s="50" t="s">
        <v>3</v>
      </c>
      <c r="BF1139" s="71">
        <v>99.770579999999995</v>
      </c>
      <c r="BG1139" s="107">
        <v>100.11669000000001</v>
      </c>
      <c r="BH1139" s="71">
        <v>100.4628</v>
      </c>
      <c r="BJ1139" s="14" t="s">
        <v>25</v>
      </c>
      <c r="BK1139" s="50" t="s">
        <v>3</v>
      </c>
      <c r="BL1139" s="71">
        <v>99.772090000000006</v>
      </c>
      <c r="BM1139" s="107">
        <v>100.10980000000001</v>
      </c>
      <c r="BN1139" s="71">
        <v>100.44750999999999</v>
      </c>
      <c r="BP1139" s="14" t="s">
        <v>25</v>
      </c>
      <c r="BQ1139" s="50" t="s">
        <v>3</v>
      </c>
      <c r="BR1139" s="71">
        <v>99.733000000000004</v>
      </c>
      <c r="BS1139" s="107">
        <v>100.07169</v>
      </c>
      <c r="BT1139" s="71">
        <v>100.41039000000001</v>
      </c>
      <c r="BV1139" s="14" t="s">
        <v>25</v>
      </c>
      <c r="BW1139" s="50" t="s">
        <v>3</v>
      </c>
      <c r="BX1139" s="71">
        <v>99.692670000000007</v>
      </c>
      <c r="BY1139" s="107">
        <v>100.03457</v>
      </c>
      <c r="BZ1139" s="71">
        <v>100.37647</v>
      </c>
      <c r="CB1139" s="14" t="s">
        <v>25</v>
      </c>
      <c r="CC1139" s="50" t="s">
        <v>3</v>
      </c>
      <c r="CD1139" s="3">
        <v>99.344840000000005</v>
      </c>
      <c r="CE1139" s="3">
        <v>99.673439999999999</v>
      </c>
      <c r="CF1139" s="3">
        <v>100.00203</v>
      </c>
    </row>
    <row r="1140" spans="2:84" x14ac:dyDescent="0.3">
      <c r="B1140" s="47"/>
      <c r="C1140" s="52" t="s">
        <v>4</v>
      </c>
      <c r="D1140" s="69">
        <v>47.723909999999997</v>
      </c>
      <c r="E1140" s="79">
        <v>48.03736</v>
      </c>
      <c r="F1140" s="69">
        <v>48.350810000000003</v>
      </c>
      <c r="H1140" s="47"/>
      <c r="I1140" s="52" t="s">
        <v>4</v>
      </c>
      <c r="J1140" s="69">
        <v>47.73386</v>
      </c>
      <c r="K1140" s="79">
        <v>48.041580000000003</v>
      </c>
      <c r="L1140" s="69">
        <v>48.349290000000003</v>
      </c>
      <c r="N1140" s="47"/>
      <c r="O1140" s="52" t="s">
        <v>4</v>
      </c>
      <c r="P1140" s="69">
        <v>47.721539999999997</v>
      </c>
      <c r="Q1140" s="79">
        <v>48.034759999999999</v>
      </c>
      <c r="R1140" s="69">
        <v>48.34798</v>
      </c>
      <c r="T1140" s="47"/>
      <c r="U1140" s="52" t="s">
        <v>4</v>
      </c>
      <c r="V1140" s="69">
        <v>47.724809999999998</v>
      </c>
      <c r="W1140" s="79">
        <v>48.038179999999997</v>
      </c>
      <c r="X1140" s="69">
        <v>48.35154</v>
      </c>
      <c r="Z1140" s="47"/>
      <c r="AA1140" s="52" t="s">
        <v>4</v>
      </c>
      <c r="AB1140" s="69">
        <v>47.720370000000003</v>
      </c>
      <c r="AC1140" s="79">
        <v>48.034680000000002</v>
      </c>
      <c r="AD1140" s="69">
        <v>48.348990000000001</v>
      </c>
      <c r="AF1140" s="47"/>
      <c r="AG1140" s="52" t="s">
        <v>4</v>
      </c>
      <c r="AH1140" s="69">
        <v>47.721429999999998</v>
      </c>
      <c r="AI1140" s="79">
        <v>48.034109999999998</v>
      </c>
      <c r="AJ1140" s="69">
        <v>48.346789999999999</v>
      </c>
      <c r="AL1140" s="47"/>
      <c r="AM1140" s="52" t="s">
        <v>4</v>
      </c>
      <c r="AN1140" s="69">
        <v>47.719529999999999</v>
      </c>
      <c r="AO1140" s="79">
        <v>48.034829999999999</v>
      </c>
      <c r="AP1140" s="69">
        <v>48.35013</v>
      </c>
      <c r="AR1140" s="47"/>
      <c r="AS1140" s="52" t="s">
        <v>4</v>
      </c>
      <c r="AT1140" s="69"/>
      <c r="AU1140" s="79"/>
      <c r="AV1140" s="69"/>
      <c r="AX1140" s="47"/>
      <c r="AY1140" s="52" t="s">
        <v>4</v>
      </c>
      <c r="AZ1140" s="69">
        <v>47.717529999999996</v>
      </c>
      <c r="BA1140" s="79">
        <v>48.03</v>
      </c>
      <c r="BB1140" s="69">
        <v>48.342469999999999</v>
      </c>
      <c r="BD1140" s="47"/>
      <c r="BE1140" s="52" t="s">
        <v>4</v>
      </c>
      <c r="BF1140" s="69">
        <v>47.709620000000001</v>
      </c>
      <c r="BG1140" s="79">
        <v>48.020780000000002</v>
      </c>
      <c r="BH1140" s="69">
        <v>48.33193</v>
      </c>
      <c r="BJ1140" s="47"/>
      <c r="BK1140" s="52" t="s">
        <v>4</v>
      </c>
      <c r="BL1140" s="69">
        <v>47.707090000000001</v>
      </c>
      <c r="BM1140" s="79">
        <v>48.026049999999998</v>
      </c>
      <c r="BN1140" s="69">
        <v>48.345019999999998</v>
      </c>
      <c r="BP1140" s="47"/>
      <c r="BQ1140" s="52" t="s">
        <v>4</v>
      </c>
      <c r="BR1140" s="69">
        <v>47.702930000000002</v>
      </c>
      <c r="BS1140" s="79">
        <v>48.015610000000002</v>
      </c>
      <c r="BT1140" s="69">
        <v>48.328290000000003</v>
      </c>
      <c r="BV1140" s="47"/>
      <c r="BW1140" s="52" t="s">
        <v>4</v>
      </c>
      <c r="BX1140" s="69">
        <v>47.70675</v>
      </c>
      <c r="BY1140" s="79">
        <v>48.024830000000001</v>
      </c>
      <c r="BZ1140" s="69">
        <v>48.3429</v>
      </c>
      <c r="CB1140" s="47"/>
      <c r="CC1140" s="52" t="s">
        <v>4</v>
      </c>
      <c r="CD1140" s="3">
        <v>47.627490000000002</v>
      </c>
      <c r="CE1140" s="3">
        <v>47.972709999999999</v>
      </c>
      <c r="CF1140" s="3">
        <v>48.317929999999997</v>
      </c>
    </row>
    <row r="1141" spans="2:84" x14ac:dyDescent="0.3">
      <c r="B1141" s="14" t="s">
        <v>26</v>
      </c>
      <c r="C1141" s="50" t="s">
        <v>3</v>
      </c>
      <c r="D1141" s="71">
        <v>11.148400000000001</v>
      </c>
      <c r="E1141" s="107">
        <v>11.370559999999999</v>
      </c>
      <c r="F1141" s="71">
        <v>11.59272</v>
      </c>
      <c r="H1141" s="14" t="s">
        <v>26</v>
      </c>
      <c r="I1141" s="50" t="s">
        <v>3</v>
      </c>
      <c r="J1141" s="71">
        <v>11.124750000000001</v>
      </c>
      <c r="K1141" s="107">
        <v>11.361499999999999</v>
      </c>
      <c r="L1141" s="71">
        <v>11.59826</v>
      </c>
      <c r="N1141" s="14" t="s">
        <v>26</v>
      </c>
      <c r="O1141" s="50" t="s">
        <v>3</v>
      </c>
      <c r="P1141" s="71">
        <v>11.14856</v>
      </c>
      <c r="Q1141" s="107">
        <v>11.37785</v>
      </c>
      <c r="R1141" s="71">
        <v>11.607139999999999</v>
      </c>
      <c r="T1141" s="14" t="s">
        <v>26</v>
      </c>
      <c r="U1141" s="50" t="s">
        <v>3</v>
      </c>
      <c r="V1141" s="71">
        <v>11.16229</v>
      </c>
      <c r="W1141" s="107">
        <v>11.39335</v>
      </c>
      <c r="X1141" s="71">
        <v>11.624409999999999</v>
      </c>
      <c r="Z1141" s="14" t="s">
        <v>26</v>
      </c>
      <c r="AA1141" s="50" t="s">
        <v>3</v>
      </c>
      <c r="AB1141" s="71">
        <v>11.16541</v>
      </c>
      <c r="AC1141" s="107">
        <v>11.404400000000001</v>
      </c>
      <c r="AD1141" s="71">
        <v>11.64339</v>
      </c>
      <c r="AF1141" s="14" t="s">
        <v>26</v>
      </c>
      <c r="AG1141" s="50" t="s">
        <v>3</v>
      </c>
      <c r="AH1141" s="71">
        <v>11.13978</v>
      </c>
      <c r="AI1141" s="107">
        <v>11.394600000000001</v>
      </c>
      <c r="AJ1141" s="71">
        <v>11.64941</v>
      </c>
      <c r="AL1141" s="14" t="s">
        <v>26</v>
      </c>
      <c r="AM1141" s="50" t="s">
        <v>3</v>
      </c>
      <c r="AN1141" s="71">
        <v>11.157349999999999</v>
      </c>
      <c r="AO1141" s="107">
        <v>11.405609999999999</v>
      </c>
      <c r="AP1141" s="71">
        <v>11.65387</v>
      </c>
      <c r="AR1141" s="14" t="s">
        <v>26</v>
      </c>
      <c r="AS1141" s="50" t="s">
        <v>3</v>
      </c>
      <c r="AT1141" s="71"/>
      <c r="AU1141" s="107"/>
      <c r="AV1141" s="71"/>
      <c r="AX1141" s="14" t="s">
        <v>26</v>
      </c>
      <c r="AY1141" s="50" t="s">
        <v>3</v>
      </c>
      <c r="AZ1141" s="71">
        <v>10.99325</v>
      </c>
      <c r="BA1141" s="107">
        <v>11.355420000000001</v>
      </c>
      <c r="BB1141" s="71">
        <v>11.71759</v>
      </c>
      <c r="BD1141" s="14" t="s">
        <v>26</v>
      </c>
      <c r="BE1141" s="50" t="s">
        <v>3</v>
      </c>
      <c r="BF1141" s="71">
        <v>10.47603</v>
      </c>
      <c r="BG1141" s="107">
        <v>11.08567</v>
      </c>
      <c r="BH1141" s="71">
        <v>11.695309999999999</v>
      </c>
      <c r="BJ1141" s="14" t="s">
        <v>26</v>
      </c>
      <c r="BK1141" s="50" t="s">
        <v>3</v>
      </c>
      <c r="BL1141" s="71">
        <v>9.5306999999999995</v>
      </c>
      <c r="BM1141" s="107">
        <v>10.58297</v>
      </c>
      <c r="BN1141" s="71">
        <v>11.63524</v>
      </c>
      <c r="BP1141" s="14" t="s">
        <v>26</v>
      </c>
      <c r="BQ1141" s="50" t="s">
        <v>3</v>
      </c>
      <c r="BR1141" s="71">
        <v>7.9532600000000002</v>
      </c>
      <c r="BS1141" s="107">
        <v>9.4764199999999992</v>
      </c>
      <c r="BT1141" s="71">
        <v>10.99959</v>
      </c>
      <c r="BV1141" s="14" t="s">
        <v>26</v>
      </c>
      <c r="BW1141" s="50" t="s">
        <v>3</v>
      </c>
      <c r="BX1141" s="71">
        <v>4.6718000000000002</v>
      </c>
      <c r="BY1141" s="107">
        <v>7.0144200000000003</v>
      </c>
      <c r="BZ1141" s="71">
        <v>9.35703</v>
      </c>
      <c r="CB1141" s="14" t="s">
        <v>26</v>
      </c>
      <c r="CC1141" s="50" t="s">
        <v>3</v>
      </c>
      <c r="CD1141" s="3">
        <v>-8.2431900000000002</v>
      </c>
      <c r="CE1141" s="3">
        <v>-4.5965699999999998</v>
      </c>
      <c r="CF1141" s="3">
        <v>-0.94994999999999996</v>
      </c>
    </row>
    <row r="1142" spans="2:84" x14ac:dyDescent="0.3">
      <c r="B1142" s="47"/>
      <c r="C1142" s="52" t="s">
        <v>4</v>
      </c>
      <c r="D1142" s="69">
        <v>5.82193</v>
      </c>
      <c r="E1142" s="79">
        <v>5.9327199999999998</v>
      </c>
      <c r="F1142" s="69">
        <v>6.0435100000000004</v>
      </c>
      <c r="H1142" s="47"/>
      <c r="I1142" s="52" t="s">
        <v>4</v>
      </c>
      <c r="J1142" s="69">
        <v>5.8186400000000003</v>
      </c>
      <c r="K1142" s="79">
        <v>5.9769500000000004</v>
      </c>
      <c r="L1142" s="69">
        <v>6.1352599999999997</v>
      </c>
      <c r="N1142" s="47"/>
      <c r="O1142" s="52" t="s">
        <v>4</v>
      </c>
      <c r="P1142" s="69">
        <v>5.8888400000000001</v>
      </c>
      <c r="Q1142" s="79">
        <v>5.9737</v>
      </c>
      <c r="R1142" s="69">
        <v>6.0585599999999999</v>
      </c>
      <c r="T1142" s="47"/>
      <c r="U1142" s="52" t="s">
        <v>4</v>
      </c>
      <c r="V1142" s="69">
        <v>5.8807499999999999</v>
      </c>
      <c r="W1142" s="79">
        <v>5.9754699999999996</v>
      </c>
      <c r="X1142" s="69">
        <v>6.0701900000000002</v>
      </c>
      <c r="Z1142" s="47"/>
      <c r="AA1142" s="52" t="s">
        <v>4</v>
      </c>
      <c r="AB1142" s="69">
        <v>5.7142600000000003</v>
      </c>
      <c r="AC1142" s="79">
        <v>6.1792999999999996</v>
      </c>
      <c r="AD1142" s="69">
        <v>6.6443399999999997</v>
      </c>
      <c r="AF1142" s="47"/>
      <c r="AG1142" s="52" t="s">
        <v>4</v>
      </c>
      <c r="AH1142" s="69">
        <v>5.9081999999999999</v>
      </c>
      <c r="AI1142" s="79">
        <v>6.01112</v>
      </c>
      <c r="AJ1142" s="69">
        <v>6.1140299999999996</v>
      </c>
      <c r="AL1142" s="47"/>
      <c r="AM1142" s="52" t="s">
        <v>4</v>
      </c>
      <c r="AN1142" s="69">
        <v>5.8850600000000002</v>
      </c>
      <c r="AO1142" s="79">
        <v>6.0113399999999997</v>
      </c>
      <c r="AP1142" s="69">
        <v>6.1376299999999997</v>
      </c>
      <c r="AR1142" s="47"/>
      <c r="AS1142" s="52" t="s">
        <v>4</v>
      </c>
      <c r="AT1142" s="69"/>
      <c r="AU1142" s="79"/>
      <c r="AV1142" s="69"/>
      <c r="AX1142" s="47"/>
      <c r="AY1142" s="52" t="s">
        <v>4</v>
      </c>
      <c r="AZ1142" s="69">
        <v>5.9428299999999998</v>
      </c>
      <c r="BA1142" s="79">
        <v>6.0861999999999998</v>
      </c>
      <c r="BB1142" s="69">
        <v>6.2295699999999998</v>
      </c>
      <c r="BD1142" s="47"/>
      <c r="BE1142" s="52" t="s">
        <v>4</v>
      </c>
      <c r="BF1142" s="69">
        <v>5.9840200000000001</v>
      </c>
      <c r="BG1142" s="79">
        <v>6.2499000000000002</v>
      </c>
      <c r="BH1142" s="69">
        <v>6.51579</v>
      </c>
      <c r="BJ1142" s="47"/>
      <c r="BK1142" s="52" t="s">
        <v>4</v>
      </c>
      <c r="BL1142" s="69">
        <v>6.02895</v>
      </c>
      <c r="BM1142" s="79">
        <v>6.3867599999999998</v>
      </c>
      <c r="BN1142" s="69">
        <v>6.74458</v>
      </c>
      <c r="BP1142" s="47"/>
      <c r="BQ1142" s="52" t="s">
        <v>4</v>
      </c>
      <c r="BR1142" s="69">
        <v>6.3032000000000004</v>
      </c>
      <c r="BS1142" s="79">
        <v>7.2214900000000002</v>
      </c>
      <c r="BT1142" s="69">
        <v>8.1397700000000004</v>
      </c>
      <c r="BV1142" s="47"/>
      <c r="BW1142" s="52" t="s">
        <v>4</v>
      </c>
      <c r="BX1142" s="69">
        <v>6.6970799999999997</v>
      </c>
      <c r="BY1142" s="79">
        <v>8.8604400000000005</v>
      </c>
      <c r="BZ1142" s="69">
        <v>11.0238</v>
      </c>
      <c r="CB1142" s="47"/>
      <c r="CC1142" s="52" t="s">
        <v>4</v>
      </c>
      <c r="CD1142" s="3">
        <v>16.912579999999998</v>
      </c>
      <c r="CE1142" s="3">
        <v>21.423960000000001</v>
      </c>
      <c r="CF1142" s="3">
        <v>25.93534</v>
      </c>
    </row>
    <row r="1143" spans="2:84" x14ac:dyDescent="0.3">
      <c r="B1143" s="57" t="s">
        <v>27</v>
      </c>
      <c r="C1143" s="43"/>
      <c r="D1143" s="76">
        <v>37.921840000000003</v>
      </c>
      <c r="E1143" s="109">
        <v>40.107799999999997</v>
      </c>
      <c r="F1143" s="76">
        <v>42.293770000000002</v>
      </c>
      <c r="H1143" s="57" t="s">
        <v>27</v>
      </c>
      <c r="I1143" s="43"/>
      <c r="J1143" s="76">
        <v>37.932870000000001</v>
      </c>
      <c r="K1143" s="109">
        <v>40.15531</v>
      </c>
      <c r="L1143" s="76">
        <v>42.377749999999999</v>
      </c>
      <c r="N1143" s="57" t="s">
        <v>27</v>
      </c>
      <c r="O1143" s="43"/>
      <c r="P1143" s="76">
        <v>38.193820000000002</v>
      </c>
      <c r="Q1143" s="109">
        <v>40.426540000000003</v>
      </c>
      <c r="R1143" s="76">
        <v>42.659260000000003</v>
      </c>
      <c r="T1143" s="57" t="s">
        <v>27</v>
      </c>
      <c r="U1143" s="43"/>
      <c r="V1143" s="76">
        <v>37.966270000000002</v>
      </c>
      <c r="W1143" s="109">
        <v>40.219790000000003</v>
      </c>
      <c r="X1143" s="76">
        <v>42.473320000000001</v>
      </c>
      <c r="Z1143" s="57" t="s">
        <v>27</v>
      </c>
      <c r="AA1143" s="43"/>
      <c r="AB1143" s="76">
        <v>37.971919999999997</v>
      </c>
      <c r="AC1143" s="109">
        <v>40.209850000000003</v>
      </c>
      <c r="AD1143" s="76">
        <v>42.447789999999998</v>
      </c>
      <c r="AF1143" s="57" t="s">
        <v>27</v>
      </c>
      <c r="AG1143" s="43"/>
      <c r="AH1143" s="76">
        <v>38.168550000000003</v>
      </c>
      <c r="AI1143" s="109">
        <v>40.265709999999999</v>
      </c>
      <c r="AJ1143" s="76">
        <v>42.362870000000001</v>
      </c>
      <c r="AL1143" s="57" t="s">
        <v>27</v>
      </c>
      <c r="AM1143" s="43"/>
      <c r="AN1143" s="76">
        <v>38.012250000000002</v>
      </c>
      <c r="AO1143" s="109">
        <v>39.81109</v>
      </c>
      <c r="AP1143" s="76">
        <v>41.609929999999999</v>
      </c>
      <c r="AR1143" s="57" t="s">
        <v>27</v>
      </c>
      <c r="AS1143" s="43"/>
      <c r="AT1143" s="76"/>
      <c r="AU1143" s="109"/>
      <c r="AV1143" s="76"/>
      <c r="AX1143" s="57" t="s">
        <v>27</v>
      </c>
      <c r="AY1143" s="43"/>
      <c r="AZ1143" s="76">
        <v>38.434100000000001</v>
      </c>
      <c r="BA1143" s="109">
        <v>40.733960000000003</v>
      </c>
      <c r="BB1143" s="76">
        <v>43.033810000000003</v>
      </c>
      <c r="BD1143" s="57" t="s">
        <v>27</v>
      </c>
      <c r="BE1143" s="43"/>
      <c r="BF1143" s="76">
        <v>37.718119999999999</v>
      </c>
      <c r="BG1143" s="109">
        <v>39.664920000000002</v>
      </c>
      <c r="BH1143" s="76">
        <v>41.611719999999998</v>
      </c>
      <c r="BJ1143" s="57" t="s">
        <v>27</v>
      </c>
      <c r="BK1143" s="43"/>
      <c r="BL1143" s="76">
        <v>38.084969999999998</v>
      </c>
      <c r="BM1143" s="109">
        <v>40.432360000000003</v>
      </c>
      <c r="BN1143" s="76">
        <v>42.779739999999997</v>
      </c>
      <c r="BP1143" s="57" t="s">
        <v>27</v>
      </c>
      <c r="BQ1143" s="43"/>
      <c r="BR1143" s="76">
        <v>36.943719999999999</v>
      </c>
      <c r="BS1143" s="109">
        <v>38.497500000000002</v>
      </c>
      <c r="BT1143" s="76">
        <v>40.051279999999998</v>
      </c>
      <c r="BV1143" s="57" t="s">
        <v>27</v>
      </c>
      <c r="BW1143" s="43"/>
      <c r="BX1143" s="76">
        <v>35.074779999999997</v>
      </c>
      <c r="BY1143" s="109">
        <v>36.727699999999999</v>
      </c>
      <c r="BZ1143" s="76">
        <v>38.380629999999996</v>
      </c>
      <c r="CB1143" s="57" t="s">
        <v>27</v>
      </c>
      <c r="CC1143" s="43"/>
      <c r="CD1143" s="3">
        <v>29.98311</v>
      </c>
      <c r="CE1143" s="3">
        <v>32.088189999999997</v>
      </c>
      <c r="CF1143" s="3">
        <v>34.193280000000001</v>
      </c>
    </row>
    <row r="1144" spans="2:84" x14ac:dyDescent="0.3">
      <c r="B1144" s="57" t="s">
        <v>28</v>
      </c>
      <c r="C1144" s="43"/>
      <c r="D1144" s="76">
        <v>-56.582340000000002</v>
      </c>
      <c r="E1144" s="109">
        <v>-25.351900000000001</v>
      </c>
      <c r="F1144" s="76">
        <v>5.8785299999999996</v>
      </c>
      <c r="H1144" s="57" t="s">
        <v>28</v>
      </c>
      <c r="I1144" s="43"/>
      <c r="J1144" s="76">
        <v>-82.514380000000003</v>
      </c>
      <c r="K1144" s="109">
        <v>-40.691879999999998</v>
      </c>
      <c r="L1144" s="76">
        <v>1.1306099999999999</v>
      </c>
      <c r="N1144" s="57" t="s">
        <v>28</v>
      </c>
      <c r="O1144" s="43"/>
      <c r="P1144" s="76">
        <v>-66.775099999999995</v>
      </c>
      <c r="Q1144" s="109">
        <v>-39.881619999999998</v>
      </c>
      <c r="R1144" s="76">
        <v>-12.98814</v>
      </c>
      <c r="T1144" s="57" t="s">
        <v>28</v>
      </c>
      <c r="U1144" s="43"/>
      <c r="V1144" s="76">
        <v>-68.531229999999994</v>
      </c>
      <c r="W1144" s="109">
        <v>-43.318899999999999</v>
      </c>
      <c r="X1144" s="76">
        <v>-18.106580000000001</v>
      </c>
      <c r="Z1144" s="57" t="s">
        <v>28</v>
      </c>
      <c r="AA1144" s="43"/>
      <c r="AB1144" s="76">
        <v>-153.74491</v>
      </c>
      <c r="AC1144" s="109">
        <v>-71.324179999999998</v>
      </c>
      <c r="AD1144" s="76">
        <v>11.096550000000001</v>
      </c>
      <c r="AF1144" s="57" t="s">
        <v>28</v>
      </c>
      <c r="AG1144" s="43"/>
      <c r="AH1144" s="76">
        <v>-66.19614</v>
      </c>
      <c r="AI1144" s="109">
        <v>-38.851390000000002</v>
      </c>
      <c r="AJ1144" s="76">
        <v>-11.50665</v>
      </c>
      <c r="AL1144" s="57" t="s">
        <v>28</v>
      </c>
      <c r="AM1144" s="43"/>
      <c r="AN1144" s="76">
        <v>-70.612359999999995</v>
      </c>
      <c r="AO1144" s="109">
        <v>-41.046500000000002</v>
      </c>
      <c r="AP1144" s="76">
        <v>-11.480639999999999</v>
      </c>
      <c r="AR1144" s="57" t="s">
        <v>28</v>
      </c>
      <c r="AS1144" s="43"/>
      <c r="AT1144" s="76"/>
      <c r="AU1144" s="109"/>
      <c r="AV1144" s="76"/>
      <c r="AX1144" s="57" t="s">
        <v>28</v>
      </c>
      <c r="AY1144" s="43"/>
      <c r="AZ1144" s="76">
        <v>-62.77731</v>
      </c>
      <c r="BA1144" s="109">
        <v>-47.04513</v>
      </c>
      <c r="BB1144" s="76">
        <v>-31.312940000000001</v>
      </c>
      <c r="BD1144" s="57" t="s">
        <v>28</v>
      </c>
      <c r="BE1144" s="43"/>
      <c r="BF1144" s="76">
        <v>-100.2002</v>
      </c>
      <c r="BG1144" s="109">
        <v>-60.942619999999998</v>
      </c>
      <c r="BH1144" s="76">
        <v>-21.685040000000001</v>
      </c>
      <c r="BJ1144" s="57" t="s">
        <v>28</v>
      </c>
      <c r="BK1144" s="43"/>
      <c r="BL1144" s="76">
        <v>-111.35483000000001</v>
      </c>
      <c r="BM1144" s="109">
        <v>-80.062860000000001</v>
      </c>
      <c r="BN1144" s="76">
        <v>-48.770879999999998</v>
      </c>
      <c r="BP1144" s="57" t="s">
        <v>28</v>
      </c>
      <c r="BQ1144" s="43"/>
      <c r="BR1144" s="76">
        <v>-144.70106000000001</v>
      </c>
      <c r="BS1144" s="109">
        <v>-96.208359999999999</v>
      </c>
      <c r="BT1144" s="76">
        <v>-47.715649999999997</v>
      </c>
      <c r="BV1144" s="57" t="s">
        <v>28</v>
      </c>
      <c r="BW1144" s="43"/>
      <c r="BX1144" s="76">
        <v>-115.27542</v>
      </c>
      <c r="BY1144" s="109">
        <v>-84.880669999999995</v>
      </c>
      <c r="BZ1144" s="76">
        <v>-54.485930000000003</v>
      </c>
      <c r="CB1144" s="57" t="s">
        <v>28</v>
      </c>
      <c r="CC1144" s="43"/>
      <c r="CD1144" s="3">
        <v>-264.00076000000001</v>
      </c>
      <c r="CE1144" s="3">
        <v>-190.91569999999999</v>
      </c>
      <c r="CF1144" s="3">
        <v>-117.83064</v>
      </c>
    </row>
    <row r="1145" spans="2:84" x14ac:dyDescent="0.3">
      <c r="B1145" s="46" t="s">
        <v>29</v>
      </c>
      <c r="C1145" s="47"/>
      <c r="D1145" s="69">
        <v>58961.029139999999</v>
      </c>
      <c r="E1145" s="106">
        <v>60080.335070000001</v>
      </c>
      <c r="F1145" s="69">
        <v>61199.641000000003</v>
      </c>
      <c r="H1145" s="46" t="s">
        <v>29</v>
      </c>
      <c r="I1145" s="47"/>
      <c r="J1145" s="69">
        <v>58844.648950000003</v>
      </c>
      <c r="K1145" s="106">
        <v>60037.873529999997</v>
      </c>
      <c r="L1145" s="69">
        <v>61231.098109999999</v>
      </c>
      <c r="N1145" s="46" t="s">
        <v>29</v>
      </c>
      <c r="O1145" s="47"/>
      <c r="P1145" s="69">
        <v>58937.540800000002</v>
      </c>
      <c r="Q1145" s="106">
        <v>60122.026239999999</v>
      </c>
      <c r="R1145" s="69">
        <v>61306.51167</v>
      </c>
      <c r="T1145" s="46" t="s">
        <v>29</v>
      </c>
      <c r="U1145" s="47"/>
      <c r="V1145" s="69">
        <v>59023.047030000002</v>
      </c>
      <c r="W1145" s="106">
        <v>60214.143369999998</v>
      </c>
      <c r="X1145" s="69">
        <v>61405.239719999998</v>
      </c>
      <c r="Z1145" s="46" t="s">
        <v>29</v>
      </c>
      <c r="AA1145" s="47"/>
      <c r="AB1145" s="69">
        <v>59014.451419999998</v>
      </c>
      <c r="AC1145" s="106">
        <v>60259.265700000004</v>
      </c>
      <c r="AD1145" s="69">
        <v>61504.079980000002</v>
      </c>
      <c r="AF1145" s="46" t="s">
        <v>29</v>
      </c>
      <c r="AG1145" s="47"/>
      <c r="AH1145" s="69">
        <v>58875.748030000002</v>
      </c>
      <c r="AI1145" s="106">
        <v>60199.227639999997</v>
      </c>
      <c r="AJ1145" s="69">
        <v>61522.707249999999</v>
      </c>
      <c r="AL1145" s="46" t="s">
        <v>29</v>
      </c>
      <c r="AM1145" s="47"/>
      <c r="AN1145" s="69">
        <v>58973.056559999997</v>
      </c>
      <c r="AO1145" s="106">
        <v>60257.267740000003</v>
      </c>
      <c r="AP1145" s="69">
        <v>61541.478929999997</v>
      </c>
      <c r="AR1145" s="46" t="s">
        <v>29</v>
      </c>
      <c r="AS1145" s="47"/>
      <c r="AT1145" s="69"/>
      <c r="AU1145" s="106"/>
      <c r="AV1145" s="69"/>
      <c r="AX1145" s="46" t="s">
        <v>29</v>
      </c>
      <c r="AY1145" s="47"/>
      <c r="AZ1145" s="69">
        <v>58067.761960000003</v>
      </c>
      <c r="BA1145" s="106">
        <v>60004.038269999997</v>
      </c>
      <c r="BB1145" s="69">
        <v>61940.314570000002</v>
      </c>
      <c r="BD1145" s="46" t="s">
        <v>29</v>
      </c>
      <c r="BE1145" s="47"/>
      <c r="BF1145" s="69">
        <v>55445.68694</v>
      </c>
      <c r="BG1145" s="106">
        <v>58537.660920000002</v>
      </c>
      <c r="BH1145" s="69">
        <v>61629.634899999997</v>
      </c>
      <c r="BJ1145" s="46" t="s">
        <v>29</v>
      </c>
      <c r="BK1145" s="47"/>
      <c r="BL1145" s="69">
        <v>50417.489540000002</v>
      </c>
      <c r="BM1145" s="106">
        <v>55821.763870000002</v>
      </c>
      <c r="BN1145" s="69">
        <v>61226.038209999999</v>
      </c>
      <c r="BP1145" s="46" t="s">
        <v>29</v>
      </c>
      <c r="BQ1145" s="47"/>
      <c r="BR1145" s="69">
        <v>41972.979319999999</v>
      </c>
      <c r="BS1145" s="106">
        <v>49893.804279999997</v>
      </c>
      <c r="BT1145" s="69">
        <v>57814.629229999999</v>
      </c>
      <c r="BV1145" s="46" t="s">
        <v>29</v>
      </c>
      <c r="BW1145" s="47"/>
      <c r="BX1145" s="69">
        <v>24506.492470000001</v>
      </c>
      <c r="BY1145" s="106">
        <v>36788.298490000001</v>
      </c>
      <c r="BZ1145" s="69">
        <v>49070.104520000001</v>
      </c>
      <c r="CB1145" s="46" t="s">
        <v>29</v>
      </c>
      <c r="CC1145" s="47"/>
      <c r="CD1145" s="3">
        <v>-42771.483760000003</v>
      </c>
      <c r="CE1145" s="3">
        <v>-23799.487939999999</v>
      </c>
      <c r="CF1145" s="3">
        <v>-4827.4921100000001</v>
      </c>
    </row>
    <row r="1146" spans="2:84" x14ac:dyDescent="0.3">
      <c r="B1146" s="14" t="s">
        <v>30</v>
      </c>
      <c r="C1146" s="50" t="s">
        <v>3</v>
      </c>
      <c r="D1146" s="71">
        <v>32.057160000000003</v>
      </c>
      <c r="E1146" s="107">
        <v>34.77205</v>
      </c>
      <c r="F1146" s="71">
        <v>37.48695</v>
      </c>
      <c r="H1146" s="14" t="s">
        <v>30</v>
      </c>
      <c r="I1146" s="50" t="s">
        <v>3</v>
      </c>
      <c r="J1146" s="71">
        <v>31.989920000000001</v>
      </c>
      <c r="K1146" s="107">
        <v>34.752789999999997</v>
      </c>
      <c r="L1146" s="71">
        <v>37.51567</v>
      </c>
      <c r="N1146" s="14" t="s">
        <v>30</v>
      </c>
      <c r="O1146" s="50" t="s">
        <v>3</v>
      </c>
      <c r="P1146" s="71">
        <v>31.83616</v>
      </c>
      <c r="Q1146" s="107">
        <v>34.446710000000003</v>
      </c>
      <c r="R1146" s="71">
        <v>37.057270000000003</v>
      </c>
      <c r="T1146" s="14" t="s">
        <v>30</v>
      </c>
      <c r="U1146" s="50" t="s">
        <v>3</v>
      </c>
      <c r="V1146" s="71">
        <v>31.51285</v>
      </c>
      <c r="W1146" s="107">
        <v>34.061230000000002</v>
      </c>
      <c r="X1146" s="71">
        <v>36.609610000000004</v>
      </c>
      <c r="Z1146" s="14" t="s">
        <v>30</v>
      </c>
      <c r="AA1146" s="50" t="s">
        <v>3</v>
      </c>
      <c r="AB1146" s="71">
        <v>31.237780000000001</v>
      </c>
      <c r="AC1146" s="107">
        <v>33.647590000000001</v>
      </c>
      <c r="AD1146" s="71">
        <v>36.057400000000001</v>
      </c>
      <c r="AF1146" s="14" t="s">
        <v>30</v>
      </c>
      <c r="AG1146" s="50" t="s">
        <v>3</v>
      </c>
      <c r="AH1146" s="71">
        <v>30.776769999999999</v>
      </c>
      <c r="AI1146" s="107">
        <v>33.049999999999997</v>
      </c>
      <c r="AJ1146" s="71">
        <v>35.323230000000002</v>
      </c>
      <c r="AL1146" s="14" t="s">
        <v>30</v>
      </c>
      <c r="AM1146" s="50" t="s">
        <v>3</v>
      </c>
      <c r="AN1146" s="71">
        <v>30.213920000000002</v>
      </c>
      <c r="AO1146" s="107">
        <v>32.337260000000001</v>
      </c>
      <c r="AP1146" s="71">
        <v>34.460599999999999</v>
      </c>
      <c r="AR1146" s="14" t="s">
        <v>30</v>
      </c>
      <c r="AS1146" s="50" t="s">
        <v>3</v>
      </c>
      <c r="AT1146" s="71"/>
      <c r="AU1146" s="107"/>
      <c r="AV1146" s="71"/>
      <c r="AX1146" s="14" t="s">
        <v>30</v>
      </c>
      <c r="AY1146" s="50" t="s">
        <v>3</v>
      </c>
      <c r="AZ1146" s="71">
        <v>28.712869999999999</v>
      </c>
      <c r="BA1146" s="107">
        <v>30.402629999999998</v>
      </c>
      <c r="BB1146" s="71">
        <v>32.092390000000002</v>
      </c>
      <c r="BD1146" s="14" t="s">
        <v>30</v>
      </c>
      <c r="BE1146" s="50" t="s">
        <v>3</v>
      </c>
      <c r="BF1146" s="71">
        <v>27.82433</v>
      </c>
      <c r="BG1146" s="107">
        <v>29.34329</v>
      </c>
      <c r="BH1146" s="71">
        <v>30.86225</v>
      </c>
      <c r="BJ1146" s="14" t="s">
        <v>30</v>
      </c>
      <c r="BK1146" s="50" t="s">
        <v>3</v>
      </c>
      <c r="BL1146" s="71">
        <v>26.502490000000002</v>
      </c>
      <c r="BM1146" s="107">
        <v>27.765149999999998</v>
      </c>
      <c r="BN1146" s="71">
        <v>29.027809999999999</v>
      </c>
      <c r="BP1146" s="14" t="s">
        <v>30</v>
      </c>
      <c r="BQ1146" s="50" t="s">
        <v>3</v>
      </c>
      <c r="BR1146" s="71">
        <v>24.984529999999999</v>
      </c>
      <c r="BS1146" s="107">
        <v>25.83981</v>
      </c>
      <c r="BT1146" s="71">
        <v>26.69509</v>
      </c>
      <c r="BV1146" s="14" t="s">
        <v>30</v>
      </c>
      <c r="BW1146" s="50" t="s">
        <v>3</v>
      </c>
      <c r="BX1146" s="71">
        <v>22.776730000000001</v>
      </c>
      <c r="BY1146" s="107">
        <v>23.29496</v>
      </c>
      <c r="BZ1146" s="71">
        <v>23.813179999999999</v>
      </c>
      <c r="CB1146" s="14" t="s">
        <v>30</v>
      </c>
      <c r="CC1146" s="50" t="s">
        <v>3</v>
      </c>
      <c r="CD1146" s="3">
        <v>19.335519999999999</v>
      </c>
      <c r="CE1146" s="3">
        <v>19.565010000000001</v>
      </c>
      <c r="CF1146" s="3">
        <v>19.794509999999999</v>
      </c>
    </row>
    <row r="1147" spans="2:84" x14ac:dyDescent="0.3">
      <c r="B1147" s="47"/>
      <c r="C1147" s="52" t="s">
        <v>4</v>
      </c>
      <c r="D1147" s="69">
        <v>11.70716</v>
      </c>
      <c r="E1147" s="79">
        <v>12.86158</v>
      </c>
      <c r="F1147" s="69">
        <v>14.016</v>
      </c>
      <c r="H1147" s="47"/>
      <c r="I1147" s="52" t="s">
        <v>4</v>
      </c>
      <c r="J1147" s="69">
        <v>11.42484</v>
      </c>
      <c r="K1147" s="79">
        <v>12.56662</v>
      </c>
      <c r="L1147" s="69">
        <v>13.708399999999999</v>
      </c>
      <c r="N1147" s="47"/>
      <c r="O1147" s="52" t="s">
        <v>4</v>
      </c>
      <c r="P1147" s="69">
        <v>11.128450000000001</v>
      </c>
      <c r="Q1147" s="79">
        <v>12.19843</v>
      </c>
      <c r="R1147" s="69">
        <v>13.268420000000001</v>
      </c>
      <c r="T1147" s="47"/>
      <c r="U1147" s="52" t="s">
        <v>4</v>
      </c>
      <c r="V1147" s="69">
        <v>10.70689</v>
      </c>
      <c r="W1147" s="79">
        <v>11.71702</v>
      </c>
      <c r="X1147" s="69">
        <v>12.72716</v>
      </c>
      <c r="Z1147" s="47"/>
      <c r="AA1147" s="52" t="s">
        <v>4</v>
      </c>
      <c r="AB1147" s="69">
        <v>10.20665</v>
      </c>
      <c r="AC1147" s="79">
        <v>11.124599999999999</v>
      </c>
      <c r="AD1147" s="69">
        <v>12.04255</v>
      </c>
      <c r="AF1147" s="47"/>
      <c r="AG1147" s="52" t="s">
        <v>4</v>
      </c>
      <c r="AH1147" s="69">
        <v>9.6220999999999997</v>
      </c>
      <c r="AI1147" s="79">
        <v>10.557270000000001</v>
      </c>
      <c r="AJ1147" s="69">
        <v>11.49245</v>
      </c>
      <c r="AL1147" s="47"/>
      <c r="AM1147" s="52" t="s">
        <v>4</v>
      </c>
      <c r="AN1147" s="69">
        <v>9.0343199999999992</v>
      </c>
      <c r="AO1147" s="79">
        <v>9.8682700000000008</v>
      </c>
      <c r="AP1147" s="69">
        <v>10.702220000000001</v>
      </c>
      <c r="AR1147" s="47"/>
      <c r="AS1147" s="52" t="s">
        <v>4</v>
      </c>
      <c r="AT1147" s="69"/>
      <c r="AU1147" s="79"/>
      <c r="AV1147" s="69"/>
      <c r="AX1147" s="47"/>
      <c r="AY1147" s="52" t="s">
        <v>4</v>
      </c>
      <c r="AZ1147" s="69">
        <v>7.6075499999999998</v>
      </c>
      <c r="BA1147" s="79">
        <v>8.3389299999999995</v>
      </c>
      <c r="BB1147" s="69">
        <v>9.0703099999999992</v>
      </c>
      <c r="BD1147" s="47"/>
      <c r="BE1147" s="52" t="s">
        <v>4</v>
      </c>
      <c r="BF1147" s="69">
        <v>6.69116</v>
      </c>
      <c r="BG1147" s="79">
        <v>7.3619899999999996</v>
      </c>
      <c r="BH1147" s="69">
        <v>8.0328199999999992</v>
      </c>
      <c r="BJ1147" s="47"/>
      <c r="BK1147" s="52" t="s">
        <v>4</v>
      </c>
      <c r="BL1147" s="69">
        <v>5.6368200000000002</v>
      </c>
      <c r="BM1147" s="79">
        <v>6.3110099999999996</v>
      </c>
      <c r="BN1147" s="69">
        <v>6.9852100000000004</v>
      </c>
      <c r="BP1147" s="47"/>
      <c r="BQ1147" s="52" t="s">
        <v>4</v>
      </c>
      <c r="BR1147" s="69">
        <v>4.6412699999999996</v>
      </c>
      <c r="BS1147" s="79">
        <v>5.1614500000000003</v>
      </c>
      <c r="BT1147" s="69">
        <v>5.6816300000000002</v>
      </c>
      <c r="BV1147" s="47"/>
      <c r="BW1147" s="52" t="s">
        <v>4</v>
      </c>
      <c r="BX1147" s="69">
        <v>3.6355499999999998</v>
      </c>
      <c r="BY1147" s="79">
        <v>3.99404</v>
      </c>
      <c r="BZ1147" s="69">
        <v>4.3525299999999998</v>
      </c>
      <c r="CB1147" s="47"/>
      <c r="CC1147" s="52" t="s">
        <v>4</v>
      </c>
      <c r="CD1147" s="3">
        <v>3.1808200000000002</v>
      </c>
      <c r="CE1147" s="3">
        <v>3.32857</v>
      </c>
      <c r="CF1147" s="3">
        <v>3.4763199999999999</v>
      </c>
    </row>
    <row r="1148" spans="2:84" x14ac:dyDescent="0.3">
      <c r="B1148" s="46" t="s">
        <v>31</v>
      </c>
      <c r="C1148" s="47"/>
      <c r="D1148" s="69">
        <v>63.467419999999997</v>
      </c>
      <c r="E1148" s="79">
        <v>67.599999999999994</v>
      </c>
      <c r="F1148" s="69">
        <v>71.732579999999999</v>
      </c>
      <c r="H1148" s="46" t="s">
        <v>31</v>
      </c>
      <c r="I1148" s="47"/>
      <c r="J1148" s="69">
        <v>62.520910000000001</v>
      </c>
      <c r="K1148" s="79">
        <v>66.5</v>
      </c>
      <c r="L1148" s="69">
        <v>70.479089999999999</v>
      </c>
      <c r="N1148" s="46" t="s">
        <v>31</v>
      </c>
      <c r="O1148" s="47"/>
      <c r="P1148" s="69">
        <v>60.605400000000003</v>
      </c>
      <c r="Q1148" s="79">
        <v>64.3</v>
      </c>
      <c r="R1148" s="69">
        <v>67.994600000000005</v>
      </c>
      <c r="T1148" s="46" t="s">
        <v>31</v>
      </c>
      <c r="U1148" s="47"/>
      <c r="V1148" s="69">
        <v>59.309930000000001</v>
      </c>
      <c r="W1148" s="79">
        <v>62.6</v>
      </c>
      <c r="X1148" s="69">
        <v>65.890069999999994</v>
      </c>
      <c r="Z1148" s="46" t="s">
        <v>31</v>
      </c>
      <c r="AA1148" s="47"/>
      <c r="AB1148" s="69">
        <v>57.350299999999997</v>
      </c>
      <c r="AC1148" s="79">
        <v>60.5</v>
      </c>
      <c r="AD1148" s="69">
        <v>63.649700000000003</v>
      </c>
      <c r="AF1148" s="46" t="s">
        <v>31</v>
      </c>
      <c r="AG1148" s="47"/>
      <c r="AH1148" s="69">
        <v>55.658670000000001</v>
      </c>
      <c r="AI1148" s="79">
        <v>58.2</v>
      </c>
      <c r="AJ1148" s="69">
        <v>60.741329999999998</v>
      </c>
      <c r="AL1148" s="46" t="s">
        <v>31</v>
      </c>
      <c r="AM1148" s="47"/>
      <c r="AN1148" s="69">
        <v>53.130859999999998</v>
      </c>
      <c r="AO1148" s="79">
        <v>55.7</v>
      </c>
      <c r="AP1148" s="69">
        <v>58.26914</v>
      </c>
      <c r="AR1148" s="46" t="s">
        <v>31</v>
      </c>
      <c r="AS1148" s="47"/>
      <c r="AT1148" s="69"/>
      <c r="AU1148" s="79"/>
      <c r="AV1148" s="69"/>
      <c r="AX1148" s="46" t="s">
        <v>31</v>
      </c>
      <c r="AY1148" s="47"/>
      <c r="AZ1148" s="69">
        <v>48.568359999999998</v>
      </c>
      <c r="BA1148" s="79">
        <v>50.8</v>
      </c>
      <c r="BB1148" s="69">
        <v>53.031640000000003</v>
      </c>
      <c r="BD1148" s="46" t="s">
        <v>31</v>
      </c>
      <c r="BE1148" s="47"/>
      <c r="BF1148" s="69">
        <v>45.676319999999997</v>
      </c>
      <c r="BG1148" s="79">
        <v>47.5</v>
      </c>
      <c r="BH1148" s="69">
        <v>49.323680000000003</v>
      </c>
      <c r="BJ1148" s="46" t="s">
        <v>31</v>
      </c>
      <c r="BK1148" s="47"/>
      <c r="BL1148" s="69">
        <v>42.841380000000001</v>
      </c>
      <c r="BM1148" s="79">
        <v>44.6</v>
      </c>
      <c r="BN1148" s="69">
        <v>46.358620000000002</v>
      </c>
      <c r="BP1148" s="46" t="s">
        <v>31</v>
      </c>
      <c r="BQ1148" s="47"/>
      <c r="BR1148" s="69">
        <v>39.387920000000001</v>
      </c>
      <c r="BS1148" s="79">
        <v>40.200000000000003</v>
      </c>
      <c r="BT1148" s="69">
        <v>41.012079999999997</v>
      </c>
      <c r="BV1148" s="46" t="s">
        <v>31</v>
      </c>
      <c r="BW1148" s="47"/>
      <c r="BX1148" s="69">
        <v>35.144399999999997</v>
      </c>
      <c r="BY1148" s="79">
        <v>36.200000000000003</v>
      </c>
      <c r="BZ1148" s="69">
        <v>37.255600000000001</v>
      </c>
      <c r="CB1148" s="46" t="s">
        <v>31</v>
      </c>
      <c r="CC1148" s="47"/>
      <c r="CD1148" s="3">
        <v>30.387920000000001</v>
      </c>
      <c r="CE1148" s="3">
        <v>31.2</v>
      </c>
      <c r="CF1148" s="3">
        <v>32.012079999999997</v>
      </c>
    </row>
    <row r="1149" spans="2:84" x14ac:dyDescent="0.3">
      <c r="B1149" s="57" t="s">
        <v>32</v>
      </c>
      <c r="C1149" s="43"/>
      <c r="D1149" s="76">
        <v>2.12934</v>
      </c>
      <c r="E1149" s="109">
        <v>3.4</v>
      </c>
      <c r="F1149" s="76">
        <v>4.6706599999999998</v>
      </c>
      <c r="H1149" s="57" t="s">
        <v>32</v>
      </c>
      <c r="I1149" s="43"/>
      <c r="J1149" s="76">
        <v>2.12934</v>
      </c>
      <c r="K1149" s="109">
        <v>3.4</v>
      </c>
      <c r="L1149" s="76">
        <v>4.6706599999999998</v>
      </c>
      <c r="N1149" s="57" t="s">
        <v>32</v>
      </c>
      <c r="O1149" s="43"/>
      <c r="P1149" s="76">
        <v>2.08188</v>
      </c>
      <c r="Q1149" s="109">
        <v>3.3</v>
      </c>
      <c r="R1149" s="76">
        <v>4.5181199999999997</v>
      </c>
      <c r="T1149" s="57" t="s">
        <v>32</v>
      </c>
      <c r="U1149" s="43"/>
      <c r="V1149" s="76">
        <v>2.12934</v>
      </c>
      <c r="W1149" s="109">
        <v>3.4</v>
      </c>
      <c r="X1149" s="76">
        <v>4.6706599999999998</v>
      </c>
      <c r="Z1149" s="57" t="s">
        <v>32</v>
      </c>
      <c r="AA1149" s="43"/>
      <c r="AB1149" s="76">
        <v>2.12934</v>
      </c>
      <c r="AC1149" s="109">
        <v>3.4</v>
      </c>
      <c r="AD1149" s="76">
        <v>4.6706599999999998</v>
      </c>
      <c r="AF1149" s="57" t="s">
        <v>32</v>
      </c>
      <c r="AG1149" s="43"/>
      <c r="AH1149" s="76">
        <v>1.99186</v>
      </c>
      <c r="AI1149" s="109">
        <v>3.3</v>
      </c>
      <c r="AJ1149" s="76">
        <v>4.6081399999999997</v>
      </c>
      <c r="AL1149" s="57" t="s">
        <v>32</v>
      </c>
      <c r="AM1149" s="43"/>
      <c r="AN1149" s="76">
        <v>1.99186</v>
      </c>
      <c r="AO1149" s="109">
        <v>3.3</v>
      </c>
      <c r="AP1149" s="76">
        <v>4.6081399999999997</v>
      </c>
      <c r="AR1149" s="57" t="s">
        <v>32</v>
      </c>
      <c r="AS1149" s="43"/>
      <c r="AT1149" s="76"/>
      <c r="AU1149" s="109"/>
      <c r="AV1149" s="76"/>
      <c r="AX1149" s="57" t="s">
        <v>32</v>
      </c>
      <c r="AY1149" s="43"/>
      <c r="AZ1149" s="76">
        <v>1.9491000000000001</v>
      </c>
      <c r="BA1149" s="109">
        <v>3.3</v>
      </c>
      <c r="BB1149" s="76">
        <v>4.6509</v>
      </c>
      <c r="BD1149" s="57" t="s">
        <v>32</v>
      </c>
      <c r="BE1149" s="43"/>
      <c r="BF1149" s="76">
        <v>2.3022999999999998</v>
      </c>
      <c r="BG1149" s="109">
        <v>3.9</v>
      </c>
      <c r="BH1149" s="76">
        <v>5.4977</v>
      </c>
      <c r="BJ1149" s="57" t="s">
        <v>32</v>
      </c>
      <c r="BK1149" s="43"/>
      <c r="BL1149" s="76">
        <v>2.18214</v>
      </c>
      <c r="BM1149" s="109">
        <v>4.5</v>
      </c>
      <c r="BN1149" s="76">
        <v>6.8178599999999996</v>
      </c>
      <c r="BP1149" s="57" t="s">
        <v>32</v>
      </c>
      <c r="BQ1149" s="43"/>
      <c r="BR1149" s="76">
        <v>3.1335899999999999</v>
      </c>
      <c r="BS1149" s="109">
        <v>5.5</v>
      </c>
      <c r="BT1149" s="76">
        <v>7.8664100000000001</v>
      </c>
      <c r="BV1149" s="57" t="s">
        <v>32</v>
      </c>
      <c r="BW1149" s="43"/>
      <c r="BX1149" s="76">
        <v>5.3788</v>
      </c>
      <c r="BY1149" s="109">
        <v>8.3000000000000007</v>
      </c>
      <c r="BZ1149" s="76">
        <v>11.2212</v>
      </c>
      <c r="CB1149" s="57" t="s">
        <v>32</v>
      </c>
      <c r="CC1149" s="43"/>
      <c r="CD1149" s="3">
        <v>6.8474199999999996</v>
      </c>
      <c r="CE1149" s="3">
        <v>8.4</v>
      </c>
      <c r="CF1149" s="3">
        <v>9.9525799999999993</v>
      </c>
    </row>
    <row r="1150" spans="2:84" x14ac:dyDescent="0.3">
      <c r="B1150" s="14" t="s">
        <v>33</v>
      </c>
      <c r="C1150" s="50" t="s">
        <v>3</v>
      </c>
      <c r="D1150" s="71">
        <v>90.007199999999997</v>
      </c>
      <c r="E1150" s="107">
        <v>98.662629999999993</v>
      </c>
      <c r="F1150" s="71">
        <v>107.31806</v>
      </c>
      <c r="H1150" s="14" t="s">
        <v>33</v>
      </c>
      <c r="I1150" s="50" t="s">
        <v>3</v>
      </c>
      <c r="J1150" s="71">
        <v>89.606160000000003</v>
      </c>
      <c r="K1150" s="107">
        <v>98.426659999999998</v>
      </c>
      <c r="L1150" s="71">
        <v>107.24715</v>
      </c>
      <c r="N1150" s="14" t="s">
        <v>33</v>
      </c>
      <c r="O1150" s="50" t="s">
        <v>3</v>
      </c>
      <c r="P1150" s="71">
        <v>89.041210000000007</v>
      </c>
      <c r="Q1150" s="107">
        <v>97.26455</v>
      </c>
      <c r="R1150" s="71">
        <v>105.4879</v>
      </c>
      <c r="T1150" s="14" t="s">
        <v>33</v>
      </c>
      <c r="U1150" s="50" t="s">
        <v>3</v>
      </c>
      <c r="V1150" s="71">
        <v>87.828779999999995</v>
      </c>
      <c r="W1150" s="107">
        <v>95.666550000000001</v>
      </c>
      <c r="X1150" s="71">
        <v>103.50432000000001</v>
      </c>
      <c r="Z1150" s="14" t="s">
        <v>33</v>
      </c>
      <c r="AA1150" s="50" t="s">
        <v>3</v>
      </c>
      <c r="AB1150" s="71">
        <v>86.670969999999997</v>
      </c>
      <c r="AC1150" s="107">
        <v>94.05592</v>
      </c>
      <c r="AD1150" s="71">
        <v>101.44087</v>
      </c>
      <c r="AF1150" s="14" t="s">
        <v>33</v>
      </c>
      <c r="AG1150" s="50" t="s">
        <v>3</v>
      </c>
      <c r="AH1150" s="71">
        <v>84.97457</v>
      </c>
      <c r="AI1150" s="107">
        <v>91.727590000000006</v>
      </c>
      <c r="AJ1150" s="71">
        <v>98.480609999999999</v>
      </c>
      <c r="AL1150" s="14" t="s">
        <v>33</v>
      </c>
      <c r="AM1150" s="50" t="s">
        <v>3</v>
      </c>
      <c r="AN1150" s="71">
        <v>83.055599999999998</v>
      </c>
      <c r="AO1150" s="107">
        <v>89.204909999999998</v>
      </c>
      <c r="AP1150" s="71">
        <v>95.354219999999998</v>
      </c>
      <c r="AR1150" s="14" t="s">
        <v>33</v>
      </c>
      <c r="AS1150" s="50" t="s">
        <v>3</v>
      </c>
      <c r="AT1150" s="71"/>
      <c r="AU1150" s="107"/>
      <c r="AV1150" s="71"/>
      <c r="AX1150" s="14" t="s">
        <v>33</v>
      </c>
      <c r="AY1150" s="50" t="s">
        <v>3</v>
      </c>
      <c r="AZ1150" s="71">
        <v>77.301820000000006</v>
      </c>
      <c r="BA1150" s="107">
        <v>81.843320000000006</v>
      </c>
      <c r="BB1150" s="71">
        <v>86.384820000000005</v>
      </c>
      <c r="BD1150" s="14" t="s">
        <v>33</v>
      </c>
      <c r="BE1150" s="50" t="s">
        <v>3</v>
      </c>
      <c r="BF1150" s="71">
        <v>73.939809999999994</v>
      </c>
      <c r="BG1150" s="107">
        <v>77.799679999999995</v>
      </c>
      <c r="BH1150" s="71">
        <v>81.659549999999996</v>
      </c>
      <c r="BJ1150" s="14" t="s">
        <v>33</v>
      </c>
      <c r="BK1150" s="50" t="s">
        <v>3</v>
      </c>
      <c r="BL1150" s="71">
        <v>69.387810000000002</v>
      </c>
      <c r="BM1150" s="107">
        <v>72.201530000000005</v>
      </c>
      <c r="BN1150" s="71">
        <v>75.015249999999995</v>
      </c>
      <c r="BP1150" s="14" t="s">
        <v>33</v>
      </c>
      <c r="BQ1150" s="50" t="s">
        <v>3</v>
      </c>
      <c r="BR1150" s="71">
        <v>63.981670000000001</v>
      </c>
      <c r="BS1150" s="107">
        <v>65.891279999999995</v>
      </c>
      <c r="BT1150" s="71">
        <v>67.800880000000006</v>
      </c>
      <c r="BV1150" s="14" t="s">
        <v>33</v>
      </c>
      <c r="BW1150" s="50" t="s">
        <v>3</v>
      </c>
      <c r="BX1150" s="71">
        <v>57.624040000000001</v>
      </c>
      <c r="BY1150" s="107">
        <v>58.79365</v>
      </c>
      <c r="BZ1150" s="71">
        <v>59.963270000000001</v>
      </c>
      <c r="CB1150" s="14" t="s">
        <v>33</v>
      </c>
      <c r="CC1150" s="50" t="s">
        <v>3</v>
      </c>
      <c r="CD1150" s="3">
        <v>49.334339999999997</v>
      </c>
      <c r="CE1150" s="3">
        <v>49.944189999999999</v>
      </c>
      <c r="CF1150" s="3">
        <v>50.554040000000001</v>
      </c>
    </row>
    <row r="1151" spans="2:84" x14ac:dyDescent="0.3">
      <c r="B1151" s="47"/>
      <c r="C1151" s="52" t="s">
        <v>4</v>
      </c>
      <c r="D1151" s="69">
        <v>35.402749999999997</v>
      </c>
      <c r="E1151" s="79">
        <v>39.669460000000001</v>
      </c>
      <c r="F1151" s="69">
        <v>43.936169999999997</v>
      </c>
      <c r="H1151" s="47"/>
      <c r="I1151" s="52" t="s">
        <v>4</v>
      </c>
      <c r="J1151" s="69">
        <v>34.477269999999997</v>
      </c>
      <c r="K1151" s="79">
        <v>38.479689999999998</v>
      </c>
      <c r="L1151" s="69">
        <v>42.482109999999999</v>
      </c>
      <c r="N1151" s="47"/>
      <c r="O1151" s="52" t="s">
        <v>4</v>
      </c>
      <c r="P1151" s="69">
        <v>33.408969999999997</v>
      </c>
      <c r="Q1151" s="79">
        <v>37.099600000000002</v>
      </c>
      <c r="R1151" s="69">
        <v>40.790239999999997</v>
      </c>
      <c r="T1151" s="47"/>
      <c r="U1151" s="52" t="s">
        <v>4</v>
      </c>
      <c r="V1151" s="69">
        <v>31.769030000000001</v>
      </c>
      <c r="W1151" s="79">
        <v>35.042999999999999</v>
      </c>
      <c r="X1151" s="69">
        <v>38.316960000000002</v>
      </c>
      <c r="Z1151" s="47"/>
      <c r="AA1151" s="52" t="s">
        <v>4</v>
      </c>
      <c r="AB1151" s="69">
        <v>30.067920000000001</v>
      </c>
      <c r="AC1151" s="79">
        <v>32.838990000000003</v>
      </c>
      <c r="AD1151" s="69">
        <v>35.610059999999997</v>
      </c>
      <c r="AF1151" s="47"/>
      <c r="AG1151" s="52" t="s">
        <v>4</v>
      </c>
      <c r="AH1151" s="69">
        <v>27.802070000000001</v>
      </c>
      <c r="AI1151" s="79">
        <v>30.6129</v>
      </c>
      <c r="AJ1151" s="69">
        <v>33.423729999999999</v>
      </c>
      <c r="AL1151" s="47"/>
      <c r="AM1151" s="52" t="s">
        <v>4</v>
      </c>
      <c r="AN1151" s="69">
        <v>25.674019999999999</v>
      </c>
      <c r="AO1151" s="79">
        <v>28.163399999999999</v>
      </c>
      <c r="AP1151" s="69">
        <v>30.65279</v>
      </c>
      <c r="AR1151" s="47"/>
      <c r="AS1151" s="52" t="s">
        <v>4</v>
      </c>
      <c r="AT1151" s="69"/>
      <c r="AU1151" s="79"/>
      <c r="AV1151" s="69"/>
      <c r="AX1151" s="47"/>
      <c r="AY1151" s="52" t="s">
        <v>4</v>
      </c>
      <c r="AZ1151" s="69">
        <v>20.24483</v>
      </c>
      <c r="BA1151" s="79">
        <v>22.348369999999999</v>
      </c>
      <c r="BB1151" s="69">
        <v>24.451910000000002</v>
      </c>
      <c r="BD1151" s="47"/>
      <c r="BE1151" s="52" t="s">
        <v>4</v>
      </c>
      <c r="BF1151" s="69">
        <v>16.63269</v>
      </c>
      <c r="BG1151" s="79">
        <v>18.704219999999999</v>
      </c>
      <c r="BH1151" s="69">
        <v>20.775739999999999</v>
      </c>
      <c r="BJ1151" s="47"/>
      <c r="BK1151" s="52" t="s">
        <v>4</v>
      </c>
      <c r="BL1151" s="69">
        <v>13.34294</v>
      </c>
      <c r="BM1151" s="79">
        <v>15.336449999999999</v>
      </c>
      <c r="BN1151" s="69">
        <v>17.32996</v>
      </c>
      <c r="BP1151" s="47"/>
      <c r="BQ1151" s="52" t="s">
        <v>4</v>
      </c>
      <c r="BR1151" s="69">
        <v>10.35303</v>
      </c>
      <c r="BS1151" s="79">
        <v>11.834490000000001</v>
      </c>
      <c r="BT1151" s="69">
        <v>13.315939999999999</v>
      </c>
      <c r="BV1151" s="47"/>
      <c r="BW1151" s="52" t="s">
        <v>4</v>
      </c>
      <c r="BX1151" s="69">
        <v>7.8129600000000003</v>
      </c>
      <c r="BY1151" s="79">
        <v>8.8113399999999995</v>
      </c>
      <c r="BZ1151" s="69">
        <v>9.8097300000000001</v>
      </c>
      <c r="CB1151" s="47"/>
      <c r="CC1151" s="52" t="s">
        <v>4</v>
      </c>
      <c r="CD1151" s="3">
        <v>6.6349600000000004</v>
      </c>
      <c r="CE1151" s="3">
        <v>7.0592800000000002</v>
      </c>
      <c r="CF1151" s="3">
        <v>7.4835900000000004</v>
      </c>
    </row>
    <row r="1152" spans="2:84" x14ac:dyDescent="0.3">
      <c r="B1152" s="57" t="s">
        <v>34</v>
      </c>
      <c r="C1152" s="43"/>
      <c r="D1152" s="76">
        <v>182.65539999999999</v>
      </c>
      <c r="E1152" s="109">
        <v>197.88198</v>
      </c>
      <c r="F1152" s="76">
        <v>213.10856000000001</v>
      </c>
      <c r="H1152" s="57" t="s">
        <v>34</v>
      </c>
      <c r="I1152" s="43"/>
      <c r="J1152" s="76">
        <v>177.97936999999999</v>
      </c>
      <c r="K1152" s="109">
        <v>190.46691000000001</v>
      </c>
      <c r="L1152" s="76">
        <v>202.95444000000001</v>
      </c>
      <c r="N1152" s="57" t="s">
        <v>34</v>
      </c>
      <c r="O1152" s="43"/>
      <c r="P1152" s="76">
        <v>172.93162000000001</v>
      </c>
      <c r="Q1152" s="109">
        <v>183.42685</v>
      </c>
      <c r="R1152" s="76">
        <v>193.92209</v>
      </c>
      <c r="T1152" s="57" t="s">
        <v>34</v>
      </c>
      <c r="U1152" s="43"/>
      <c r="V1152" s="76">
        <v>168.00998000000001</v>
      </c>
      <c r="W1152" s="109">
        <v>175.84658999999999</v>
      </c>
      <c r="X1152" s="76">
        <v>183.6832</v>
      </c>
      <c r="Z1152" s="57" t="s">
        <v>34</v>
      </c>
      <c r="AA1152" s="43"/>
      <c r="AB1152" s="76">
        <v>161.06849</v>
      </c>
      <c r="AC1152" s="109">
        <v>167.11080000000001</v>
      </c>
      <c r="AD1152" s="76">
        <v>173.15311</v>
      </c>
      <c r="AF1152" s="57" t="s">
        <v>34</v>
      </c>
      <c r="AG1152" s="43"/>
      <c r="AH1152" s="76">
        <v>151.64367999999999</v>
      </c>
      <c r="AI1152" s="109">
        <v>156.42855</v>
      </c>
      <c r="AJ1152" s="76">
        <v>161.21342000000001</v>
      </c>
      <c r="AL1152" s="57" t="s">
        <v>34</v>
      </c>
      <c r="AM1152" s="43"/>
      <c r="AN1152" s="76">
        <v>142.19211999999999</v>
      </c>
      <c r="AO1152" s="109">
        <v>146.16748000000001</v>
      </c>
      <c r="AP1152" s="76">
        <v>150.14285000000001</v>
      </c>
      <c r="AR1152" s="57" t="s">
        <v>34</v>
      </c>
      <c r="AS1152" s="43"/>
      <c r="AT1152" s="76"/>
      <c r="AU1152" s="109"/>
      <c r="AV1152" s="76"/>
      <c r="AX1152" s="57" t="s">
        <v>34</v>
      </c>
      <c r="AY1152" s="43"/>
      <c r="AZ1152" s="76">
        <v>122.48560999999999</v>
      </c>
      <c r="BA1152" s="109">
        <v>124.42591</v>
      </c>
      <c r="BB1152" s="76">
        <v>126.36621</v>
      </c>
      <c r="BD1152" s="57" t="s">
        <v>34</v>
      </c>
      <c r="BE1152" s="43"/>
      <c r="BF1152" s="76">
        <v>111.31761</v>
      </c>
      <c r="BG1152" s="109">
        <v>113.05661000000001</v>
      </c>
      <c r="BH1152" s="76">
        <v>114.79562</v>
      </c>
      <c r="BJ1152" s="57" t="s">
        <v>34</v>
      </c>
      <c r="BK1152" s="43"/>
      <c r="BL1152" s="76">
        <v>102.08920999999999</v>
      </c>
      <c r="BM1152" s="109">
        <v>102.68042</v>
      </c>
      <c r="BN1152" s="76">
        <v>103.27163</v>
      </c>
      <c r="BP1152" s="57" t="s">
        <v>34</v>
      </c>
      <c r="BQ1152" s="43"/>
      <c r="BR1152" s="76">
        <v>90.055040000000005</v>
      </c>
      <c r="BS1152" s="109">
        <v>90.902619999999999</v>
      </c>
      <c r="BT1152" s="76">
        <v>91.750200000000007</v>
      </c>
      <c r="BV1152" s="57" t="s">
        <v>34</v>
      </c>
      <c r="BW1152" s="43"/>
      <c r="BX1152" s="76">
        <v>78.801400000000001</v>
      </c>
      <c r="BY1152" s="109">
        <v>79.44708</v>
      </c>
      <c r="BZ1152" s="76">
        <v>80.092759999999998</v>
      </c>
      <c r="CB1152" s="57" t="s">
        <v>34</v>
      </c>
      <c r="CC1152" s="43"/>
      <c r="CD1152" s="3">
        <v>67.337209999999999</v>
      </c>
      <c r="CE1152" s="3">
        <v>67.93965</v>
      </c>
      <c r="CF1152" s="3">
        <v>68.542100000000005</v>
      </c>
    </row>
    <row r="1153" spans="2:84" x14ac:dyDescent="0.3">
      <c r="B1153" s="57" t="s">
        <v>35</v>
      </c>
      <c r="C1153" s="43"/>
      <c r="D1153" s="76">
        <v>3.7279800000000001</v>
      </c>
      <c r="E1153" s="109">
        <v>7.4764600000000003</v>
      </c>
      <c r="F1153" s="76">
        <v>11.22494</v>
      </c>
      <c r="H1153" s="57" t="s">
        <v>35</v>
      </c>
      <c r="I1153" s="43"/>
      <c r="J1153" s="76">
        <v>3.7795800000000002</v>
      </c>
      <c r="K1153" s="109">
        <v>7.6492699999999996</v>
      </c>
      <c r="L1153" s="76">
        <v>11.51896</v>
      </c>
      <c r="N1153" s="57" t="s">
        <v>35</v>
      </c>
      <c r="O1153" s="43"/>
      <c r="P1153" s="76">
        <v>3.53667</v>
      </c>
      <c r="Q1153" s="109">
        <v>7.3109700000000002</v>
      </c>
      <c r="R1153" s="76">
        <v>11.08527</v>
      </c>
      <c r="T1153" s="57" t="s">
        <v>35</v>
      </c>
      <c r="U1153" s="43"/>
      <c r="V1153" s="76">
        <v>3.9359099999999998</v>
      </c>
      <c r="W1153" s="109">
        <v>7.6926600000000001</v>
      </c>
      <c r="X1153" s="76">
        <v>11.449400000000001</v>
      </c>
      <c r="Z1153" s="57" t="s">
        <v>35</v>
      </c>
      <c r="AA1153" s="43"/>
      <c r="AB1153" s="76">
        <v>3.6215899999999999</v>
      </c>
      <c r="AC1153" s="109">
        <v>7.66289</v>
      </c>
      <c r="AD1153" s="76">
        <v>11.704190000000001</v>
      </c>
      <c r="AF1153" s="57" t="s">
        <v>35</v>
      </c>
      <c r="AG1153" s="43"/>
      <c r="AH1153" s="76">
        <v>3.5737199999999998</v>
      </c>
      <c r="AI1153" s="109">
        <v>7.9696499999999997</v>
      </c>
      <c r="AJ1153" s="76">
        <v>12.36558</v>
      </c>
      <c r="AL1153" s="57" t="s">
        <v>35</v>
      </c>
      <c r="AM1153" s="43"/>
      <c r="AN1153" s="76">
        <v>3.46774</v>
      </c>
      <c r="AO1153" s="109">
        <v>7.5189500000000002</v>
      </c>
      <c r="AP1153" s="76">
        <v>11.57016</v>
      </c>
      <c r="AR1153" s="57" t="s">
        <v>35</v>
      </c>
      <c r="AS1153" s="43"/>
      <c r="AT1153" s="76"/>
      <c r="AU1153" s="109"/>
      <c r="AV1153" s="76"/>
      <c r="AX1153" s="57" t="s">
        <v>35</v>
      </c>
      <c r="AY1153" s="43"/>
      <c r="AZ1153" s="76">
        <v>4.33786</v>
      </c>
      <c r="BA1153" s="109">
        <v>8.3656100000000002</v>
      </c>
      <c r="BB1153" s="76">
        <v>12.39335</v>
      </c>
      <c r="BD1153" s="57" t="s">
        <v>35</v>
      </c>
      <c r="BE1153" s="43"/>
      <c r="BF1153" s="76">
        <v>4.40212</v>
      </c>
      <c r="BG1153" s="109">
        <v>9.1945099999999993</v>
      </c>
      <c r="BH1153" s="76">
        <v>13.986890000000001</v>
      </c>
      <c r="BJ1153" s="57" t="s">
        <v>35</v>
      </c>
      <c r="BK1153" s="43"/>
      <c r="BL1153" s="76">
        <v>4.3737700000000004</v>
      </c>
      <c r="BM1153" s="109">
        <v>10.945119999999999</v>
      </c>
      <c r="BN1153" s="76">
        <v>17.516470000000002</v>
      </c>
      <c r="BP1153" s="57" t="s">
        <v>35</v>
      </c>
      <c r="BQ1153" s="43"/>
      <c r="BR1153" s="76">
        <v>6.5345599999999999</v>
      </c>
      <c r="BS1153" s="109">
        <v>13.429069999999999</v>
      </c>
      <c r="BT1153" s="76">
        <v>20.32358</v>
      </c>
      <c r="BV1153" s="57" t="s">
        <v>35</v>
      </c>
      <c r="BW1153" s="43"/>
      <c r="BX1153" s="76">
        <v>12.60704</v>
      </c>
      <c r="BY1153" s="109">
        <v>19.26108</v>
      </c>
      <c r="BZ1153" s="76">
        <v>25.915109999999999</v>
      </c>
      <c r="CB1153" s="57" t="s">
        <v>35</v>
      </c>
      <c r="CC1153" s="43"/>
      <c r="CD1153" s="3">
        <v>16.831779999999998</v>
      </c>
      <c r="CE1153" s="3">
        <v>20.272269999999999</v>
      </c>
      <c r="CF1153" s="3">
        <v>23.71275</v>
      </c>
    </row>
    <row r="1154" spans="2:84" x14ac:dyDescent="0.3">
      <c r="B1154" s="14" t="s">
        <v>36</v>
      </c>
      <c r="C1154" s="50" t="s">
        <v>3</v>
      </c>
      <c r="D1154" s="71">
        <v>90.007199999999997</v>
      </c>
      <c r="E1154" s="107">
        <v>98.662629999999993</v>
      </c>
      <c r="F1154" s="71">
        <v>107.31806</v>
      </c>
      <c r="H1154" s="14" t="s">
        <v>36</v>
      </c>
      <c r="I1154" s="50" t="s">
        <v>3</v>
      </c>
      <c r="J1154" s="71">
        <v>89.606160000000003</v>
      </c>
      <c r="K1154" s="107">
        <v>98.426659999999998</v>
      </c>
      <c r="L1154" s="71">
        <v>107.24715</v>
      </c>
      <c r="N1154" s="14" t="s">
        <v>36</v>
      </c>
      <c r="O1154" s="50" t="s">
        <v>3</v>
      </c>
      <c r="P1154" s="71">
        <v>89.041210000000007</v>
      </c>
      <c r="Q1154" s="107">
        <v>97.26455</v>
      </c>
      <c r="R1154" s="71">
        <v>105.4879</v>
      </c>
      <c r="T1154" s="14" t="s">
        <v>36</v>
      </c>
      <c r="U1154" s="50" t="s">
        <v>3</v>
      </c>
      <c r="V1154" s="71">
        <v>87.828779999999995</v>
      </c>
      <c r="W1154" s="107">
        <v>95.666550000000001</v>
      </c>
      <c r="X1154" s="71">
        <v>103.50432000000001</v>
      </c>
      <c r="Z1154" s="14" t="s">
        <v>36</v>
      </c>
      <c r="AA1154" s="50" t="s">
        <v>3</v>
      </c>
      <c r="AB1154" s="71">
        <v>86.670969999999997</v>
      </c>
      <c r="AC1154" s="107">
        <v>94.05592</v>
      </c>
      <c r="AD1154" s="71">
        <v>101.44087</v>
      </c>
      <c r="AF1154" s="14" t="s">
        <v>36</v>
      </c>
      <c r="AG1154" s="50" t="s">
        <v>3</v>
      </c>
      <c r="AH1154" s="71">
        <v>84.97457</v>
      </c>
      <c r="AI1154" s="107">
        <v>91.727590000000006</v>
      </c>
      <c r="AJ1154" s="71">
        <v>98.480609999999999</v>
      </c>
      <c r="AL1154" s="14" t="s">
        <v>36</v>
      </c>
      <c r="AM1154" s="50" t="s">
        <v>3</v>
      </c>
      <c r="AN1154" s="71">
        <v>83.055599999999998</v>
      </c>
      <c r="AO1154" s="107">
        <v>89.204909999999998</v>
      </c>
      <c r="AP1154" s="71">
        <v>95.354219999999998</v>
      </c>
      <c r="AR1154" s="14" t="s">
        <v>36</v>
      </c>
      <c r="AS1154" s="50" t="s">
        <v>3</v>
      </c>
      <c r="AT1154" s="71"/>
      <c r="AU1154" s="107"/>
      <c r="AV1154" s="71"/>
      <c r="AX1154" s="14" t="s">
        <v>36</v>
      </c>
      <c r="AY1154" s="50" t="s">
        <v>3</v>
      </c>
      <c r="AZ1154" s="71">
        <v>77.301820000000006</v>
      </c>
      <c r="BA1154" s="107">
        <v>81.843320000000006</v>
      </c>
      <c r="BB1154" s="71">
        <v>86.384820000000005</v>
      </c>
      <c r="BD1154" s="14" t="s">
        <v>36</v>
      </c>
      <c r="BE1154" s="50" t="s">
        <v>3</v>
      </c>
      <c r="BF1154" s="71">
        <v>73.939809999999994</v>
      </c>
      <c r="BG1154" s="107">
        <v>77.799679999999995</v>
      </c>
      <c r="BH1154" s="71">
        <v>81.659549999999996</v>
      </c>
      <c r="BJ1154" s="14" t="s">
        <v>36</v>
      </c>
      <c r="BK1154" s="50" t="s">
        <v>3</v>
      </c>
      <c r="BL1154" s="71">
        <v>69.387810000000002</v>
      </c>
      <c r="BM1154" s="107">
        <v>72.201530000000005</v>
      </c>
      <c r="BN1154" s="71">
        <v>75.015249999999995</v>
      </c>
      <c r="BP1154" s="14" t="s">
        <v>36</v>
      </c>
      <c r="BQ1154" s="50" t="s">
        <v>3</v>
      </c>
      <c r="BR1154" s="71">
        <v>63.981670000000001</v>
      </c>
      <c r="BS1154" s="107">
        <v>65.891279999999995</v>
      </c>
      <c r="BT1154" s="71">
        <v>67.800880000000006</v>
      </c>
      <c r="BV1154" s="14" t="s">
        <v>36</v>
      </c>
      <c r="BW1154" s="50" t="s">
        <v>3</v>
      </c>
      <c r="BX1154" s="71">
        <v>57.624040000000001</v>
      </c>
      <c r="BY1154" s="107">
        <v>58.79365</v>
      </c>
      <c r="BZ1154" s="71">
        <v>59.963270000000001</v>
      </c>
      <c r="CB1154" s="14" t="s">
        <v>36</v>
      </c>
      <c r="CC1154" s="50" t="s">
        <v>3</v>
      </c>
      <c r="CD1154" s="3">
        <v>49.334339999999997</v>
      </c>
      <c r="CE1154" s="3">
        <v>49.944189999999999</v>
      </c>
      <c r="CF1154" s="3">
        <v>50.554040000000001</v>
      </c>
    </row>
    <row r="1155" spans="2:84" x14ac:dyDescent="0.3">
      <c r="B1155" s="47"/>
      <c r="C1155" s="52" t="s">
        <v>4</v>
      </c>
      <c r="D1155" s="69">
        <v>35.402749999999997</v>
      </c>
      <c r="E1155" s="79">
        <v>39.669460000000001</v>
      </c>
      <c r="F1155" s="69">
        <v>43.936169999999997</v>
      </c>
      <c r="H1155" s="47"/>
      <c r="I1155" s="52" t="s">
        <v>4</v>
      </c>
      <c r="J1155" s="69">
        <v>34.477269999999997</v>
      </c>
      <c r="K1155" s="79">
        <v>38.479689999999998</v>
      </c>
      <c r="L1155" s="69">
        <v>42.482109999999999</v>
      </c>
      <c r="N1155" s="47"/>
      <c r="O1155" s="52" t="s">
        <v>4</v>
      </c>
      <c r="P1155" s="69">
        <v>33.408969999999997</v>
      </c>
      <c r="Q1155" s="79">
        <v>37.099600000000002</v>
      </c>
      <c r="R1155" s="69">
        <v>40.790239999999997</v>
      </c>
      <c r="T1155" s="47"/>
      <c r="U1155" s="52" t="s">
        <v>4</v>
      </c>
      <c r="V1155" s="69">
        <v>31.769030000000001</v>
      </c>
      <c r="W1155" s="79">
        <v>35.042999999999999</v>
      </c>
      <c r="X1155" s="69">
        <v>38.316960000000002</v>
      </c>
      <c r="Z1155" s="47"/>
      <c r="AA1155" s="52" t="s">
        <v>4</v>
      </c>
      <c r="AB1155" s="69">
        <v>30.067920000000001</v>
      </c>
      <c r="AC1155" s="79">
        <v>32.838990000000003</v>
      </c>
      <c r="AD1155" s="69">
        <v>35.610059999999997</v>
      </c>
      <c r="AF1155" s="47"/>
      <c r="AG1155" s="52" t="s">
        <v>4</v>
      </c>
      <c r="AH1155" s="69">
        <v>27.802070000000001</v>
      </c>
      <c r="AI1155" s="79">
        <v>30.6129</v>
      </c>
      <c r="AJ1155" s="69">
        <v>33.423729999999999</v>
      </c>
      <c r="AL1155" s="47"/>
      <c r="AM1155" s="52" t="s">
        <v>4</v>
      </c>
      <c r="AN1155" s="69">
        <v>25.674019999999999</v>
      </c>
      <c r="AO1155" s="79">
        <v>28.163399999999999</v>
      </c>
      <c r="AP1155" s="69">
        <v>30.65279</v>
      </c>
      <c r="AR1155" s="47"/>
      <c r="AS1155" s="52" t="s">
        <v>4</v>
      </c>
      <c r="AT1155" s="69"/>
      <c r="AU1155" s="79"/>
      <c r="AV1155" s="69"/>
      <c r="AX1155" s="47"/>
      <c r="AY1155" s="52" t="s">
        <v>4</v>
      </c>
      <c r="AZ1155" s="69">
        <v>20.24483</v>
      </c>
      <c r="BA1155" s="79">
        <v>22.348369999999999</v>
      </c>
      <c r="BB1155" s="69">
        <v>24.451910000000002</v>
      </c>
      <c r="BD1155" s="47"/>
      <c r="BE1155" s="52" t="s">
        <v>4</v>
      </c>
      <c r="BF1155" s="69">
        <v>16.63269</v>
      </c>
      <c r="BG1155" s="79">
        <v>18.704219999999999</v>
      </c>
      <c r="BH1155" s="69">
        <v>20.775739999999999</v>
      </c>
      <c r="BJ1155" s="47"/>
      <c r="BK1155" s="52" t="s">
        <v>4</v>
      </c>
      <c r="BL1155" s="69">
        <v>13.34294</v>
      </c>
      <c r="BM1155" s="79">
        <v>15.336449999999999</v>
      </c>
      <c r="BN1155" s="69">
        <v>17.32996</v>
      </c>
      <c r="BP1155" s="47"/>
      <c r="BQ1155" s="52" t="s">
        <v>4</v>
      </c>
      <c r="BR1155" s="69">
        <v>10.35303</v>
      </c>
      <c r="BS1155" s="79">
        <v>11.834490000000001</v>
      </c>
      <c r="BT1155" s="69">
        <v>13.315939999999999</v>
      </c>
      <c r="BV1155" s="47"/>
      <c r="BW1155" s="52" t="s">
        <v>4</v>
      </c>
      <c r="BX1155" s="69">
        <v>7.8129600000000003</v>
      </c>
      <c r="BY1155" s="79">
        <v>8.8113399999999995</v>
      </c>
      <c r="BZ1155" s="69">
        <v>9.8097300000000001</v>
      </c>
      <c r="CB1155" s="47"/>
      <c r="CC1155" s="52" t="s">
        <v>4</v>
      </c>
      <c r="CD1155" s="3">
        <v>6.6349600000000004</v>
      </c>
      <c r="CE1155" s="3">
        <v>7.0592800000000002</v>
      </c>
      <c r="CF1155" s="3">
        <v>7.4835900000000004</v>
      </c>
    </row>
    <row r="1156" spans="2:84" x14ac:dyDescent="0.3">
      <c r="B1156" s="14" t="s">
        <v>37</v>
      </c>
      <c r="C1156" s="50" t="s">
        <v>3</v>
      </c>
      <c r="D1156" s="71">
        <v>0.15384999999999999</v>
      </c>
      <c r="E1156" s="107">
        <v>0.67403000000000002</v>
      </c>
      <c r="F1156" s="71">
        <v>1.1941999999999999</v>
      </c>
      <c r="H1156" s="14" t="s">
        <v>37</v>
      </c>
      <c r="I1156" s="50" t="s">
        <v>3</v>
      </c>
      <c r="J1156" s="71">
        <v>0.31491000000000002</v>
      </c>
      <c r="K1156" s="107">
        <v>0.99068000000000001</v>
      </c>
      <c r="L1156" s="71">
        <v>1.6664600000000001</v>
      </c>
      <c r="N1156" s="14" t="s">
        <v>37</v>
      </c>
      <c r="O1156" s="50" t="s">
        <v>3</v>
      </c>
      <c r="P1156" s="71">
        <v>0.56230000000000002</v>
      </c>
      <c r="Q1156" s="107">
        <v>1.3024899999999999</v>
      </c>
      <c r="R1156" s="71">
        <v>2.0426899999999999</v>
      </c>
      <c r="T1156" s="14" t="s">
        <v>37</v>
      </c>
      <c r="U1156" s="50" t="s">
        <v>3</v>
      </c>
      <c r="V1156" s="71">
        <v>0.82338</v>
      </c>
      <c r="W1156" s="107">
        <v>1.72323</v>
      </c>
      <c r="X1156" s="71">
        <v>2.6230899999999999</v>
      </c>
      <c r="Z1156" s="14" t="s">
        <v>37</v>
      </c>
      <c r="AA1156" s="50" t="s">
        <v>3</v>
      </c>
      <c r="AB1156" s="71">
        <v>1.2525200000000001</v>
      </c>
      <c r="AC1156" s="107">
        <v>2.3467699999999998</v>
      </c>
      <c r="AD1156" s="71">
        <v>3.4410099999999999</v>
      </c>
      <c r="AF1156" s="14" t="s">
        <v>37</v>
      </c>
      <c r="AG1156" s="50" t="s">
        <v>3</v>
      </c>
      <c r="AH1156" s="71">
        <v>1.8508800000000001</v>
      </c>
      <c r="AI1156" s="107">
        <v>3.1566000000000001</v>
      </c>
      <c r="AJ1156" s="71">
        <v>4.4623299999999997</v>
      </c>
      <c r="AL1156" s="14" t="s">
        <v>37</v>
      </c>
      <c r="AM1156" s="50" t="s">
        <v>3</v>
      </c>
      <c r="AN1156" s="71">
        <v>2.55768</v>
      </c>
      <c r="AO1156" s="107">
        <v>4.1113200000000001</v>
      </c>
      <c r="AP1156" s="71">
        <v>5.6649500000000002</v>
      </c>
      <c r="AR1156" s="14" t="s">
        <v>37</v>
      </c>
      <c r="AS1156" s="50" t="s">
        <v>3</v>
      </c>
      <c r="AT1156" s="71"/>
      <c r="AU1156" s="107"/>
      <c r="AV1156" s="71"/>
      <c r="AX1156" s="14" t="s">
        <v>37</v>
      </c>
      <c r="AY1156" s="50" t="s">
        <v>3</v>
      </c>
      <c r="AZ1156" s="71">
        <v>4.7647700000000004</v>
      </c>
      <c r="BA1156" s="107">
        <v>7.0361399999999996</v>
      </c>
      <c r="BB1156" s="71">
        <v>9.3074999999999992</v>
      </c>
      <c r="BD1156" s="14" t="s">
        <v>37</v>
      </c>
      <c r="BE1156" s="50" t="s">
        <v>3</v>
      </c>
      <c r="BF1156" s="71">
        <v>6.89574</v>
      </c>
      <c r="BG1156" s="107">
        <v>10.48334</v>
      </c>
      <c r="BH1156" s="71">
        <v>14.07095</v>
      </c>
      <c r="BJ1156" s="14" t="s">
        <v>37</v>
      </c>
      <c r="BK1156" s="50" t="s">
        <v>3</v>
      </c>
      <c r="BL1156" s="71">
        <v>9.3261500000000002</v>
      </c>
      <c r="BM1156" s="107">
        <v>14.646190000000001</v>
      </c>
      <c r="BN1156" s="71">
        <v>19.966229999999999</v>
      </c>
      <c r="BP1156" s="14" t="s">
        <v>37</v>
      </c>
      <c r="BQ1156" s="50" t="s">
        <v>3</v>
      </c>
      <c r="BR1156" s="71">
        <v>15.050380000000001</v>
      </c>
      <c r="BS1156" s="107">
        <v>21.985340000000001</v>
      </c>
      <c r="BT1156" s="71">
        <v>28.920310000000001</v>
      </c>
      <c r="BV1156" s="14" t="s">
        <v>37</v>
      </c>
      <c r="BW1156" s="50" t="s">
        <v>3</v>
      </c>
      <c r="BX1156" s="71">
        <v>25.930579999999999</v>
      </c>
      <c r="BY1156" s="107">
        <v>35.222360000000002</v>
      </c>
      <c r="BZ1156" s="71">
        <v>44.514139999999998</v>
      </c>
      <c r="CB1156" s="14" t="s">
        <v>37</v>
      </c>
      <c r="CC1156" s="50" t="s">
        <v>3</v>
      </c>
      <c r="CD1156" s="3">
        <v>65.018789999999996</v>
      </c>
      <c r="CE1156" s="3">
        <v>78.527370000000005</v>
      </c>
      <c r="CF1156" s="3">
        <v>92.03595</v>
      </c>
    </row>
    <row r="1157" spans="2:84" x14ac:dyDescent="0.3">
      <c r="B1157" s="47"/>
      <c r="C1157" s="52" t="s">
        <v>4</v>
      </c>
      <c r="D1157" s="69">
        <v>0.69416</v>
      </c>
      <c r="E1157" s="79">
        <v>1.9471400000000001</v>
      </c>
      <c r="F1157" s="69">
        <v>3.2001200000000001</v>
      </c>
      <c r="H1157" s="47"/>
      <c r="I1157" s="52" t="s">
        <v>4</v>
      </c>
      <c r="J1157" s="69">
        <v>1.1052200000000001</v>
      </c>
      <c r="K1157" s="79">
        <v>2.5007299999999999</v>
      </c>
      <c r="L1157" s="69">
        <v>3.8962400000000001</v>
      </c>
      <c r="N1157" s="47"/>
      <c r="O1157" s="52" t="s">
        <v>4</v>
      </c>
      <c r="P1157" s="69">
        <v>1.5623400000000001</v>
      </c>
      <c r="Q1157" s="79">
        <v>3.0384099999999998</v>
      </c>
      <c r="R1157" s="69">
        <v>4.5144900000000003</v>
      </c>
      <c r="T1157" s="47"/>
      <c r="U1157" s="52" t="s">
        <v>4</v>
      </c>
      <c r="V1157" s="69">
        <v>1.9444399999999999</v>
      </c>
      <c r="W1157" s="79">
        <v>3.5618699999999999</v>
      </c>
      <c r="X1157" s="69">
        <v>5.1792899999999999</v>
      </c>
      <c r="Z1157" s="47"/>
      <c r="AA1157" s="52" t="s">
        <v>4</v>
      </c>
      <c r="AB1157" s="69">
        <v>2.5280300000000002</v>
      </c>
      <c r="AC1157" s="79">
        <v>4.3100500000000004</v>
      </c>
      <c r="AD1157" s="69">
        <v>6.0920699999999997</v>
      </c>
      <c r="AF1157" s="47"/>
      <c r="AG1157" s="52" t="s">
        <v>4</v>
      </c>
      <c r="AH1157" s="69">
        <v>3.3726099999999999</v>
      </c>
      <c r="AI1157" s="79">
        <v>5.2210000000000001</v>
      </c>
      <c r="AJ1157" s="69">
        <v>7.0693799999999998</v>
      </c>
      <c r="AL1157" s="47"/>
      <c r="AM1157" s="52" t="s">
        <v>4</v>
      </c>
      <c r="AN1157" s="69">
        <v>4.0902200000000004</v>
      </c>
      <c r="AO1157" s="79">
        <v>5.9937100000000001</v>
      </c>
      <c r="AP1157" s="69">
        <v>7.8971999999999998</v>
      </c>
      <c r="AR1157" s="47"/>
      <c r="AS1157" s="52" t="s">
        <v>4</v>
      </c>
      <c r="AT1157" s="69"/>
      <c r="AU1157" s="79"/>
      <c r="AV1157" s="69"/>
      <c r="AX1157" s="47"/>
      <c r="AY1157" s="52" t="s">
        <v>4</v>
      </c>
      <c r="AZ1157" s="69">
        <v>5.8905200000000004</v>
      </c>
      <c r="BA1157" s="79">
        <v>8.2165400000000002</v>
      </c>
      <c r="BB1157" s="69">
        <v>10.54256</v>
      </c>
      <c r="BD1157" s="47"/>
      <c r="BE1157" s="52" t="s">
        <v>4</v>
      </c>
      <c r="BF1157" s="69">
        <v>7.5975700000000002</v>
      </c>
      <c r="BG1157" s="79">
        <v>10.133509999999999</v>
      </c>
      <c r="BH1157" s="69">
        <v>12.669449999999999</v>
      </c>
      <c r="BJ1157" s="47"/>
      <c r="BK1157" s="52" t="s">
        <v>4</v>
      </c>
      <c r="BL1157" s="69">
        <v>9.2894400000000008</v>
      </c>
      <c r="BM1157" s="79">
        <v>12.261839999999999</v>
      </c>
      <c r="BN1157" s="69">
        <v>15.23424</v>
      </c>
      <c r="BP1157" s="47"/>
      <c r="BQ1157" s="52" t="s">
        <v>4</v>
      </c>
      <c r="BR1157" s="69">
        <v>12.359439999999999</v>
      </c>
      <c r="BS1157" s="79">
        <v>15.83034</v>
      </c>
      <c r="BT1157" s="69">
        <v>19.30124</v>
      </c>
      <c r="BV1157" s="47"/>
      <c r="BW1157" s="52" t="s">
        <v>4</v>
      </c>
      <c r="BX1157" s="69">
        <v>14.98757</v>
      </c>
      <c r="BY1157" s="79">
        <v>19.28501</v>
      </c>
      <c r="BZ1157" s="69">
        <v>23.582439999999998</v>
      </c>
      <c r="CB1157" s="47"/>
      <c r="CC1157" s="52" t="s">
        <v>4</v>
      </c>
      <c r="CD1157" s="3">
        <v>24.92615</v>
      </c>
      <c r="CE1157" s="3">
        <v>33.798870000000001</v>
      </c>
      <c r="CF1157" s="3">
        <v>42.671599999999998</v>
      </c>
    </row>
    <row r="1158" spans="2:84" x14ac:dyDescent="0.3">
      <c r="B1158" s="57" t="s">
        <v>38</v>
      </c>
      <c r="C1158" s="43"/>
      <c r="D1158" s="76">
        <v>7.5695399999999999</v>
      </c>
      <c r="E1158" s="109">
        <v>13.9</v>
      </c>
      <c r="F1158" s="76">
        <v>20.230460000000001</v>
      </c>
      <c r="H1158" s="57" t="s">
        <v>38</v>
      </c>
      <c r="I1158" s="43"/>
      <c r="J1158" s="76">
        <v>9.4968500000000002</v>
      </c>
      <c r="K1158" s="109">
        <v>16.3</v>
      </c>
      <c r="L1158" s="76">
        <v>23.103149999999999</v>
      </c>
      <c r="N1158" s="57" t="s">
        <v>38</v>
      </c>
      <c r="O1158" s="43"/>
      <c r="P1158" s="76">
        <v>12.914899999999999</v>
      </c>
      <c r="Q1158" s="109">
        <v>19.100000000000001</v>
      </c>
      <c r="R1158" s="76">
        <v>25.2851</v>
      </c>
      <c r="T1158" s="57" t="s">
        <v>38</v>
      </c>
      <c r="U1158" s="43"/>
      <c r="V1158" s="76">
        <v>12.5862</v>
      </c>
      <c r="W1158" s="109">
        <v>19.899999999999999</v>
      </c>
      <c r="X1158" s="76">
        <v>27.213799999999999</v>
      </c>
      <c r="Z1158" s="57" t="s">
        <v>38</v>
      </c>
      <c r="AA1158" s="43"/>
      <c r="AB1158" s="76">
        <v>15.387280000000001</v>
      </c>
      <c r="AC1158" s="109">
        <v>23.6</v>
      </c>
      <c r="AD1158" s="76">
        <v>31.812719999999999</v>
      </c>
      <c r="AF1158" s="57" t="s">
        <v>38</v>
      </c>
      <c r="AG1158" s="43"/>
      <c r="AH1158" s="76">
        <v>18.874680000000001</v>
      </c>
      <c r="AI1158" s="109">
        <v>25.8</v>
      </c>
      <c r="AJ1158" s="76">
        <v>32.725320000000004</v>
      </c>
      <c r="AL1158" s="57" t="s">
        <v>38</v>
      </c>
      <c r="AM1158" s="43"/>
      <c r="AN1158" s="76">
        <v>21.119309999999999</v>
      </c>
      <c r="AO1158" s="109">
        <v>28.4</v>
      </c>
      <c r="AP1158" s="76">
        <v>35.680689999999998</v>
      </c>
      <c r="AR1158" s="57" t="s">
        <v>38</v>
      </c>
      <c r="AS1158" s="43"/>
      <c r="AT1158" s="76"/>
      <c r="AU1158" s="109"/>
      <c r="AV1158" s="76"/>
      <c r="AX1158" s="57" t="s">
        <v>38</v>
      </c>
      <c r="AY1158" s="43"/>
      <c r="AZ1158" s="76">
        <v>28.274159999999998</v>
      </c>
      <c r="BA1158" s="109">
        <v>35.9</v>
      </c>
      <c r="BB1158" s="76">
        <v>43.525840000000002</v>
      </c>
      <c r="BD1158" s="57" t="s">
        <v>38</v>
      </c>
      <c r="BE1158" s="43"/>
      <c r="BF1158" s="76">
        <v>32.4497</v>
      </c>
      <c r="BG1158" s="109">
        <v>41.9</v>
      </c>
      <c r="BH1158" s="76">
        <v>51.350299999999997</v>
      </c>
      <c r="BJ1158" s="57" t="s">
        <v>38</v>
      </c>
      <c r="BK1158" s="43"/>
      <c r="BL1158" s="76">
        <v>38.698740000000001</v>
      </c>
      <c r="BM1158" s="109">
        <v>48.6</v>
      </c>
      <c r="BN1158" s="76">
        <v>58.501260000000002</v>
      </c>
      <c r="BP1158" s="57" t="s">
        <v>38</v>
      </c>
      <c r="BQ1158" s="43"/>
      <c r="BR1158" s="76">
        <v>47.553199999999997</v>
      </c>
      <c r="BS1158" s="109">
        <v>59.5</v>
      </c>
      <c r="BT1158" s="76">
        <v>71.446799999999996</v>
      </c>
      <c r="BV1158" s="57" t="s">
        <v>38</v>
      </c>
      <c r="BW1158" s="43"/>
      <c r="BX1158" s="76">
        <v>61.044870000000003</v>
      </c>
      <c r="BY1158" s="109">
        <v>75.599999999999994</v>
      </c>
      <c r="BZ1158" s="76">
        <v>90.15513</v>
      </c>
      <c r="CB1158" s="57" t="s">
        <v>38</v>
      </c>
      <c r="CC1158" s="43"/>
      <c r="CD1158" s="3">
        <v>122.01</v>
      </c>
      <c r="CE1158" s="3">
        <v>149.5</v>
      </c>
      <c r="CF1158" s="3">
        <v>176.99</v>
      </c>
    </row>
    <row r="1159" spans="2:84" x14ac:dyDescent="0.3">
      <c r="B1159" s="57" t="s">
        <v>39</v>
      </c>
      <c r="C1159" s="43"/>
      <c r="D1159" s="76">
        <v>0</v>
      </c>
      <c r="E1159" s="109">
        <v>0</v>
      </c>
      <c r="F1159" s="76">
        <v>0</v>
      </c>
      <c r="H1159" s="57" t="s">
        <v>39</v>
      </c>
      <c r="I1159" s="43"/>
      <c r="J1159" s="76">
        <v>0</v>
      </c>
      <c r="K1159" s="109">
        <v>0</v>
      </c>
      <c r="L1159" s="76">
        <v>0</v>
      </c>
      <c r="N1159" s="57" t="s">
        <v>39</v>
      </c>
      <c r="O1159" s="43"/>
      <c r="P1159" s="76">
        <v>0</v>
      </c>
      <c r="Q1159" s="109">
        <v>0</v>
      </c>
      <c r="R1159" s="76">
        <v>0</v>
      </c>
      <c r="T1159" s="57" t="s">
        <v>39</v>
      </c>
      <c r="U1159" s="43"/>
      <c r="V1159" s="76">
        <v>0</v>
      </c>
      <c r="W1159" s="109">
        <v>0</v>
      </c>
      <c r="X1159" s="76">
        <v>0</v>
      </c>
      <c r="Z1159" s="57" t="s">
        <v>39</v>
      </c>
      <c r="AA1159" s="43"/>
      <c r="AB1159" s="76">
        <v>0</v>
      </c>
      <c r="AC1159" s="109">
        <v>0</v>
      </c>
      <c r="AD1159" s="76">
        <v>0</v>
      </c>
      <c r="AF1159" s="57" t="s">
        <v>39</v>
      </c>
      <c r="AG1159" s="43"/>
      <c r="AH1159" s="76">
        <v>0</v>
      </c>
      <c r="AI1159" s="109">
        <v>0</v>
      </c>
      <c r="AJ1159" s="76">
        <v>0</v>
      </c>
      <c r="AL1159" s="57" t="s">
        <v>39</v>
      </c>
      <c r="AM1159" s="43"/>
      <c r="AN1159" s="76">
        <v>0</v>
      </c>
      <c r="AO1159" s="109">
        <v>0</v>
      </c>
      <c r="AP1159" s="76">
        <v>0</v>
      </c>
      <c r="AR1159" s="57" t="s">
        <v>39</v>
      </c>
      <c r="AS1159" s="43"/>
      <c r="AT1159" s="76"/>
      <c r="AU1159" s="109"/>
      <c r="AV1159" s="76"/>
      <c r="AX1159" s="57" t="s">
        <v>39</v>
      </c>
      <c r="AY1159" s="43"/>
      <c r="AZ1159" s="76">
        <v>0</v>
      </c>
      <c r="BA1159" s="109">
        <v>0</v>
      </c>
      <c r="BB1159" s="76">
        <v>0</v>
      </c>
      <c r="BD1159" s="57" t="s">
        <v>39</v>
      </c>
      <c r="BE1159" s="43"/>
      <c r="BF1159" s="76">
        <v>0</v>
      </c>
      <c r="BG1159" s="109">
        <v>0</v>
      </c>
      <c r="BH1159" s="76">
        <v>0</v>
      </c>
      <c r="BJ1159" s="57" t="s">
        <v>39</v>
      </c>
      <c r="BK1159" s="43"/>
      <c r="BL1159" s="76">
        <v>0</v>
      </c>
      <c r="BM1159" s="109">
        <v>0</v>
      </c>
      <c r="BN1159" s="76">
        <v>0</v>
      </c>
      <c r="BP1159" s="57" t="s">
        <v>39</v>
      </c>
      <c r="BQ1159" s="43"/>
      <c r="BR1159" s="76">
        <v>0</v>
      </c>
      <c r="BS1159" s="109">
        <v>0</v>
      </c>
      <c r="BT1159" s="76">
        <v>0</v>
      </c>
      <c r="BV1159" s="57" t="s">
        <v>39</v>
      </c>
      <c r="BW1159" s="43"/>
      <c r="BX1159" s="76">
        <v>-0.77439999999999998</v>
      </c>
      <c r="BY1159" s="109">
        <v>0.8</v>
      </c>
      <c r="BZ1159" s="76">
        <v>2.3744000000000001</v>
      </c>
      <c r="CB1159" s="57" t="s">
        <v>39</v>
      </c>
      <c r="CC1159" s="43"/>
      <c r="CD1159" s="3">
        <v>2.8810699999999998</v>
      </c>
      <c r="CE1159" s="3">
        <v>16.899999999999999</v>
      </c>
      <c r="CF1159" s="3">
        <v>30.91893</v>
      </c>
    </row>
    <row r="1160" spans="2:84" x14ac:dyDescent="0.3">
      <c r="B1160" s="14" t="s">
        <v>40</v>
      </c>
      <c r="C1160" s="50" t="s">
        <v>3</v>
      </c>
      <c r="D1160" s="71">
        <v>0.84370000000000001</v>
      </c>
      <c r="E1160" s="107">
        <v>3.2594599999999998</v>
      </c>
      <c r="F1160" s="71">
        <v>5.6752099999999999</v>
      </c>
      <c r="H1160" s="14" t="s">
        <v>40</v>
      </c>
      <c r="I1160" s="50" t="s">
        <v>3</v>
      </c>
      <c r="J1160" s="71">
        <v>1.56575</v>
      </c>
      <c r="K1160" s="107">
        <v>4.6747800000000002</v>
      </c>
      <c r="L1160" s="71">
        <v>7.7838000000000003</v>
      </c>
      <c r="N1160" s="14" t="s">
        <v>40</v>
      </c>
      <c r="O1160" s="50" t="s">
        <v>3</v>
      </c>
      <c r="P1160" s="71">
        <v>2.6915499999999999</v>
      </c>
      <c r="Q1160" s="107">
        <v>6.1312899999999999</v>
      </c>
      <c r="R1160" s="71">
        <v>9.57104</v>
      </c>
      <c r="T1160" s="14" t="s">
        <v>40</v>
      </c>
      <c r="U1160" s="50" t="s">
        <v>3</v>
      </c>
      <c r="V1160" s="71">
        <v>3.98672</v>
      </c>
      <c r="W1160" s="107">
        <v>8.0846599999999995</v>
      </c>
      <c r="X1160" s="71">
        <v>12.182600000000001</v>
      </c>
      <c r="Z1160" s="14" t="s">
        <v>40</v>
      </c>
      <c r="AA1160" s="50" t="s">
        <v>3</v>
      </c>
      <c r="AB1160" s="71">
        <v>5.9079199999999998</v>
      </c>
      <c r="AC1160" s="107">
        <v>10.96665</v>
      </c>
      <c r="AD1160" s="71">
        <v>16.025379999999998</v>
      </c>
      <c r="AF1160" s="14" t="s">
        <v>40</v>
      </c>
      <c r="AG1160" s="50" t="s">
        <v>3</v>
      </c>
      <c r="AH1160" s="71">
        <v>8.7166300000000003</v>
      </c>
      <c r="AI1160" s="107">
        <v>14.66826</v>
      </c>
      <c r="AJ1160" s="71">
        <v>20.619879999999998</v>
      </c>
      <c r="AL1160" s="14" t="s">
        <v>40</v>
      </c>
      <c r="AM1160" s="50" t="s">
        <v>3</v>
      </c>
      <c r="AN1160" s="71">
        <v>11.813470000000001</v>
      </c>
      <c r="AO1160" s="107">
        <v>18.85642</v>
      </c>
      <c r="AP1160" s="71">
        <v>25.899360000000001</v>
      </c>
      <c r="AR1160" s="14" t="s">
        <v>40</v>
      </c>
      <c r="AS1160" s="50" t="s">
        <v>3</v>
      </c>
      <c r="AT1160" s="71"/>
      <c r="AU1160" s="107"/>
      <c r="AV1160" s="71"/>
      <c r="AX1160" s="14" t="s">
        <v>40</v>
      </c>
      <c r="AY1160" s="50" t="s">
        <v>3</v>
      </c>
      <c r="AZ1160" s="71">
        <v>21.929110000000001</v>
      </c>
      <c r="BA1160" s="107">
        <v>32.432580000000002</v>
      </c>
      <c r="BB1160" s="71">
        <v>42.936039999999998</v>
      </c>
      <c r="BD1160" s="14" t="s">
        <v>40</v>
      </c>
      <c r="BE1160" s="50" t="s">
        <v>3</v>
      </c>
      <c r="BF1160" s="71">
        <v>31.315950000000001</v>
      </c>
      <c r="BG1160" s="107">
        <v>48.051949999999998</v>
      </c>
      <c r="BH1160" s="71">
        <v>64.787940000000006</v>
      </c>
      <c r="BJ1160" s="14" t="s">
        <v>40</v>
      </c>
      <c r="BK1160" s="50" t="s">
        <v>3</v>
      </c>
      <c r="BL1160" s="71">
        <v>42.193739999999998</v>
      </c>
      <c r="BM1160" s="107">
        <v>66.888459999999995</v>
      </c>
      <c r="BN1160" s="71">
        <v>91.583179999999999</v>
      </c>
      <c r="BP1160" s="14" t="s">
        <v>40</v>
      </c>
      <c r="BQ1160" s="50" t="s">
        <v>3</v>
      </c>
      <c r="BR1160" s="71">
        <v>68.797309999999996</v>
      </c>
      <c r="BS1160" s="107">
        <v>100.79326</v>
      </c>
      <c r="BT1160" s="71">
        <v>132.78922</v>
      </c>
      <c r="BV1160" s="14" t="s">
        <v>40</v>
      </c>
      <c r="BW1160" s="50" t="s">
        <v>3</v>
      </c>
      <c r="BX1160" s="71">
        <v>117.98771000000001</v>
      </c>
      <c r="BY1160" s="107">
        <v>161.49717000000001</v>
      </c>
      <c r="BZ1160" s="71">
        <v>205.00664</v>
      </c>
      <c r="CB1160" s="14" t="s">
        <v>40</v>
      </c>
      <c r="CC1160" s="50" t="s">
        <v>3</v>
      </c>
      <c r="CD1160" s="3">
        <v>298.61466999999999</v>
      </c>
      <c r="CE1160" s="3">
        <v>362.94664999999998</v>
      </c>
      <c r="CF1160" s="3">
        <v>427.27861999999999</v>
      </c>
    </row>
    <row r="1161" spans="2:84" x14ac:dyDescent="0.3">
      <c r="B1161" s="47"/>
      <c r="C1161" s="52" t="s">
        <v>4</v>
      </c>
      <c r="D1161" s="69">
        <v>3.5024600000000001</v>
      </c>
      <c r="E1161" s="79">
        <v>9.2194400000000005</v>
      </c>
      <c r="F1161" s="69">
        <v>14.93641</v>
      </c>
      <c r="H1161" s="47"/>
      <c r="I1161" s="52" t="s">
        <v>4</v>
      </c>
      <c r="J1161" s="69">
        <v>5.22072</v>
      </c>
      <c r="K1161" s="79">
        <v>11.563190000000001</v>
      </c>
      <c r="L1161" s="69">
        <v>17.905670000000001</v>
      </c>
      <c r="N1161" s="47"/>
      <c r="O1161" s="52" t="s">
        <v>4</v>
      </c>
      <c r="P1161" s="69">
        <v>7.1635099999999996</v>
      </c>
      <c r="Q1161" s="79">
        <v>13.855270000000001</v>
      </c>
      <c r="R1161" s="69">
        <v>20.54702</v>
      </c>
      <c r="T1161" s="47"/>
      <c r="U1161" s="52" t="s">
        <v>4</v>
      </c>
      <c r="V1161" s="69">
        <v>9.2541799999999999</v>
      </c>
      <c r="W1161" s="79">
        <v>16.458410000000001</v>
      </c>
      <c r="X1161" s="69">
        <v>23.662649999999999</v>
      </c>
      <c r="Z1161" s="47"/>
      <c r="AA1161" s="52" t="s">
        <v>4</v>
      </c>
      <c r="AB1161" s="69">
        <v>11.70452</v>
      </c>
      <c r="AC1161" s="79">
        <v>19.685759999999998</v>
      </c>
      <c r="AD1161" s="69">
        <v>27.666989999999998</v>
      </c>
      <c r="AF1161" s="47"/>
      <c r="AG1161" s="52" t="s">
        <v>4</v>
      </c>
      <c r="AH1161" s="69">
        <v>15.47151</v>
      </c>
      <c r="AI1161" s="79">
        <v>23.92184</v>
      </c>
      <c r="AJ1161" s="69">
        <v>32.372169999999997</v>
      </c>
      <c r="AL1161" s="47"/>
      <c r="AM1161" s="52" t="s">
        <v>4</v>
      </c>
      <c r="AN1161" s="69">
        <v>18.479900000000001</v>
      </c>
      <c r="AO1161" s="79">
        <v>27.171250000000001</v>
      </c>
      <c r="AP1161" s="69">
        <v>35.862589999999997</v>
      </c>
      <c r="AR1161" s="47"/>
      <c r="AS1161" s="52" t="s">
        <v>4</v>
      </c>
      <c r="AT1161" s="69"/>
      <c r="AU1161" s="79"/>
      <c r="AV1161" s="69"/>
      <c r="AX1161" s="47"/>
      <c r="AY1161" s="52" t="s">
        <v>4</v>
      </c>
      <c r="AZ1161" s="69">
        <v>26.50544</v>
      </c>
      <c r="BA1161" s="79">
        <v>37.603270000000002</v>
      </c>
      <c r="BB1161" s="69">
        <v>48.70111</v>
      </c>
      <c r="BD1161" s="47"/>
      <c r="BE1161" s="52" t="s">
        <v>4</v>
      </c>
      <c r="BF1161" s="69">
        <v>34.392989999999998</v>
      </c>
      <c r="BG1161" s="79">
        <v>46.562989999999999</v>
      </c>
      <c r="BH1161" s="69">
        <v>58.732990000000001</v>
      </c>
      <c r="BJ1161" s="47"/>
      <c r="BK1161" s="52" t="s">
        <v>4</v>
      </c>
      <c r="BL1161" s="69">
        <v>41.941470000000002</v>
      </c>
      <c r="BM1161" s="79">
        <v>56.094949999999997</v>
      </c>
      <c r="BN1161" s="69">
        <v>70.248419999999996</v>
      </c>
      <c r="BP1161" s="47"/>
      <c r="BQ1161" s="52" t="s">
        <v>4</v>
      </c>
      <c r="BR1161" s="69">
        <v>56.726759999999999</v>
      </c>
      <c r="BS1161" s="79">
        <v>73.039730000000006</v>
      </c>
      <c r="BT1161" s="69">
        <v>89.352689999999996</v>
      </c>
      <c r="BV1161" s="47"/>
      <c r="BW1161" s="52" t="s">
        <v>4</v>
      </c>
      <c r="BX1161" s="69">
        <v>68.508009999999999</v>
      </c>
      <c r="BY1161" s="79">
        <v>89.050049999999999</v>
      </c>
      <c r="BZ1161" s="69">
        <v>109.5921</v>
      </c>
      <c r="CB1161" s="47"/>
      <c r="CC1161" s="52" t="s">
        <v>4</v>
      </c>
      <c r="CD1161" s="3">
        <v>116.81901000000001</v>
      </c>
      <c r="CE1161" s="3">
        <v>158.26728</v>
      </c>
      <c r="CF1161" s="3">
        <v>199.71555000000001</v>
      </c>
    </row>
    <row r="1162" spans="2:84" x14ac:dyDescent="0.3">
      <c r="B1162" s="57" t="s">
        <v>41</v>
      </c>
      <c r="C1162" s="43"/>
      <c r="D1162" s="76">
        <v>35.858739999999997</v>
      </c>
      <c r="E1162" s="109">
        <v>65.601650000000006</v>
      </c>
      <c r="F1162" s="76">
        <v>95.344560000000001</v>
      </c>
      <c r="H1162" s="57" t="s">
        <v>41</v>
      </c>
      <c r="I1162" s="43"/>
      <c r="J1162" s="76">
        <v>44.427309999999999</v>
      </c>
      <c r="K1162" s="109">
        <v>74.516549999999995</v>
      </c>
      <c r="L1162" s="76">
        <v>104.6058</v>
      </c>
      <c r="N1162" s="57" t="s">
        <v>41</v>
      </c>
      <c r="O1162" s="43"/>
      <c r="P1162" s="76">
        <v>55.210050000000003</v>
      </c>
      <c r="Q1162" s="109">
        <v>83.271969999999996</v>
      </c>
      <c r="R1162" s="76">
        <v>111.33389</v>
      </c>
      <c r="T1162" s="57" t="s">
        <v>41</v>
      </c>
      <c r="U1162" s="43"/>
      <c r="V1162" s="76">
        <v>60.712000000000003</v>
      </c>
      <c r="W1162" s="109">
        <v>91.03604</v>
      </c>
      <c r="X1162" s="76">
        <v>121.36008</v>
      </c>
      <c r="Z1162" s="57" t="s">
        <v>41</v>
      </c>
      <c r="AA1162" s="43"/>
      <c r="AB1162" s="76">
        <v>69.933160000000001</v>
      </c>
      <c r="AC1162" s="109">
        <v>103.02355</v>
      </c>
      <c r="AD1162" s="76">
        <v>136.11394999999999</v>
      </c>
      <c r="AF1162" s="57" t="s">
        <v>41</v>
      </c>
      <c r="AG1162" s="43"/>
      <c r="AH1162" s="76">
        <v>88.033159999999995</v>
      </c>
      <c r="AI1162" s="109">
        <v>120.34729</v>
      </c>
      <c r="AJ1162" s="76">
        <v>152.66143</v>
      </c>
      <c r="AL1162" s="57" t="s">
        <v>41</v>
      </c>
      <c r="AM1162" s="43"/>
      <c r="AN1162" s="76">
        <v>96.836429999999993</v>
      </c>
      <c r="AO1162" s="109">
        <v>130.25789</v>
      </c>
      <c r="AP1162" s="76">
        <v>163.67935</v>
      </c>
      <c r="AR1162" s="57" t="s">
        <v>41</v>
      </c>
      <c r="AS1162" s="43"/>
      <c r="AT1162" s="76"/>
      <c r="AU1162" s="109"/>
      <c r="AV1162" s="76"/>
      <c r="AX1162" s="57" t="s">
        <v>41</v>
      </c>
      <c r="AY1162" s="43"/>
      <c r="AZ1162" s="76">
        <v>127.72254</v>
      </c>
      <c r="BA1162" s="109">
        <v>166.59206</v>
      </c>
      <c r="BB1162" s="76">
        <v>205.46158</v>
      </c>
      <c r="BD1162" s="57" t="s">
        <v>41</v>
      </c>
      <c r="BE1162" s="43"/>
      <c r="BF1162" s="76">
        <v>155.35</v>
      </c>
      <c r="BG1162" s="109">
        <v>195.01527999999999</v>
      </c>
      <c r="BH1162" s="76">
        <v>234.68056000000001</v>
      </c>
      <c r="BJ1162" s="57" t="s">
        <v>41</v>
      </c>
      <c r="BK1162" s="43"/>
      <c r="BL1162" s="76">
        <v>179.61940000000001</v>
      </c>
      <c r="BM1162" s="109">
        <v>226.67337000000001</v>
      </c>
      <c r="BN1162" s="76">
        <v>273.72734000000003</v>
      </c>
      <c r="BP1162" s="57" t="s">
        <v>41</v>
      </c>
      <c r="BQ1162" s="43"/>
      <c r="BR1162" s="76">
        <v>228.0104</v>
      </c>
      <c r="BS1162" s="109">
        <v>280.84172999999998</v>
      </c>
      <c r="BT1162" s="76">
        <v>333.67306000000002</v>
      </c>
      <c r="BV1162" s="57" t="s">
        <v>41</v>
      </c>
      <c r="BW1162" s="43"/>
      <c r="BX1162" s="76">
        <v>279.32913000000002</v>
      </c>
      <c r="BY1162" s="109">
        <v>352.29969999999997</v>
      </c>
      <c r="BZ1162" s="76">
        <v>425.27028000000001</v>
      </c>
      <c r="CB1162" s="57" t="s">
        <v>41</v>
      </c>
      <c r="CC1162" s="43"/>
      <c r="CD1162" s="3">
        <v>552.54250000000002</v>
      </c>
      <c r="CE1162" s="3">
        <v>682.12770999999998</v>
      </c>
      <c r="CF1162" s="3">
        <v>811.71292000000005</v>
      </c>
    </row>
    <row r="1163" spans="2:84" x14ac:dyDescent="0.3">
      <c r="B1163" s="46" t="s">
        <v>42</v>
      </c>
      <c r="C1163" s="47"/>
      <c r="D1163" s="69">
        <v>0</v>
      </c>
      <c r="E1163" s="79">
        <v>0</v>
      </c>
      <c r="F1163" s="69">
        <v>0</v>
      </c>
      <c r="H1163" s="46" t="s">
        <v>42</v>
      </c>
      <c r="I1163" s="47"/>
      <c r="J1163" s="69">
        <v>0</v>
      </c>
      <c r="K1163" s="79">
        <v>0</v>
      </c>
      <c r="L1163" s="69">
        <v>0</v>
      </c>
      <c r="N1163" s="46" t="s">
        <v>42</v>
      </c>
      <c r="O1163" s="47"/>
      <c r="P1163" s="69">
        <v>0</v>
      </c>
      <c r="Q1163" s="79">
        <v>0</v>
      </c>
      <c r="R1163" s="69">
        <v>0</v>
      </c>
      <c r="T1163" s="46" t="s">
        <v>42</v>
      </c>
      <c r="U1163" s="47"/>
      <c r="V1163" s="69">
        <v>0</v>
      </c>
      <c r="W1163" s="79">
        <v>0</v>
      </c>
      <c r="X1163" s="69">
        <v>0</v>
      </c>
      <c r="Z1163" s="46" t="s">
        <v>42</v>
      </c>
      <c r="AA1163" s="47"/>
      <c r="AB1163" s="69">
        <v>0</v>
      </c>
      <c r="AC1163" s="79">
        <v>0</v>
      </c>
      <c r="AD1163" s="69">
        <v>0</v>
      </c>
      <c r="AF1163" s="46" t="s">
        <v>42</v>
      </c>
      <c r="AG1163" s="47"/>
      <c r="AH1163" s="69">
        <v>0</v>
      </c>
      <c r="AI1163" s="79">
        <v>0</v>
      </c>
      <c r="AJ1163" s="69">
        <v>0</v>
      </c>
      <c r="AL1163" s="46" t="s">
        <v>42</v>
      </c>
      <c r="AM1163" s="47"/>
      <c r="AN1163" s="69">
        <v>0</v>
      </c>
      <c r="AO1163" s="79">
        <v>0</v>
      </c>
      <c r="AP1163" s="69">
        <v>0</v>
      </c>
      <c r="AR1163" s="46" t="s">
        <v>42</v>
      </c>
      <c r="AS1163" s="47"/>
      <c r="AT1163" s="69"/>
      <c r="AU1163" s="79"/>
      <c r="AV1163" s="69"/>
      <c r="AX1163" s="46" t="s">
        <v>42</v>
      </c>
      <c r="AY1163" s="47"/>
      <c r="AZ1163" s="69">
        <v>0</v>
      </c>
      <c r="BA1163" s="79">
        <v>0</v>
      </c>
      <c r="BB1163" s="69">
        <v>0</v>
      </c>
      <c r="BD1163" s="46" t="s">
        <v>42</v>
      </c>
      <c r="BE1163" s="47"/>
      <c r="BF1163" s="69">
        <v>0</v>
      </c>
      <c r="BG1163" s="79">
        <v>0</v>
      </c>
      <c r="BH1163" s="69">
        <v>0</v>
      </c>
      <c r="BJ1163" s="46" t="s">
        <v>42</v>
      </c>
      <c r="BK1163" s="47"/>
      <c r="BL1163" s="69">
        <v>0</v>
      </c>
      <c r="BM1163" s="79">
        <v>0</v>
      </c>
      <c r="BN1163" s="69">
        <v>0</v>
      </c>
      <c r="BP1163" s="46" t="s">
        <v>42</v>
      </c>
      <c r="BQ1163" s="47"/>
      <c r="BR1163" s="69">
        <v>0</v>
      </c>
      <c r="BS1163" s="79">
        <v>0</v>
      </c>
      <c r="BT1163" s="69">
        <v>0</v>
      </c>
      <c r="BV1163" s="46" t="s">
        <v>42</v>
      </c>
      <c r="BW1163" s="47"/>
      <c r="BX1163" s="69">
        <v>-2.3969900000000002</v>
      </c>
      <c r="BY1163" s="79">
        <v>3.9443999999999999</v>
      </c>
      <c r="BZ1163" s="69">
        <v>10.2858</v>
      </c>
      <c r="CB1163" s="46" t="s">
        <v>42</v>
      </c>
      <c r="CC1163" s="47"/>
      <c r="CD1163" s="3">
        <v>12.438370000000001</v>
      </c>
      <c r="CE1163" s="3">
        <v>78.843400000000003</v>
      </c>
      <c r="CF1163" s="3">
        <v>145.24842000000001</v>
      </c>
    </row>
    <row r="1164" spans="2:84" x14ac:dyDescent="0.3">
      <c r="B1164" s="14" t="s">
        <v>43</v>
      </c>
      <c r="C1164" s="50" t="s">
        <v>3</v>
      </c>
      <c r="D1164" s="71">
        <v>5.3428599999999999</v>
      </c>
      <c r="E1164" s="78">
        <v>5.7953400000000004</v>
      </c>
      <c r="F1164" s="71">
        <v>6.2478300000000004</v>
      </c>
      <c r="H1164" s="14" t="s">
        <v>43</v>
      </c>
      <c r="I1164" s="50" t="s">
        <v>3</v>
      </c>
      <c r="J1164" s="71">
        <v>5.3316499999999998</v>
      </c>
      <c r="K1164" s="78">
        <v>5.7921300000000002</v>
      </c>
      <c r="L1164" s="71">
        <v>6.2526099999999998</v>
      </c>
      <c r="N1164" s="14" t="s">
        <v>43</v>
      </c>
      <c r="O1164" s="50" t="s">
        <v>3</v>
      </c>
      <c r="P1164" s="71">
        <v>5.3060299999999998</v>
      </c>
      <c r="Q1164" s="78">
        <v>5.7411199999999996</v>
      </c>
      <c r="R1164" s="71">
        <v>6.1762100000000002</v>
      </c>
      <c r="T1164" s="14" t="s">
        <v>43</v>
      </c>
      <c r="U1164" s="50" t="s">
        <v>3</v>
      </c>
      <c r="V1164" s="71">
        <v>5.2521399999999998</v>
      </c>
      <c r="W1164" s="78">
        <v>5.6768700000000001</v>
      </c>
      <c r="X1164" s="71">
        <v>6.1016000000000004</v>
      </c>
      <c r="Z1164" s="14" t="s">
        <v>43</v>
      </c>
      <c r="AA1164" s="50" t="s">
        <v>3</v>
      </c>
      <c r="AB1164" s="71">
        <v>5.2062999999999997</v>
      </c>
      <c r="AC1164" s="78">
        <v>5.6079299999999996</v>
      </c>
      <c r="AD1164" s="71">
        <v>6.0095700000000001</v>
      </c>
      <c r="AF1164" s="14" t="s">
        <v>43</v>
      </c>
      <c r="AG1164" s="50" t="s">
        <v>3</v>
      </c>
      <c r="AH1164" s="71">
        <v>5.1294599999999999</v>
      </c>
      <c r="AI1164" s="78">
        <v>5.5083299999999999</v>
      </c>
      <c r="AJ1164" s="71">
        <v>5.8872</v>
      </c>
      <c r="AL1164" s="14" t="s">
        <v>43</v>
      </c>
      <c r="AM1164" s="50" t="s">
        <v>3</v>
      </c>
      <c r="AN1164" s="71">
        <v>5.0356500000000004</v>
      </c>
      <c r="AO1164" s="78">
        <v>5.3895400000000002</v>
      </c>
      <c r="AP1164" s="71">
        <v>5.74343</v>
      </c>
      <c r="AR1164" s="14" t="s">
        <v>43</v>
      </c>
      <c r="AS1164" s="50" t="s">
        <v>3</v>
      </c>
      <c r="AT1164" s="71"/>
      <c r="AU1164" s="78"/>
      <c r="AV1164" s="71"/>
      <c r="AX1164" s="14" t="s">
        <v>43</v>
      </c>
      <c r="AY1164" s="50" t="s">
        <v>3</v>
      </c>
      <c r="AZ1164" s="71">
        <v>4.7854799999999997</v>
      </c>
      <c r="BA1164" s="78">
        <v>5.0671099999999996</v>
      </c>
      <c r="BB1164" s="71">
        <v>5.3487299999999998</v>
      </c>
      <c r="BD1164" s="14" t="s">
        <v>43</v>
      </c>
      <c r="BE1164" s="50" t="s">
        <v>3</v>
      </c>
      <c r="BF1164" s="71">
        <v>4.6373899999999999</v>
      </c>
      <c r="BG1164" s="78">
        <v>4.8905500000000002</v>
      </c>
      <c r="BH1164" s="71">
        <v>5.1437099999999996</v>
      </c>
      <c r="BJ1164" s="14" t="s">
        <v>43</v>
      </c>
      <c r="BK1164" s="50" t="s">
        <v>3</v>
      </c>
      <c r="BL1164" s="71">
        <v>4.4170800000000003</v>
      </c>
      <c r="BM1164" s="78">
        <v>4.6275300000000001</v>
      </c>
      <c r="BN1164" s="71">
        <v>4.8379700000000003</v>
      </c>
      <c r="BP1164" s="14" t="s">
        <v>43</v>
      </c>
      <c r="BQ1164" s="50" t="s">
        <v>3</v>
      </c>
      <c r="BR1164" s="71">
        <v>4.1640899999999998</v>
      </c>
      <c r="BS1164" s="78">
        <v>4.3066300000000002</v>
      </c>
      <c r="BT1164" s="71">
        <v>4.4491800000000001</v>
      </c>
      <c r="BV1164" s="14" t="s">
        <v>43</v>
      </c>
      <c r="BW1164" s="50" t="s">
        <v>3</v>
      </c>
      <c r="BX1164" s="71">
        <v>3.7961200000000002</v>
      </c>
      <c r="BY1164" s="78">
        <v>3.8824900000000002</v>
      </c>
      <c r="BZ1164" s="71">
        <v>3.9688599999999998</v>
      </c>
      <c r="CB1164" s="14" t="s">
        <v>43</v>
      </c>
      <c r="CC1164" s="50" t="s">
        <v>3</v>
      </c>
      <c r="CD1164" s="3">
        <v>3.2225899999999998</v>
      </c>
      <c r="CE1164" s="3">
        <v>3.26084</v>
      </c>
      <c r="CF1164" s="3">
        <v>3.2990900000000001</v>
      </c>
    </row>
    <row r="1165" spans="2:84" x14ac:dyDescent="0.3">
      <c r="B1165" s="47"/>
      <c r="C1165" s="52" t="s">
        <v>4</v>
      </c>
      <c r="D1165" s="69">
        <v>1.95119</v>
      </c>
      <c r="E1165" s="79">
        <v>2.1436000000000002</v>
      </c>
      <c r="F1165" s="69">
        <v>2.3359999999999999</v>
      </c>
      <c r="H1165" s="47"/>
      <c r="I1165" s="52" t="s">
        <v>4</v>
      </c>
      <c r="J1165" s="69">
        <v>1.9041399999999999</v>
      </c>
      <c r="K1165" s="79">
        <v>2.0944400000000001</v>
      </c>
      <c r="L1165" s="69">
        <v>2.2847300000000001</v>
      </c>
      <c r="N1165" s="47"/>
      <c r="O1165" s="52" t="s">
        <v>4</v>
      </c>
      <c r="P1165" s="69">
        <v>1.8547400000000001</v>
      </c>
      <c r="Q1165" s="79">
        <v>2.0330699999999999</v>
      </c>
      <c r="R1165" s="69">
        <v>2.2113999999999998</v>
      </c>
      <c r="T1165" s="47"/>
      <c r="U1165" s="52" t="s">
        <v>4</v>
      </c>
      <c r="V1165" s="69">
        <v>1.7844800000000001</v>
      </c>
      <c r="W1165" s="79">
        <v>1.9528399999999999</v>
      </c>
      <c r="X1165" s="69">
        <v>2.1211899999999999</v>
      </c>
      <c r="Z1165" s="47"/>
      <c r="AA1165" s="52" t="s">
        <v>4</v>
      </c>
      <c r="AB1165" s="69">
        <v>1.7011099999999999</v>
      </c>
      <c r="AC1165" s="79">
        <v>1.8541000000000001</v>
      </c>
      <c r="AD1165" s="69">
        <v>2.0070899999999998</v>
      </c>
      <c r="AF1165" s="47"/>
      <c r="AG1165" s="52" t="s">
        <v>4</v>
      </c>
      <c r="AH1165" s="69">
        <v>1.60368</v>
      </c>
      <c r="AI1165" s="79">
        <v>1.7595499999999999</v>
      </c>
      <c r="AJ1165" s="69">
        <v>1.9154100000000001</v>
      </c>
      <c r="AL1165" s="47"/>
      <c r="AM1165" s="52" t="s">
        <v>4</v>
      </c>
      <c r="AN1165" s="69">
        <v>1.5057199999999999</v>
      </c>
      <c r="AO1165" s="79">
        <v>1.6447099999999999</v>
      </c>
      <c r="AP1165" s="69">
        <v>1.7837000000000001</v>
      </c>
      <c r="AR1165" s="47"/>
      <c r="AS1165" s="52" t="s">
        <v>4</v>
      </c>
      <c r="AT1165" s="69"/>
      <c r="AU1165" s="79"/>
      <c r="AV1165" s="69"/>
      <c r="AX1165" s="47"/>
      <c r="AY1165" s="52" t="s">
        <v>4</v>
      </c>
      <c r="AZ1165" s="69">
        <v>1.2679199999999999</v>
      </c>
      <c r="BA1165" s="79">
        <v>1.3898200000000001</v>
      </c>
      <c r="BB1165" s="69">
        <v>1.51172</v>
      </c>
      <c r="BD1165" s="47"/>
      <c r="BE1165" s="52" t="s">
        <v>4</v>
      </c>
      <c r="BF1165" s="69">
        <v>1.1151899999999999</v>
      </c>
      <c r="BG1165" s="79">
        <v>1.2270000000000001</v>
      </c>
      <c r="BH1165" s="69">
        <v>1.3388</v>
      </c>
      <c r="BJ1165" s="47"/>
      <c r="BK1165" s="52" t="s">
        <v>4</v>
      </c>
      <c r="BL1165" s="69">
        <v>0.93947000000000003</v>
      </c>
      <c r="BM1165" s="79">
        <v>1.0518400000000001</v>
      </c>
      <c r="BN1165" s="69">
        <v>1.1641999999999999</v>
      </c>
      <c r="BP1165" s="47"/>
      <c r="BQ1165" s="52" t="s">
        <v>4</v>
      </c>
      <c r="BR1165" s="69">
        <v>0.77354000000000001</v>
      </c>
      <c r="BS1165" s="79">
        <v>0.86024</v>
      </c>
      <c r="BT1165" s="69">
        <v>0.94694</v>
      </c>
      <c r="BV1165" s="47"/>
      <c r="BW1165" s="52" t="s">
        <v>4</v>
      </c>
      <c r="BX1165" s="69">
        <v>0.60592000000000001</v>
      </c>
      <c r="BY1165" s="79">
        <v>0.66566999999999998</v>
      </c>
      <c r="BZ1165" s="69">
        <v>0.72541999999999995</v>
      </c>
      <c r="CB1165" s="47"/>
      <c r="CC1165" s="52" t="s">
        <v>4</v>
      </c>
      <c r="CD1165" s="3">
        <v>0.53013999999999994</v>
      </c>
      <c r="CE1165" s="3">
        <v>0.55476000000000003</v>
      </c>
      <c r="CF1165" s="3">
        <v>0.57938999999999996</v>
      </c>
    </row>
    <row r="1166" spans="2:84" x14ac:dyDescent="0.3">
      <c r="B1166" s="14" t="s">
        <v>44</v>
      </c>
      <c r="C1166" s="50" t="s">
        <v>3</v>
      </c>
      <c r="D1166" s="71">
        <v>5.9599900000000003</v>
      </c>
      <c r="E1166" s="78">
        <v>6.4096399999999996</v>
      </c>
      <c r="F1166" s="71">
        <v>6.8593000000000002</v>
      </c>
      <c r="H1166" s="14" t="s">
        <v>44</v>
      </c>
      <c r="I1166" s="50" t="s">
        <v>3</v>
      </c>
      <c r="J1166" s="71">
        <v>5.9378599999999997</v>
      </c>
      <c r="K1166" s="78">
        <v>6.3973300000000002</v>
      </c>
      <c r="L1166" s="71">
        <v>6.8568100000000003</v>
      </c>
      <c r="N1166" s="14" t="s">
        <v>44</v>
      </c>
      <c r="O1166" s="50" t="s">
        <v>3</v>
      </c>
      <c r="P1166" s="71">
        <v>5.9026500000000004</v>
      </c>
      <c r="Q1166" s="78">
        <v>6.3337399999999997</v>
      </c>
      <c r="R1166" s="71">
        <v>6.7648200000000003</v>
      </c>
      <c r="T1166" s="14" t="s">
        <v>44</v>
      </c>
      <c r="U1166" s="50" t="s">
        <v>3</v>
      </c>
      <c r="V1166" s="71">
        <v>5.8354100000000004</v>
      </c>
      <c r="W1166" s="78">
        <v>6.24817</v>
      </c>
      <c r="X1166" s="71">
        <v>6.6609400000000001</v>
      </c>
      <c r="Z1166" s="14" t="s">
        <v>44</v>
      </c>
      <c r="AA1166" s="50" t="s">
        <v>3</v>
      </c>
      <c r="AB1166" s="71">
        <v>5.7725499999999998</v>
      </c>
      <c r="AC1166" s="78">
        <v>6.1621800000000002</v>
      </c>
      <c r="AD1166" s="71">
        <v>6.5518099999999997</v>
      </c>
      <c r="AF1166" s="14" t="s">
        <v>44</v>
      </c>
      <c r="AG1166" s="50" t="s">
        <v>3</v>
      </c>
      <c r="AH1166" s="71">
        <v>5.6711600000000004</v>
      </c>
      <c r="AI1166" s="78">
        <v>6.0283100000000003</v>
      </c>
      <c r="AJ1166" s="71">
        <v>6.3854600000000001</v>
      </c>
      <c r="AL1166" s="14" t="s">
        <v>44</v>
      </c>
      <c r="AM1166" s="50" t="s">
        <v>3</v>
      </c>
      <c r="AN1166" s="71">
        <v>5.5543899999999997</v>
      </c>
      <c r="AO1166" s="78">
        <v>5.8783700000000003</v>
      </c>
      <c r="AP1166" s="71">
        <v>6.2023599999999997</v>
      </c>
      <c r="AR1166" s="14" t="s">
        <v>44</v>
      </c>
      <c r="AS1166" s="50" t="s">
        <v>3</v>
      </c>
      <c r="AT1166" s="71"/>
      <c r="AU1166" s="78"/>
      <c r="AV1166" s="71"/>
      <c r="AX1166" s="14" t="s">
        <v>44</v>
      </c>
      <c r="AY1166" s="50" t="s">
        <v>3</v>
      </c>
      <c r="AZ1166" s="71">
        <v>5.2323199999999996</v>
      </c>
      <c r="BA1166" s="78">
        <v>5.4717900000000004</v>
      </c>
      <c r="BB1166" s="71">
        <v>5.7112600000000002</v>
      </c>
      <c r="BD1166" s="14" t="s">
        <v>44</v>
      </c>
      <c r="BE1166" s="50" t="s">
        <v>3</v>
      </c>
      <c r="BF1166" s="71">
        <v>5.0297499999999999</v>
      </c>
      <c r="BG1166" s="78">
        <v>5.2410199999999998</v>
      </c>
      <c r="BH1166" s="71">
        <v>5.45228</v>
      </c>
      <c r="BJ1166" s="14" t="s">
        <v>44</v>
      </c>
      <c r="BK1166" s="50" t="s">
        <v>3</v>
      </c>
      <c r="BL1166" s="71">
        <v>4.7637</v>
      </c>
      <c r="BM1166" s="78">
        <v>4.9299400000000002</v>
      </c>
      <c r="BN1166" s="71">
        <v>5.0961800000000004</v>
      </c>
      <c r="BP1166" s="14" t="s">
        <v>44</v>
      </c>
      <c r="BQ1166" s="50" t="s">
        <v>3</v>
      </c>
      <c r="BR1166" s="71">
        <v>4.45031</v>
      </c>
      <c r="BS1166" s="78">
        <v>4.5581100000000001</v>
      </c>
      <c r="BT1166" s="71">
        <v>4.6659100000000002</v>
      </c>
      <c r="BV1166" s="14" t="s">
        <v>44</v>
      </c>
      <c r="BW1166" s="50" t="s">
        <v>3</v>
      </c>
      <c r="BX1166" s="71">
        <v>4.0530099999999996</v>
      </c>
      <c r="BY1166" s="78">
        <v>4.11442</v>
      </c>
      <c r="BZ1166" s="71">
        <v>4.17584</v>
      </c>
      <c r="CB1166" s="14" t="s">
        <v>44</v>
      </c>
      <c r="CC1166" s="50" t="s">
        <v>3</v>
      </c>
      <c r="CD1166" s="3">
        <v>3.49119</v>
      </c>
      <c r="CE1166" s="3">
        <v>3.5219900000000002</v>
      </c>
      <c r="CF1166" s="3">
        <v>3.5527799999999998</v>
      </c>
    </row>
    <row r="1167" spans="2:84" x14ac:dyDescent="0.3">
      <c r="B1167" s="47"/>
      <c r="C1167" s="52" t="s">
        <v>4</v>
      </c>
      <c r="D1167" s="69">
        <v>2.1240800000000002</v>
      </c>
      <c r="E1167" s="79">
        <v>2.3233299999999999</v>
      </c>
      <c r="F1167" s="69">
        <v>2.52258</v>
      </c>
      <c r="H1167" s="47"/>
      <c r="I1167" s="52" t="s">
        <v>4</v>
      </c>
      <c r="J1167" s="69">
        <v>2.0668600000000001</v>
      </c>
      <c r="K1167" s="79">
        <v>2.2556500000000002</v>
      </c>
      <c r="L1167" s="69">
        <v>2.4444400000000002</v>
      </c>
      <c r="N1167" s="47"/>
      <c r="O1167" s="52" t="s">
        <v>4</v>
      </c>
      <c r="P1167" s="69">
        <v>2.0129100000000002</v>
      </c>
      <c r="Q1167" s="79">
        <v>2.1878099999999998</v>
      </c>
      <c r="R1167" s="69">
        <v>2.3627099999999999</v>
      </c>
      <c r="T1167" s="47"/>
      <c r="U1167" s="52" t="s">
        <v>4</v>
      </c>
      <c r="V1167" s="69">
        <v>1.92214</v>
      </c>
      <c r="W1167" s="79">
        <v>2.0866400000000001</v>
      </c>
      <c r="X1167" s="69">
        <v>2.25115</v>
      </c>
      <c r="Z1167" s="47"/>
      <c r="AA1167" s="52" t="s">
        <v>4</v>
      </c>
      <c r="AB1167" s="69">
        <v>1.8324800000000001</v>
      </c>
      <c r="AC1167" s="79">
        <v>1.97983</v>
      </c>
      <c r="AD1167" s="69">
        <v>2.12717</v>
      </c>
      <c r="AF1167" s="47"/>
      <c r="AG1167" s="52" t="s">
        <v>4</v>
      </c>
      <c r="AH1167" s="69">
        <v>1.70624</v>
      </c>
      <c r="AI1167" s="79">
        <v>1.8582799999999999</v>
      </c>
      <c r="AJ1167" s="69">
        <v>2.0103200000000001</v>
      </c>
      <c r="AL1167" s="47"/>
      <c r="AM1167" s="52" t="s">
        <v>4</v>
      </c>
      <c r="AN1167" s="69">
        <v>1.59304</v>
      </c>
      <c r="AO1167" s="79">
        <v>1.7284200000000001</v>
      </c>
      <c r="AP1167" s="69">
        <v>1.8637900000000001</v>
      </c>
      <c r="AR1167" s="47"/>
      <c r="AS1167" s="52" t="s">
        <v>4</v>
      </c>
      <c r="AT1167" s="69"/>
      <c r="AU1167" s="79"/>
      <c r="AV1167" s="69"/>
      <c r="AX1167" s="47"/>
      <c r="AY1167" s="52" t="s">
        <v>4</v>
      </c>
      <c r="AZ1167" s="69">
        <v>1.3238700000000001</v>
      </c>
      <c r="BA1167" s="79">
        <v>1.4336800000000001</v>
      </c>
      <c r="BB1167" s="69">
        <v>1.54348</v>
      </c>
      <c r="BD1167" s="47"/>
      <c r="BE1167" s="52" t="s">
        <v>4</v>
      </c>
      <c r="BF1167" s="69">
        <v>1.1621999999999999</v>
      </c>
      <c r="BG1167" s="79">
        <v>1.25718</v>
      </c>
      <c r="BH1167" s="69">
        <v>1.35216</v>
      </c>
      <c r="BJ1167" s="47"/>
      <c r="BK1167" s="52" t="s">
        <v>4</v>
      </c>
      <c r="BL1167" s="69">
        <v>0.98258999999999996</v>
      </c>
      <c r="BM1167" s="79">
        <v>1.07833</v>
      </c>
      <c r="BN1167" s="69">
        <v>1.1740600000000001</v>
      </c>
      <c r="BP1167" s="47"/>
      <c r="BQ1167" s="52" t="s">
        <v>4</v>
      </c>
      <c r="BR1167" s="69">
        <v>0.83643999999999996</v>
      </c>
      <c r="BS1167" s="79">
        <v>0.90886999999999996</v>
      </c>
      <c r="BT1167" s="69">
        <v>0.98129999999999995</v>
      </c>
      <c r="BV1167" s="47"/>
      <c r="BW1167" s="52" t="s">
        <v>4</v>
      </c>
      <c r="BX1167" s="69">
        <v>0.68757000000000001</v>
      </c>
      <c r="BY1167" s="79">
        <v>0.73341999999999996</v>
      </c>
      <c r="BZ1167" s="69">
        <v>0.77927999999999997</v>
      </c>
      <c r="CB1167" s="47"/>
      <c r="CC1167" s="52" t="s">
        <v>4</v>
      </c>
      <c r="CD1167" s="3">
        <v>0.61484000000000005</v>
      </c>
      <c r="CE1167" s="3">
        <v>0.62760000000000005</v>
      </c>
      <c r="CF1167" s="3">
        <v>0.64036999999999999</v>
      </c>
    </row>
    <row r="1168" spans="2:84" x14ac:dyDescent="0.3">
      <c r="B1168" s="14" t="s">
        <v>45</v>
      </c>
      <c r="D1168" s="71">
        <v>88.501900000000006</v>
      </c>
      <c r="E1168" s="78">
        <v>89.927639999999997</v>
      </c>
      <c r="F1168" s="71">
        <v>91.353380000000001</v>
      </c>
      <c r="H1168" s="14" t="s">
        <v>45</v>
      </c>
      <c r="J1168" s="71">
        <v>88.520799999999994</v>
      </c>
      <c r="K1168" s="78">
        <v>89.955370000000002</v>
      </c>
      <c r="L1168" s="71">
        <v>91.389949999999999</v>
      </c>
      <c r="N1168" s="14" t="s">
        <v>45</v>
      </c>
      <c r="P1168" s="71">
        <v>88.498429999999999</v>
      </c>
      <c r="Q1168" s="78">
        <v>89.928169999999994</v>
      </c>
      <c r="R1168" s="71">
        <v>91.357900000000001</v>
      </c>
      <c r="T1168" s="14" t="s">
        <v>45</v>
      </c>
      <c r="V1168" s="71">
        <v>88.51876</v>
      </c>
      <c r="W1168" s="78">
        <v>89.952740000000006</v>
      </c>
      <c r="X1168" s="71">
        <v>91.386719999999997</v>
      </c>
      <c r="Z1168" s="14" t="s">
        <v>45</v>
      </c>
      <c r="AB1168" s="71">
        <v>88.529849999999996</v>
      </c>
      <c r="AC1168" s="78">
        <v>89.965249999999997</v>
      </c>
      <c r="AD1168" s="71">
        <v>91.400649999999999</v>
      </c>
      <c r="AF1168" s="14" t="s">
        <v>45</v>
      </c>
      <c r="AH1168" s="71">
        <v>88.520780000000002</v>
      </c>
      <c r="AI1168" s="78">
        <v>89.954759999999993</v>
      </c>
      <c r="AJ1168" s="71">
        <v>91.388739999999999</v>
      </c>
      <c r="AL1168" s="14" t="s">
        <v>45</v>
      </c>
      <c r="AN1168" s="71">
        <v>88.506780000000006</v>
      </c>
      <c r="AO1168" s="78">
        <v>89.954490000000007</v>
      </c>
      <c r="AP1168" s="71">
        <v>91.402190000000004</v>
      </c>
      <c r="AR1168" s="14" t="s">
        <v>45</v>
      </c>
      <c r="AT1168" s="71"/>
      <c r="AU1168" s="78"/>
      <c r="AV1168" s="71"/>
      <c r="AX1168" s="14" t="s">
        <v>45</v>
      </c>
      <c r="AZ1168" s="71">
        <v>88.513379999999998</v>
      </c>
      <c r="BA1168" s="78">
        <v>89.937190000000001</v>
      </c>
      <c r="BB1168" s="71">
        <v>91.361009999999993</v>
      </c>
      <c r="BD1168" s="14" t="s">
        <v>45</v>
      </c>
      <c r="BF1168" s="71">
        <v>88.533069999999995</v>
      </c>
      <c r="BG1168" s="78">
        <v>89.918779999999998</v>
      </c>
      <c r="BH1168" s="71">
        <v>91.304479999999998</v>
      </c>
      <c r="BJ1168" s="14" t="s">
        <v>45</v>
      </c>
      <c r="BL1168" s="71">
        <v>88.597130000000007</v>
      </c>
      <c r="BM1168" s="78">
        <v>89.955410000000001</v>
      </c>
      <c r="BN1168" s="71">
        <v>91.313689999999994</v>
      </c>
      <c r="BP1168" s="14" t="s">
        <v>45</v>
      </c>
      <c r="BR1168" s="71">
        <v>88.552430000000001</v>
      </c>
      <c r="BS1168" s="78">
        <v>89.858969999999999</v>
      </c>
      <c r="BT1168" s="71">
        <v>91.165520000000001</v>
      </c>
      <c r="BV1168" s="14" t="s">
        <v>45</v>
      </c>
      <c r="BX1168" s="71">
        <v>88.399889999999999</v>
      </c>
      <c r="BY1168" s="78">
        <v>89.703379999999996</v>
      </c>
      <c r="BZ1168" s="71">
        <v>91.006870000000006</v>
      </c>
      <c r="CB1168" s="14" t="s">
        <v>45</v>
      </c>
      <c r="CD1168" s="3">
        <v>87.250910000000005</v>
      </c>
      <c r="CE1168" s="3">
        <v>88.274640000000005</v>
      </c>
      <c r="CF1168" s="3">
        <v>89.298370000000006</v>
      </c>
    </row>
    <row r="1169" spans="1:90" x14ac:dyDescent="0.3">
      <c r="B1169" s="14" t="s">
        <v>46</v>
      </c>
      <c r="D1169" s="71">
        <v>87.713369999999998</v>
      </c>
      <c r="E1169" s="78">
        <v>89.578159999999997</v>
      </c>
      <c r="F1169" s="71">
        <v>91.442949999999996</v>
      </c>
      <c r="H1169" s="14" t="s">
        <v>46</v>
      </c>
      <c r="J1169" s="71">
        <v>87.729500000000002</v>
      </c>
      <c r="K1169" s="78">
        <v>89.6</v>
      </c>
      <c r="L1169" s="71">
        <v>91.470489999999998</v>
      </c>
      <c r="N1169" s="14" t="s">
        <v>46</v>
      </c>
      <c r="P1169" s="71">
        <v>87.724209999999999</v>
      </c>
      <c r="Q1169" s="78">
        <v>89.596829999999997</v>
      </c>
      <c r="R1169" s="71">
        <v>91.469440000000006</v>
      </c>
      <c r="T1169" s="14" t="s">
        <v>46</v>
      </c>
      <c r="V1169" s="71">
        <v>87.728660000000005</v>
      </c>
      <c r="W1169" s="78">
        <v>89.605260000000001</v>
      </c>
      <c r="X1169" s="71">
        <v>91.481870000000001</v>
      </c>
      <c r="Z1169" s="14" t="s">
        <v>46</v>
      </c>
      <c r="AB1169" s="71">
        <v>87.759799999999998</v>
      </c>
      <c r="AC1169" s="78">
        <v>89.617350000000002</v>
      </c>
      <c r="AD1169" s="71">
        <v>91.474900000000005</v>
      </c>
      <c r="AF1169" s="14" t="s">
        <v>46</v>
      </c>
      <c r="AH1169" s="71">
        <v>87.771180000000001</v>
      </c>
      <c r="AI1169" s="78">
        <v>89.622349999999997</v>
      </c>
      <c r="AJ1169" s="71">
        <v>91.473529999999997</v>
      </c>
      <c r="AL1169" s="14" t="s">
        <v>46</v>
      </c>
      <c r="AN1169" s="71">
        <v>87.758319999999998</v>
      </c>
      <c r="AO1169" s="78">
        <v>89.598709999999997</v>
      </c>
      <c r="AP1169" s="71">
        <v>91.439109999999999</v>
      </c>
      <c r="AR1169" s="14" t="s">
        <v>46</v>
      </c>
      <c r="AT1169" s="71"/>
      <c r="AU1169" s="78"/>
      <c r="AV1169" s="71"/>
      <c r="AX1169" s="14" t="s">
        <v>46</v>
      </c>
      <c r="AZ1169" s="71">
        <v>87.775850000000005</v>
      </c>
      <c r="BA1169" s="78">
        <v>89.587400000000002</v>
      </c>
      <c r="BB1169" s="71">
        <v>91.398939999999996</v>
      </c>
      <c r="BD1169" s="14" t="s">
        <v>46</v>
      </c>
      <c r="BF1169" s="71">
        <v>87.819909999999993</v>
      </c>
      <c r="BG1169" s="78">
        <v>89.607089999999999</v>
      </c>
      <c r="BH1169" s="71">
        <v>91.394279999999995</v>
      </c>
      <c r="BJ1169" s="14" t="s">
        <v>46</v>
      </c>
      <c r="BL1169" s="71">
        <v>87.858080000000001</v>
      </c>
      <c r="BM1169" s="78">
        <v>89.613529999999997</v>
      </c>
      <c r="BN1169" s="71">
        <v>91.368979999999993</v>
      </c>
      <c r="BP1169" s="14" t="s">
        <v>46</v>
      </c>
      <c r="BR1169" s="71">
        <v>87.787009999999995</v>
      </c>
      <c r="BS1169" s="78">
        <v>89.471320000000006</v>
      </c>
      <c r="BT1169" s="71">
        <v>91.155630000000002</v>
      </c>
      <c r="BV1169" s="14" t="s">
        <v>46</v>
      </c>
      <c r="BX1169" s="71">
        <v>87.669600000000003</v>
      </c>
      <c r="BY1169" s="78">
        <v>89.27131</v>
      </c>
      <c r="BZ1169" s="71">
        <v>90.873019999999997</v>
      </c>
      <c r="CB1169" s="14" t="s">
        <v>46</v>
      </c>
      <c r="CD1169" s="3">
        <v>86.360950000000003</v>
      </c>
      <c r="CE1169" s="3">
        <v>87.723590000000002</v>
      </c>
      <c r="CF1169" s="3">
        <v>89.08623</v>
      </c>
    </row>
    <row r="1170" spans="1:90" x14ac:dyDescent="0.3">
      <c r="B1170" s="14" t="s">
        <v>47</v>
      </c>
      <c r="D1170" s="71">
        <v>88.840440000000001</v>
      </c>
      <c r="E1170" s="78">
        <v>89.674959999999999</v>
      </c>
      <c r="F1170" s="71">
        <v>90.50949</v>
      </c>
      <c r="H1170" s="14" t="s">
        <v>47</v>
      </c>
      <c r="J1170" s="71">
        <v>88.853880000000004</v>
      </c>
      <c r="K1170" s="78">
        <v>89.692160000000001</v>
      </c>
      <c r="L1170" s="71">
        <v>90.530439999999999</v>
      </c>
      <c r="N1170" s="14" t="s">
        <v>47</v>
      </c>
      <c r="P1170" s="71">
        <v>88.852549999999994</v>
      </c>
      <c r="Q1170" s="78">
        <v>89.689109999999999</v>
      </c>
      <c r="R1170" s="71">
        <v>90.525679999999994</v>
      </c>
      <c r="T1170" s="14" t="s">
        <v>47</v>
      </c>
      <c r="V1170" s="71">
        <v>88.84778</v>
      </c>
      <c r="W1170" s="78">
        <v>89.68271</v>
      </c>
      <c r="X1170" s="71">
        <v>90.51764</v>
      </c>
      <c r="Z1170" s="14" t="s">
        <v>47</v>
      </c>
      <c r="AB1170" s="71">
        <v>88.853639999999999</v>
      </c>
      <c r="AC1170" s="78">
        <v>89.684889999999996</v>
      </c>
      <c r="AD1170" s="71">
        <v>90.516139999999993</v>
      </c>
      <c r="AF1170" s="14" t="s">
        <v>47</v>
      </c>
      <c r="AH1170" s="71">
        <v>88.843559999999997</v>
      </c>
      <c r="AI1170" s="78">
        <v>89.663420000000002</v>
      </c>
      <c r="AJ1170" s="71">
        <v>90.483270000000005</v>
      </c>
      <c r="AL1170" s="14" t="s">
        <v>47</v>
      </c>
      <c r="AN1170" s="71">
        <v>88.850200000000001</v>
      </c>
      <c r="AO1170" s="78">
        <v>89.671530000000004</v>
      </c>
      <c r="AP1170" s="71">
        <v>90.492859999999993</v>
      </c>
      <c r="AR1170" s="14" t="s">
        <v>47</v>
      </c>
      <c r="AT1170" s="71"/>
      <c r="AU1170" s="78"/>
      <c r="AV1170" s="71"/>
      <c r="AX1170" s="14" t="s">
        <v>47</v>
      </c>
      <c r="AZ1170" s="71">
        <v>88.863659999999996</v>
      </c>
      <c r="BA1170" s="78">
        <v>89.688130000000001</v>
      </c>
      <c r="BB1170" s="71">
        <v>90.512600000000006</v>
      </c>
      <c r="BD1170" s="14" t="s">
        <v>47</v>
      </c>
      <c r="BF1170" s="71">
        <v>88.885940000000005</v>
      </c>
      <c r="BG1170" s="78">
        <v>89.662120000000002</v>
      </c>
      <c r="BH1170" s="71">
        <v>90.438299999999998</v>
      </c>
      <c r="BJ1170" s="14" t="s">
        <v>47</v>
      </c>
      <c r="BL1170" s="71">
        <v>88.880099999999999</v>
      </c>
      <c r="BM1170" s="78">
        <v>89.627319999999997</v>
      </c>
      <c r="BN1170" s="71">
        <v>90.374539999999996</v>
      </c>
      <c r="BP1170" s="14" t="s">
        <v>47</v>
      </c>
      <c r="BR1170" s="71">
        <v>88.816370000000006</v>
      </c>
      <c r="BS1170" s="78">
        <v>89.5154</v>
      </c>
      <c r="BT1170" s="71">
        <v>90.214420000000004</v>
      </c>
      <c r="BV1170" s="14" t="s">
        <v>47</v>
      </c>
      <c r="BX1170" s="71">
        <v>88.733159999999998</v>
      </c>
      <c r="BY1170" s="78">
        <v>89.365949999999998</v>
      </c>
      <c r="BZ1170" s="71">
        <v>89.998750000000001</v>
      </c>
      <c r="CB1170" s="14" t="s">
        <v>47</v>
      </c>
      <c r="CD1170" s="3">
        <v>87.119410000000002</v>
      </c>
      <c r="CE1170" s="3">
        <v>87.892849999999996</v>
      </c>
      <c r="CF1170" s="3">
        <v>88.66628</v>
      </c>
    </row>
    <row r="1171" spans="1:90" x14ac:dyDescent="0.3">
      <c r="B1171" s="14" t="s">
        <v>48</v>
      </c>
      <c r="D1171" s="71">
        <v>87.018799999999999</v>
      </c>
      <c r="E1171" s="78">
        <v>88.334590000000006</v>
      </c>
      <c r="F1171" s="71">
        <v>89.650390000000002</v>
      </c>
      <c r="H1171" s="14" t="s">
        <v>48</v>
      </c>
      <c r="J1171" s="71">
        <v>87.025750000000002</v>
      </c>
      <c r="K1171" s="78">
        <v>88.344880000000003</v>
      </c>
      <c r="L1171" s="71">
        <v>89.664010000000005</v>
      </c>
      <c r="N1171" s="14" t="s">
        <v>48</v>
      </c>
      <c r="P1171" s="71">
        <v>87.020020000000002</v>
      </c>
      <c r="Q1171" s="78">
        <v>88.333529999999996</v>
      </c>
      <c r="R1171" s="71">
        <v>89.647040000000004</v>
      </c>
      <c r="T1171" s="14" t="s">
        <v>48</v>
      </c>
      <c r="V1171" s="71">
        <v>87.036950000000004</v>
      </c>
      <c r="W1171" s="78">
        <v>88.35624</v>
      </c>
      <c r="X1171" s="71">
        <v>89.675529999999995</v>
      </c>
      <c r="Z1171" s="14" t="s">
        <v>48</v>
      </c>
      <c r="AB1171" s="71">
        <v>87.055760000000006</v>
      </c>
      <c r="AC1171" s="78">
        <v>88.358639999999994</v>
      </c>
      <c r="AD1171" s="71">
        <v>89.661510000000007</v>
      </c>
      <c r="AF1171" s="14" t="s">
        <v>48</v>
      </c>
      <c r="AH1171" s="71">
        <v>87.050569999999993</v>
      </c>
      <c r="AI1171" s="78">
        <v>88.348789999999994</v>
      </c>
      <c r="AJ1171" s="71">
        <v>89.647009999999995</v>
      </c>
      <c r="AL1171" s="14" t="s">
        <v>48</v>
      </c>
      <c r="AN1171" s="71">
        <v>87.017480000000006</v>
      </c>
      <c r="AO1171" s="78">
        <v>88.334239999999994</v>
      </c>
      <c r="AP1171" s="71">
        <v>89.650999999999996</v>
      </c>
      <c r="AR1171" s="14" t="s">
        <v>48</v>
      </c>
      <c r="AT1171" s="71"/>
      <c r="AU1171" s="78"/>
      <c r="AV1171" s="71"/>
      <c r="AX1171" s="14" t="s">
        <v>48</v>
      </c>
      <c r="AZ1171" s="71">
        <v>87.026740000000004</v>
      </c>
      <c r="BA1171" s="78">
        <v>88.335089999999994</v>
      </c>
      <c r="BB1171" s="71">
        <v>89.643439999999998</v>
      </c>
      <c r="BD1171" s="14" t="s">
        <v>48</v>
      </c>
      <c r="BF1171" s="71">
        <v>87.049160000000001</v>
      </c>
      <c r="BG1171" s="78">
        <v>88.295320000000004</v>
      </c>
      <c r="BH1171" s="71">
        <v>89.541480000000007</v>
      </c>
      <c r="BJ1171" s="14" t="s">
        <v>48</v>
      </c>
      <c r="BL1171" s="71">
        <v>87.077569999999994</v>
      </c>
      <c r="BM1171" s="78">
        <v>88.257099999999994</v>
      </c>
      <c r="BN1171" s="71">
        <v>89.436629999999994</v>
      </c>
      <c r="BP1171" s="14" t="s">
        <v>48</v>
      </c>
      <c r="BR1171" s="71">
        <v>87.012510000000006</v>
      </c>
      <c r="BS1171" s="78">
        <v>88.124629999999996</v>
      </c>
      <c r="BT1171" s="71">
        <v>89.236750000000001</v>
      </c>
      <c r="BV1171" s="14" t="s">
        <v>48</v>
      </c>
      <c r="BX1171" s="71">
        <v>87.042599999999993</v>
      </c>
      <c r="BY1171" s="78">
        <v>87.96472</v>
      </c>
      <c r="BZ1171" s="71">
        <v>88.886849999999995</v>
      </c>
      <c r="CB1171" s="14" t="s">
        <v>48</v>
      </c>
      <c r="CD1171" s="3">
        <v>85.420760000000001</v>
      </c>
      <c r="CE1171" s="3">
        <v>86.425759999999997</v>
      </c>
      <c r="CF1171" s="3">
        <v>87.430750000000003</v>
      </c>
    </row>
    <row r="1172" spans="1:90" x14ac:dyDescent="0.3">
      <c r="B1172" s="14" t="s">
        <v>49</v>
      </c>
      <c r="D1172" s="71">
        <v>87.815820000000002</v>
      </c>
      <c r="E1172" s="78">
        <v>89.301990000000004</v>
      </c>
      <c r="F1172" s="71">
        <v>90.788160000000005</v>
      </c>
      <c r="H1172" s="14" t="s">
        <v>49</v>
      </c>
      <c r="J1172" s="71">
        <v>87.848479999999995</v>
      </c>
      <c r="K1172" s="78">
        <v>89.321290000000005</v>
      </c>
      <c r="L1172" s="71">
        <v>90.794089999999997</v>
      </c>
      <c r="N1172" s="14" t="s">
        <v>49</v>
      </c>
      <c r="P1172" s="71">
        <v>87.830410000000001</v>
      </c>
      <c r="Q1172" s="78">
        <v>89.309740000000005</v>
      </c>
      <c r="R1172" s="71">
        <v>90.789079999999998</v>
      </c>
      <c r="T1172" s="14" t="s">
        <v>49</v>
      </c>
      <c r="V1172" s="71">
        <v>87.848439999999997</v>
      </c>
      <c r="W1172" s="78">
        <v>89.326809999999995</v>
      </c>
      <c r="X1172" s="71">
        <v>90.805189999999996</v>
      </c>
      <c r="Z1172" s="14" t="s">
        <v>49</v>
      </c>
      <c r="AB1172" s="71">
        <v>87.865489999999994</v>
      </c>
      <c r="AC1172" s="78">
        <v>89.315700000000007</v>
      </c>
      <c r="AD1172" s="71">
        <v>90.765919999999994</v>
      </c>
      <c r="AF1172" s="14" t="s">
        <v>49</v>
      </c>
      <c r="AH1172" s="71">
        <v>87.889439999999993</v>
      </c>
      <c r="AI1172" s="78">
        <v>89.331090000000003</v>
      </c>
      <c r="AJ1172" s="71">
        <v>90.772739999999999</v>
      </c>
      <c r="AL1172" s="14" t="s">
        <v>49</v>
      </c>
      <c r="AN1172" s="71">
        <v>87.815560000000005</v>
      </c>
      <c r="AO1172" s="78">
        <v>89.290180000000007</v>
      </c>
      <c r="AP1172" s="71">
        <v>90.764799999999994</v>
      </c>
      <c r="AR1172" s="14" t="s">
        <v>49</v>
      </c>
      <c r="AT1172" s="71"/>
      <c r="AU1172" s="78"/>
      <c r="AV1172" s="71"/>
      <c r="AX1172" s="14" t="s">
        <v>49</v>
      </c>
      <c r="AZ1172" s="71">
        <v>87.854389999999995</v>
      </c>
      <c r="BA1172" s="78">
        <v>89.29589</v>
      </c>
      <c r="BB1172" s="71">
        <v>90.737380000000002</v>
      </c>
      <c r="BD1172" s="14" t="s">
        <v>49</v>
      </c>
      <c r="BF1172" s="71">
        <v>87.82056</v>
      </c>
      <c r="BG1172" s="78">
        <v>89.240499999999997</v>
      </c>
      <c r="BH1172" s="71">
        <v>90.660449999999997</v>
      </c>
      <c r="BJ1172" s="14" t="s">
        <v>49</v>
      </c>
      <c r="BL1172" s="71">
        <v>87.860699999999994</v>
      </c>
      <c r="BM1172" s="78">
        <v>89.222769999999997</v>
      </c>
      <c r="BN1172" s="71">
        <v>90.584850000000003</v>
      </c>
      <c r="BP1172" s="14" t="s">
        <v>49</v>
      </c>
      <c r="BR1172" s="71">
        <v>87.827960000000004</v>
      </c>
      <c r="BS1172" s="78">
        <v>89.11806</v>
      </c>
      <c r="BT1172" s="71">
        <v>90.408159999999995</v>
      </c>
      <c r="BV1172" s="14" t="s">
        <v>49</v>
      </c>
      <c r="BX1172" s="71">
        <v>87.682749999999999</v>
      </c>
      <c r="BY1172" s="78">
        <v>88.96378</v>
      </c>
      <c r="BZ1172" s="71">
        <v>90.244799999999998</v>
      </c>
      <c r="CB1172" s="14" t="s">
        <v>49</v>
      </c>
      <c r="CD1172" s="3">
        <v>85.996639999999999</v>
      </c>
      <c r="CE1172" s="3">
        <v>87.245040000000003</v>
      </c>
      <c r="CF1172" s="3">
        <v>88.493440000000007</v>
      </c>
    </row>
    <row r="1173" spans="1:90" x14ac:dyDescent="0.3">
      <c r="B1173" s="46" t="s">
        <v>50</v>
      </c>
      <c r="C1173" s="47"/>
      <c r="D1173" s="69">
        <v>88.542760000000001</v>
      </c>
      <c r="E1173" s="79">
        <v>89.324849999999998</v>
      </c>
      <c r="F1173" s="69">
        <v>90.106930000000006</v>
      </c>
      <c r="H1173" s="46" t="s">
        <v>50</v>
      </c>
      <c r="I1173" s="47"/>
      <c r="J1173" s="69">
        <v>88.565809999999999</v>
      </c>
      <c r="K1173" s="79">
        <v>89.342879999999994</v>
      </c>
      <c r="L1173" s="69">
        <v>90.119960000000006</v>
      </c>
      <c r="N1173" s="46" t="s">
        <v>50</v>
      </c>
      <c r="O1173" s="47"/>
      <c r="P1173" s="69">
        <v>88.528850000000006</v>
      </c>
      <c r="Q1173" s="79">
        <v>89.316450000000003</v>
      </c>
      <c r="R1173" s="69">
        <v>90.104039999999998</v>
      </c>
      <c r="T1173" s="46" t="s">
        <v>50</v>
      </c>
      <c r="U1173" s="47"/>
      <c r="V1173" s="69">
        <v>88.56241</v>
      </c>
      <c r="W1173" s="79">
        <v>89.342359999999999</v>
      </c>
      <c r="X1173" s="69">
        <v>90.122299999999996</v>
      </c>
      <c r="Z1173" s="46" t="s">
        <v>50</v>
      </c>
      <c r="AA1173" s="47"/>
      <c r="AB1173" s="69">
        <v>88.554180000000002</v>
      </c>
      <c r="AC1173" s="79">
        <v>89.344009999999997</v>
      </c>
      <c r="AD1173" s="69">
        <v>90.133840000000006</v>
      </c>
      <c r="AF1173" s="46" t="s">
        <v>50</v>
      </c>
      <c r="AG1173" s="47"/>
      <c r="AH1173" s="69">
        <v>88.546040000000005</v>
      </c>
      <c r="AI1173" s="79">
        <v>89.328040000000001</v>
      </c>
      <c r="AJ1173" s="69">
        <v>90.110039999999998</v>
      </c>
      <c r="AL1173" s="46" t="s">
        <v>50</v>
      </c>
      <c r="AM1173" s="47"/>
      <c r="AN1173" s="69">
        <v>88.548599999999993</v>
      </c>
      <c r="AO1173" s="79">
        <v>89.327389999999994</v>
      </c>
      <c r="AP1173" s="69">
        <v>90.106170000000006</v>
      </c>
      <c r="AR1173" s="46" t="s">
        <v>50</v>
      </c>
      <c r="AS1173" s="47"/>
      <c r="AT1173" s="69"/>
      <c r="AU1173" s="79"/>
      <c r="AV1173" s="69"/>
      <c r="AX1173" s="46" t="s">
        <v>50</v>
      </c>
      <c r="AY1173" s="47"/>
      <c r="AZ1173" s="69">
        <v>88.509339999999995</v>
      </c>
      <c r="BA1173" s="79">
        <v>89.295879999999997</v>
      </c>
      <c r="BB1173" s="69">
        <v>90.082409999999996</v>
      </c>
      <c r="BD1173" s="46" t="s">
        <v>50</v>
      </c>
      <c r="BE1173" s="47"/>
      <c r="BF1173" s="69">
        <v>88.511529999999993</v>
      </c>
      <c r="BG1173" s="79">
        <v>89.28904</v>
      </c>
      <c r="BH1173" s="69">
        <v>90.066550000000007</v>
      </c>
      <c r="BJ1173" s="46" t="s">
        <v>50</v>
      </c>
      <c r="BK1173" s="47"/>
      <c r="BL1173" s="69">
        <v>88.499529999999993</v>
      </c>
      <c r="BM1173" s="79">
        <v>89.276120000000006</v>
      </c>
      <c r="BN1173" s="69">
        <v>90.052719999999994</v>
      </c>
      <c r="BP1173" s="46" t="s">
        <v>50</v>
      </c>
      <c r="BQ1173" s="47"/>
      <c r="BR1173" s="69">
        <v>88.352900000000005</v>
      </c>
      <c r="BS1173" s="79">
        <v>89.130219999999994</v>
      </c>
      <c r="BT1173" s="69">
        <v>89.907539999999997</v>
      </c>
      <c r="BV1173" s="46" t="s">
        <v>50</v>
      </c>
      <c r="BW1173" s="47"/>
      <c r="BX1173" s="69">
        <v>88.124049999999997</v>
      </c>
      <c r="BY1173" s="79">
        <v>88.866259999999997</v>
      </c>
      <c r="BZ1173" s="69">
        <v>89.60848</v>
      </c>
      <c r="CB1173" s="46" t="s">
        <v>50</v>
      </c>
      <c r="CC1173" s="47"/>
      <c r="CD1173" s="3">
        <v>86.348910000000004</v>
      </c>
      <c r="CE1173" s="3">
        <v>87.160359999999997</v>
      </c>
      <c r="CF1173" s="3">
        <v>87.971810000000005</v>
      </c>
    </row>
    <row r="1174" spans="1:90" x14ac:dyDescent="0.3">
      <c r="B1174" s="14" t="s">
        <v>51</v>
      </c>
      <c r="C1174" s="50" t="s">
        <v>3</v>
      </c>
      <c r="D1174" s="71">
        <v>3.2875399999999999</v>
      </c>
      <c r="E1174" s="107">
        <v>3.5452900000000001</v>
      </c>
      <c r="F1174" s="71">
        <v>3.8030499999999998</v>
      </c>
      <c r="H1174" s="14" t="s">
        <v>51</v>
      </c>
      <c r="I1174" s="50" t="s">
        <v>3</v>
      </c>
      <c r="J1174" s="71">
        <v>3.2806500000000001</v>
      </c>
      <c r="K1174" s="107">
        <v>3.5546500000000001</v>
      </c>
      <c r="L1174" s="71">
        <v>3.8286500000000001</v>
      </c>
      <c r="N1174" s="14" t="s">
        <v>51</v>
      </c>
      <c r="O1174" s="50" t="s">
        <v>3</v>
      </c>
      <c r="P1174" s="71">
        <v>3.2721200000000001</v>
      </c>
      <c r="Q1174" s="107">
        <v>3.5373199999999998</v>
      </c>
      <c r="R1174" s="71">
        <v>3.8025099999999998</v>
      </c>
      <c r="T1174" s="14" t="s">
        <v>51</v>
      </c>
      <c r="U1174" s="50" t="s">
        <v>3</v>
      </c>
      <c r="V1174" s="71">
        <v>3.25379</v>
      </c>
      <c r="W1174" s="107">
        <v>3.5204499999999999</v>
      </c>
      <c r="X1174" s="71">
        <v>3.7871000000000001</v>
      </c>
      <c r="Z1174" s="14" t="s">
        <v>51</v>
      </c>
      <c r="AA1174" s="50" t="s">
        <v>3</v>
      </c>
      <c r="AB1174" s="71">
        <v>3.2349899999999998</v>
      </c>
      <c r="AC1174" s="107">
        <v>3.5101800000000001</v>
      </c>
      <c r="AD1174" s="71">
        <v>3.7853699999999999</v>
      </c>
      <c r="AF1174" s="14" t="s">
        <v>51</v>
      </c>
      <c r="AG1174" s="50" t="s">
        <v>3</v>
      </c>
      <c r="AH1174" s="71">
        <v>3.2299500000000001</v>
      </c>
      <c r="AI1174" s="107">
        <v>3.52</v>
      </c>
      <c r="AJ1174" s="71">
        <v>3.8100399999999999</v>
      </c>
      <c r="AL1174" s="14" t="s">
        <v>51</v>
      </c>
      <c r="AM1174" s="50" t="s">
        <v>3</v>
      </c>
      <c r="AN1174" s="71">
        <v>3.22553</v>
      </c>
      <c r="AO1174" s="107">
        <v>3.5091000000000001</v>
      </c>
      <c r="AP1174" s="71">
        <v>3.7926600000000001</v>
      </c>
      <c r="AR1174" s="14" t="s">
        <v>51</v>
      </c>
      <c r="AS1174" s="50" t="s">
        <v>3</v>
      </c>
      <c r="AT1174" s="71"/>
      <c r="AU1174" s="107"/>
      <c r="AV1174" s="71"/>
      <c r="AX1174" s="14" t="s">
        <v>51</v>
      </c>
      <c r="AY1174" s="50" t="s">
        <v>3</v>
      </c>
      <c r="AZ1174" s="71">
        <v>3.1581800000000002</v>
      </c>
      <c r="BA1174" s="107">
        <v>3.5567000000000002</v>
      </c>
      <c r="BB1174" s="71">
        <v>3.9552200000000002</v>
      </c>
      <c r="BD1174" s="14" t="s">
        <v>51</v>
      </c>
      <c r="BE1174" s="50" t="s">
        <v>3</v>
      </c>
      <c r="BF1174" s="71">
        <v>3.1854200000000001</v>
      </c>
      <c r="BG1174" s="107">
        <v>3.8253300000000001</v>
      </c>
      <c r="BH1174" s="71">
        <v>4.4652399999999997</v>
      </c>
      <c r="BJ1174" s="14" t="s">
        <v>51</v>
      </c>
      <c r="BK1174" s="50" t="s">
        <v>3</v>
      </c>
      <c r="BL1174" s="71">
        <v>3.2562600000000002</v>
      </c>
      <c r="BM1174" s="107">
        <v>4.327</v>
      </c>
      <c r="BN1174" s="71">
        <v>5.3977300000000001</v>
      </c>
      <c r="BP1174" s="14" t="s">
        <v>51</v>
      </c>
      <c r="BQ1174" s="50" t="s">
        <v>3</v>
      </c>
      <c r="BR1174" s="71">
        <v>3.8911199999999999</v>
      </c>
      <c r="BS1174" s="107">
        <v>5.4278700000000004</v>
      </c>
      <c r="BT1174" s="71">
        <v>6.9646299999999997</v>
      </c>
      <c r="BV1174" s="14" t="s">
        <v>51</v>
      </c>
      <c r="BW1174" s="50" t="s">
        <v>3</v>
      </c>
      <c r="BX1174" s="71">
        <v>5.5393400000000002</v>
      </c>
      <c r="BY1174" s="107">
        <v>7.8843500000000004</v>
      </c>
      <c r="BZ1174" s="71">
        <v>10.22936</v>
      </c>
      <c r="CB1174" s="14" t="s">
        <v>51</v>
      </c>
      <c r="CC1174" s="50" t="s">
        <v>3</v>
      </c>
      <c r="CD1174" s="3">
        <v>15.804830000000001</v>
      </c>
      <c r="CE1174" s="3">
        <v>19.441549999999999</v>
      </c>
      <c r="CF1174" s="3">
        <v>23.07827</v>
      </c>
    </row>
    <row r="1175" spans="1:90" x14ac:dyDescent="0.3">
      <c r="B1175" s="47"/>
      <c r="C1175" s="52" t="s">
        <v>4</v>
      </c>
      <c r="D1175" s="69">
        <v>1.87957</v>
      </c>
      <c r="E1175" s="79">
        <v>2.49457</v>
      </c>
      <c r="F1175" s="69">
        <v>3.1095700000000002</v>
      </c>
      <c r="H1175" s="47"/>
      <c r="I1175" s="52" t="s">
        <v>4</v>
      </c>
      <c r="J1175" s="69">
        <v>1.88961</v>
      </c>
      <c r="K1175" s="79">
        <v>2.59259</v>
      </c>
      <c r="L1175" s="69">
        <v>3.2955800000000002</v>
      </c>
      <c r="N1175" s="47"/>
      <c r="O1175" s="52" t="s">
        <v>4</v>
      </c>
      <c r="P1175" s="69">
        <v>2.0278</v>
      </c>
      <c r="Q1175" s="79">
        <v>2.6168499999999999</v>
      </c>
      <c r="R1175" s="69">
        <v>3.2059099999999998</v>
      </c>
      <c r="T1175" s="47"/>
      <c r="U1175" s="52" t="s">
        <v>4</v>
      </c>
      <c r="V1175" s="69">
        <v>2.0423200000000001</v>
      </c>
      <c r="W1175" s="79">
        <v>2.6301000000000001</v>
      </c>
      <c r="X1175" s="69">
        <v>3.2178800000000001</v>
      </c>
      <c r="Z1175" s="47"/>
      <c r="AA1175" s="52" t="s">
        <v>4</v>
      </c>
      <c r="AB1175" s="69">
        <v>1.9045399999999999</v>
      </c>
      <c r="AC1175" s="79">
        <v>2.95696</v>
      </c>
      <c r="AD1175" s="69">
        <v>4.0093899999999998</v>
      </c>
      <c r="AF1175" s="47"/>
      <c r="AG1175" s="52" t="s">
        <v>4</v>
      </c>
      <c r="AH1175" s="69">
        <v>2.0164</v>
      </c>
      <c r="AI1175" s="79">
        <v>2.6711999999999998</v>
      </c>
      <c r="AJ1175" s="69">
        <v>3.3260100000000001</v>
      </c>
      <c r="AL1175" s="47"/>
      <c r="AM1175" s="52" t="s">
        <v>4</v>
      </c>
      <c r="AN1175" s="69">
        <v>2.0419900000000002</v>
      </c>
      <c r="AO1175" s="79">
        <v>2.7071499999999999</v>
      </c>
      <c r="AP1175" s="69">
        <v>3.3723100000000001</v>
      </c>
      <c r="AR1175" s="47"/>
      <c r="AS1175" s="52" t="s">
        <v>4</v>
      </c>
      <c r="AT1175" s="69"/>
      <c r="AU1175" s="79"/>
      <c r="AV1175" s="69"/>
      <c r="AX1175" s="47"/>
      <c r="AY1175" s="52" t="s">
        <v>4</v>
      </c>
      <c r="AZ1175" s="69">
        <v>2.28166</v>
      </c>
      <c r="BA1175" s="79">
        <v>3.0320499999999999</v>
      </c>
      <c r="BB1175" s="69">
        <v>3.7824399999999998</v>
      </c>
      <c r="BD1175" s="47"/>
      <c r="BE1175" s="52" t="s">
        <v>4</v>
      </c>
      <c r="BF1175" s="69">
        <v>2.5327199999999999</v>
      </c>
      <c r="BG1175" s="79">
        <v>3.6724800000000002</v>
      </c>
      <c r="BH1175" s="69">
        <v>4.8122400000000001</v>
      </c>
      <c r="BJ1175" s="47"/>
      <c r="BK1175" s="52" t="s">
        <v>4</v>
      </c>
      <c r="BL1175" s="69">
        <v>3.0619800000000001</v>
      </c>
      <c r="BM1175" s="79">
        <v>4.4875800000000003</v>
      </c>
      <c r="BN1175" s="69">
        <v>5.9131799999999997</v>
      </c>
      <c r="BP1175" s="47"/>
      <c r="BQ1175" s="52" t="s">
        <v>4</v>
      </c>
      <c r="BR1175" s="69">
        <v>4.60222</v>
      </c>
      <c r="BS1175" s="79">
        <v>6.5928800000000001</v>
      </c>
      <c r="BT1175" s="69">
        <v>8.5835399999999993</v>
      </c>
      <c r="BV1175" s="47"/>
      <c r="BW1175" s="52" t="s">
        <v>4</v>
      </c>
      <c r="BX1175" s="69">
        <v>6.7598599999999998</v>
      </c>
      <c r="BY1175" s="79">
        <v>9.81968</v>
      </c>
      <c r="BZ1175" s="69">
        <v>12.8795</v>
      </c>
      <c r="CB1175" s="47"/>
      <c r="CC1175" s="52" t="s">
        <v>4</v>
      </c>
      <c r="CD1175" s="3">
        <v>20.107559999999999</v>
      </c>
      <c r="CE1175" s="3">
        <v>24.843620000000001</v>
      </c>
      <c r="CF1175" s="3">
        <v>29.57967</v>
      </c>
    </row>
    <row r="1176" spans="1:90" ht="6.65" customHeight="1" x14ac:dyDescent="0.3"/>
    <row r="1177" spans="1:90" s="37" customFormat="1" ht="15" customHeight="1" x14ac:dyDescent="0.3">
      <c r="A1177" s="36" t="s">
        <v>105</v>
      </c>
    </row>
    <row r="1178" spans="1:90" ht="7.5" customHeight="1" x14ac:dyDescent="0.3"/>
    <row r="1179" spans="1:90" ht="14.5" customHeight="1" x14ac:dyDescent="0.3">
      <c r="B1179" s="40">
        <v>32</v>
      </c>
      <c r="C1179" s="41"/>
      <c r="D1179" s="281"/>
      <c r="E1179" s="281"/>
      <c r="F1179" s="281"/>
      <c r="H1179" s="40">
        <v>30</v>
      </c>
      <c r="I1179" s="41"/>
      <c r="J1179" s="281"/>
      <c r="K1179" s="281"/>
      <c r="L1179" s="281"/>
      <c r="N1179" s="40">
        <v>28</v>
      </c>
      <c r="O1179" s="41"/>
      <c r="P1179" s="281"/>
      <c r="Q1179" s="281"/>
      <c r="R1179" s="281"/>
      <c r="T1179" s="40">
        <v>26</v>
      </c>
      <c r="U1179" s="41"/>
      <c r="V1179" s="281"/>
      <c r="W1179" s="281"/>
      <c r="X1179" s="281"/>
      <c r="Z1179" s="40">
        <v>24</v>
      </c>
      <c r="AA1179" s="41"/>
      <c r="AB1179" s="281"/>
      <c r="AC1179" s="281"/>
      <c r="AD1179" s="281"/>
      <c r="AF1179" s="40">
        <v>22</v>
      </c>
      <c r="AG1179" s="41"/>
      <c r="AH1179" s="281"/>
      <c r="AI1179" s="281"/>
      <c r="AJ1179" s="281"/>
      <c r="AL1179" s="40">
        <v>20</v>
      </c>
      <c r="AM1179" s="41"/>
      <c r="AN1179" s="281"/>
      <c r="AO1179" s="281"/>
      <c r="AP1179" s="281"/>
      <c r="AR1179" s="40">
        <v>18</v>
      </c>
      <c r="AS1179" s="41"/>
      <c r="AT1179" s="281"/>
      <c r="AU1179" s="281"/>
      <c r="AV1179" s="281"/>
      <c r="AX1179" s="40">
        <v>22</v>
      </c>
      <c r="AY1179" s="41"/>
      <c r="AZ1179" s="281"/>
      <c r="BA1179" s="281"/>
      <c r="BB1179" s="281"/>
      <c r="BD1179" s="40">
        <v>20</v>
      </c>
      <c r="BE1179" s="41"/>
      <c r="BF1179" s="281"/>
      <c r="BG1179" s="281"/>
      <c r="BH1179" s="281"/>
      <c r="BJ1179" s="40">
        <v>18</v>
      </c>
      <c r="BK1179" s="41"/>
      <c r="BL1179" s="281"/>
      <c r="BM1179" s="281"/>
      <c r="BN1179" s="281"/>
      <c r="BP1179" s="40">
        <v>16</v>
      </c>
      <c r="BQ1179" s="41"/>
      <c r="BR1179" s="281"/>
      <c r="BS1179" s="281"/>
      <c r="BT1179" s="281"/>
      <c r="BV1179" s="40">
        <v>14</v>
      </c>
      <c r="BW1179" s="41"/>
      <c r="BX1179" s="281"/>
      <c r="BY1179" s="281"/>
      <c r="BZ1179" s="281"/>
      <c r="CB1179" s="40">
        <v>12</v>
      </c>
      <c r="CC1179" s="41"/>
      <c r="CD1179" s="281"/>
      <c r="CE1179" s="281"/>
      <c r="CF1179" s="281"/>
      <c r="CH1179" s="40">
        <v>10</v>
      </c>
      <c r="CI1179" s="41"/>
      <c r="CJ1179" s="281"/>
      <c r="CK1179" s="281"/>
      <c r="CL1179" s="281"/>
    </row>
    <row r="1180" spans="1:90" x14ac:dyDescent="0.3">
      <c r="E1180" s="42"/>
      <c r="K1180" s="42"/>
      <c r="Q1180" s="42"/>
      <c r="W1180" s="42"/>
      <c r="AC1180" s="42"/>
      <c r="AI1180" s="42"/>
      <c r="AO1180" s="42"/>
      <c r="AU1180" s="42"/>
      <c r="BA1180" s="42"/>
      <c r="BG1180" s="42"/>
      <c r="BM1180" s="42"/>
      <c r="BS1180" s="42"/>
      <c r="BY1180" s="42"/>
      <c r="CE1180" s="42"/>
      <c r="CK1180" s="42"/>
    </row>
    <row r="1181" spans="1:90" x14ac:dyDescent="0.3">
      <c r="B1181" s="43"/>
      <c r="C1181" s="43"/>
      <c r="D1181" s="44">
        <v>-0.95</v>
      </c>
      <c r="E1181" s="45" t="s">
        <v>0</v>
      </c>
      <c r="F1181" s="44">
        <v>0.95</v>
      </c>
      <c r="H1181" s="43"/>
      <c r="I1181" s="43"/>
      <c r="J1181" s="44">
        <v>-0.95</v>
      </c>
      <c r="K1181" s="45" t="s">
        <v>0</v>
      </c>
      <c r="L1181" s="44">
        <v>0.95</v>
      </c>
      <c r="N1181" s="43"/>
      <c r="O1181" s="43"/>
      <c r="P1181" s="44">
        <v>-0.95</v>
      </c>
      <c r="Q1181" s="45" t="s">
        <v>0</v>
      </c>
      <c r="R1181" s="44">
        <v>0.95</v>
      </c>
      <c r="T1181" s="43"/>
      <c r="U1181" s="43"/>
      <c r="V1181" s="44">
        <v>-0.95</v>
      </c>
      <c r="W1181" s="45" t="s">
        <v>0</v>
      </c>
      <c r="X1181" s="44">
        <v>0.95</v>
      </c>
      <c r="Z1181" s="43"/>
      <c r="AA1181" s="43"/>
      <c r="AB1181" s="44">
        <v>-0.95</v>
      </c>
      <c r="AC1181" s="45" t="s">
        <v>0</v>
      </c>
      <c r="AD1181" s="44">
        <v>0.95</v>
      </c>
      <c r="AF1181" s="43"/>
      <c r="AG1181" s="43"/>
      <c r="AH1181" s="44">
        <v>-0.95</v>
      </c>
      <c r="AI1181" s="45" t="s">
        <v>0</v>
      </c>
      <c r="AJ1181" s="44">
        <v>0.95</v>
      </c>
      <c r="AL1181" s="43"/>
      <c r="AM1181" s="43"/>
      <c r="AN1181" s="44">
        <v>-0.95</v>
      </c>
      <c r="AO1181" s="45" t="s">
        <v>0</v>
      </c>
      <c r="AP1181" s="44">
        <v>0.95</v>
      </c>
      <c r="AR1181" s="43"/>
      <c r="AS1181" s="43"/>
      <c r="AT1181" s="44">
        <v>-0.95</v>
      </c>
      <c r="AU1181" s="45" t="s">
        <v>0</v>
      </c>
      <c r="AV1181" s="44">
        <v>0.95</v>
      </c>
      <c r="AX1181" s="43"/>
      <c r="AY1181" s="43"/>
      <c r="AZ1181" s="44">
        <v>-0.95</v>
      </c>
      <c r="BA1181" s="45" t="s">
        <v>0</v>
      </c>
      <c r="BB1181" s="44">
        <v>0.95</v>
      </c>
      <c r="BD1181" s="43"/>
      <c r="BE1181" s="43"/>
      <c r="BF1181" s="44">
        <v>-0.95</v>
      </c>
      <c r="BG1181" s="45" t="s">
        <v>0</v>
      </c>
      <c r="BH1181" s="44">
        <v>0.95</v>
      </c>
      <c r="BJ1181" s="43"/>
      <c r="BK1181" s="43"/>
      <c r="BL1181" s="44">
        <v>-0.95</v>
      </c>
      <c r="BM1181" s="45" t="s">
        <v>0</v>
      </c>
      <c r="BN1181" s="44">
        <v>0.95</v>
      </c>
      <c r="BP1181" s="43"/>
      <c r="BQ1181" s="43"/>
      <c r="BR1181" s="44">
        <v>-0.95</v>
      </c>
      <c r="BS1181" s="45" t="s">
        <v>0</v>
      </c>
      <c r="BT1181" s="44">
        <v>0.95</v>
      </c>
      <c r="BV1181" s="43"/>
      <c r="BW1181" s="43"/>
      <c r="BX1181" s="44">
        <v>-0.95</v>
      </c>
      <c r="BY1181" s="45" t="s">
        <v>0</v>
      </c>
      <c r="BZ1181" s="44">
        <v>0.95</v>
      </c>
      <c r="CB1181" s="43"/>
      <c r="CC1181" s="43"/>
      <c r="CD1181" s="44">
        <v>-0.95</v>
      </c>
      <c r="CE1181" s="45" t="s">
        <v>0</v>
      </c>
      <c r="CF1181" s="44">
        <v>0.95</v>
      </c>
      <c r="CH1181" s="43"/>
      <c r="CI1181" s="43"/>
      <c r="CJ1181" s="44">
        <v>-0.95</v>
      </c>
      <c r="CK1181" s="45" t="s">
        <v>0</v>
      </c>
      <c r="CL1181" s="44">
        <v>0.95</v>
      </c>
    </row>
    <row r="1182" spans="1:90" x14ac:dyDescent="0.3">
      <c r="B1182" s="46" t="s">
        <v>1</v>
      </c>
      <c r="C1182" s="46"/>
      <c r="D1182" s="69">
        <v>5241.4870199999996</v>
      </c>
      <c r="E1182" s="106">
        <v>5284.6</v>
      </c>
      <c r="F1182" s="69">
        <v>5327.7129800000002</v>
      </c>
      <c r="H1182" s="46" t="s">
        <v>1</v>
      </c>
      <c r="I1182" s="46"/>
      <c r="J1182" s="69">
        <v>5241.0096700000004</v>
      </c>
      <c r="K1182" s="106">
        <v>5284.6</v>
      </c>
      <c r="L1182" s="69">
        <v>5328.1903300000004</v>
      </c>
      <c r="N1182" s="46" t="s">
        <v>1</v>
      </c>
      <c r="O1182" s="46"/>
      <c r="P1182" s="69">
        <v>5240.5523199999998</v>
      </c>
      <c r="Q1182" s="106">
        <v>5284</v>
      </c>
      <c r="R1182" s="69">
        <v>5327.4476800000002</v>
      </c>
      <c r="T1182" s="46" t="s">
        <v>1</v>
      </c>
      <c r="U1182" s="46"/>
      <c r="V1182" s="69">
        <v>5241.6169200000004</v>
      </c>
      <c r="W1182" s="106">
        <v>5284.9</v>
      </c>
      <c r="X1182" s="69">
        <v>5328.1830799999998</v>
      </c>
      <c r="Z1182" s="46" t="s">
        <v>1</v>
      </c>
      <c r="AA1182" s="46"/>
      <c r="AB1182" s="69">
        <v>5239.7355600000001</v>
      </c>
      <c r="AC1182" s="106">
        <v>5283.1</v>
      </c>
      <c r="AD1182" s="69">
        <v>5326.4644399999997</v>
      </c>
      <c r="AF1182" s="46" t="s">
        <v>1</v>
      </c>
      <c r="AG1182" s="46"/>
      <c r="AH1182" s="69">
        <v>5238.94704</v>
      </c>
      <c r="AI1182" s="106">
        <v>5283.3</v>
      </c>
      <c r="AJ1182" s="69">
        <v>5327.6529600000003</v>
      </c>
      <c r="AL1182" s="46" t="s">
        <v>1</v>
      </c>
      <c r="AM1182" s="46"/>
      <c r="AN1182" s="69">
        <v>5240.3113499999999</v>
      </c>
      <c r="AO1182" s="106">
        <v>5283</v>
      </c>
      <c r="AP1182" s="69">
        <v>5325.6886500000001</v>
      </c>
      <c r="AR1182" s="46" t="s">
        <v>1</v>
      </c>
      <c r="AS1182" s="46"/>
      <c r="AT1182" s="69">
        <v>5237.5186800000001</v>
      </c>
      <c r="AU1182" s="106">
        <v>5280.6</v>
      </c>
      <c r="AV1182" s="69">
        <v>5323.6813199999997</v>
      </c>
      <c r="AX1182" s="46" t="s">
        <v>1</v>
      </c>
      <c r="AY1182" s="46"/>
      <c r="AZ1182" s="69">
        <v>5238.94704</v>
      </c>
      <c r="BA1182" s="106">
        <v>5283.3</v>
      </c>
      <c r="BB1182" s="69">
        <v>5327.6529600000003</v>
      </c>
      <c r="BD1182" s="46" t="s">
        <v>1</v>
      </c>
      <c r="BE1182" s="46"/>
      <c r="BF1182" s="69">
        <v>5240.3113499999999</v>
      </c>
      <c r="BG1182" s="106">
        <v>5283</v>
      </c>
      <c r="BH1182" s="69">
        <v>5325.6886500000001</v>
      </c>
      <c r="BJ1182" s="46" t="s">
        <v>1</v>
      </c>
      <c r="BK1182" s="46"/>
      <c r="BL1182" s="69">
        <v>5237.5186800000001</v>
      </c>
      <c r="BM1182" s="106">
        <v>5280.6</v>
      </c>
      <c r="BN1182" s="69">
        <v>5323.6813199999997</v>
      </c>
      <c r="BP1182" s="46" t="s">
        <v>1</v>
      </c>
      <c r="BQ1182" s="46"/>
      <c r="BR1182" s="69">
        <v>5239.5954400000001</v>
      </c>
      <c r="BS1182" s="106">
        <v>5278.4</v>
      </c>
      <c r="BT1182" s="69">
        <v>5317.2045600000001</v>
      </c>
      <c r="BV1182" s="46" t="s">
        <v>1</v>
      </c>
      <c r="BW1182" s="46"/>
      <c r="BX1182" s="69">
        <v>5233.58781</v>
      </c>
      <c r="BY1182" s="106">
        <v>5270.4</v>
      </c>
      <c r="BZ1182" s="69">
        <v>5307.2121900000002</v>
      </c>
      <c r="CB1182" s="46" t="s">
        <v>1</v>
      </c>
      <c r="CC1182" s="46"/>
      <c r="CD1182" s="69">
        <v>5219.9436800000003</v>
      </c>
      <c r="CE1182" s="106">
        <v>5254.5</v>
      </c>
      <c r="CF1182" s="69">
        <v>5289.0563199999997</v>
      </c>
      <c r="CH1182" s="46" t="s">
        <v>1</v>
      </c>
      <c r="CI1182" s="46"/>
      <c r="CJ1182" s="69">
        <v>5139.2755100000004</v>
      </c>
      <c r="CK1182" s="106">
        <v>5169.5</v>
      </c>
      <c r="CL1182" s="80">
        <v>5199.7244899999996</v>
      </c>
    </row>
    <row r="1183" spans="1:90" x14ac:dyDescent="0.3">
      <c r="B1183" s="14" t="s">
        <v>2</v>
      </c>
      <c r="C1183" s="50" t="s">
        <v>3</v>
      </c>
      <c r="D1183" s="71">
        <v>22.480219999999999</v>
      </c>
      <c r="E1183" s="107">
        <v>24.51606</v>
      </c>
      <c r="F1183" s="71">
        <v>26.5519</v>
      </c>
      <c r="H1183" s="14" t="s">
        <v>2</v>
      </c>
      <c r="I1183" s="50" t="s">
        <v>3</v>
      </c>
      <c r="J1183" s="71">
        <v>22.60801</v>
      </c>
      <c r="K1183" s="107">
        <v>24.642469999999999</v>
      </c>
      <c r="L1183" s="71">
        <v>26.676939999999998</v>
      </c>
      <c r="N1183" s="14" t="s">
        <v>2</v>
      </c>
      <c r="O1183" s="50" t="s">
        <v>3</v>
      </c>
      <c r="P1183" s="71">
        <v>22.592110000000002</v>
      </c>
      <c r="Q1183" s="107">
        <v>24.743559999999999</v>
      </c>
      <c r="R1183" s="71">
        <v>26.895009999999999</v>
      </c>
      <c r="T1183" s="14" t="s">
        <v>2</v>
      </c>
      <c r="U1183" s="50" t="s">
        <v>3</v>
      </c>
      <c r="V1183" s="71">
        <v>22.577960000000001</v>
      </c>
      <c r="W1183" s="107">
        <v>24.74625</v>
      </c>
      <c r="X1183" s="71">
        <v>26.914539999999999</v>
      </c>
      <c r="Z1183" s="14" t="s">
        <v>2</v>
      </c>
      <c r="AA1183" s="50" t="s">
        <v>3</v>
      </c>
      <c r="AB1183" s="71">
        <v>22.724869999999999</v>
      </c>
      <c r="AC1183" s="107">
        <v>25.018380000000001</v>
      </c>
      <c r="AD1183" s="71">
        <v>27.311889999999998</v>
      </c>
      <c r="AF1183" s="14" t="s">
        <v>2</v>
      </c>
      <c r="AG1183" s="50" t="s">
        <v>3</v>
      </c>
      <c r="AH1183" s="71">
        <v>23.241019999999999</v>
      </c>
      <c r="AI1183" s="107">
        <v>25.398209999999999</v>
      </c>
      <c r="AJ1183" s="71">
        <v>27.555399999999999</v>
      </c>
      <c r="AL1183" s="14" t="s">
        <v>2</v>
      </c>
      <c r="AM1183" s="50" t="s">
        <v>3</v>
      </c>
      <c r="AN1183" s="71">
        <v>23.22832</v>
      </c>
      <c r="AO1183" s="107">
        <v>25.947320000000001</v>
      </c>
      <c r="AP1183" s="71">
        <v>28.666329999999999</v>
      </c>
      <c r="AR1183" s="14" t="s">
        <v>2</v>
      </c>
      <c r="AS1183" s="50" t="s">
        <v>3</v>
      </c>
      <c r="AT1183" s="71">
        <v>24.045290000000001</v>
      </c>
      <c r="AU1183" s="107">
        <v>26.903500000000001</v>
      </c>
      <c r="AV1183" s="71">
        <v>29.761710000000001</v>
      </c>
      <c r="AX1183" s="14" t="s">
        <v>2</v>
      </c>
      <c r="AY1183" s="50" t="s">
        <v>3</v>
      </c>
      <c r="AZ1183" s="71">
        <v>23.241019999999999</v>
      </c>
      <c r="BA1183" s="107">
        <v>25.398209999999999</v>
      </c>
      <c r="BB1183" s="71">
        <v>27.555399999999999</v>
      </c>
      <c r="BD1183" s="14" t="s">
        <v>2</v>
      </c>
      <c r="BE1183" s="50" t="s">
        <v>3</v>
      </c>
      <c r="BF1183" s="71">
        <v>23.22832</v>
      </c>
      <c r="BG1183" s="107">
        <v>25.947320000000001</v>
      </c>
      <c r="BH1183" s="71">
        <v>28.666329999999999</v>
      </c>
      <c r="BJ1183" s="14" t="s">
        <v>2</v>
      </c>
      <c r="BK1183" s="50" t="s">
        <v>3</v>
      </c>
      <c r="BL1183" s="71">
        <v>24.045290000000001</v>
      </c>
      <c r="BM1183" s="107">
        <v>26.903500000000001</v>
      </c>
      <c r="BN1183" s="71">
        <v>29.761710000000001</v>
      </c>
      <c r="BP1183" s="14" t="s">
        <v>2</v>
      </c>
      <c r="BQ1183" s="50" t="s">
        <v>3</v>
      </c>
      <c r="BR1183" s="71">
        <v>25.10792</v>
      </c>
      <c r="BS1183" s="107">
        <v>28.335550000000001</v>
      </c>
      <c r="BT1183" s="71">
        <v>31.563179999999999</v>
      </c>
      <c r="BV1183" s="14" t="s">
        <v>2</v>
      </c>
      <c r="BW1183" s="50" t="s">
        <v>3</v>
      </c>
      <c r="BX1183" s="71">
        <v>28.514620000000001</v>
      </c>
      <c r="BY1183" s="107">
        <v>33.14864</v>
      </c>
      <c r="BZ1183" s="71">
        <v>37.78266</v>
      </c>
      <c r="CB1183" s="14" t="s">
        <v>2</v>
      </c>
      <c r="CC1183" s="50" t="s">
        <v>3</v>
      </c>
      <c r="CD1183" s="71">
        <v>33.92116</v>
      </c>
      <c r="CE1183" s="107">
        <v>40.788409999999999</v>
      </c>
      <c r="CF1183" s="71">
        <v>47.655659999999997</v>
      </c>
      <c r="CH1183" s="14" t="s">
        <v>2</v>
      </c>
      <c r="CI1183" s="50" t="s">
        <v>3</v>
      </c>
      <c r="CJ1183" s="71">
        <v>56.798000000000002</v>
      </c>
      <c r="CK1183" s="107">
        <v>70.689279999999997</v>
      </c>
      <c r="CL1183" s="71">
        <v>84.580569999999994</v>
      </c>
    </row>
    <row r="1184" spans="1:90" x14ac:dyDescent="0.3">
      <c r="B1184" s="47"/>
      <c r="C1184" s="52" t="s">
        <v>4</v>
      </c>
      <c r="D1184" s="69">
        <v>13.42178</v>
      </c>
      <c r="E1184" s="79">
        <v>14.558630000000001</v>
      </c>
      <c r="F1184" s="69">
        <v>15.69547</v>
      </c>
      <c r="H1184" s="47"/>
      <c r="I1184" s="52" t="s">
        <v>4</v>
      </c>
      <c r="J1184" s="69">
        <v>13.45026</v>
      </c>
      <c r="K1184" s="79">
        <v>14.63931</v>
      </c>
      <c r="L1184" s="69">
        <v>15.82836</v>
      </c>
      <c r="N1184" s="47"/>
      <c r="O1184" s="52" t="s">
        <v>4</v>
      </c>
      <c r="P1184" s="69">
        <v>13.437469999999999</v>
      </c>
      <c r="Q1184" s="79">
        <v>14.6614</v>
      </c>
      <c r="R1184" s="69">
        <v>15.88533</v>
      </c>
      <c r="T1184" s="47"/>
      <c r="U1184" s="52" t="s">
        <v>4</v>
      </c>
      <c r="V1184" s="69">
        <v>13.402749999999999</v>
      </c>
      <c r="W1184" s="79">
        <v>14.60413</v>
      </c>
      <c r="X1184" s="69">
        <v>15.8055</v>
      </c>
      <c r="Z1184" s="47"/>
      <c r="AA1184" s="52" t="s">
        <v>4</v>
      </c>
      <c r="AB1184" s="69">
        <v>13.385999999999999</v>
      </c>
      <c r="AC1184" s="79">
        <v>14.702109999999999</v>
      </c>
      <c r="AD1184" s="69">
        <v>16.018229999999999</v>
      </c>
      <c r="AF1184" s="47"/>
      <c r="AG1184" s="52" t="s">
        <v>4</v>
      </c>
      <c r="AH1184" s="69">
        <v>13.55931</v>
      </c>
      <c r="AI1184" s="79">
        <v>14.86158</v>
      </c>
      <c r="AJ1184" s="69">
        <v>16.16385</v>
      </c>
      <c r="AL1184" s="47"/>
      <c r="AM1184" s="52" t="s">
        <v>4</v>
      </c>
      <c r="AN1184" s="69">
        <v>13.57288</v>
      </c>
      <c r="AO1184" s="79">
        <v>15.10365</v>
      </c>
      <c r="AP1184" s="69">
        <v>16.634419999999999</v>
      </c>
      <c r="AR1184" s="47"/>
      <c r="AS1184" s="52" t="s">
        <v>4</v>
      </c>
      <c r="AT1184" s="69">
        <v>13.82316</v>
      </c>
      <c r="AU1184" s="79">
        <v>15.490069999999999</v>
      </c>
      <c r="AV1184" s="69">
        <v>17.156980000000001</v>
      </c>
      <c r="AX1184" s="47"/>
      <c r="AY1184" s="52" t="s">
        <v>4</v>
      </c>
      <c r="AZ1184" s="69">
        <v>13.55931</v>
      </c>
      <c r="BA1184" s="79">
        <v>14.86158</v>
      </c>
      <c r="BB1184" s="69">
        <v>16.16385</v>
      </c>
      <c r="BD1184" s="47"/>
      <c r="BE1184" s="52" t="s">
        <v>4</v>
      </c>
      <c r="BF1184" s="69">
        <v>13.57288</v>
      </c>
      <c r="BG1184" s="79">
        <v>15.10365</v>
      </c>
      <c r="BH1184" s="69">
        <v>16.634419999999999</v>
      </c>
      <c r="BJ1184" s="47"/>
      <c r="BK1184" s="52" t="s">
        <v>4</v>
      </c>
      <c r="BL1184" s="69">
        <v>13.82316</v>
      </c>
      <c r="BM1184" s="79">
        <v>15.490069999999999</v>
      </c>
      <c r="BN1184" s="69">
        <v>17.156980000000001</v>
      </c>
      <c r="BP1184" s="47"/>
      <c r="BQ1184" s="52" t="s">
        <v>4</v>
      </c>
      <c r="BR1184" s="69">
        <v>14.63569</v>
      </c>
      <c r="BS1184" s="79">
        <v>16.13907</v>
      </c>
      <c r="BT1184" s="69">
        <v>17.642440000000001</v>
      </c>
      <c r="BV1184" s="47"/>
      <c r="BW1184" s="52" t="s">
        <v>4</v>
      </c>
      <c r="BX1184" s="69">
        <v>16.322500000000002</v>
      </c>
      <c r="BY1184" s="79">
        <v>19.012339999999998</v>
      </c>
      <c r="BZ1184" s="69">
        <v>21.702179999999998</v>
      </c>
      <c r="CB1184" s="47"/>
      <c r="CC1184" s="52" t="s">
        <v>4</v>
      </c>
      <c r="CD1184" s="69">
        <v>18.627330000000001</v>
      </c>
      <c r="CE1184" s="79">
        <v>23.665120000000002</v>
      </c>
      <c r="CF1184" s="69">
        <v>28.702919999999999</v>
      </c>
      <c r="CH1184" s="47"/>
      <c r="CI1184" s="52" t="s">
        <v>4</v>
      </c>
      <c r="CJ1184" s="69">
        <v>30.94875</v>
      </c>
      <c r="CK1184" s="79">
        <v>42.728490000000001</v>
      </c>
      <c r="CL1184" s="69">
        <v>54.508229999999998</v>
      </c>
    </row>
    <row r="1185" spans="2:90" x14ac:dyDescent="0.3">
      <c r="B1185" s="14" t="s">
        <v>5</v>
      </c>
      <c r="C1185" s="50" t="s">
        <v>3</v>
      </c>
      <c r="D1185" s="71">
        <v>9.289E-2</v>
      </c>
      <c r="E1185" s="79">
        <v>0.41938999999999999</v>
      </c>
      <c r="F1185" s="71">
        <v>0.74589000000000005</v>
      </c>
      <c r="H1185" s="14" t="s">
        <v>5</v>
      </c>
      <c r="I1185" s="50" t="s">
        <v>3</v>
      </c>
      <c r="J1185" s="71">
        <v>0.20824999999999999</v>
      </c>
      <c r="K1185" s="107">
        <v>0.56979000000000002</v>
      </c>
      <c r="L1185" s="71">
        <v>0.93132999999999999</v>
      </c>
      <c r="N1185" s="14" t="s">
        <v>5</v>
      </c>
      <c r="O1185" s="50" t="s">
        <v>3</v>
      </c>
      <c r="P1185" s="71">
        <v>0.32496999999999998</v>
      </c>
      <c r="Q1185" s="107">
        <v>0.80554000000000003</v>
      </c>
      <c r="R1185" s="71">
        <v>1.2861</v>
      </c>
      <c r="T1185" s="14" t="s">
        <v>5</v>
      </c>
      <c r="U1185" s="50" t="s">
        <v>3</v>
      </c>
      <c r="V1185" s="71">
        <v>0.54890000000000005</v>
      </c>
      <c r="W1185" s="107">
        <v>1.10541</v>
      </c>
      <c r="X1185" s="71">
        <v>1.6619200000000001</v>
      </c>
      <c r="Z1185" s="14" t="s">
        <v>5</v>
      </c>
      <c r="AA1185" s="50" t="s">
        <v>3</v>
      </c>
      <c r="AB1185" s="71">
        <v>0.82904999999999995</v>
      </c>
      <c r="AC1185" s="107">
        <v>1.6515200000000001</v>
      </c>
      <c r="AD1185" s="71">
        <v>2.4739900000000001</v>
      </c>
      <c r="AF1185" s="14" t="s">
        <v>5</v>
      </c>
      <c r="AG1185" s="50" t="s">
        <v>3</v>
      </c>
      <c r="AH1185" s="71">
        <v>1.3741399999999999</v>
      </c>
      <c r="AI1185" s="107">
        <v>2.26546</v>
      </c>
      <c r="AJ1185" s="71">
        <v>3.15679</v>
      </c>
      <c r="AL1185" s="14" t="s">
        <v>5</v>
      </c>
      <c r="AM1185" s="50" t="s">
        <v>3</v>
      </c>
      <c r="AN1185" s="71">
        <v>1.91981</v>
      </c>
      <c r="AO1185" s="107">
        <v>3.3599600000000001</v>
      </c>
      <c r="AP1185" s="71">
        <v>4.8001100000000001</v>
      </c>
      <c r="AR1185" s="14" t="s">
        <v>5</v>
      </c>
      <c r="AS1185" s="50" t="s">
        <v>3</v>
      </c>
      <c r="AT1185" s="71">
        <v>3.1614800000000001</v>
      </c>
      <c r="AU1185" s="107">
        <v>4.9382799999999998</v>
      </c>
      <c r="AV1185" s="71">
        <v>6.7150699999999999</v>
      </c>
      <c r="AX1185" s="14" t="s">
        <v>5</v>
      </c>
      <c r="AY1185" s="50" t="s">
        <v>3</v>
      </c>
      <c r="AZ1185" s="71">
        <v>1.3741399999999999</v>
      </c>
      <c r="BA1185" s="107">
        <v>2.26546</v>
      </c>
      <c r="BB1185" s="71">
        <v>3.15679</v>
      </c>
      <c r="BD1185" s="14" t="s">
        <v>5</v>
      </c>
      <c r="BE1185" s="50" t="s">
        <v>3</v>
      </c>
      <c r="BF1185" s="71">
        <v>1.91981</v>
      </c>
      <c r="BG1185" s="107">
        <v>3.3599600000000001</v>
      </c>
      <c r="BH1185" s="71">
        <v>4.8001100000000001</v>
      </c>
      <c r="BJ1185" s="14" t="s">
        <v>5</v>
      </c>
      <c r="BK1185" s="50" t="s">
        <v>3</v>
      </c>
      <c r="BL1185" s="71">
        <v>3.1614800000000001</v>
      </c>
      <c r="BM1185" s="107">
        <v>4.9382799999999998</v>
      </c>
      <c r="BN1185" s="71">
        <v>6.7150699999999999</v>
      </c>
      <c r="BP1185" s="14" t="s">
        <v>5</v>
      </c>
      <c r="BQ1185" s="50" t="s">
        <v>3</v>
      </c>
      <c r="BR1185" s="71">
        <v>4.9991199999999996</v>
      </c>
      <c r="BS1185" s="107">
        <v>7.30999</v>
      </c>
      <c r="BT1185" s="71">
        <v>9.6208600000000004</v>
      </c>
      <c r="BV1185" s="14" t="s">
        <v>5</v>
      </c>
      <c r="BW1185" s="50" t="s">
        <v>3</v>
      </c>
      <c r="BX1185" s="71">
        <v>9.0470000000000006</v>
      </c>
      <c r="BY1185" s="107">
        <v>13.15593</v>
      </c>
      <c r="BZ1185" s="71">
        <v>17.264859999999999</v>
      </c>
      <c r="CB1185" s="14" t="s">
        <v>5</v>
      </c>
      <c r="CC1185" s="50" t="s">
        <v>3</v>
      </c>
      <c r="CD1185" s="71">
        <v>15.920730000000001</v>
      </c>
      <c r="CE1185" s="107">
        <v>22.493410000000001</v>
      </c>
      <c r="CF1185" s="71">
        <v>29.066089999999999</v>
      </c>
      <c r="CH1185" s="14" t="s">
        <v>5</v>
      </c>
      <c r="CI1185" s="50" t="s">
        <v>3</v>
      </c>
      <c r="CJ1185" s="71">
        <v>41.080860000000001</v>
      </c>
      <c r="CK1185" s="107">
        <v>54.790509999999998</v>
      </c>
      <c r="CL1185" s="71">
        <v>68.500150000000005</v>
      </c>
    </row>
    <row r="1186" spans="2:90" x14ac:dyDescent="0.3">
      <c r="B1186" s="47"/>
      <c r="C1186" s="52" t="s">
        <v>4</v>
      </c>
      <c r="D1186" s="69">
        <v>0.98389000000000004</v>
      </c>
      <c r="E1186" s="79">
        <v>2.7639100000000001</v>
      </c>
      <c r="F1186" s="69">
        <v>4.5439299999999996</v>
      </c>
      <c r="H1186" s="47"/>
      <c r="I1186" s="52" t="s">
        <v>4</v>
      </c>
      <c r="J1186" s="69">
        <v>1.4916</v>
      </c>
      <c r="K1186" s="79">
        <v>3.3950399999999998</v>
      </c>
      <c r="L1186" s="69">
        <v>5.2984799999999996</v>
      </c>
      <c r="N1186" s="47"/>
      <c r="O1186" s="52" t="s">
        <v>4</v>
      </c>
      <c r="P1186" s="69">
        <v>2.1574599999999999</v>
      </c>
      <c r="Q1186" s="79">
        <v>4.0804999999999998</v>
      </c>
      <c r="R1186" s="69">
        <v>6.0035400000000001</v>
      </c>
      <c r="T1186" s="47"/>
      <c r="U1186" s="52" t="s">
        <v>4</v>
      </c>
      <c r="V1186" s="69">
        <v>2.7871600000000001</v>
      </c>
      <c r="W1186" s="79">
        <v>4.7942200000000001</v>
      </c>
      <c r="X1186" s="69">
        <v>6.8012699999999997</v>
      </c>
      <c r="Z1186" s="47"/>
      <c r="AA1186" s="52" t="s">
        <v>4</v>
      </c>
      <c r="AB1186" s="69">
        <v>3.8165300000000002</v>
      </c>
      <c r="AC1186" s="79">
        <v>5.9177099999999996</v>
      </c>
      <c r="AD1186" s="69">
        <v>8.0189000000000004</v>
      </c>
      <c r="AF1186" s="47"/>
      <c r="AG1186" s="52" t="s">
        <v>4</v>
      </c>
      <c r="AH1186" s="69">
        <v>4.9335100000000001</v>
      </c>
      <c r="AI1186" s="79">
        <v>7.0267299999999997</v>
      </c>
      <c r="AJ1186" s="69">
        <v>9.1199499999999993</v>
      </c>
      <c r="AL1186" s="47"/>
      <c r="AM1186" s="52" t="s">
        <v>4</v>
      </c>
      <c r="AN1186" s="69">
        <v>6.0521099999999999</v>
      </c>
      <c r="AO1186" s="79">
        <v>8.6011900000000008</v>
      </c>
      <c r="AP1186" s="69">
        <v>11.150259999999999</v>
      </c>
      <c r="AR1186" s="47"/>
      <c r="AS1186" s="52" t="s">
        <v>4</v>
      </c>
      <c r="AT1186" s="69">
        <v>7.70228</v>
      </c>
      <c r="AU1186" s="79">
        <v>10.466480000000001</v>
      </c>
      <c r="AV1186" s="69">
        <v>13.23068</v>
      </c>
      <c r="AX1186" s="47"/>
      <c r="AY1186" s="52" t="s">
        <v>4</v>
      </c>
      <c r="AZ1186" s="69">
        <v>4.9335100000000001</v>
      </c>
      <c r="BA1186" s="79">
        <v>7.0267299999999997</v>
      </c>
      <c r="BB1186" s="69">
        <v>9.1199499999999993</v>
      </c>
      <c r="BD1186" s="47"/>
      <c r="BE1186" s="52" t="s">
        <v>4</v>
      </c>
      <c r="BF1186" s="69">
        <v>6.0521099999999999</v>
      </c>
      <c r="BG1186" s="79">
        <v>8.6011900000000008</v>
      </c>
      <c r="BH1186" s="69">
        <v>11.150259999999999</v>
      </c>
      <c r="BJ1186" s="47"/>
      <c r="BK1186" s="52" t="s">
        <v>4</v>
      </c>
      <c r="BL1186" s="69">
        <v>7.70228</v>
      </c>
      <c r="BM1186" s="79">
        <v>10.466480000000001</v>
      </c>
      <c r="BN1186" s="69">
        <v>13.23068</v>
      </c>
      <c r="BP1186" s="47"/>
      <c r="BQ1186" s="52" t="s">
        <v>4</v>
      </c>
      <c r="BR1186" s="69">
        <v>10.287470000000001</v>
      </c>
      <c r="BS1186" s="79">
        <v>12.92305</v>
      </c>
      <c r="BT1186" s="69">
        <v>15.55864</v>
      </c>
      <c r="BV1186" s="47"/>
      <c r="BW1186" s="52" t="s">
        <v>4</v>
      </c>
      <c r="BX1186" s="69">
        <v>14.715920000000001</v>
      </c>
      <c r="BY1186" s="79">
        <v>18.512560000000001</v>
      </c>
      <c r="BZ1186" s="69">
        <v>22.309200000000001</v>
      </c>
      <c r="CB1186" s="47"/>
      <c r="CC1186" s="52" t="s">
        <v>4</v>
      </c>
      <c r="CD1186" s="69">
        <v>19.632200000000001</v>
      </c>
      <c r="CE1186" s="79">
        <v>25.714670000000002</v>
      </c>
      <c r="CF1186" s="69">
        <v>31.797139999999999</v>
      </c>
      <c r="CH1186" s="47"/>
      <c r="CI1186" s="52" t="s">
        <v>4</v>
      </c>
      <c r="CJ1186" s="69">
        <v>35.413240000000002</v>
      </c>
      <c r="CK1186" s="79">
        <v>47.563049999999997</v>
      </c>
      <c r="CL1186" s="69">
        <v>59.712859999999999</v>
      </c>
    </row>
    <row r="1187" spans="2:90" x14ac:dyDescent="0.3">
      <c r="B1187" s="14" t="s">
        <v>6</v>
      </c>
      <c r="C1187" s="50" t="s">
        <v>3</v>
      </c>
      <c r="D1187" s="71">
        <v>22.30987</v>
      </c>
      <c r="E1187" s="107">
        <v>24.09667</v>
      </c>
      <c r="F1187" s="71">
        <v>25.883459999999999</v>
      </c>
      <c r="H1187" s="14" t="s">
        <v>6</v>
      </c>
      <c r="I1187" s="50" t="s">
        <v>3</v>
      </c>
      <c r="J1187" s="71">
        <v>22.307860000000002</v>
      </c>
      <c r="K1187" s="107">
        <v>24.072679999999998</v>
      </c>
      <c r="L1187" s="71">
        <v>25.837499999999999</v>
      </c>
      <c r="N1187" s="14" t="s">
        <v>6</v>
      </c>
      <c r="O1187" s="50" t="s">
        <v>3</v>
      </c>
      <c r="P1187" s="71">
        <v>22.178239999999999</v>
      </c>
      <c r="Q1187" s="107">
        <v>23.938030000000001</v>
      </c>
      <c r="R1187" s="71">
        <v>25.69782</v>
      </c>
      <c r="T1187" s="14" t="s">
        <v>6</v>
      </c>
      <c r="U1187" s="50" t="s">
        <v>3</v>
      </c>
      <c r="V1187" s="71">
        <v>21.94895</v>
      </c>
      <c r="W1187" s="107">
        <v>23.640840000000001</v>
      </c>
      <c r="X1187" s="71">
        <v>25.332730000000002</v>
      </c>
      <c r="Z1187" s="14" t="s">
        <v>6</v>
      </c>
      <c r="AA1187" s="50" t="s">
        <v>3</v>
      </c>
      <c r="AB1187" s="71">
        <v>21.773219999999998</v>
      </c>
      <c r="AC1187" s="107">
        <v>23.366859999999999</v>
      </c>
      <c r="AD1187" s="71">
        <v>24.96049</v>
      </c>
      <c r="AF1187" s="14" t="s">
        <v>6</v>
      </c>
      <c r="AG1187" s="50" t="s">
        <v>3</v>
      </c>
      <c r="AH1187" s="71">
        <v>21.717289999999998</v>
      </c>
      <c r="AI1187" s="107">
        <v>23.132750000000001</v>
      </c>
      <c r="AJ1187" s="71">
        <v>24.548220000000001</v>
      </c>
      <c r="AL1187" s="14" t="s">
        <v>6</v>
      </c>
      <c r="AM1187" s="50" t="s">
        <v>3</v>
      </c>
      <c r="AN1187" s="71">
        <v>21.187830000000002</v>
      </c>
      <c r="AO1187" s="107">
        <v>22.58736</v>
      </c>
      <c r="AP1187" s="71">
        <v>23.986889999999999</v>
      </c>
      <c r="AR1187" s="14" t="s">
        <v>6</v>
      </c>
      <c r="AS1187" s="50" t="s">
        <v>3</v>
      </c>
      <c r="AT1187" s="71">
        <v>20.752839999999999</v>
      </c>
      <c r="AU1187" s="107">
        <v>21.965219999999999</v>
      </c>
      <c r="AV1187" s="71">
        <v>23.177600000000002</v>
      </c>
      <c r="AX1187" s="14" t="s">
        <v>6</v>
      </c>
      <c r="AY1187" s="50" t="s">
        <v>3</v>
      </c>
      <c r="AZ1187" s="71">
        <v>21.717289999999998</v>
      </c>
      <c r="BA1187" s="107">
        <v>23.132750000000001</v>
      </c>
      <c r="BB1187" s="71">
        <v>24.548220000000001</v>
      </c>
      <c r="BD1187" s="14" t="s">
        <v>6</v>
      </c>
      <c r="BE1187" s="50" t="s">
        <v>3</v>
      </c>
      <c r="BF1187" s="71">
        <v>21.187830000000002</v>
      </c>
      <c r="BG1187" s="107">
        <v>22.58736</v>
      </c>
      <c r="BH1187" s="71">
        <v>23.986889999999999</v>
      </c>
      <c r="BJ1187" s="14" t="s">
        <v>6</v>
      </c>
      <c r="BK1187" s="50" t="s">
        <v>3</v>
      </c>
      <c r="BL1187" s="71">
        <v>20.752839999999999</v>
      </c>
      <c r="BM1187" s="107">
        <v>21.965219999999999</v>
      </c>
      <c r="BN1187" s="71">
        <v>23.177600000000002</v>
      </c>
      <c r="BP1187" s="14" t="s">
        <v>6</v>
      </c>
      <c r="BQ1187" s="50" t="s">
        <v>3</v>
      </c>
      <c r="BR1187" s="71">
        <v>20.018840000000001</v>
      </c>
      <c r="BS1187" s="107">
        <v>21.025549999999999</v>
      </c>
      <c r="BT1187" s="71">
        <v>22.03227</v>
      </c>
      <c r="BV1187" s="14" t="s">
        <v>6</v>
      </c>
      <c r="BW1187" s="50" t="s">
        <v>3</v>
      </c>
      <c r="BX1187" s="71">
        <v>19.294160000000002</v>
      </c>
      <c r="BY1187" s="107">
        <v>19.992709999999999</v>
      </c>
      <c r="BZ1187" s="71">
        <v>20.69126</v>
      </c>
      <c r="CB1187" s="14" t="s">
        <v>6</v>
      </c>
      <c r="CC1187" s="50" t="s">
        <v>3</v>
      </c>
      <c r="CD1187" s="71">
        <v>17.850159999999999</v>
      </c>
      <c r="CE1187" s="107">
        <v>18.294989999999999</v>
      </c>
      <c r="CF1187" s="71">
        <v>18.739830000000001</v>
      </c>
      <c r="CH1187" s="14" t="s">
        <v>6</v>
      </c>
      <c r="CI1187" s="50" t="s">
        <v>3</v>
      </c>
      <c r="CJ1187" s="71">
        <v>15.60467</v>
      </c>
      <c r="CK1187" s="107">
        <v>15.89878</v>
      </c>
      <c r="CL1187" s="71">
        <v>16.192889999999998</v>
      </c>
    </row>
    <row r="1188" spans="2:90" x14ac:dyDescent="0.3">
      <c r="B1188" s="47"/>
      <c r="C1188" s="52" t="s">
        <v>4</v>
      </c>
      <c r="D1188" s="69">
        <v>13.299149999999999</v>
      </c>
      <c r="E1188" s="79">
        <v>14.106479999999999</v>
      </c>
      <c r="F1188" s="69">
        <v>14.91381</v>
      </c>
      <c r="H1188" s="47"/>
      <c r="I1188" s="52" t="s">
        <v>4</v>
      </c>
      <c r="J1188" s="69">
        <v>13.22505</v>
      </c>
      <c r="K1188" s="79">
        <v>14.008319999999999</v>
      </c>
      <c r="L1188" s="69">
        <v>14.791589999999999</v>
      </c>
      <c r="N1188" s="47"/>
      <c r="O1188" s="52" t="s">
        <v>4</v>
      </c>
      <c r="P1188" s="69">
        <v>13.10469</v>
      </c>
      <c r="Q1188" s="79">
        <v>13.82192</v>
      </c>
      <c r="R1188" s="69">
        <v>14.539149999999999</v>
      </c>
      <c r="T1188" s="47"/>
      <c r="U1188" s="52" t="s">
        <v>4</v>
      </c>
      <c r="V1188" s="69">
        <v>12.91971</v>
      </c>
      <c r="W1188" s="79">
        <v>13.580489999999999</v>
      </c>
      <c r="X1188" s="69">
        <v>14.24127</v>
      </c>
      <c r="Z1188" s="47"/>
      <c r="AA1188" s="52" t="s">
        <v>4</v>
      </c>
      <c r="AB1188" s="69">
        <v>12.709099999999999</v>
      </c>
      <c r="AC1188" s="79">
        <v>13.330870000000001</v>
      </c>
      <c r="AD1188" s="69">
        <v>13.95265</v>
      </c>
      <c r="AF1188" s="47"/>
      <c r="AG1188" s="52" t="s">
        <v>4</v>
      </c>
      <c r="AH1188" s="69">
        <v>12.55256</v>
      </c>
      <c r="AI1188" s="79">
        <v>13.14837</v>
      </c>
      <c r="AJ1188" s="69">
        <v>13.74417</v>
      </c>
      <c r="AL1188" s="47"/>
      <c r="AM1188" s="52" t="s">
        <v>4</v>
      </c>
      <c r="AN1188" s="69">
        <v>12.20762</v>
      </c>
      <c r="AO1188" s="79">
        <v>12.90531</v>
      </c>
      <c r="AP1188" s="69">
        <v>13.603</v>
      </c>
      <c r="AR1188" s="47"/>
      <c r="AS1188" s="52" t="s">
        <v>4</v>
      </c>
      <c r="AT1188" s="69">
        <v>11.93988</v>
      </c>
      <c r="AU1188" s="79">
        <v>12.677300000000001</v>
      </c>
      <c r="AV1188" s="69">
        <v>13.414720000000001</v>
      </c>
      <c r="AX1188" s="47"/>
      <c r="AY1188" s="52" t="s">
        <v>4</v>
      </c>
      <c r="AZ1188" s="69">
        <v>12.55256</v>
      </c>
      <c r="BA1188" s="79">
        <v>13.14837</v>
      </c>
      <c r="BB1188" s="69">
        <v>13.74417</v>
      </c>
      <c r="BD1188" s="47"/>
      <c r="BE1188" s="52" t="s">
        <v>4</v>
      </c>
      <c r="BF1188" s="69">
        <v>12.20762</v>
      </c>
      <c r="BG1188" s="79">
        <v>12.90531</v>
      </c>
      <c r="BH1188" s="69">
        <v>13.603</v>
      </c>
      <c r="BJ1188" s="47"/>
      <c r="BK1188" s="52" t="s">
        <v>4</v>
      </c>
      <c r="BL1188" s="69">
        <v>11.93988</v>
      </c>
      <c r="BM1188" s="79">
        <v>12.677300000000001</v>
      </c>
      <c r="BN1188" s="69">
        <v>13.414720000000001</v>
      </c>
      <c r="BP1188" s="47"/>
      <c r="BQ1188" s="52" t="s">
        <v>4</v>
      </c>
      <c r="BR1188" s="69">
        <v>11.798159999999999</v>
      </c>
      <c r="BS1188" s="79">
        <v>12.621510000000001</v>
      </c>
      <c r="BT1188" s="69">
        <v>13.44486</v>
      </c>
      <c r="BV1188" s="47"/>
      <c r="BW1188" s="52" t="s">
        <v>4</v>
      </c>
      <c r="BX1188" s="69">
        <v>12.097200000000001</v>
      </c>
      <c r="BY1188" s="79">
        <v>13.379289999999999</v>
      </c>
      <c r="BZ1188" s="69">
        <v>14.661379999999999</v>
      </c>
      <c r="CB1188" s="47"/>
      <c r="CC1188" s="52" t="s">
        <v>4</v>
      </c>
      <c r="CD1188" s="69">
        <v>12.67834</v>
      </c>
      <c r="CE1188" s="79">
        <v>13.89446</v>
      </c>
      <c r="CF1188" s="69">
        <v>15.110580000000001</v>
      </c>
      <c r="CH1188" s="47"/>
      <c r="CI1188" s="52" t="s">
        <v>4</v>
      </c>
      <c r="CJ1188" s="69">
        <v>13.28506</v>
      </c>
      <c r="CK1188" s="79">
        <v>13.980370000000001</v>
      </c>
      <c r="CL1188" s="69">
        <v>14.675689999999999</v>
      </c>
    </row>
    <row r="1189" spans="2:90" x14ac:dyDescent="0.3">
      <c r="B1189" s="14" t="s">
        <v>7</v>
      </c>
      <c r="C1189" s="50" t="s">
        <v>3</v>
      </c>
      <c r="D1189" s="71">
        <v>3.65727</v>
      </c>
      <c r="E1189" s="78">
        <v>3.67543</v>
      </c>
      <c r="F1189" s="71">
        <v>3.6935899999999999</v>
      </c>
      <c r="H1189" s="14" t="s">
        <v>7</v>
      </c>
      <c r="I1189" s="50" t="s">
        <v>3</v>
      </c>
      <c r="J1189" s="71">
        <v>3.6571500000000001</v>
      </c>
      <c r="K1189" s="78">
        <v>3.6754600000000002</v>
      </c>
      <c r="L1189" s="71">
        <v>3.6937700000000002</v>
      </c>
      <c r="N1189" s="14" t="s">
        <v>7</v>
      </c>
      <c r="O1189" s="50" t="s">
        <v>3</v>
      </c>
      <c r="P1189" s="71">
        <v>3.6572499999999999</v>
      </c>
      <c r="Q1189" s="78">
        <v>3.6754699999999998</v>
      </c>
      <c r="R1189" s="71">
        <v>3.6936800000000001</v>
      </c>
      <c r="T1189" s="14" t="s">
        <v>7</v>
      </c>
      <c r="U1189" s="50" t="s">
        <v>3</v>
      </c>
      <c r="V1189" s="71">
        <v>3.6571799999999999</v>
      </c>
      <c r="W1189" s="78">
        <v>3.6755100000000001</v>
      </c>
      <c r="X1189" s="71">
        <v>3.6938300000000002</v>
      </c>
      <c r="Z1189" s="14" t="s">
        <v>7</v>
      </c>
      <c r="AA1189" s="50" t="s">
        <v>3</v>
      </c>
      <c r="AB1189" s="71">
        <v>3.65734</v>
      </c>
      <c r="AC1189" s="78">
        <v>3.6754099999999998</v>
      </c>
      <c r="AD1189" s="71">
        <v>3.69347</v>
      </c>
      <c r="AF1189" s="14" t="s">
        <v>7</v>
      </c>
      <c r="AG1189" s="50" t="s">
        <v>3</v>
      </c>
      <c r="AH1189" s="71">
        <v>3.6572</v>
      </c>
      <c r="AI1189" s="78">
        <v>3.6751900000000002</v>
      </c>
      <c r="AJ1189" s="71">
        <v>3.69319</v>
      </c>
      <c r="AL1189" s="14" t="s">
        <v>7</v>
      </c>
      <c r="AM1189" s="50" t="s">
        <v>3</v>
      </c>
      <c r="AN1189" s="71">
        <v>3.6575799999999998</v>
      </c>
      <c r="AO1189" s="78">
        <v>3.6755900000000001</v>
      </c>
      <c r="AP1189" s="71">
        <v>3.6936</v>
      </c>
      <c r="AR1189" s="14" t="s">
        <v>7</v>
      </c>
      <c r="AS1189" s="50" t="s">
        <v>3</v>
      </c>
      <c r="AT1189" s="71">
        <v>3.65734</v>
      </c>
      <c r="AU1189" s="78">
        <v>3.6751299999999998</v>
      </c>
      <c r="AV1189" s="71">
        <v>3.69292</v>
      </c>
      <c r="AX1189" s="14" t="s">
        <v>7</v>
      </c>
      <c r="AY1189" s="50" t="s">
        <v>3</v>
      </c>
      <c r="AZ1189" s="71">
        <v>3.6572</v>
      </c>
      <c r="BA1189" s="78">
        <v>3.6751900000000002</v>
      </c>
      <c r="BB1189" s="71">
        <v>3.69319</v>
      </c>
      <c r="BD1189" s="14" t="s">
        <v>7</v>
      </c>
      <c r="BE1189" s="50" t="s">
        <v>3</v>
      </c>
      <c r="BF1189" s="71">
        <v>3.6575799999999998</v>
      </c>
      <c r="BG1189" s="78">
        <v>3.6755900000000001</v>
      </c>
      <c r="BH1189" s="71">
        <v>3.6936</v>
      </c>
      <c r="BJ1189" s="14" t="s">
        <v>7</v>
      </c>
      <c r="BK1189" s="50" t="s">
        <v>3</v>
      </c>
      <c r="BL1189" s="71">
        <v>3.65734</v>
      </c>
      <c r="BM1189" s="78">
        <v>3.6751299999999998</v>
      </c>
      <c r="BN1189" s="71">
        <v>3.69292</v>
      </c>
      <c r="BP1189" s="14" t="s">
        <v>7</v>
      </c>
      <c r="BQ1189" s="50" t="s">
        <v>3</v>
      </c>
      <c r="BR1189" s="71">
        <v>3.6587200000000002</v>
      </c>
      <c r="BS1189" s="78">
        <v>3.6759400000000002</v>
      </c>
      <c r="BT1189" s="71">
        <v>3.6931699999999998</v>
      </c>
      <c r="BV1189" s="14" t="s">
        <v>7</v>
      </c>
      <c r="BW1189" s="50" t="s">
        <v>3</v>
      </c>
      <c r="BX1189" s="71">
        <v>3.6576</v>
      </c>
      <c r="BY1189" s="78">
        <v>3.6752099999999999</v>
      </c>
      <c r="BZ1189" s="71">
        <v>3.6928200000000002</v>
      </c>
      <c r="CB1189" s="14" t="s">
        <v>7</v>
      </c>
      <c r="CC1189" s="50" t="s">
        <v>3</v>
      </c>
      <c r="CD1189" s="71">
        <v>3.6580900000000001</v>
      </c>
      <c r="CE1189" s="78">
        <v>3.67577</v>
      </c>
      <c r="CF1189" s="71">
        <v>3.6934399999999998</v>
      </c>
      <c r="CH1189" s="14" t="s">
        <v>7</v>
      </c>
      <c r="CI1189" s="50" t="s">
        <v>3</v>
      </c>
      <c r="CJ1189" s="71">
        <v>3.6541600000000001</v>
      </c>
      <c r="CK1189" s="78">
        <v>3.6720199999999998</v>
      </c>
      <c r="CL1189" s="71">
        <v>3.6898900000000001</v>
      </c>
    </row>
    <row r="1190" spans="2:90" x14ac:dyDescent="0.3">
      <c r="B1190" s="47"/>
      <c r="C1190" s="52" t="s">
        <v>4</v>
      </c>
      <c r="D1190" s="69">
        <v>2.2650000000000001</v>
      </c>
      <c r="E1190" s="79">
        <v>2.2792699999999999</v>
      </c>
      <c r="F1190" s="69">
        <v>2.2935400000000001</v>
      </c>
      <c r="H1190" s="47"/>
      <c r="I1190" s="52" t="s">
        <v>4</v>
      </c>
      <c r="J1190" s="69">
        <v>2.2650100000000002</v>
      </c>
      <c r="K1190" s="79">
        <v>2.2793100000000002</v>
      </c>
      <c r="L1190" s="69">
        <v>2.2936000000000001</v>
      </c>
      <c r="N1190" s="47"/>
      <c r="O1190" s="52" t="s">
        <v>4</v>
      </c>
      <c r="P1190" s="69">
        <v>2.2650299999999999</v>
      </c>
      <c r="Q1190" s="79">
        <v>2.27929</v>
      </c>
      <c r="R1190" s="69">
        <v>2.2935500000000002</v>
      </c>
      <c r="T1190" s="47"/>
      <c r="U1190" s="52" t="s">
        <v>4</v>
      </c>
      <c r="V1190" s="69">
        <v>2.2648299999999999</v>
      </c>
      <c r="W1190" s="79">
        <v>2.2791600000000001</v>
      </c>
      <c r="X1190" s="69">
        <v>2.2934999999999999</v>
      </c>
      <c r="Z1190" s="47"/>
      <c r="AA1190" s="52" t="s">
        <v>4</v>
      </c>
      <c r="AB1190" s="69">
        <v>2.2647200000000001</v>
      </c>
      <c r="AC1190" s="79">
        <v>2.2790300000000001</v>
      </c>
      <c r="AD1190" s="69">
        <v>2.2933300000000001</v>
      </c>
      <c r="AF1190" s="47"/>
      <c r="AG1190" s="52" t="s">
        <v>4</v>
      </c>
      <c r="AH1190" s="69">
        <v>2.2648299999999999</v>
      </c>
      <c r="AI1190" s="79">
        <v>2.2791100000000002</v>
      </c>
      <c r="AJ1190" s="69">
        <v>2.29338</v>
      </c>
      <c r="AL1190" s="47"/>
      <c r="AM1190" s="52" t="s">
        <v>4</v>
      </c>
      <c r="AN1190" s="69">
        <v>2.2648000000000001</v>
      </c>
      <c r="AO1190" s="79">
        <v>2.2791299999999999</v>
      </c>
      <c r="AP1190" s="69">
        <v>2.2934600000000001</v>
      </c>
      <c r="AR1190" s="47"/>
      <c r="AS1190" s="52" t="s">
        <v>4</v>
      </c>
      <c r="AT1190" s="69">
        <v>2.2646700000000002</v>
      </c>
      <c r="AU1190" s="79">
        <v>2.2789999999999999</v>
      </c>
      <c r="AV1190" s="69">
        <v>2.2933400000000002</v>
      </c>
      <c r="AX1190" s="47"/>
      <c r="AY1190" s="52" t="s">
        <v>4</v>
      </c>
      <c r="AZ1190" s="69">
        <v>2.2648299999999999</v>
      </c>
      <c r="BA1190" s="79">
        <v>2.2791100000000002</v>
      </c>
      <c r="BB1190" s="69">
        <v>2.29338</v>
      </c>
      <c r="BD1190" s="47"/>
      <c r="BE1190" s="52" t="s">
        <v>4</v>
      </c>
      <c r="BF1190" s="69">
        <v>2.2648000000000001</v>
      </c>
      <c r="BG1190" s="79">
        <v>2.2791299999999999</v>
      </c>
      <c r="BH1190" s="69">
        <v>2.2934600000000001</v>
      </c>
      <c r="BJ1190" s="47"/>
      <c r="BK1190" s="52" t="s">
        <v>4</v>
      </c>
      <c r="BL1190" s="69">
        <v>2.2646700000000002</v>
      </c>
      <c r="BM1190" s="79">
        <v>2.2789999999999999</v>
      </c>
      <c r="BN1190" s="69">
        <v>2.2933400000000002</v>
      </c>
      <c r="BP1190" s="47"/>
      <c r="BQ1190" s="52" t="s">
        <v>4</v>
      </c>
      <c r="BR1190" s="69">
        <v>2.2648199999999998</v>
      </c>
      <c r="BS1190" s="79">
        <v>2.2791199999999998</v>
      </c>
      <c r="BT1190" s="69">
        <v>2.2934199999999998</v>
      </c>
      <c r="BV1190" s="47"/>
      <c r="BW1190" s="52" t="s">
        <v>4</v>
      </c>
      <c r="BX1190" s="69">
        <v>2.26437</v>
      </c>
      <c r="BY1190" s="79">
        <v>2.2787799999999998</v>
      </c>
      <c r="BZ1190" s="69">
        <v>2.2931900000000001</v>
      </c>
      <c r="CB1190" s="47"/>
      <c r="CC1190" s="52" t="s">
        <v>4</v>
      </c>
      <c r="CD1190" s="69">
        <v>2.26424</v>
      </c>
      <c r="CE1190" s="79">
        <v>2.2787299999999999</v>
      </c>
      <c r="CF1190" s="69">
        <v>2.2932299999999999</v>
      </c>
      <c r="CH1190" s="47"/>
      <c r="CI1190" s="52" t="s">
        <v>4</v>
      </c>
      <c r="CJ1190" s="69">
        <v>2.2640099999999999</v>
      </c>
      <c r="CK1190" s="79">
        <v>2.2784</v>
      </c>
      <c r="CL1190" s="69">
        <v>2.2927900000000001</v>
      </c>
    </row>
    <row r="1191" spans="2:90" x14ac:dyDescent="0.3">
      <c r="B1191" s="14" t="s">
        <v>8</v>
      </c>
      <c r="C1191" s="50" t="s">
        <v>3</v>
      </c>
      <c r="D1191" s="71">
        <v>18.642150000000001</v>
      </c>
      <c r="E1191" s="107">
        <v>20.421240000000001</v>
      </c>
      <c r="F1191" s="71">
        <v>22.200340000000001</v>
      </c>
      <c r="H1191" s="14" t="s">
        <v>8</v>
      </c>
      <c r="I1191" s="50" t="s">
        <v>3</v>
      </c>
      <c r="J1191" s="71">
        <v>18.640090000000001</v>
      </c>
      <c r="K1191" s="107">
        <v>20.397220000000001</v>
      </c>
      <c r="L1191" s="71">
        <v>22.15436</v>
      </c>
      <c r="N1191" s="14" t="s">
        <v>8</v>
      </c>
      <c r="O1191" s="50" t="s">
        <v>3</v>
      </c>
      <c r="P1191" s="71">
        <v>18.510860000000001</v>
      </c>
      <c r="Q1191" s="107">
        <v>20.262560000000001</v>
      </c>
      <c r="R1191" s="71">
        <v>22.01427</v>
      </c>
      <c r="T1191" s="14" t="s">
        <v>8</v>
      </c>
      <c r="U1191" s="50" t="s">
        <v>3</v>
      </c>
      <c r="V1191" s="71">
        <v>18.28154</v>
      </c>
      <c r="W1191" s="107">
        <v>19.965340000000001</v>
      </c>
      <c r="X1191" s="71">
        <v>21.64913</v>
      </c>
      <c r="Z1191" s="14" t="s">
        <v>8</v>
      </c>
      <c r="AA1191" s="50" t="s">
        <v>3</v>
      </c>
      <c r="AB1191" s="71">
        <v>18.105779999999999</v>
      </c>
      <c r="AC1191" s="107">
        <v>19.69145</v>
      </c>
      <c r="AD1191" s="71">
        <v>21.27712</v>
      </c>
      <c r="AF1191" s="14" t="s">
        <v>8</v>
      </c>
      <c r="AG1191" s="50" t="s">
        <v>3</v>
      </c>
      <c r="AH1191" s="71">
        <v>18.050229999999999</v>
      </c>
      <c r="AI1191" s="107">
        <v>19.457560000000001</v>
      </c>
      <c r="AJ1191" s="71">
        <v>20.864889999999999</v>
      </c>
      <c r="AL1191" s="14" t="s">
        <v>8</v>
      </c>
      <c r="AM1191" s="50" t="s">
        <v>3</v>
      </c>
      <c r="AN1191" s="71">
        <v>17.520679999999999</v>
      </c>
      <c r="AO1191" s="107">
        <v>18.911770000000001</v>
      </c>
      <c r="AP1191" s="71">
        <v>20.302859999999999</v>
      </c>
      <c r="AR1191" s="14" t="s">
        <v>8</v>
      </c>
      <c r="AS1191" s="50" t="s">
        <v>3</v>
      </c>
      <c r="AT1191" s="71">
        <v>17.085470000000001</v>
      </c>
      <c r="AU1191" s="107">
        <v>18.290089999999999</v>
      </c>
      <c r="AV1191" s="71">
        <v>19.494710000000001</v>
      </c>
      <c r="AX1191" s="14" t="s">
        <v>8</v>
      </c>
      <c r="AY1191" s="50" t="s">
        <v>3</v>
      </c>
      <c r="AZ1191" s="71">
        <v>18.050229999999999</v>
      </c>
      <c r="BA1191" s="107">
        <v>19.457560000000001</v>
      </c>
      <c r="BB1191" s="71">
        <v>20.864889999999999</v>
      </c>
      <c r="BD1191" s="14" t="s">
        <v>8</v>
      </c>
      <c r="BE1191" s="50" t="s">
        <v>3</v>
      </c>
      <c r="BF1191" s="71">
        <v>17.520679999999999</v>
      </c>
      <c r="BG1191" s="107">
        <v>18.911770000000001</v>
      </c>
      <c r="BH1191" s="71">
        <v>20.302859999999999</v>
      </c>
      <c r="BJ1191" s="14" t="s">
        <v>8</v>
      </c>
      <c r="BK1191" s="50" t="s">
        <v>3</v>
      </c>
      <c r="BL1191" s="71">
        <v>17.085470000000001</v>
      </c>
      <c r="BM1191" s="107">
        <v>18.290089999999999</v>
      </c>
      <c r="BN1191" s="71">
        <v>19.494710000000001</v>
      </c>
      <c r="BP1191" s="14" t="s">
        <v>8</v>
      </c>
      <c r="BQ1191" s="50" t="s">
        <v>3</v>
      </c>
      <c r="BR1191" s="71">
        <v>16.349399999999999</v>
      </c>
      <c r="BS1191" s="107">
        <v>17.349609999999998</v>
      </c>
      <c r="BT1191" s="71">
        <v>18.349820000000001</v>
      </c>
      <c r="BV1191" s="14" t="s">
        <v>8</v>
      </c>
      <c r="BW1191" s="50" t="s">
        <v>3</v>
      </c>
      <c r="BX1191" s="71">
        <v>15.627079999999999</v>
      </c>
      <c r="BY1191" s="107">
        <v>16.317499999999999</v>
      </c>
      <c r="BZ1191" s="71">
        <v>17.007919999999999</v>
      </c>
      <c r="CB1191" s="14" t="s">
        <v>8</v>
      </c>
      <c r="CC1191" s="50" t="s">
        <v>3</v>
      </c>
      <c r="CD1191" s="71">
        <v>14.181100000000001</v>
      </c>
      <c r="CE1191" s="107">
        <v>14.61923</v>
      </c>
      <c r="CF1191" s="71">
        <v>15.057359999999999</v>
      </c>
      <c r="CH1191" s="14" t="s">
        <v>8</v>
      </c>
      <c r="CI1191" s="50" t="s">
        <v>3</v>
      </c>
      <c r="CJ1191" s="71">
        <v>11.94021</v>
      </c>
      <c r="CK1191" s="107">
        <v>12.226749999999999</v>
      </c>
      <c r="CL1191" s="71">
        <v>12.513299999999999</v>
      </c>
    </row>
    <row r="1192" spans="2:90" x14ac:dyDescent="0.3">
      <c r="B1192" s="47"/>
      <c r="C1192" s="52" t="s">
        <v>4</v>
      </c>
      <c r="D1192" s="69">
        <v>12.843830000000001</v>
      </c>
      <c r="E1192" s="79">
        <v>13.664619999999999</v>
      </c>
      <c r="F1192" s="69">
        <v>14.48541</v>
      </c>
      <c r="H1192" s="47"/>
      <c r="I1192" s="52" t="s">
        <v>4</v>
      </c>
      <c r="J1192" s="69">
        <v>12.770759999999999</v>
      </c>
      <c r="K1192" s="79">
        <v>13.569100000000001</v>
      </c>
      <c r="L1192" s="69">
        <v>14.36744</v>
      </c>
      <c r="N1192" s="47"/>
      <c r="O1192" s="52" t="s">
        <v>4</v>
      </c>
      <c r="P1192" s="69">
        <v>12.653079999999999</v>
      </c>
      <c r="Q1192" s="79">
        <v>13.383570000000001</v>
      </c>
      <c r="R1192" s="69">
        <v>14.11407</v>
      </c>
      <c r="T1192" s="47"/>
      <c r="U1192" s="52" t="s">
        <v>4</v>
      </c>
      <c r="V1192" s="69">
        <v>12.45942</v>
      </c>
      <c r="W1192" s="79">
        <v>13.131600000000001</v>
      </c>
      <c r="X1192" s="69">
        <v>13.803789999999999</v>
      </c>
      <c r="Z1192" s="47"/>
      <c r="AA1192" s="52" t="s">
        <v>4</v>
      </c>
      <c r="AB1192" s="69">
        <v>12.244109999999999</v>
      </c>
      <c r="AC1192" s="79">
        <v>12.87889</v>
      </c>
      <c r="AD1192" s="69">
        <v>13.513680000000001</v>
      </c>
      <c r="AF1192" s="47"/>
      <c r="AG1192" s="52" t="s">
        <v>4</v>
      </c>
      <c r="AH1192" s="69">
        <v>12.09163</v>
      </c>
      <c r="AI1192" s="79">
        <v>12.701269999999999</v>
      </c>
      <c r="AJ1192" s="69">
        <v>13.310919999999999</v>
      </c>
      <c r="AL1192" s="47"/>
      <c r="AM1192" s="52" t="s">
        <v>4</v>
      </c>
      <c r="AN1192" s="69">
        <v>11.738759999999999</v>
      </c>
      <c r="AO1192" s="79">
        <v>12.450799999999999</v>
      </c>
      <c r="AP1192" s="69">
        <v>13.16283</v>
      </c>
      <c r="AR1192" s="47"/>
      <c r="AS1192" s="52" t="s">
        <v>4</v>
      </c>
      <c r="AT1192" s="69">
        <v>11.4595</v>
      </c>
      <c r="AU1192" s="79">
        <v>12.212149999999999</v>
      </c>
      <c r="AV1192" s="69">
        <v>12.964790000000001</v>
      </c>
      <c r="AX1192" s="47"/>
      <c r="AY1192" s="52" t="s">
        <v>4</v>
      </c>
      <c r="AZ1192" s="69">
        <v>12.09163</v>
      </c>
      <c r="BA1192" s="79">
        <v>12.701269999999999</v>
      </c>
      <c r="BB1192" s="69">
        <v>13.310919999999999</v>
      </c>
      <c r="BD1192" s="47"/>
      <c r="BE1192" s="52" t="s">
        <v>4</v>
      </c>
      <c r="BF1192" s="69">
        <v>11.738759999999999</v>
      </c>
      <c r="BG1192" s="79">
        <v>12.450799999999999</v>
      </c>
      <c r="BH1192" s="69">
        <v>13.16283</v>
      </c>
      <c r="BJ1192" s="47"/>
      <c r="BK1192" s="52" t="s">
        <v>4</v>
      </c>
      <c r="BL1192" s="69">
        <v>11.4595</v>
      </c>
      <c r="BM1192" s="79">
        <v>12.212149999999999</v>
      </c>
      <c r="BN1192" s="69">
        <v>12.964790000000001</v>
      </c>
      <c r="BP1192" s="47"/>
      <c r="BQ1192" s="52" t="s">
        <v>4</v>
      </c>
      <c r="BR1192" s="69">
        <v>11.300750000000001</v>
      </c>
      <c r="BS1192" s="79">
        <v>12.150410000000001</v>
      </c>
      <c r="BT1192" s="69">
        <v>13.00006</v>
      </c>
      <c r="BV1192" s="47"/>
      <c r="BW1192" s="52" t="s">
        <v>4</v>
      </c>
      <c r="BX1192" s="69">
        <v>11.598710000000001</v>
      </c>
      <c r="BY1192" s="79">
        <v>12.92149</v>
      </c>
      <c r="BZ1192" s="69">
        <v>14.24428</v>
      </c>
      <c r="CB1192" s="47"/>
      <c r="CC1192" s="52" t="s">
        <v>4</v>
      </c>
      <c r="CD1192" s="69">
        <v>12.16494</v>
      </c>
      <c r="CE1192" s="79">
        <v>13.42595</v>
      </c>
      <c r="CF1192" s="69">
        <v>14.686959999999999</v>
      </c>
      <c r="CH1192" s="47"/>
      <c r="CI1192" s="52" t="s">
        <v>4</v>
      </c>
      <c r="CJ1192" s="69">
        <v>12.77669</v>
      </c>
      <c r="CK1192" s="79">
        <v>13.49675</v>
      </c>
      <c r="CL1192" s="69">
        <v>14.21682</v>
      </c>
    </row>
    <row r="1193" spans="2:90" x14ac:dyDescent="0.3">
      <c r="B1193" s="46" t="s">
        <v>9</v>
      </c>
      <c r="C1193" s="52"/>
      <c r="D1193" s="69">
        <v>0.81059999999999999</v>
      </c>
      <c r="E1193" s="108">
        <v>0.85755000000000003</v>
      </c>
      <c r="F1193" s="69">
        <v>0.90449999999999997</v>
      </c>
      <c r="H1193" s="46" t="s">
        <v>9</v>
      </c>
      <c r="I1193" s="52"/>
      <c r="J1193" s="69">
        <v>0.80586000000000002</v>
      </c>
      <c r="K1193" s="108">
        <v>0.85489000000000004</v>
      </c>
      <c r="L1193" s="69">
        <v>0.90391999999999995</v>
      </c>
      <c r="N1193" s="46" t="s">
        <v>9</v>
      </c>
      <c r="O1193" s="52"/>
      <c r="P1193" s="69">
        <v>0.80145999999999995</v>
      </c>
      <c r="Q1193" s="108">
        <v>0.85304999999999997</v>
      </c>
      <c r="R1193" s="69">
        <v>0.90464</v>
      </c>
      <c r="T1193" s="46" t="s">
        <v>9</v>
      </c>
      <c r="U1193" s="52"/>
      <c r="V1193" s="69">
        <v>0.80418000000000001</v>
      </c>
      <c r="W1193" s="108">
        <v>0.85440000000000005</v>
      </c>
      <c r="X1193" s="69">
        <v>0.90463000000000005</v>
      </c>
      <c r="Z1193" s="46" t="s">
        <v>9</v>
      </c>
      <c r="AA1193" s="52"/>
      <c r="AB1193" s="69">
        <v>0.79493000000000003</v>
      </c>
      <c r="AC1193" s="108">
        <v>0.84955000000000003</v>
      </c>
      <c r="AD1193" s="69">
        <v>0.90417000000000003</v>
      </c>
      <c r="AF1193" s="46" t="s">
        <v>9</v>
      </c>
      <c r="AG1193" s="52"/>
      <c r="AH1193" s="69">
        <v>0.78737999999999997</v>
      </c>
      <c r="AI1193" s="108">
        <v>0.84038999999999997</v>
      </c>
      <c r="AJ1193" s="69">
        <v>0.89339999999999997</v>
      </c>
      <c r="AL1193" s="46" t="s">
        <v>9</v>
      </c>
      <c r="AM1193" s="52"/>
      <c r="AN1193" s="69">
        <v>0.75639000000000001</v>
      </c>
      <c r="AO1193" s="108">
        <v>0.82584999999999997</v>
      </c>
      <c r="AP1193" s="69">
        <v>0.89531000000000005</v>
      </c>
      <c r="AR1193" s="46" t="s">
        <v>9</v>
      </c>
      <c r="AS1193" s="52"/>
      <c r="AT1193" s="69">
        <v>0.72158</v>
      </c>
      <c r="AU1193" s="108">
        <v>0.79442000000000002</v>
      </c>
      <c r="AV1193" s="69">
        <v>0.86724999999999997</v>
      </c>
      <c r="AX1193" s="46" t="s">
        <v>9</v>
      </c>
      <c r="AY1193" s="52"/>
      <c r="AZ1193" s="69">
        <v>0.78737999999999997</v>
      </c>
      <c r="BA1193" s="108">
        <v>0.84038999999999997</v>
      </c>
      <c r="BB1193" s="69">
        <v>0.89339999999999997</v>
      </c>
      <c r="BD1193" s="46" t="s">
        <v>9</v>
      </c>
      <c r="BE1193" s="52"/>
      <c r="BF1193" s="69">
        <v>0.75639000000000001</v>
      </c>
      <c r="BG1193" s="108">
        <v>0.82584999999999997</v>
      </c>
      <c r="BH1193" s="69">
        <v>0.89531000000000005</v>
      </c>
      <c r="BJ1193" s="46" t="s">
        <v>9</v>
      </c>
      <c r="BK1193" s="52"/>
      <c r="BL1193" s="69">
        <v>0.72158</v>
      </c>
      <c r="BM1193" s="108">
        <v>0.79442000000000002</v>
      </c>
      <c r="BN1193" s="69">
        <v>0.86724999999999997</v>
      </c>
      <c r="BP1193" s="46" t="s">
        <v>9</v>
      </c>
      <c r="BQ1193" s="52"/>
      <c r="BR1193" s="69">
        <v>0.66556000000000004</v>
      </c>
      <c r="BS1193" s="108">
        <v>0.75234999999999996</v>
      </c>
      <c r="BT1193" s="69">
        <v>0.83914</v>
      </c>
      <c r="BV1193" s="46" t="s">
        <v>9</v>
      </c>
      <c r="BW1193" s="52"/>
      <c r="BX1193" s="69">
        <v>0.56142999999999998</v>
      </c>
      <c r="BY1193" s="108">
        <v>0.65215000000000001</v>
      </c>
      <c r="BZ1193" s="69">
        <v>0.74287000000000003</v>
      </c>
      <c r="CB1193" s="46" t="s">
        <v>9</v>
      </c>
      <c r="CC1193" s="52"/>
      <c r="CD1193" s="69">
        <v>0.44338</v>
      </c>
      <c r="CE1193" s="108">
        <v>0.53900000000000003</v>
      </c>
      <c r="CF1193" s="69">
        <v>0.63463000000000003</v>
      </c>
      <c r="CH1193" s="46" t="s">
        <v>9</v>
      </c>
      <c r="CI1193" s="52"/>
      <c r="CJ1193" s="69">
        <v>0.22470999999999999</v>
      </c>
      <c r="CK1193" s="108">
        <v>0.29291</v>
      </c>
      <c r="CL1193" s="69">
        <v>0.36110999999999999</v>
      </c>
    </row>
    <row r="1194" spans="2:90" x14ac:dyDescent="0.3">
      <c r="B1194" s="14" t="s">
        <v>10</v>
      </c>
      <c r="C1194" s="50" t="s">
        <v>3</v>
      </c>
      <c r="D1194" s="71">
        <v>7.1435599999999999</v>
      </c>
      <c r="E1194" s="107">
        <v>9.21434</v>
      </c>
      <c r="F1194" s="71">
        <v>11.28511</v>
      </c>
      <c r="H1194" s="14" t="s">
        <v>10</v>
      </c>
      <c r="I1194" s="50" t="s">
        <v>3</v>
      </c>
      <c r="J1194" s="71">
        <v>7.0886100000000001</v>
      </c>
      <c r="K1194" s="107">
        <v>9.2094299999999993</v>
      </c>
      <c r="L1194" s="71">
        <v>11.330260000000001</v>
      </c>
      <c r="N1194" s="14" t="s">
        <v>10</v>
      </c>
      <c r="O1194" s="50" t="s">
        <v>3</v>
      </c>
      <c r="P1194" s="71">
        <v>7.1078599999999996</v>
      </c>
      <c r="Q1194" s="107">
        <v>9.2439499999999999</v>
      </c>
      <c r="R1194" s="71">
        <v>11.380039999999999</v>
      </c>
      <c r="T1194" s="14" t="s">
        <v>10</v>
      </c>
      <c r="U1194" s="50" t="s">
        <v>3</v>
      </c>
      <c r="V1194" s="71">
        <v>6.9623200000000001</v>
      </c>
      <c r="W1194" s="107">
        <v>9.1287900000000004</v>
      </c>
      <c r="X1194" s="71">
        <v>11.295249999999999</v>
      </c>
      <c r="Z1194" s="14" t="s">
        <v>10</v>
      </c>
      <c r="AA1194" s="50" t="s">
        <v>3</v>
      </c>
      <c r="AB1194" s="71">
        <v>7.0526900000000001</v>
      </c>
      <c r="AC1194" s="107">
        <v>9.3785299999999996</v>
      </c>
      <c r="AD1194" s="71">
        <v>11.704359999999999</v>
      </c>
      <c r="AF1194" s="14" t="s">
        <v>10</v>
      </c>
      <c r="AG1194" s="50" t="s">
        <v>3</v>
      </c>
      <c r="AH1194" s="71">
        <v>7.2509100000000002</v>
      </c>
      <c r="AI1194" s="107">
        <v>9.4425500000000007</v>
      </c>
      <c r="AJ1194" s="71">
        <v>11.634180000000001</v>
      </c>
      <c r="AL1194" s="14" t="s">
        <v>10</v>
      </c>
      <c r="AM1194" s="50" t="s">
        <v>3</v>
      </c>
      <c r="AN1194" s="71">
        <v>7.29338</v>
      </c>
      <c r="AO1194" s="107">
        <v>9.7915700000000001</v>
      </c>
      <c r="AP1194" s="71">
        <v>12.28975</v>
      </c>
      <c r="AR1194" s="14" t="s">
        <v>10</v>
      </c>
      <c r="AS1194" s="50" t="s">
        <v>3</v>
      </c>
      <c r="AT1194" s="71">
        <v>7.6905200000000002</v>
      </c>
      <c r="AU1194" s="107">
        <v>10.166930000000001</v>
      </c>
      <c r="AV1194" s="71">
        <v>12.64334</v>
      </c>
      <c r="AX1194" s="14" t="s">
        <v>10</v>
      </c>
      <c r="AY1194" s="50" t="s">
        <v>3</v>
      </c>
      <c r="AZ1194" s="71">
        <v>7.2509100000000002</v>
      </c>
      <c r="BA1194" s="107">
        <v>9.4425500000000007</v>
      </c>
      <c r="BB1194" s="71">
        <v>11.634180000000001</v>
      </c>
      <c r="BD1194" s="14" t="s">
        <v>10</v>
      </c>
      <c r="BE1194" s="50" t="s">
        <v>3</v>
      </c>
      <c r="BF1194" s="71">
        <v>7.29338</v>
      </c>
      <c r="BG1194" s="107">
        <v>9.7915700000000001</v>
      </c>
      <c r="BH1194" s="71">
        <v>12.28975</v>
      </c>
      <c r="BJ1194" s="14" t="s">
        <v>10</v>
      </c>
      <c r="BK1194" s="50" t="s">
        <v>3</v>
      </c>
      <c r="BL1194" s="71">
        <v>7.6905200000000002</v>
      </c>
      <c r="BM1194" s="107">
        <v>10.166930000000001</v>
      </c>
      <c r="BN1194" s="71">
        <v>12.64334</v>
      </c>
      <c r="BP1194" s="14" t="s">
        <v>10</v>
      </c>
      <c r="BQ1194" s="50" t="s">
        <v>3</v>
      </c>
      <c r="BR1194" s="71">
        <v>9.3290299999999995</v>
      </c>
      <c r="BS1194" s="107">
        <v>11.38537</v>
      </c>
      <c r="BT1194" s="71">
        <v>13.44171</v>
      </c>
      <c r="BV1194" s="14" t="s">
        <v>10</v>
      </c>
      <c r="BW1194" s="50" t="s">
        <v>3</v>
      </c>
      <c r="BX1194" s="71">
        <v>12.16127</v>
      </c>
      <c r="BY1194" s="107">
        <v>16.30274</v>
      </c>
      <c r="BZ1194" s="71">
        <v>20.444220000000001</v>
      </c>
      <c r="CB1194" s="14" t="s">
        <v>10</v>
      </c>
      <c r="CC1194" s="50" t="s">
        <v>3</v>
      </c>
      <c r="CD1194" s="71">
        <v>15.977499999999999</v>
      </c>
      <c r="CE1194" s="107">
        <v>23.845289999999999</v>
      </c>
      <c r="CF1194" s="71">
        <v>31.713080000000001</v>
      </c>
      <c r="CH1194" s="14" t="s">
        <v>10</v>
      </c>
      <c r="CI1194" s="50" t="s">
        <v>3</v>
      </c>
      <c r="CJ1194" s="71">
        <v>38.680869999999999</v>
      </c>
      <c r="CK1194" s="107">
        <v>54.387720000000002</v>
      </c>
      <c r="CL1194" s="71">
        <v>70.094560000000001</v>
      </c>
    </row>
    <row r="1195" spans="2:90" x14ac:dyDescent="0.3">
      <c r="B1195" s="47"/>
      <c r="C1195" s="52" t="s">
        <v>4</v>
      </c>
      <c r="D1195" s="69">
        <v>2.9447999999999999</v>
      </c>
      <c r="E1195" s="79">
        <v>5.1759399999999998</v>
      </c>
      <c r="F1195" s="69">
        <v>7.4070799999999997</v>
      </c>
      <c r="H1195" s="47"/>
      <c r="I1195" s="52" t="s">
        <v>4</v>
      </c>
      <c r="J1195" s="69">
        <v>2.9811999999999999</v>
      </c>
      <c r="K1195" s="79">
        <v>5.5796599999999996</v>
      </c>
      <c r="L1195" s="69">
        <v>8.1781299999999995</v>
      </c>
      <c r="N1195" s="47"/>
      <c r="O1195" s="52" t="s">
        <v>4</v>
      </c>
      <c r="P1195" s="69">
        <v>3.19685</v>
      </c>
      <c r="Q1195" s="79">
        <v>5.8403999999999998</v>
      </c>
      <c r="R1195" s="69">
        <v>8.4839599999999997</v>
      </c>
      <c r="T1195" s="47"/>
      <c r="U1195" s="52" t="s">
        <v>4</v>
      </c>
      <c r="V1195" s="69">
        <v>3.0975799999999998</v>
      </c>
      <c r="W1195" s="79">
        <v>5.8575200000000001</v>
      </c>
      <c r="X1195" s="69">
        <v>8.6174599999999995</v>
      </c>
      <c r="Z1195" s="47"/>
      <c r="AA1195" s="52" t="s">
        <v>4</v>
      </c>
      <c r="AB1195" s="69">
        <v>4.1452099999999996</v>
      </c>
      <c r="AC1195" s="79">
        <v>6.3197299999999998</v>
      </c>
      <c r="AD1195" s="69">
        <v>8.4942600000000006</v>
      </c>
      <c r="AF1195" s="47"/>
      <c r="AG1195" s="52" t="s">
        <v>4</v>
      </c>
      <c r="AH1195" s="69">
        <v>4.1931200000000004</v>
      </c>
      <c r="AI1195" s="79">
        <v>6.4846000000000004</v>
      </c>
      <c r="AJ1195" s="69">
        <v>8.7760800000000003</v>
      </c>
      <c r="AL1195" s="47"/>
      <c r="AM1195" s="52" t="s">
        <v>4</v>
      </c>
      <c r="AN1195" s="69">
        <v>4.9788800000000002</v>
      </c>
      <c r="AO1195" s="79">
        <v>7.3174599999999996</v>
      </c>
      <c r="AP1195" s="69">
        <v>9.6560500000000005</v>
      </c>
      <c r="AR1195" s="47"/>
      <c r="AS1195" s="52" t="s">
        <v>4</v>
      </c>
      <c r="AT1195" s="69">
        <v>5.3903499999999998</v>
      </c>
      <c r="AU1195" s="79">
        <v>7.30098</v>
      </c>
      <c r="AV1195" s="69">
        <v>9.2116199999999999</v>
      </c>
      <c r="AX1195" s="47"/>
      <c r="AY1195" s="52" t="s">
        <v>4</v>
      </c>
      <c r="AZ1195" s="69">
        <v>4.1931200000000004</v>
      </c>
      <c r="BA1195" s="79">
        <v>6.4846000000000004</v>
      </c>
      <c r="BB1195" s="69">
        <v>8.7760800000000003</v>
      </c>
      <c r="BD1195" s="47"/>
      <c r="BE1195" s="52" t="s">
        <v>4</v>
      </c>
      <c r="BF1195" s="69">
        <v>4.9788800000000002</v>
      </c>
      <c r="BG1195" s="79">
        <v>7.3174599999999996</v>
      </c>
      <c r="BH1195" s="69">
        <v>9.6560500000000005</v>
      </c>
      <c r="BJ1195" s="47"/>
      <c r="BK1195" s="52" t="s">
        <v>4</v>
      </c>
      <c r="BL1195" s="69">
        <v>5.3903499999999998</v>
      </c>
      <c r="BM1195" s="79">
        <v>7.30098</v>
      </c>
      <c r="BN1195" s="69">
        <v>9.2116199999999999</v>
      </c>
      <c r="BP1195" s="47"/>
      <c r="BQ1195" s="52" t="s">
        <v>4</v>
      </c>
      <c r="BR1195" s="69">
        <v>6.4448100000000004</v>
      </c>
      <c r="BS1195" s="79">
        <v>7.9412900000000004</v>
      </c>
      <c r="BT1195" s="69">
        <v>9.4377800000000001</v>
      </c>
      <c r="BV1195" s="47"/>
      <c r="BW1195" s="52" t="s">
        <v>4</v>
      </c>
      <c r="BX1195" s="69">
        <v>7.4332099999999999</v>
      </c>
      <c r="BY1195" s="79">
        <v>10.032690000000001</v>
      </c>
      <c r="BZ1195" s="69">
        <v>12.63217</v>
      </c>
      <c r="CB1195" s="47"/>
      <c r="CC1195" s="52" t="s">
        <v>4</v>
      </c>
      <c r="CD1195" s="69">
        <v>9.6802899999999994</v>
      </c>
      <c r="CE1195" s="79">
        <v>14.685879999999999</v>
      </c>
      <c r="CF1195" s="69">
        <v>19.691479999999999</v>
      </c>
      <c r="CH1195" s="47"/>
      <c r="CI1195" s="52" t="s">
        <v>4</v>
      </c>
      <c r="CJ1195" s="69">
        <v>19.52806</v>
      </c>
      <c r="CK1195" s="79">
        <v>32.2196</v>
      </c>
      <c r="CL1195" s="69">
        <v>44.91113</v>
      </c>
    </row>
    <row r="1196" spans="2:90" x14ac:dyDescent="0.3">
      <c r="B1196" s="14" t="s">
        <v>11</v>
      </c>
      <c r="C1196" s="50" t="s">
        <v>3</v>
      </c>
      <c r="D1196" s="71">
        <v>0.75702000000000003</v>
      </c>
      <c r="E1196" s="107">
        <v>1.42906</v>
      </c>
      <c r="F1196" s="71">
        <v>2.1011099999999998</v>
      </c>
      <c r="H1196" s="14" t="s">
        <v>11</v>
      </c>
      <c r="I1196" s="50" t="s">
        <v>3</v>
      </c>
      <c r="J1196" s="71">
        <v>0.76819000000000004</v>
      </c>
      <c r="K1196" s="107">
        <v>1.45259</v>
      </c>
      <c r="L1196" s="71">
        <v>2.1369899999999999</v>
      </c>
      <c r="N1196" s="14" t="s">
        <v>11</v>
      </c>
      <c r="O1196" s="50" t="s">
        <v>3</v>
      </c>
      <c r="P1196" s="71">
        <v>0.75690999999999997</v>
      </c>
      <c r="Q1196" s="107">
        <v>1.47875</v>
      </c>
      <c r="R1196" s="71">
        <v>2.20058</v>
      </c>
      <c r="T1196" s="14" t="s">
        <v>11</v>
      </c>
      <c r="U1196" s="50" t="s">
        <v>3</v>
      </c>
      <c r="V1196" s="71">
        <v>0.74209000000000003</v>
      </c>
      <c r="W1196" s="107">
        <v>1.45137</v>
      </c>
      <c r="X1196" s="71">
        <v>2.1606399999999999</v>
      </c>
      <c r="Z1196" s="14" t="s">
        <v>11</v>
      </c>
      <c r="AA1196" s="50" t="s">
        <v>3</v>
      </c>
      <c r="AB1196" s="71">
        <v>0.72575999999999996</v>
      </c>
      <c r="AC1196" s="107">
        <v>1.5656699999999999</v>
      </c>
      <c r="AD1196" s="71">
        <v>2.4055800000000001</v>
      </c>
      <c r="AF1196" s="14" t="s">
        <v>11</v>
      </c>
      <c r="AG1196" s="50" t="s">
        <v>3</v>
      </c>
      <c r="AH1196" s="71">
        <v>0.83113000000000004</v>
      </c>
      <c r="AI1196" s="107">
        <v>1.6601999999999999</v>
      </c>
      <c r="AJ1196" s="71">
        <v>2.4892699999999999</v>
      </c>
      <c r="AL1196" s="14" t="s">
        <v>11</v>
      </c>
      <c r="AM1196" s="50" t="s">
        <v>3</v>
      </c>
      <c r="AN1196" s="71">
        <v>0.78813</v>
      </c>
      <c r="AO1196" s="107">
        <v>1.9174500000000001</v>
      </c>
      <c r="AP1196" s="71">
        <v>3.0467599999999999</v>
      </c>
      <c r="AR1196" s="14" t="s">
        <v>11</v>
      </c>
      <c r="AS1196" s="50" t="s">
        <v>3</v>
      </c>
      <c r="AT1196" s="71">
        <v>1.06107</v>
      </c>
      <c r="AU1196" s="107">
        <v>2.34415</v>
      </c>
      <c r="AV1196" s="71">
        <v>3.62723</v>
      </c>
      <c r="AX1196" s="14" t="s">
        <v>11</v>
      </c>
      <c r="AY1196" s="50" t="s">
        <v>3</v>
      </c>
      <c r="AZ1196" s="71">
        <v>0.83113000000000004</v>
      </c>
      <c r="BA1196" s="107">
        <v>1.6601999999999999</v>
      </c>
      <c r="BB1196" s="71">
        <v>2.4892699999999999</v>
      </c>
      <c r="BD1196" s="14" t="s">
        <v>11</v>
      </c>
      <c r="BE1196" s="50" t="s">
        <v>3</v>
      </c>
      <c r="BF1196" s="71">
        <v>0.78813</v>
      </c>
      <c r="BG1196" s="107">
        <v>1.9174500000000001</v>
      </c>
      <c r="BH1196" s="71">
        <v>3.0467599999999999</v>
      </c>
      <c r="BJ1196" s="14" t="s">
        <v>11</v>
      </c>
      <c r="BK1196" s="50" t="s">
        <v>3</v>
      </c>
      <c r="BL1196" s="71">
        <v>1.06107</v>
      </c>
      <c r="BM1196" s="107">
        <v>2.34415</v>
      </c>
      <c r="BN1196" s="71">
        <v>3.62723</v>
      </c>
      <c r="BP1196" s="14" t="s">
        <v>11</v>
      </c>
      <c r="BQ1196" s="50" t="s">
        <v>3</v>
      </c>
      <c r="BR1196" s="71">
        <v>1.6270199999999999</v>
      </c>
      <c r="BS1196" s="107">
        <v>3.06799</v>
      </c>
      <c r="BT1196" s="71">
        <v>4.5089699999999997</v>
      </c>
      <c r="BV1196" s="14" t="s">
        <v>11</v>
      </c>
      <c r="BW1196" s="50" t="s">
        <v>3</v>
      </c>
      <c r="BX1196" s="71">
        <v>2.86361</v>
      </c>
      <c r="BY1196" s="107">
        <v>6.2250399999999999</v>
      </c>
      <c r="BZ1196" s="71">
        <v>9.5864700000000003</v>
      </c>
      <c r="CB1196" s="14" t="s">
        <v>11</v>
      </c>
      <c r="CC1196" s="50" t="s">
        <v>3</v>
      </c>
      <c r="CD1196" s="71">
        <v>5.9586499999999996</v>
      </c>
      <c r="CE1196" s="107">
        <v>11.8925</v>
      </c>
      <c r="CF1196" s="71">
        <v>17.826350000000001</v>
      </c>
      <c r="CH1196" s="14" t="s">
        <v>11</v>
      </c>
      <c r="CI1196" s="50" t="s">
        <v>3</v>
      </c>
      <c r="CJ1196" s="71">
        <v>26.060310000000001</v>
      </c>
      <c r="CK1196" s="107">
        <v>39.271360000000001</v>
      </c>
      <c r="CL1196" s="71">
        <v>52.482410000000002</v>
      </c>
    </row>
    <row r="1197" spans="2:90" x14ac:dyDescent="0.3">
      <c r="B1197" s="47"/>
      <c r="C1197" s="52" t="s">
        <v>4</v>
      </c>
      <c r="D1197" s="69">
        <v>2.33447</v>
      </c>
      <c r="E1197" s="79">
        <v>3.87568</v>
      </c>
      <c r="F1197" s="69">
        <v>5.4169</v>
      </c>
      <c r="H1197" s="47"/>
      <c r="I1197" s="52" t="s">
        <v>4</v>
      </c>
      <c r="J1197" s="69">
        <v>2.37358</v>
      </c>
      <c r="K1197" s="79">
        <v>4.0385999999999997</v>
      </c>
      <c r="L1197" s="69">
        <v>5.7036300000000004</v>
      </c>
      <c r="N1197" s="47"/>
      <c r="O1197" s="52" t="s">
        <v>4</v>
      </c>
      <c r="P1197" s="69">
        <v>2.3995700000000002</v>
      </c>
      <c r="Q1197" s="79">
        <v>4.1171199999999999</v>
      </c>
      <c r="R1197" s="69">
        <v>5.83467</v>
      </c>
      <c r="T1197" s="47"/>
      <c r="U1197" s="52" t="s">
        <v>4</v>
      </c>
      <c r="V1197" s="69">
        <v>2.34836</v>
      </c>
      <c r="W1197" s="79">
        <v>4.0919600000000003</v>
      </c>
      <c r="X1197" s="69">
        <v>5.8355699999999997</v>
      </c>
      <c r="Z1197" s="47"/>
      <c r="AA1197" s="52" t="s">
        <v>4</v>
      </c>
      <c r="AB1197" s="69">
        <v>2.50956</v>
      </c>
      <c r="AC1197" s="79">
        <v>4.2590399999999997</v>
      </c>
      <c r="AD1197" s="69">
        <v>6.0085199999999999</v>
      </c>
      <c r="AF1197" s="47"/>
      <c r="AG1197" s="52" t="s">
        <v>4</v>
      </c>
      <c r="AH1197" s="69">
        <v>2.7373699999999999</v>
      </c>
      <c r="AI1197" s="79">
        <v>4.4494899999999999</v>
      </c>
      <c r="AJ1197" s="69">
        <v>6.1616099999999996</v>
      </c>
      <c r="AL1197" s="47"/>
      <c r="AM1197" s="52" t="s">
        <v>4</v>
      </c>
      <c r="AN1197" s="69">
        <v>2.8807</v>
      </c>
      <c r="AO1197" s="79">
        <v>4.8777299999999997</v>
      </c>
      <c r="AP1197" s="69">
        <v>6.8747600000000002</v>
      </c>
      <c r="AR1197" s="47"/>
      <c r="AS1197" s="52" t="s">
        <v>4</v>
      </c>
      <c r="AT1197" s="69">
        <v>3.2512799999999999</v>
      </c>
      <c r="AU1197" s="79">
        <v>5.3349099999999998</v>
      </c>
      <c r="AV1197" s="69">
        <v>7.4185499999999998</v>
      </c>
      <c r="AX1197" s="47"/>
      <c r="AY1197" s="52" t="s">
        <v>4</v>
      </c>
      <c r="AZ1197" s="69">
        <v>2.7373699999999999</v>
      </c>
      <c r="BA1197" s="79">
        <v>4.4494899999999999</v>
      </c>
      <c r="BB1197" s="69">
        <v>6.1616099999999996</v>
      </c>
      <c r="BD1197" s="47"/>
      <c r="BE1197" s="52" t="s">
        <v>4</v>
      </c>
      <c r="BF1197" s="69">
        <v>2.8807</v>
      </c>
      <c r="BG1197" s="79">
        <v>4.8777299999999997</v>
      </c>
      <c r="BH1197" s="69">
        <v>6.8747600000000002</v>
      </c>
      <c r="BJ1197" s="47"/>
      <c r="BK1197" s="52" t="s">
        <v>4</v>
      </c>
      <c r="BL1197" s="69">
        <v>3.2512799999999999</v>
      </c>
      <c r="BM1197" s="79">
        <v>5.3349099999999998</v>
      </c>
      <c r="BN1197" s="69">
        <v>7.4185499999999998</v>
      </c>
      <c r="BP1197" s="47"/>
      <c r="BQ1197" s="52" t="s">
        <v>4</v>
      </c>
      <c r="BR1197" s="69">
        <v>4.3689200000000001</v>
      </c>
      <c r="BS1197" s="79">
        <v>6.3083</v>
      </c>
      <c r="BT1197" s="69">
        <v>8.2476699999999994</v>
      </c>
      <c r="BV1197" s="47"/>
      <c r="BW1197" s="52" t="s">
        <v>4</v>
      </c>
      <c r="BX1197" s="69">
        <v>6.6097099999999998</v>
      </c>
      <c r="BY1197" s="79">
        <v>9.7993400000000008</v>
      </c>
      <c r="BZ1197" s="69">
        <v>12.98898</v>
      </c>
      <c r="CB1197" s="47"/>
      <c r="CC1197" s="52" t="s">
        <v>4</v>
      </c>
      <c r="CD1197" s="69">
        <v>9.8261099999999999</v>
      </c>
      <c r="CE1197" s="79">
        <v>15.50943</v>
      </c>
      <c r="CF1197" s="69">
        <v>21.192740000000001</v>
      </c>
      <c r="CH1197" s="47"/>
      <c r="CI1197" s="52" t="s">
        <v>4</v>
      </c>
      <c r="CJ1197" s="69">
        <v>23.857700000000001</v>
      </c>
      <c r="CK1197" s="79">
        <v>36.352670000000003</v>
      </c>
      <c r="CL1197" s="69">
        <v>48.847639999999998</v>
      </c>
    </row>
    <row r="1198" spans="2:90" x14ac:dyDescent="0.3">
      <c r="B1198" s="46" t="s">
        <v>12</v>
      </c>
      <c r="C1198" s="52"/>
      <c r="D1198" s="69">
        <v>12.309609999999999</v>
      </c>
      <c r="E1198" s="79">
        <v>77</v>
      </c>
      <c r="F1198" s="69">
        <v>141.69039000000001</v>
      </c>
      <c r="H1198" s="46" t="s">
        <v>12</v>
      </c>
      <c r="I1198" s="52"/>
      <c r="J1198" s="69">
        <v>5.3118600000000002</v>
      </c>
      <c r="K1198" s="79">
        <v>95.5</v>
      </c>
      <c r="L1198" s="69">
        <v>185.68814</v>
      </c>
      <c r="N1198" s="46" t="s">
        <v>12</v>
      </c>
      <c r="O1198" s="52"/>
      <c r="P1198" s="69">
        <v>15.620380000000001</v>
      </c>
      <c r="Q1198" s="79">
        <v>108</v>
      </c>
      <c r="R1198" s="69">
        <v>200.37961999999999</v>
      </c>
      <c r="T1198" s="46" t="s">
        <v>12</v>
      </c>
      <c r="U1198" s="52"/>
      <c r="V1198" s="69">
        <v>15.928599999999999</v>
      </c>
      <c r="W1198" s="79">
        <v>108</v>
      </c>
      <c r="X1198" s="69">
        <v>200.07140000000001</v>
      </c>
      <c r="Z1198" s="46" t="s">
        <v>12</v>
      </c>
      <c r="AA1198" s="52"/>
      <c r="AB1198" s="69">
        <v>72.225480000000005</v>
      </c>
      <c r="AC1198" s="79">
        <v>125.5</v>
      </c>
      <c r="AD1198" s="69">
        <v>178.77452</v>
      </c>
      <c r="AF1198" s="46" t="s">
        <v>12</v>
      </c>
      <c r="AG1198" s="52"/>
      <c r="AH1198" s="69">
        <v>54.480170000000001</v>
      </c>
      <c r="AI1198" s="79">
        <v>111</v>
      </c>
      <c r="AJ1198" s="69">
        <v>167.51983000000001</v>
      </c>
      <c r="AL1198" s="46" t="s">
        <v>12</v>
      </c>
      <c r="AM1198" s="52"/>
      <c r="AN1198" s="69">
        <v>81.438559999999995</v>
      </c>
      <c r="AO1198" s="79">
        <v>141.5</v>
      </c>
      <c r="AP1198" s="69">
        <v>201.56144</v>
      </c>
      <c r="AR1198" s="46" t="s">
        <v>12</v>
      </c>
      <c r="AS1198" s="52"/>
      <c r="AT1198" s="69">
        <v>70.495149999999995</v>
      </c>
      <c r="AU1198" s="79">
        <v>126</v>
      </c>
      <c r="AV1198" s="69">
        <v>181.50485</v>
      </c>
      <c r="AX1198" s="46" t="s">
        <v>12</v>
      </c>
      <c r="AY1198" s="52"/>
      <c r="AZ1198" s="69">
        <v>54.480170000000001</v>
      </c>
      <c r="BA1198" s="79">
        <v>111</v>
      </c>
      <c r="BB1198" s="69">
        <v>167.51983000000001</v>
      </c>
      <c r="BD1198" s="46" t="s">
        <v>12</v>
      </c>
      <c r="BE1198" s="52"/>
      <c r="BF1198" s="69">
        <v>81.438559999999995</v>
      </c>
      <c r="BG1198" s="79">
        <v>141.5</v>
      </c>
      <c r="BH1198" s="69">
        <v>201.56144</v>
      </c>
      <c r="BJ1198" s="46" t="s">
        <v>12</v>
      </c>
      <c r="BK1198" s="52"/>
      <c r="BL1198" s="69">
        <v>70.495149999999995</v>
      </c>
      <c r="BM1198" s="79">
        <v>126</v>
      </c>
      <c r="BN1198" s="69">
        <v>181.50485</v>
      </c>
      <c r="BP1198" s="46" t="s">
        <v>12</v>
      </c>
      <c r="BQ1198" s="52"/>
      <c r="BR1198" s="69">
        <v>87.824160000000006</v>
      </c>
      <c r="BS1198" s="79">
        <v>128.5</v>
      </c>
      <c r="BT1198" s="69">
        <v>169.17583999999999</v>
      </c>
      <c r="BV1198" s="46" t="s">
        <v>12</v>
      </c>
      <c r="BW1198" s="52"/>
      <c r="BX1198" s="69">
        <v>78.955200000000005</v>
      </c>
      <c r="BY1198" s="79">
        <v>124</v>
      </c>
      <c r="BZ1198" s="69">
        <v>169.04480000000001</v>
      </c>
      <c r="CB1198" s="46" t="s">
        <v>12</v>
      </c>
      <c r="CC1198" s="52"/>
      <c r="CD1198" s="69">
        <v>91.942160000000001</v>
      </c>
      <c r="CE1198" s="79">
        <v>109.5</v>
      </c>
      <c r="CF1198" s="69">
        <v>127.05784</v>
      </c>
      <c r="CH1198" s="46" t="s">
        <v>12</v>
      </c>
      <c r="CI1198" s="52"/>
      <c r="CJ1198" s="69">
        <v>114.22065000000001</v>
      </c>
      <c r="CK1198" s="79">
        <v>155.5</v>
      </c>
      <c r="CL1198" s="69">
        <v>196.77934999999999</v>
      </c>
    </row>
    <row r="1199" spans="2:90" x14ac:dyDescent="0.3">
      <c r="B1199" s="14" t="s">
        <v>13</v>
      </c>
      <c r="C1199" s="50" t="s">
        <v>3</v>
      </c>
      <c r="D1199" s="71">
        <v>16.343450000000001</v>
      </c>
      <c r="E1199" s="107">
        <v>17.433489999999999</v>
      </c>
      <c r="F1199" s="71">
        <v>18.523540000000001</v>
      </c>
      <c r="H1199" s="14" t="s">
        <v>13</v>
      </c>
      <c r="I1199" s="50" t="s">
        <v>3</v>
      </c>
      <c r="J1199" s="71">
        <v>16.276250000000001</v>
      </c>
      <c r="K1199" s="107">
        <v>17.362660000000002</v>
      </c>
      <c r="L1199" s="71">
        <v>18.449059999999999</v>
      </c>
      <c r="N1199" s="14" t="s">
        <v>13</v>
      </c>
      <c r="O1199" s="50" t="s">
        <v>3</v>
      </c>
      <c r="P1199" s="71">
        <v>16.17576</v>
      </c>
      <c r="Q1199" s="107">
        <v>17.291340000000002</v>
      </c>
      <c r="R1199" s="71">
        <v>18.40692</v>
      </c>
      <c r="T1199" s="14" t="s">
        <v>13</v>
      </c>
      <c r="U1199" s="50" t="s">
        <v>3</v>
      </c>
      <c r="V1199" s="71">
        <v>16.121790000000001</v>
      </c>
      <c r="W1199" s="107">
        <v>17.223839999999999</v>
      </c>
      <c r="X1199" s="71">
        <v>18.325900000000001</v>
      </c>
      <c r="Z1199" s="14" t="s">
        <v>13</v>
      </c>
      <c r="AA1199" s="50" t="s">
        <v>3</v>
      </c>
      <c r="AB1199" s="71">
        <v>16.03154</v>
      </c>
      <c r="AC1199" s="107">
        <v>17.123699999999999</v>
      </c>
      <c r="AD1199" s="71">
        <v>18.21585</v>
      </c>
      <c r="AF1199" s="14" t="s">
        <v>13</v>
      </c>
      <c r="AG1199" s="50" t="s">
        <v>3</v>
      </c>
      <c r="AH1199" s="71">
        <v>15.81798</v>
      </c>
      <c r="AI1199" s="107">
        <v>16.97015</v>
      </c>
      <c r="AJ1199" s="71">
        <v>18.122330000000002</v>
      </c>
      <c r="AL1199" s="14" t="s">
        <v>13</v>
      </c>
      <c r="AM1199" s="50" t="s">
        <v>3</v>
      </c>
      <c r="AN1199" s="71">
        <v>15.672280000000001</v>
      </c>
      <c r="AO1199" s="107">
        <v>16.81691</v>
      </c>
      <c r="AP1199" s="71">
        <v>17.961539999999999</v>
      </c>
      <c r="AR1199" s="14" t="s">
        <v>13</v>
      </c>
      <c r="AS1199" s="50" t="s">
        <v>3</v>
      </c>
      <c r="AT1199" s="71">
        <v>15.416969999999999</v>
      </c>
      <c r="AU1199" s="107">
        <v>16.72147</v>
      </c>
      <c r="AV1199" s="71">
        <v>18.025970000000001</v>
      </c>
      <c r="AX1199" s="14" t="s">
        <v>13</v>
      </c>
      <c r="AY1199" s="50" t="s">
        <v>3</v>
      </c>
      <c r="AZ1199" s="71">
        <v>15.81798</v>
      </c>
      <c r="BA1199" s="107">
        <v>16.97015</v>
      </c>
      <c r="BB1199" s="71">
        <v>18.122330000000002</v>
      </c>
      <c r="BD1199" s="14" t="s">
        <v>13</v>
      </c>
      <c r="BE1199" s="50" t="s">
        <v>3</v>
      </c>
      <c r="BF1199" s="71">
        <v>15.672280000000001</v>
      </c>
      <c r="BG1199" s="107">
        <v>16.81691</v>
      </c>
      <c r="BH1199" s="71">
        <v>17.961539999999999</v>
      </c>
      <c r="BJ1199" s="14" t="s">
        <v>13</v>
      </c>
      <c r="BK1199" s="50" t="s">
        <v>3</v>
      </c>
      <c r="BL1199" s="71">
        <v>15.416969999999999</v>
      </c>
      <c r="BM1199" s="107">
        <v>16.72147</v>
      </c>
      <c r="BN1199" s="71">
        <v>18.025970000000001</v>
      </c>
      <c r="BP1199" s="14" t="s">
        <v>13</v>
      </c>
      <c r="BQ1199" s="50" t="s">
        <v>3</v>
      </c>
      <c r="BR1199" s="71">
        <v>15.22104</v>
      </c>
      <c r="BS1199" s="107">
        <v>16.556519999999999</v>
      </c>
      <c r="BT1199" s="71">
        <v>17.89199</v>
      </c>
      <c r="BV1199" s="14" t="s">
        <v>13</v>
      </c>
      <c r="BW1199" s="50" t="s">
        <v>3</v>
      </c>
      <c r="BX1199" s="71">
        <v>14.98005</v>
      </c>
      <c r="BY1199" s="107">
        <v>16.347190000000001</v>
      </c>
      <c r="BZ1199" s="71">
        <v>17.714320000000001</v>
      </c>
      <c r="CB1199" s="14" t="s">
        <v>13</v>
      </c>
      <c r="CC1199" s="50" t="s">
        <v>3</v>
      </c>
      <c r="CD1199" s="71">
        <v>14.175269999999999</v>
      </c>
      <c r="CE1199" s="107">
        <v>15.64176</v>
      </c>
      <c r="CF1199" s="71">
        <v>17.108239999999999</v>
      </c>
      <c r="CH1199" s="14" t="s">
        <v>13</v>
      </c>
      <c r="CI1199" s="50" t="s">
        <v>3</v>
      </c>
      <c r="CJ1199" s="71">
        <v>16.976780000000002</v>
      </c>
      <c r="CK1199" s="107">
        <v>18.155729999999998</v>
      </c>
      <c r="CL1199" s="71">
        <v>19.334689999999998</v>
      </c>
    </row>
    <row r="1200" spans="2:90" x14ac:dyDescent="0.3">
      <c r="B1200" s="47"/>
      <c r="C1200" s="52" t="s">
        <v>4</v>
      </c>
      <c r="D1200" s="69">
        <v>10.241350000000001</v>
      </c>
      <c r="E1200" s="79">
        <v>10.49494</v>
      </c>
      <c r="F1200" s="69">
        <v>10.74854</v>
      </c>
      <c r="H1200" s="47"/>
      <c r="I1200" s="52" t="s">
        <v>4</v>
      </c>
      <c r="J1200" s="69">
        <v>10.264900000000001</v>
      </c>
      <c r="K1200" s="79">
        <v>10.50487</v>
      </c>
      <c r="L1200" s="69">
        <v>10.74483</v>
      </c>
      <c r="N1200" s="47"/>
      <c r="O1200" s="52" t="s">
        <v>4</v>
      </c>
      <c r="P1200" s="69">
        <v>10.28176</v>
      </c>
      <c r="Q1200" s="79">
        <v>10.510859999999999</v>
      </c>
      <c r="R1200" s="69">
        <v>10.73996</v>
      </c>
      <c r="T1200" s="47"/>
      <c r="U1200" s="52" t="s">
        <v>4</v>
      </c>
      <c r="V1200" s="69">
        <v>10.26172</v>
      </c>
      <c r="W1200" s="79">
        <v>10.489990000000001</v>
      </c>
      <c r="X1200" s="69">
        <v>10.718249999999999</v>
      </c>
      <c r="Z1200" s="47"/>
      <c r="AA1200" s="52" t="s">
        <v>4</v>
      </c>
      <c r="AB1200" s="69">
        <v>10.251720000000001</v>
      </c>
      <c r="AC1200" s="79">
        <v>10.48724</v>
      </c>
      <c r="AD1200" s="69">
        <v>10.722770000000001</v>
      </c>
      <c r="AF1200" s="47"/>
      <c r="AG1200" s="52" t="s">
        <v>4</v>
      </c>
      <c r="AH1200" s="69">
        <v>10.270339999999999</v>
      </c>
      <c r="AI1200" s="79">
        <v>10.51205</v>
      </c>
      <c r="AJ1200" s="69">
        <v>10.75376</v>
      </c>
      <c r="AL1200" s="47"/>
      <c r="AM1200" s="52" t="s">
        <v>4</v>
      </c>
      <c r="AN1200" s="69">
        <v>10.305059999999999</v>
      </c>
      <c r="AO1200" s="79">
        <v>10.56621</v>
      </c>
      <c r="AP1200" s="69">
        <v>10.827360000000001</v>
      </c>
      <c r="AR1200" s="47"/>
      <c r="AS1200" s="52" t="s">
        <v>4</v>
      </c>
      <c r="AT1200" s="69">
        <v>10.300549999999999</v>
      </c>
      <c r="AU1200" s="79">
        <v>10.492039999999999</v>
      </c>
      <c r="AV1200" s="69">
        <v>10.683529999999999</v>
      </c>
      <c r="AX1200" s="47"/>
      <c r="AY1200" s="52" t="s">
        <v>4</v>
      </c>
      <c r="AZ1200" s="69">
        <v>10.270339999999999</v>
      </c>
      <c r="BA1200" s="79">
        <v>10.51205</v>
      </c>
      <c r="BB1200" s="69">
        <v>10.75376</v>
      </c>
      <c r="BD1200" s="47"/>
      <c r="BE1200" s="52" t="s">
        <v>4</v>
      </c>
      <c r="BF1200" s="69">
        <v>10.305059999999999</v>
      </c>
      <c r="BG1200" s="79">
        <v>10.56621</v>
      </c>
      <c r="BH1200" s="69">
        <v>10.827360000000001</v>
      </c>
      <c r="BJ1200" s="47"/>
      <c r="BK1200" s="52" t="s">
        <v>4</v>
      </c>
      <c r="BL1200" s="69">
        <v>10.300549999999999</v>
      </c>
      <c r="BM1200" s="79">
        <v>10.492039999999999</v>
      </c>
      <c r="BN1200" s="69">
        <v>10.683529999999999</v>
      </c>
      <c r="BP1200" s="47"/>
      <c r="BQ1200" s="52" t="s">
        <v>4</v>
      </c>
      <c r="BR1200" s="69">
        <v>10.29604</v>
      </c>
      <c r="BS1200" s="79">
        <v>10.530239999999999</v>
      </c>
      <c r="BT1200" s="69">
        <v>10.764430000000001</v>
      </c>
      <c r="BV1200" s="47"/>
      <c r="BW1200" s="52" t="s">
        <v>4</v>
      </c>
      <c r="BX1200" s="69">
        <v>10.22322</v>
      </c>
      <c r="BY1200" s="79">
        <v>10.55481</v>
      </c>
      <c r="BZ1200" s="69">
        <v>10.88639</v>
      </c>
      <c r="CB1200" s="47"/>
      <c r="CC1200" s="52" t="s">
        <v>4</v>
      </c>
      <c r="CD1200" s="69">
        <v>10.5557</v>
      </c>
      <c r="CE1200" s="79">
        <v>10.85689</v>
      </c>
      <c r="CF1200" s="69">
        <v>11.15807</v>
      </c>
      <c r="CH1200" s="47"/>
      <c r="CI1200" s="52" t="s">
        <v>4</v>
      </c>
      <c r="CJ1200" s="69">
        <v>11.78327</v>
      </c>
      <c r="CK1200" s="79">
        <v>12.40959</v>
      </c>
      <c r="CL1200" s="69">
        <v>13.0359</v>
      </c>
    </row>
    <row r="1201" spans="2:90" x14ac:dyDescent="0.3">
      <c r="B1201" s="14" t="s">
        <v>14</v>
      </c>
      <c r="C1201" s="50" t="s">
        <v>3</v>
      </c>
      <c r="D1201" s="71">
        <v>13.97453</v>
      </c>
      <c r="E1201" s="107">
        <v>15.386749999999999</v>
      </c>
      <c r="F1201" s="71">
        <v>16.79898</v>
      </c>
      <c r="H1201" s="14" t="s">
        <v>14</v>
      </c>
      <c r="I1201" s="50" t="s">
        <v>3</v>
      </c>
      <c r="J1201" s="71">
        <v>13.86224</v>
      </c>
      <c r="K1201" s="107">
        <v>15.28337</v>
      </c>
      <c r="L1201" s="71">
        <v>16.704499999999999</v>
      </c>
      <c r="N1201" s="14" t="s">
        <v>14</v>
      </c>
      <c r="O1201" s="50" t="s">
        <v>3</v>
      </c>
      <c r="P1201" s="71">
        <v>13.721539999999999</v>
      </c>
      <c r="Q1201" s="107">
        <v>15.20858</v>
      </c>
      <c r="R1201" s="71">
        <v>16.695609999999999</v>
      </c>
      <c r="T1201" s="14" t="s">
        <v>14</v>
      </c>
      <c r="U1201" s="50" t="s">
        <v>3</v>
      </c>
      <c r="V1201" s="71">
        <v>13.68097</v>
      </c>
      <c r="W1201" s="107">
        <v>15.17849</v>
      </c>
      <c r="X1201" s="71">
        <v>16.676010000000002</v>
      </c>
      <c r="Z1201" s="14" t="s">
        <v>14</v>
      </c>
      <c r="AA1201" s="50" t="s">
        <v>3</v>
      </c>
      <c r="AB1201" s="71">
        <v>13.49816</v>
      </c>
      <c r="AC1201" s="107">
        <v>15.019539999999999</v>
      </c>
      <c r="AD1201" s="71">
        <v>16.54092</v>
      </c>
      <c r="AF1201" s="14" t="s">
        <v>14</v>
      </c>
      <c r="AG1201" s="50" t="s">
        <v>3</v>
      </c>
      <c r="AH1201" s="71">
        <v>13.28989</v>
      </c>
      <c r="AI1201" s="107">
        <v>14.734870000000001</v>
      </c>
      <c r="AJ1201" s="71">
        <v>16.179839999999999</v>
      </c>
      <c r="AL1201" s="14" t="s">
        <v>14</v>
      </c>
      <c r="AM1201" s="50" t="s">
        <v>3</v>
      </c>
      <c r="AN1201" s="71">
        <v>12.76261</v>
      </c>
      <c r="AO1201" s="107">
        <v>14.4421</v>
      </c>
      <c r="AP1201" s="71">
        <v>16.121590000000001</v>
      </c>
      <c r="AR1201" s="14" t="s">
        <v>14</v>
      </c>
      <c r="AS1201" s="50" t="s">
        <v>3</v>
      </c>
      <c r="AT1201" s="71">
        <v>12.17957</v>
      </c>
      <c r="AU1201" s="107">
        <v>13.91272</v>
      </c>
      <c r="AV1201" s="71">
        <v>15.64587</v>
      </c>
      <c r="AX1201" s="14" t="s">
        <v>14</v>
      </c>
      <c r="AY1201" s="50" t="s">
        <v>3</v>
      </c>
      <c r="AZ1201" s="71">
        <v>13.28989</v>
      </c>
      <c r="BA1201" s="107">
        <v>14.734870000000001</v>
      </c>
      <c r="BB1201" s="71">
        <v>16.179839999999999</v>
      </c>
      <c r="BD1201" s="14" t="s">
        <v>14</v>
      </c>
      <c r="BE1201" s="50" t="s">
        <v>3</v>
      </c>
      <c r="BF1201" s="71">
        <v>12.76261</v>
      </c>
      <c r="BG1201" s="107">
        <v>14.4421</v>
      </c>
      <c r="BH1201" s="71">
        <v>16.121590000000001</v>
      </c>
      <c r="BJ1201" s="14" t="s">
        <v>14</v>
      </c>
      <c r="BK1201" s="50" t="s">
        <v>3</v>
      </c>
      <c r="BL1201" s="71">
        <v>12.17957</v>
      </c>
      <c r="BM1201" s="107">
        <v>13.91272</v>
      </c>
      <c r="BN1201" s="71">
        <v>15.64587</v>
      </c>
      <c r="BP1201" s="14" t="s">
        <v>14</v>
      </c>
      <c r="BQ1201" s="50" t="s">
        <v>3</v>
      </c>
      <c r="BR1201" s="71">
        <v>11.34937</v>
      </c>
      <c r="BS1201" s="107">
        <v>13.203989999999999</v>
      </c>
      <c r="BT1201" s="71">
        <v>15.0586</v>
      </c>
      <c r="BV1201" s="14" t="s">
        <v>14</v>
      </c>
      <c r="BW1201" s="50" t="s">
        <v>3</v>
      </c>
      <c r="BX1201" s="71">
        <v>9.9741099999999996</v>
      </c>
      <c r="BY1201" s="107">
        <v>11.548859999999999</v>
      </c>
      <c r="BZ1201" s="71">
        <v>13.123609999999999</v>
      </c>
      <c r="CB1201" s="14" t="s">
        <v>14</v>
      </c>
      <c r="CC1201" s="50" t="s">
        <v>3</v>
      </c>
      <c r="CD1201" s="71">
        <v>8.17563</v>
      </c>
      <c r="CE1201" s="107">
        <v>9.5732900000000001</v>
      </c>
      <c r="CF1201" s="71">
        <v>10.97095</v>
      </c>
      <c r="CH1201" s="14" t="s">
        <v>14</v>
      </c>
      <c r="CI1201" s="50" t="s">
        <v>3</v>
      </c>
      <c r="CJ1201" s="71">
        <v>6.0057099999999997</v>
      </c>
      <c r="CK1201" s="107">
        <v>7.0488099999999996</v>
      </c>
      <c r="CL1201" s="71">
        <v>8.0919000000000008</v>
      </c>
    </row>
    <row r="1202" spans="2:90" x14ac:dyDescent="0.3">
      <c r="B1202" s="47"/>
      <c r="C1202" s="52" t="s">
        <v>4</v>
      </c>
      <c r="D1202" s="69">
        <v>10.60966</v>
      </c>
      <c r="E1202" s="79">
        <v>10.92604</v>
      </c>
      <c r="F1202" s="69">
        <v>11.24241</v>
      </c>
      <c r="H1202" s="47"/>
      <c r="I1202" s="52" t="s">
        <v>4</v>
      </c>
      <c r="J1202" s="69">
        <v>10.62039</v>
      </c>
      <c r="K1202" s="79">
        <v>10.92916</v>
      </c>
      <c r="L1202" s="69">
        <v>11.23793</v>
      </c>
      <c r="N1202" s="47"/>
      <c r="O1202" s="52" t="s">
        <v>4</v>
      </c>
      <c r="P1202" s="69">
        <v>10.58942</v>
      </c>
      <c r="Q1202" s="79">
        <v>10.91028</v>
      </c>
      <c r="R1202" s="69">
        <v>11.23114</v>
      </c>
      <c r="T1202" s="47"/>
      <c r="U1202" s="52" t="s">
        <v>4</v>
      </c>
      <c r="V1202" s="69">
        <v>10.573729999999999</v>
      </c>
      <c r="W1202" s="79">
        <v>10.87552</v>
      </c>
      <c r="X1202" s="69">
        <v>11.177300000000001</v>
      </c>
      <c r="Z1202" s="47"/>
      <c r="AA1202" s="52" t="s">
        <v>4</v>
      </c>
      <c r="AB1202" s="69">
        <v>10.53828</v>
      </c>
      <c r="AC1202" s="79">
        <v>10.86131</v>
      </c>
      <c r="AD1202" s="69">
        <v>11.18435</v>
      </c>
      <c r="AF1202" s="47"/>
      <c r="AG1202" s="52" t="s">
        <v>4</v>
      </c>
      <c r="AH1202" s="69">
        <v>10.533149999999999</v>
      </c>
      <c r="AI1202" s="79">
        <v>10.89278</v>
      </c>
      <c r="AJ1202" s="69">
        <v>11.252409999999999</v>
      </c>
      <c r="AL1202" s="47"/>
      <c r="AM1202" s="52" t="s">
        <v>4</v>
      </c>
      <c r="AN1202" s="69">
        <v>10.519349999999999</v>
      </c>
      <c r="AO1202" s="79">
        <v>10.862170000000001</v>
      </c>
      <c r="AP1202" s="69">
        <v>11.205</v>
      </c>
      <c r="AR1202" s="47"/>
      <c r="AS1202" s="52" t="s">
        <v>4</v>
      </c>
      <c r="AT1202" s="69">
        <v>10.434939999999999</v>
      </c>
      <c r="AU1202" s="79">
        <v>10.814909999999999</v>
      </c>
      <c r="AV1202" s="69">
        <v>11.19487</v>
      </c>
      <c r="AX1202" s="47"/>
      <c r="AY1202" s="52" t="s">
        <v>4</v>
      </c>
      <c r="AZ1202" s="69">
        <v>10.533149999999999</v>
      </c>
      <c r="BA1202" s="79">
        <v>10.89278</v>
      </c>
      <c r="BB1202" s="69">
        <v>11.252409999999999</v>
      </c>
      <c r="BD1202" s="47"/>
      <c r="BE1202" s="52" t="s">
        <v>4</v>
      </c>
      <c r="BF1202" s="69">
        <v>10.519349999999999</v>
      </c>
      <c r="BG1202" s="79">
        <v>10.862170000000001</v>
      </c>
      <c r="BH1202" s="69">
        <v>11.205</v>
      </c>
      <c r="BJ1202" s="47"/>
      <c r="BK1202" s="52" t="s">
        <v>4</v>
      </c>
      <c r="BL1202" s="69">
        <v>10.434939999999999</v>
      </c>
      <c r="BM1202" s="79">
        <v>10.814909999999999</v>
      </c>
      <c r="BN1202" s="69">
        <v>11.19487</v>
      </c>
      <c r="BP1202" s="47"/>
      <c r="BQ1202" s="52" t="s">
        <v>4</v>
      </c>
      <c r="BR1202" s="69">
        <v>10.32954</v>
      </c>
      <c r="BS1202" s="79">
        <v>10.771050000000001</v>
      </c>
      <c r="BT1202" s="69">
        <v>11.21256</v>
      </c>
      <c r="BV1202" s="47"/>
      <c r="BW1202" s="52" t="s">
        <v>4</v>
      </c>
      <c r="BX1202" s="69">
        <v>10.205959999999999</v>
      </c>
      <c r="BY1202" s="79">
        <v>10.62856</v>
      </c>
      <c r="BZ1202" s="69">
        <v>11.05115</v>
      </c>
      <c r="CB1202" s="47"/>
      <c r="CC1202" s="52" t="s">
        <v>4</v>
      </c>
      <c r="CD1202" s="69">
        <v>9.6337700000000002</v>
      </c>
      <c r="CE1202" s="79">
        <v>10.178800000000001</v>
      </c>
      <c r="CF1202" s="69">
        <v>10.72382</v>
      </c>
      <c r="CH1202" s="47"/>
      <c r="CI1202" s="52" t="s">
        <v>4</v>
      </c>
      <c r="CJ1202" s="69">
        <v>9.0496599999999994</v>
      </c>
      <c r="CK1202" s="79">
        <v>9.6342199999999991</v>
      </c>
      <c r="CL1202" s="69">
        <v>10.218780000000001</v>
      </c>
    </row>
    <row r="1203" spans="2:90" x14ac:dyDescent="0.3">
      <c r="B1203" s="14" t="s">
        <v>15</v>
      </c>
      <c r="C1203" s="50" t="s">
        <v>3</v>
      </c>
      <c r="D1203" s="71">
        <v>16.343450000000001</v>
      </c>
      <c r="E1203" s="78">
        <v>17.433489999999999</v>
      </c>
      <c r="F1203" s="71">
        <v>18.523540000000001</v>
      </c>
      <c r="H1203" s="14" t="s">
        <v>15</v>
      </c>
      <c r="I1203" s="50" t="s">
        <v>3</v>
      </c>
      <c r="J1203" s="71">
        <v>16.276250000000001</v>
      </c>
      <c r="K1203" s="78">
        <v>17.362660000000002</v>
      </c>
      <c r="L1203" s="71">
        <v>18.449059999999999</v>
      </c>
      <c r="N1203" s="14" t="s">
        <v>15</v>
      </c>
      <c r="O1203" s="50" t="s">
        <v>3</v>
      </c>
      <c r="P1203" s="71">
        <v>16.17576</v>
      </c>
      <c r="Q1203" s="78">
        <v>17.291340000000002</v>
      </c>
      <c r="R1203" s="71">
        <v>18.40692</v>
      </c>
      <c r="T1203" s="14" t="s">
        <v>15</v>
      </c>
      <c r="U1203" s="50" t="s">
        <v>3</v>
      </c>
      <c r="V1203" s="71">
        <v>16.121790000000001</v>
      </c>
      <c r="W1203" s="78">
        <v>17.223839999999999</v>
      </c>
      <c r="X1203" s="71">
        <v>18.325900000000001</v>
      </c>
      <c r="Z1203" s="14" t="s">
        <v>15</v>
      </c>
      <c r="AA1203" s="50" t="s">
        <v>3</v>
      </c>
      <c r="AB1203" s="71">
        <v>16.03154</v>
      </c>
      <c r="AC1203" s="78">
        <v>17.123699999999999</v>
      </c>
      <c r="AD1203" s="71">
        <v>18.21585</v>
      </c>
      <c r="AF1203" s="14" t="s">
        <v>15</v>
      </c>
      <c r="AG1203" s="50" t="s">
        <v>3</v>
      </c>
      <c r="AH1203" s="71">
        <v>15.81798</v>
      </c>
      <c r="AI1203" s="78">
        <v>16.97015</v>
      </c>
      <c r="AJ1203" s="71">
        <v>18.122330000000002</v>
      </c>
      <c r="AL1203" s="14" t="s">
        <v>15</v>
      </c>
      <c r="AM1203" s="50" t="s">
        <v>3</v>
      </c>
      <c r="AN1203" s="71">
        <v>15.672280000000001</v>
      </c>
      <c r="AO1203" s="78">
        <v>16.81691</v>
      </c>
      <c r="AP1203" s="71">
        <v>17.961539999999999</v>
      </c>
      <c r="AR1203" s="14" t="s">
        <v>15</v>
      </c>
      <c r="AS1203" s="50" t="s">
        <v>3</v>
      </c>
      <c r="AT1203" s="71">
        <v>15.416969999999999</v>
      </c>
      <c r="AU1203" s="78">
        <v>16.72147</v>
      </c>
      <c r="AV1203" s="71">
        <v>18.025970000000001</v>
      </c>
      <c r="AX1203" s="14" t="s">
        <v>15</v>
      </c>
      <c r="AY1203" s="50" t="s">
        <v>3</v>
      </c>
      <c r="AZ1203" s="71">
        <v>15.81798</v>
      </c>
      <c r="BA1203" s="78">
        <v>16.97015</v>
      </c>
      <c r="BB1203" s="71">
        <v>18.122330000000002</v>
      </c>
      <c r="BD1203" s="14" t="s">
        <v>15</v>
      </c>
      <c r="BE1203" s="50" t="s">
        <v>3</v>
      </c>
      <c r="BF1203" s="71">
        <v>15.672280000000001</v>
      </c>
      <c r="BG1203" s="78">
        <v>16.81691</v>
      </c>
      <c r="BH1203" s="71">
        <v>17.961539999999999</v>
      </c>
      <c r="BJ1203" s="14" t="s">
        <v>15</v>
      </c>
      <c r="BK1203" s="50" t="s">
        <v>3</v>
      </c>
      <c r="BL1203" s="71">
        <v>15.416969999999999</v>
      </c>
      <c r="BM1203" s="78">
        <v>16.72147</v>
      </c>
      <c r="BN1203" s="71">
        <v>18.025970000000001</v>
      </c>
      <c r="BP1203" s="14" t="s">
        <v>15</v>
      </c>
      <c r="BQ1203" s="50" t="s">
        <v>3</v>
      </c>
      <c r="BR1203" s="71">
        <v>15.22104</v>
      </c>
      <c r="BS1203" s="78">
        <v>16.556519999999999</v>
      </c>
      <c r="BT1203" s="71">
        <v>17.89199</v>
      </c>
      <c r="BV1203" s="14" t="s">
        <v>15</v>
      </c>
      <c r="BW1203" s="50" t="s">
        <v>3</v>
      </c>
      <c r="BX1203" s="71">
        <v>14.98005</v>
      </c>
      <c r="BY1203" s="78">
        <v>16.347190000000001</v>
      </c>
      <c r="BZ1203" s="71">
        <v>17.714320000000001</v>
      </c>
      <c r="CB1203" s="14" t="s">
        <v>15</v>
      </c>
      <c r="CC1203" s="50" t="s">
        <v>3</v>
      </c>
      <c r="CD1203" s="71">
        <v>14.175269999999999</v>
      </c>
      <c r="CE1203" s="78">
        <v>15.64176</v>
      </c>
      <c r="CF1203" s="71">
        <v>17.108239999999999</v>
      </c>
      <c r="CH1203" s="14" t="s">
        <v>15</v>
      </c>
      <c r="CI1203" s="50" t="s">
        <v>3</v>
      </c>
      <c r="CJ1203" s="71">
        <v>16.976780000000002</v>
      </c>
      <c r="CK1203" s="78">
        <v>18.155729999999998</v>
      </c>
      <c r="CL1203" s="71">
        <v>19.334689999999998</v>
      </c>
    </row>
    <row r="1204" spans="2:90" x14ac:dyDescent="0.3">
      <c r="B1204" s="47"/>
      <c r="C1204" s="52" t="s">
        <v>4</v>
      </c>
      <c r="D1204" s="69">
        <v>10.241350000000001</v>
      </c>
      <c r="E1204" s="79">
        <v>10.49494</v>
      </c>
      <c r="F1204" s="69">
        <v>10.74854</v>
      </c>
      <c r="H1204" s="47"/>
      <c r="I1204" s="52" t="s">
        <v>4</v>
      </c>
      <c r="J1204" s="69">
        <v>10.264900000000001</v>
      </c>
      <c r="K1204" s="79">
        <v>10.50487</v>
      </c>
      <c r="L1204" s="69">
        <v>10.74483</v>
      </c>
      <c r="N1204" s="47"/>
      <c r="O1204" s="52" t="s">
        <v>4</v>
      </c>
      <c r="P1204" s="69">
        <v>10.28176</v>
      </c>
      <c r="Q1204" s="79">
        <v>10.510859999999999</v>
      </c>
      <c r="R1204" s="69">
        <v>10.73996</v>
      </c>
      <c r="T1204" s="47"/>
      <c r="U1204" s="52" t="s">
        <v>4</v>
      </c>
      <c r="V1204" s="69">
        <v>10.26172</v>
      </c>
      <c r="W1204" s="79">
        <v>10.489990000000001</v>
      </c>
      <c r="X1204" s="69">
        <v>10.718249999999999</v>
      </c>
      <c r="Z1204" s="47"/>
      <c r="AA1204" s="52" t="s">
        <v>4</v>
      </c>
      <c r="AB1204" s="69">
        <v>10.251720000000001</v>
      </c>
      <c r="AC1204" s="79">
        <v>10.48724</v>
      </c>
      <c r="AD1204" s="69">
        <v>10.722770000000001</v>
      </c>
      <c r="AF1204" s="47"/>
      <c r="AG1204" s="52" t="s">
        <v>4</v>
      </c>
      <c r="AH1204" s="69">
        <v>10.270339999999999</v>
      </c>
      <c r="AI1204" s="79">
        <v>10.51205</v>
      </c>
      <c r="AJ1204" s="69">
        <v>10.75376</v>
      </c>
      <c r="AL1204" s="47"/>
      <c r="AM1204" s="52" t="s">
        <v>4</v>
      </c>
      <c r="AN1204" s="69">
        <v>10.305059999999999</v>
      </c>
      <c r="AO1204" s="79">
        <v>10.56621</v>
      </c>
      <c r="AP1204" s="69">
        <v>10.827360000000001</v>
      </c>
      <c r="AR1204" s="47"/>
      <c r="AS1204" s="52" t="s">
        <v>4</v>
      </c>
      <c r="AT1204" s="69">
        <v>10.300549999999999</v>
      </c>
      <c r="AU1204" s="79">
        <v>10.492039999999999</v>
      </c>
      <c r="AV1204" s="69">
        <v>10.683529999999999</v>
      </c>
      <c r="AX1204" s="47"/>
      <c r="AY1204" s="52" t="s">
        <v>4</v>
      </c>
      <c r="AZ1204" s="69">
        <v>10.270339999999999</v>
      </c>
      <c r="BA1204" s="79">
        <v>10.51205</v>
      </c>
      <c r="BB1204" s="69">
        <v>10.75376</v>
      </c>
      <c r="BD1204" s="47"/>
      <c r="BE1204" s="52" t="s">
        <v>4</v>
      </c>
      <c r="BF1204" s="69">
        <v>10.305059999999999</v>
      </c>
      <c r="BG1204" s="79">
        <v>10.56621</v>
      </c>
      <c r="BH1204" s="69">
        <v>10.827360000000001</v>
      </c>
      <c r="BJ1204" s="47"/>
      <c r="BK1204" s="52" t="s">
        <v>4</v>
      </c>
      <c r="BL1204" s="69">
        <v>10.300549999999999</v>
      </c>
      <c r="BM1204" s="79">
        <v>10.492039999999999</v>
      </c>
      <c r="BN1204" s="69">
        <v>10.683529999999999</v>
      </c>
      <c r="BP1204" s="47"/>
      <c r="BQ1204" s="52" t="s">
        <v>4</v>
      </c>
      <c r="BR1204" s="69">
        <v>10.29604</v>
      </c>
      <c r="BS1204" s="79">
        <v>10.530239999999999</v>
      </c>
      <c r="BT1204" s="69">
        <v>10.764430000000001</v>
      </c>
      <c r="BV1204" s="47"/>
      <c r="BW1204" s="52" t="s">
        <v>4</v>
      </c>
      <c r="BX1204" s="69">
        <v>10.22322</v>
      </c>
      <c r="BY1204" s="79">
        <v>10.55481</v>
      </c>
      <c r="BZ1204" s="69">
        <v>10.88639</v>
      </c>
      <c r="CB1204" s="47"/>
      <c r="CC1204" s="52" t="s">
        <v>4</v>
      </c>
      <c r="CD1204" s="69">
        <v>10.5557</v>
      </c>
      <c r="CE1204" s="79">
        <v>10.85689</v>
      </c>
      <c r="CF1204" s="69">
        <v>11.15807</v>
      </c>
      <c r="CH1204" s="47"/>
      <c r="CI1204" s="52" t="s">
        <v>4</v>
      </c>
      <c r="CJ1204" s="69">
        <v>11.78327</v>
      </c>
      <c r="CK1204" s="79">
        <v>12.40959</v>
      </c>
      <c r="CL1204" s="69">
        <v>13.0359</v>
      </c>
    </row>
    <row r="1205" spans="2:90" x14ac:dyDescent="0.3">
      <c r="B1205" s="14" t="s">
        <v>16</v>
      </c>
      <c r="C1205" s="50" t="s">
        <v>3</v>
      </c>
      <c r="D1205" s="71">
        <v>2.6351499999999999</v>
      </c>
      <c r="E1205" s="78">
        <v>2.80504</v>
      </c>
      <c r="F1205" s="71">
        <v>2.97492</v>
      </c>
      <c r="H1205" s="14" t="s">
        <v>16</v>
      </c>
      <c r="I1205" s="50" t="s">
        <v>3</v>
      </c>
      <c r="J1205" s="71">
        <v>2.60724</v>
      </c>
      <c r="K1205" s="78">
        <v>2.7793199999999998</v>
      </c>
      <c r="L1205" s="71">
        <v>2.9514</v>
      </c>
      <c r="N1205" s="14" t="s">
        <v>16</v>
      </c>
      <c r="O1205" s="50" t="s">
        <v>3</v>
      </c>
      <c r="P1205" s="71">
        <v>2.6427499999999999</v>
      </c>
      <c r="Q1205" s="78">
        <v>2.79698</v>
      </c>
      <c r="R1205" s="71">
        <v>2.9512200000000002</v>
      </c>
      <c r="T1205" s="14" t="s">
        <v>16</v>
      </c>
      <c r="U1205" s="50" t="s">
        <v>3</v>
      </c>
      <c r="V1205" s="71">
        <v>2.6537899999999999</v>
      </c>
      <c r="W1205" s="78">
        <v>2.82077</v>
      </c>
      <c r="X1205" s="71">
        <v>2.9877400000000001</v>
      </c>
      <c r="Z1205" s="14" t="s">
        <v>16</v>
      </c>
      <c r="AA1205" s="50" t="s">
        <v>3</v>
      </c>
      <c r="AB1205" s="71">
        <v>2.61646</v>
      </c>
      <c r="AC1205" s="78">
        <v>2.8095500000000002</v>
      </c>
      <c r="AD1205" s="71">
        <v>3.00264</v>
      </c>
      <c r="AF1205" s="14" t="s">
        <v>16</v>
      </c>
      <c r="AG1205" s="50" t="s">
        <v>3</v>
      </c>
      <c r="AH1205" s="71">
        <v>2.5962100000000001</v>
      </c>
      <c r="AI1205" s="78">
        <v>2.7883200000000001</v>
      </c>
      <c r="AJ1205" s="71">
        <v>2.9804300000000001</v>
      </c>
      <c r="AL1205" s="14" t="s">
        <v>16</v>
      </c>
      <c r="AM1205" s="50" t="s">
        <v>3</v>
      </c>
      <c r="AN1205" s="71">
        <v>2.6283099999999999</v>
      </c>
      <c r="AO1205" s="78">
        <v>2.7957800000000002</v>
      </c>
      <c r="AP1205" s="71">
        <v>2.9632499999999999</v>
      </c>
      <c r="AR1205" s="14" t="s">
        <v>16</v>
      </c>
      <c r="AS1205" s="50" t="s">
        <v>3</v>
      </c>
      <c r="AT1205" s="71">
        <v>2.6268099999999999</v>
      </c>
      <c r="AU1205" s="78">
        <v>2.7879100000000001</v>
      </c>
      <c r="AV1205" s="71">
        <v>2.9489999999999998</v>
      </c>
      <c r="AX1205" s="14" t="s">
        <v>16</v>
      </c>
      <c r="AY1205" s="50" t="s">
        <v>3</v>
      </c>
      <c r="AZ1205" s="71">
        <v>2.5962100000000001</v>
      </c>
      <c r="BA1205" s="78">
        <v>2.7883200000000001</v>
      </c>
      <c r="BB1205" s="71">
        <v>2.9804300000000001</v>
      </c>
      <c r="BD1205" s="14" t="s">
        <v>16</v>
      </c>
      <c r="BE1205" s="50" t="s">
        <v>3</v>
      </c>
      <c r="BF1205" s="71">
        <v>2.6283099999999999</v>
      </c>
      <c r="BG1205" s="78">
        <v>2.7957800000000002</v>
      </c>
      <c r="BH1205" s="71">
        <v>2.9632499999999999</v>
      </c>
      <c r="BJ1205" s="14" t="s">
        <v>16</v>
      </c>
      <c r="BK1205" s="50" t="s">
        <v>3</v>
      </c>
      <c r="BL1205" s="71">
        <v>2.6268099999999999</v>
      </c>
      <c r="BM1205" s="78">
        <v>2.7879100000000001</v>
      </c>
      <c r="BN1205" s="71">
        <v>2.9489999999999998</v>
      </c>
      <c r="BP1205" s="14" t="s">
        <v>16</v>
      </c>
      <c r="BQ1205" s="50" t="s">
        <v>3</v>
      </c>
      <c r="BR1205" s="71">
        <v>2.6149100000000001</v>
      </c>
      <c r="BS1205" s="78">
        <v>2.6827700000000001</v>
      </c>
      <c r="BT1205" s="71">
        <v>2.7506300000000001</v>
      </c>
      <c r="BV1205" s="14" t="s">
        <v>16</v>
      </c>
      <c r="BW1205" s="50" t="s">
        <v>3</v>
      </c>
      <c r="BX1205" s="71">
        <v>2.5808399999999998</v>
      </c>
      <c r="BY1205" s="78">
        <v>2.6273</v>
      </c>
      <c r="BZ1205" s="71">
        <v>2.6737600000000001</v>
      </c>
      <c r="CB1205" s="14" t="s">
        <v>16</v>
      </c>
      <c r="CC1205" s="50" t="s">
        <v>3</v>
      </c>
      <c r="CD1205" s="71">
        <v>2.56304</v>
      </c>
      <c r="CE1205" s="78">
        <v>2.5997699999999999</v>
      </c>
      <c r="CF1205" s="71">
        <v>2.6365099999999999</v>
      </c>
      <c r="CH1205" s="14" t="s">
        <v>16</v>
      </c>
      <c r="CI1205" s="50" t="s">
        <v>3</v>
      </c>
      <c r="CJ1205" s="71">
        <v>2.5042599999999999</v>
      </c>
      <c r="CK1205" s="78">
        <v>2.5239699999999998</v>
      </c>
      <c r="CL1205" s="71">
        <v>2.5436800000000002</v>
      </c>
    </row>
    <row r="1206" spans="2:90" x14ac:dyDescent="0.3">
      <c r="B1206" s="47"/>
      <c r="C1206" s="52" t="s">
        <v>4</v>
      </c>
      <c r="D1206" s="69">
        <v>1.3328100000000001</v>
      </c>
      <c r="E1206" s="79">
        <v>1.3909400000000001</v>
      </c>
      <c r="F1206" s="69">
        <v>1.44906</v>
      </c>
      <c r="H1206" s="47"/>
      <c r="I1206" s="52" t="s">
        <v>4</v>
      </c>
      <c r="J1206" s="69">
        <v>1.3273299999999999</v>
      </c>
      <c r="K1206" s="79">
        <v>1.38341</v>
      </c>
      <c r="L1206" s="69">
        <v>1.4395</v>
      </c>
      <c r="N1206" s="47"/>
      <c r="O1206" s="52" t="s">
        <v>4</v>
      </c>
      <c r="P1206" s="69">
        <v>1.3568199999999999</v>
      </c>
      <c r="Q1206" s="79">
        <v>1.4050100000000001</v>
      </c>
      <c r="R1206" s="69">
        <v>1.45319</v>
      </c>
      <c r="T1206" s="47"/>
      <c r="U1206" s="52" t="s">
        <v>4</v>
      </c>
      <c r="V1206" s="69">
        <v>1.32646</v>
      </c>
      <c r="W1206" s="79">
        <v>1.3786099999999999</v>
      </c>
      <c r="X1206" s="69">
        <v>1.4307700000000001</v>
      </c>
      <c r="Z1206" s="47"/>
      <c r="AA1206" s="52" t="s">
        <v>4</v>
      </c>
      <c r="AB1206" s="69">
        <v>1.3516600000000001</v>
      </c>
      <c r="AC1206" s="79">
        <v>1.39761</v>
      </c>
      <c r="AD1206" s="69">
        <v>1.44356</v>
      </c>
      <c r="AF1206" s="47"/>
      <c r="AG1206" s="52" t="s">
        <v>4</v>
      </c>
      <c r="AH1206" s="69">
        <v>1.3543499999999999</v>
      </c>
      <c r="AI1206" s="79">
        <v>1.4148099999999999</v>
      </c>
      <c r="AJ1206" s="69">
        <v>1.4752700000000001</v>
      </c>
      <c r="AL1206" s="47"/>
      <c r="AM1206" s="52" t="s">
        <v>4</v>
      </c>
      <c r="AN1206" s="69">
        <v>1.3542099999999999</v>
      </c>
      <c r="AO1206" s="79">
        <v>1.40595</v>
      </c>
      <c r="AP1206" s="69">
        <v>1.4576800000000001</v>
      </c>
      <c r="AR1206" s="47"/>
      <c r="AS1206" s="52" t="s">
        <v>4</v>
      </c>
      <c r="AT1206" s="69">
        <v>1.3883099999999999</v>
      </c>
      <c r="AU1206" s="79">
        <v>1.41855</v>
      </c>
      <c r="AV1206" s="69">
        <v>1.44878</v>
      </c>
      <c r="AX1206" s="47"/>
      <c r="AY1206" s="52" t="s">
        <v>4</v>
      </c>
      <c r="AZ1206" s="69">
        <v>1.3543499999999999</v>
      </c>
      <c r="BA1206" s="79">
        <v>1.4148099999999999</v>
      </c>
      <c r="BB1206" s="69">
        <v>1.4752700000000001</v>
      </c>
      <c r="BD1206" s="47"/>
      <c r="BE1206" s="52" t="s">
        <v>4</v>
      </c>
      <c r="BF1206" s="69">
        <v>1.3542099999999999</v>
      </c>
      <c r="BG1206" s="79">
        <v>1.40595</v>
      </c>
      <c r="BH1206" s="69">
        <v>1.4576800000000001</v>
      </c>
      <c r="BJ1206" s="47"/>
      <c r="BK1206" s="52" t="s">
        <v>4</v>
      </c>
      <c r="BL1206" s="69">
        <v>1.3883099999999999</v>
      </c>
      <c r="BM1206" s="79">
        <v>1.41855</v>
      </c>
      <c r="BN1206" s="69">
        <v>1.44878</v>
      </c>
      <c r="BP1206" s="47"/>
      <c r="BQ1206" s="52" t="s">
        <v>4</v>
      </c>
      <c r="BR1206" s="69">
        <v>1.409</v>
      </c>
      <c r="BS1206" s="79">
        <v>1.4298500000000001</v>
      </c>
      <c r="BT1206" s="69">
        <v>1.4507099999999999</v>
      </c>
      <c r="BV1206" s="47"/>
      <c r="BW1206" s="52" t="s">
        <v>4</v>
      </c>
      <c r="BX1206" s="69">
        <v>1.4259299999999999</v>
      </c>
      <c r="BY1206" s="79">
        <v>1.4374400000000001</v>
      </c>
      <c r="BZ1206" s="69">
        <v>1.44895</v>
      </c>
      <c r="CB1206" s="47"/>
      <c r="CC1206" s="52" t="s">
        <v>4</v>
      </c>
      <c r="CD1206" s="69">
        <v>1.43729</v>
      </c>
      <c r="CE1206" s="79">
        <v>1.44357</v>
      </c>
      <c r="CF1206" s="69">
        <v>1.4498500000000001</v>
      </c>
      <c r="CH1206" s="47"/>
      <c r="CI1206" s="52" t="s">
        <v>4</v>
      </c>
      <c r="CJ1206" s="69">
        <v>1.4339900000000001</v>
      </c>
      <c r="CK1206" s="79">
        <v>1.44042</v>
      </c>
      <c r="CL1206" s="69">
        <v>1.44685</v>
      </c>
    </row>
    <row r="1207" spans="2:90" x14ac:dyDescent="0.3">
      <c r="B1207" s="14" t="s">
        <v>17</v>
      </c>
      <c r="C1207" s="50" t="s">
        <v>3</v>
      </c>
      <c r="D1207" s="71">
        <v>88.278319999999994</v>
      </c>
      <c r="E1207" s="107">
        <v>88.833320000000001</v>
      </c>
      <c r="F1207" s="71">
        <v>89.388319999999993</v>
      </c>
      <c r="H1207" s="14" t="s">
        <v>17</v>
      </c>
      <c r="I1207" s="50" t="s">
        <v>3</v>
      </c>
      <c r="J1207" s="71">
        <v>88.272499999999994</v>
      </c>
      <c r="K1207" s="107">
        <v>88.832970000000003</v>
      </c>
      <c r="L1207" s="71">
        <v>89.393439999999998</v>
      </c>
      <c r="N1207" s="14" t="s">
        <v>17</v>
      </c>
      <c r="O1207" s="50" t="s">
        <v>3</v>
      </c>
      <c r="P1207" s="71">
        <v>88.257760000000005</v>
      </c>
      <c r="Q1207" s="107">
        <v>88.828019999999995</v>
      </c>
      <c r="R1207" s="71">
        <v>89.39828</v>
      </c>
      <c r="T1207" s="14" t="s">
        <v>17</v>
      </c>
      <c r="U1207" s="50" t="s">
        <v>3</v>
      </c>
      <c r="V1207" s="71">
        <v>88.233810000000005</v>
      </c>
      <c r="W1207" s="107">
        <v>88.797060000000002</v>
      </c>
      <c r="X1207" s="71">
        <v>89.360309999999998</v>
      </c>
      <c r="Z1207" s="14" t="s">
        <v>17</v>
      </c>
      <c r="AA1207" s="50" t="s">
        <v>3</v>
      </c>
      <c r="AB1207" s="71">
        <v>88.21284</v>
      </c>
      <c r="AC1207" s="107">
        <v>88.805549999999997</v>
      </c>
      <c r="AD1207" s="71">
        <v>89.398269999999997</v>
      </c>
      <c r="AF1207" s="14" t="s">
        <v>17</v>
      </c>
      <c r="AG1207" s="50" t="s">
        <v>3</v>
      </c>
      <c r="AH1207" s="71">
        <v>88.22072</v>
      </c>
      <c r="AI1207" s="107">
        <v>88.797939999999997</v>
      </c>
      <c r="AJ1207" s="71">
        <v>89.375169999999997</v>
      </c>
      <c r="AL1207" s="14" t="s">
        <v>17</v>
      </c>
      <c r="AM1207" s="50" t="s">
        <v>3</v>
      </c>
      <c r="AN1207" s="71">
        <v>88.169309999999996</v>
      </c>
      <c r="AO1207" s="107">
        <v>88.846249999999998</v>
      </c>
      <c r="AP1207" s="71">
        <v>89.52319</v>
      </c>
      <c r="AR1207" s="14" t="s">
        <v>17</v>
      </c>
      <c r="AS1207" s="50" t="s">
        <v>3</v>
      </c>
      <c r="AT1207" s="71">
        <v>88.204430000000002</v>
      </c>
      <c r="AU1207" s="107">
        <v>88.914749999999998</v>
      </c>
      <c r="AV1207" s="71">
        <v>89.625069999999994</v>
      </c>
      <c r="AX1207" s="14" t="s">
        <v>17</v>
      </c>
      <c r="AY1207" s="50" t="s">
        <v>3</v>
      </c>
      <c r="AZ1207" s="71">
        <v>88.22072</v>
      </c>
      <c r="BA1207" s="107">
        <v>88.797939999999997</v>
      </c>
      <c r="BB1207" s="71">
        <v>89.375169999999997</v>
      </c>
      <c r="BD1207" s="14" t="s">
        <v>17</v>
      </c>
      <c r="BE1207" s="50" t="s">
        <v>3</v>
      </c>
      <c r="BF1207" s="71">
        <v>88.169309999999996</v>
      </c>
      <c r="BG1207" s="107">
        <v>88.846249999999998</v>
      </c>
      <c r="BH1207" s="71">
        <v>89.52319</v>
      </c>
      <c r="BJ1207" s="14" t="s">
        <v>17</v>
      </c>
      <c r="BK1207" s="50" t="s">
        <v>3</v>
      </c>
      <c r="BL1207" s="71">
        <v>88.204430000000002</v>
      </c>
      <c r="BM1207" s="107">
        <v>88.914749999999998</v>
      </c>
      <c r="BN1207" s="71">
        <v>89.625069999999994</v>
      </c>
      <c r="BP1207" s="14" t="s">
        <v>17</v>
      </c>
      <c r="BQ1207" s="50" t="s">
        <v>3</v>
      </c>
      <c r="BR1207" s="71">
        <v>88.400419999999997</v>
      </c>
      <c r="BS1207" s="107">
        <v>89.086110000000005</v>
      </c>
      <c r="BT1207" s="71">
        <v>89.771810000000002</v>
      </c>
      <c r="BV1207" s="14" t="s">
        <v>17</v>
      </c>
      <c r="BW1207" s="50" t="s">
        <v>3</v>
      </c>
      <c r="BX1207" s="71">
        <v>88.637190000000004</v>
      </c>
      <c r="BY1207" s="107">
        <v>90.055400000000006</v>
      </c>
      <c r="BZ1207" s="71">
        <v>91.473609999999994</v>
      </c>
      <c r="CB1207" s="14" t="s">
        <v>17</v>
      </c>
      <c r="CC1207" s="50" t="s">
        <v>3</v>
      </c>
      <c r="CD1207" s="71">
        <v>89.578050000000005</v>
      </c>
      <c r="CE1207" s="107">
        <v>91.897400000000005</v>
      </c>
      <c r="CF1207" s="71">
        <v>94.216750000000005</v>
      </c>
      <c r="CH1207" s="14" t="s">
        <v>17</v>
      </c>
      <c r="CI1207" s="50" t="s">
        <v>3</v>
      </c>
      <c r="CJ1207" s="71">
        <v>96.660269999999997</v>
      </c>
      <c r="CK1207" s="107">
        <v>101.71616</v>
      </c>
      <c r="CL1207" s="71">
        <v>106.77204999999999</v>
      </c>
    </row>
    <row r="1208" spans="2:90" x14ac:dyDescent="0.3">
      <c r="B1208" s="47"/>
      <c r="C1208" s="52" t="s">
        <v>4</v>
      </c>
      <c r="D1208" s="69">
        <v>42.302610000000001</v>
      </c>
      <c r="E1208" s="79">
        <v>42.57694</v>
      </c>
      <c r="F1208" s="69">
        <v>42.851280000000003</v>
      </c>
      <c r="H1208" s="47"/>
      <c r="I1208" s="52" t="s">
        <v>4</v>
      </c>
      <c r="J1208" s="69">
        <v>42.302050000000001</v>
      </c>
      <c r="K1208" s="79">
        <v>42.634709999999998</v>
      </c>
      <c r="L1208" s="69">
        <v>42.967359999999999</v>
      </c>
      <c r="N1208" s="47"/>
      <c r="O1208" s="52" t="s">
        <v>4</v>
      </c>
      <c r="P1208" s="69">
        <v>42.288179999999997</v>
      </c>
      <c r="Q1208" s="79">
        <v>42.634349999999998</v>
      </c>
      <c r="R1208" s="69">
        <v>42.980519999999999</v>
      </c>
      <c r="T1208" s="47"/>
      <c r="U1208" s="52" t="s">
        <v>4</v>
      </c>
      <c r="V1208" s="69">
        <v>42.289360000000002</v>
      </c>
      <c r="W1208" s="79">
        <v>42.621299999999998</v>
      </c>
      <c r="X1208" s="69">
        <v>42.953240000000001</v>
      </c>
      <c r="Z1208" s="47"/>
      <c r="AA1208" s="52" t="s">
        <v>4</v>
      </c>
      <c r="AB1208" s="69">
        <v>42.302460000000004</v>
      </c>
      <c r="AC1208" s="79">
        <v>42.591769999999997</v>
      </c>
      <c r="AD1208" s="69">
        <v>42.881079999999997</v>
      </c>
      <c r="AF1208" s="47"/>
      <c r="AG1208" s="52" t="s">
        <v>4</v>
      </c>
      <c r="AH1208" s="69">
        <v>42.320659999999997</v>
      </c>
      <c r="AI1208" s="79">
        <v>42.614260000000002</v>
      </c>
      <c r="AJ1208" s="69">
        <v>42.907870000000003</v>
      </c>
      <c r="AL1208" s="47"/>
      <c r="AM1208" s="52" t="s">
        <v>4</v>
      </c>
      <c r="AN1208" s="69">
        <v>42.318550000000002</v>
      </c>
      <c r="AO1208" s="79">
        <v>42.656669999999998</v>
      </c>
      <c r="AP1208" s="69">
        <v>42.994790000000002</v>
      </c>
      <c r="AR1208" s="47"/>
      <c r="AS1208" s="52" t="s">
        <v>4</v>
      </c>
      <c r="AT1208" s="69">
        <v>42.361240000000002</v>
      </c>
      <c r="AU1208" s="79">
        <v>42.736109999999996</v>
      </c>
      <c r="AV1208" s="69">
        <v>43.110979999999998</v>
      </c>
      <c r="AX1208" s="47"/>
      <c r="AY1208" s="52" t="s">
        <v>4</v>
      </c>
      <c r="AZ1208" s="69">
        <v>42.320659999999997</v>
      </c>
      <c r="BA1208" s="79">
        <v>42.614260000000002</v>
      </c>
      <c r="BB1208" s="69">
        <v>42.907870000000003</v>
      </c>
      <c r="BD1208" s="47"/>
      <c r="BE1208" s="52" t="s">
        <v>4</v>
      </c>
      <c r="BF1208" s="69">
        <v>42.318550000000002</v>
      </c>
      <c r="BG1208" s="79">
        <v>42.656669999999998</v>
      </c>
      <c r="BH1208" s="69">
        <v>42.994790000000002</v>
      </c>
      <c r="BJ1208" s="47"/>
      <c r="BK1208" s="52" t="s">
        <v>4</v>
      </c>
      <c r="BL1208" s="69">
        <v>42.361240000000002</v>
      </c>
      <c r="BM1208" s="79">
        <v>42.736109999999996</v>
      </c>
      <c r="BN1208" s="69">
        <v>43.110979999999998</v>
      </c>
      <c r="BP1208" s="47"/>
      <c r="BQ1208" s="52" t="s">
        <v>4</v>
      </c>
      <c r="BR1208" s="69">
        <v>42.419589999999999</v>
      </c>
      <c r="BS1208" s="79">
        <v>42.895339999999997</v>
      </c>
      <c r="BT1208" s="69">
        <v>43.371090000000002</v>
      </c>
      <c r="BV1208" s="47"/>
      <c r="BW1208" s="52" t="s">
        <v>4</v>
      </c>
      <c r="BX1208" s="69">
        <v>42.686839999999997</v>
      </c>
      <c r="BY1208" s="79">
        <v>43.639670000000002</v>
      </c>
      <c r="BZ1208" s="69">
        <v>44.592500000000001</v>
      </c>
      <c r="CB1208" s="47"/>
      <c r="CC1208" s="52" t="s">
        <v>4</v>
      </c>
      <c r="CD1208" s="69">
        <v>43.316630000000004</v>
      </c>
      <c r="CE1208" s="79">
        <v>44.932049999999997</v>
      </c>
      <c r="CF1208" s="69">
        <v>46.547460000000001</v>
      </c>
      <c r="CH1208" s="47"/>
      <c r="CI1208" s="52" t="s">
        <v>4</v>
      </c>
      <c r="CJ1208" s="69">
        <v>48.051679999999998</v>
      </c>
      <c r="CK1208" s="79">
        <v>52.081809999999997</v>
      </c>
      <c r="CL1208" s="69">
        <v>56.11195</v>
      </c>
    </row>
    <row r="1209" spans="2:90" x14ac:dyDescent="0.3">
      <c r="B1209" s="14" t="s">
        <v>18</v>
      </c>
      <c r="C1209" s="50" t="s">
        <v>3</v>
      </c>
      <c r="D1209" s="71">
        <v>84.912899999999993</v>
      </c>
      <c r="E1209" s="78">
        <v>85.232640000000004</v>
      </c>
      <c r="F1209" s="71">
        <v>85.552379999999999</v>
      </c>
      <c r="H1209" s="14" t="s">
        <v>18</v>
      </c>
      <c r="I1209" s="50" t="s">
        <v>3</v>
      </c>
      <c r="J1209" s="71">
        <v>84.910380000000004</v>
      </c>
      <c r="K1209" s="78">
        <v>85.232230000000001</v>
      </c>
      <c r="L1209" s="71">
        <v>85.554079999999999</v>
      </c>
      <c r="N1209" s="14" t="s">
        <v>18</v>
      </c>
      <c r="O1209" s="50" t="s">
        <v>3</v>
      </c>
      <c r="P1209" s="71">
        <v>84.913089999999997</v>
      </c>
      <c r="Q1209" s="78">
        <v>85.233350000000002</v>
      </c>
      <c r="R1209" s="71">
        <v>85.553619999999995</v>
      </c>
      <c r="T1209" s="14" t="s">
        <v>18</v>
      </c>
      <c r="U1209" s="50" t="s">
        <v>3</v>
      </c>
      <c r="V1209" s="71">
        <v>84.912019999999998</v>
      </c>
      <c r="W1209" s="78">
        <v>85.233770000000007</v>
      </c>
      <c r="X1209" s="71">
        <v>85.555520000000001</v>
      </c>
      <c r="Z1209" s="14" t="s">
        <v>18</v>
      </c>
      <c r="AA1209" s="50" t="s">
        <v>3</v>
      </c>
      <c r="AB1209" s="71">
        <v>84.914869999999993</v>
      </c>
      <c r="AC1209" s="78">
        <v>85.231679999999997</v>
      </c>
      <c r="AD1209" s="71">
        <v>85.548479999999998</v>
      </c>
      <c r="AF1209" s="14" t="s">
        <v>18</v>
      </c>
      <c r="AG1209" s="50" t="s">
        <v>3</v>
      </c>
      <c r="AH1209" s="71">
        <v>84.912109999999998</v>
      </c>
      <c r="AI1209" s="78">
        <v>85.228250000000003</v>
      </c>
      <c r="AJ1209" s="71">
        <v>85.544390000000007</v>
      </c>
      <c r="AL1209" s="14" t="s">
        <v>18</v>
      </c>
      <c r="AM1209" s="50" t="s">
        <v>3</v>
      </c>
      <c r="AN1209" s="71">
        <v>84.919359999999998</v>
      </c>
      <c r="AO1209" s="78">
        <v>85.235519999999994</v>
      </c>
      <c r="AP1209" s="71">
        <v>85.551680000000005</v>
      </c>
      <c r="AR1209" s="14" t="s">
        <v>18</v>
      </c>
      <c r="AS1209" s="50" t="s">
        <v>3</v>
      </c>
      <c r="AT1209" s="71">
        <v>84.915440000000004</v>
      </c>
      <c r="AU1209" s="78">
        <v>85.225700000000003</v>
      </c>
      <c r="AV1209" s="71">
        <v>85.535960000000003</v>
      </c>
      <c r="AX1209" s="14" t="s">
        <v>18</v>
      </c>
      <c r="AY1209" s="50" t="s">
        <v>3</v>
      </c>
      <c r="AZ1209" s="71">
        <v>84.912109999999998</v>
      </c>
      <c r="BA1209" s="78">
        <v>85.228250000000003</v>
      </c>
      <c r="BB1209" s="71">
        <v>85.544390000000007</v>
      </c>
      <c r="BD1209" s="14" t="s">
        <v>18</v>
      </c>
      <c r="BE1209" s="50" t="s">
        <v>3</v>
      </c>
      <c r="BF1209" s="71">
        <v>84.919359999999998</v>
      </c>
      <c r="BG1209" s="78">
        <v>85.235519999999994</v>
      </c>
      <c r="BH1209" s="71">
        <v>85.551680000000005</v>
      </c>
      <c r="BJ1209" s="14" t="s">
        <v>18</v>
      </c>
      <c r="BK1209" s="50" t="s">
        <v>3</v>
      </c>
      <c r="BL1209" s="71">
        <v>84.915440000000004</v>
      </c>
      <c r="BM1209" s="78">
        <v>85.225700000000003</v>
      </c>
      <c r="BN1209" s="71">
        <v>85.535960000000003</v>
      </c>
      <c r="BP1209" s="14" t="s">
        <v>18</v>
      </c>
      <c r="BQ1209" s="50" t="s">
        <v>3</v>
      </c>
      <c r="BR1209" s="71">
        <v>84.940420000000003</v>
      </c>
      <c r="BS1209" s="78">
        <v>85.241529999999997</v>
      </c>
      <c r="BT1209" s="71">
        <v>85.542630000000003</v>
      </c>
      <c r="BV1209" s="14" t="s">
        <v>18</v>
      </c>
      <c r="BW1209" s="50" t="s">
        <v>3</v>
      </c>
      <c r="BX1209" s="71">
        <v>84.918700000000001</v>
      </c>
      <c r="BY1209" s="78">
        <v>85.226659999999995</v>
      </c>
      <c r="BZ1209" s="71">
        <v>85.534620000000004</v>
      </c>
      <c r="CB1209" s="14" t="s">
        <v>18</v>
      </c>
      <c r="CC1209" s="50" t="s">
        <v>3</v>
      </c>
      <c r="CD1209" s="71">
        <v>84.929950000000005</v>
      </c>
      <c r="CE1209" s="78">
        <v>85.240579999999994</v>
      </c>
      <c r="CF1209" s="71">
        <v>85.551199999999994</v>
      </c>
      <c r="CH1209" s="14" t="s">
        <v>18</v>
      </c>
      <c r="CI1209" s="50" t="s">
        <v>3</v>
      </c>
      <c r="CJ1209" s="71">
        <v>84.858350000000002</v>
      </c>
      <c r="CK1209" s="78">
        <v>85.17201</v>
      </c>
      <c r="CL1209" s="71">
        <v>85.485659999999996</v>
      </c>
    </row>
    <row r="1210" spans="2:90" x14ac:dyDescent="0.3">
      <c r="B1210" s="47"/>
      <c r="C1210" s="52" t="s">
        <v>4</v>
      </c>
      <c r="D1210" s="69">
        <v>40.615229999999997</v>
      </c>
      <c r="E1210" s="79">
        <v>40.881599999999999</v>
      </c>
      <c r="F1210" s="69">
        <v>41.147959999999998</v>
      </c>
      <c r="H1210" s="47"/>
      <c r="I1210" s="52" t="s">
        <v>4</v>
      </c>
      <c r="J1210" s="69">
        <v>40.615609999999997</v>
      </c>
      <c r="K1210" s="79">
        <v>40.88297</v>
      </c>
      <c r="L1210" s="69">
        <v>41.15034</v>
      </c>
      <c r="N1210" s="47"/>
      <c r="O1210" s="52" t="s">
        <v>4</v>
      </c>
      <c r="P1210" s="69">
        <v>40.616430000000001</v>
      </c>
      <c r="Q1210" s="79">
        <v>40.882330000000003</v>
      </c>
      <c r="R1210" s="69">
        <v>41.148220000000002</v>
      </c>
      <c r="T1210" s="47"/>
      <c r="U1210" s="52" t="s">
        <v>4</v>
      </c>
      <c r="V1210" s="69">
        <v>40.613039999999998</v>
      </c>
      <c r="W1210" s="79">
        <v>40.88062</v>
      </c>
      <c r="X1210" s="69">
        <v>41.148200000000003</v>
      </c>
      <c r="Z1210" s="47"/>
      <c r="AA1210" s="52" t="s">
        <v>4</v>
      </c>
      <c r="AB1210" s="69">
        <v>40.610169999999997</v>
      </c>
      <c r="AC1210" s="79">
        <v>40.876959999999997</v>
      </c>
      <c r="AD1210" s="69">
        <v>41.143749999999997</v>
      </c>
      <c r="AF1210" s="47"/>
      <c r="AG1210" s="52" t="s">
        <v>4</v>
      </c>
      <c r="AH1210" s="69">
        <v>40.609679999999997</v>
      </c>
      <c r="AI1210" s="79">
        <v>40.877020000000002</v>
      </c>
      <c r="AJ1210" s="69">
        <v>41.144370000000002</v>
      </c>
      <c r="AL1210" s="47"/>
      <c r="AM1210" s="52" t="s">
        <v>4</v>
      </c>
      <c r="AN1210" s="69">
        <v>40.610950000000003</v>
      </c>
      <c r="AO1210" s="79">
        <v>40.878869999999999</v>
      </c>
      <c r="AP1210" s="69">
        <v>41.146790000000003</v>
      </c>
      <c r="AR1210" s="47"/>
      <c r="AS1210" s="52" t="s">
        <v>4</v>
      </c>
      <c r="AT1210" s="69">
        <v>40.60707</v>
      </c>
      <c r="AU1210" s="79">
        <v>40.875329999999998</v>
      </c>
      <c r="AV1210" s="69">
        <v>41.14358</v>
      </c>
      <c r="AX1210" s="47"/>
      <c r="AY1210" s="52" t="s">
        <v>4</v>
      </c>
      <c r="AZ1210" s="69">
        <v>40.609679999999997</v>
      </c>
      <c r="BA1210" s="79">
        <v>40.877020000000002</v>
      </c>
      <c r="BB1210" s="69">
        <v>41.144370000000002</v>
      </c>
      <c r="BD1210" s="47"/>
      <c r="BE1210" s="52" t="s">
        <v>4</v>
      </c>
      <c r="BF1210" s="69">
        <v>40.610950000000003</v>
      </c>
      <c r="BG1210" s="79">
        <v>40.878869999999999</v>
      </c>
      <c r="BH1210" s="69">
        <v>41.146790000000003</v>
      </c>
      <c r="BJ1210" s="47"/>
      <c r="BK1210" s="52" t="s">
        <v>4</v>
      </c>
      <c r="BL1210" s="69">
        <v>40.60707</v>
      </c>
      <c r="BM1210" s="79">
        <v>40.875329999999998</v>
      </c>
      <c r="BN1210" s="69">
        <v>41.14358</v>
      </c>
      <c r="BP1210" s="47"/>
      <c r="BQ1210" s="52" t="s">
        <v>4</v>
      </c>
      <c r="BR1210" s="69">
        <v>40.611420000000003</v>
      </c>
      <c r="BS1210" s="79">
        <v>40.878</v>
      </c>
      <c r="BT1210" s="69">
        <v>41.144579999999998</v>
      </c>
      <c r="BV1210" s="47"/>
      <c r="BW1210" s="52" t="s">
        <v>4</v>
      </c>
      <c r="BX1210" s="69">
        <v>40.603749999999998</v>
      </c>
      <c r="BY1210" s="79">
        <v>40.872729999999997</v>
      </c>
      <c r="BZ1210" s="69">
        <v>41.1417</v>
      </c>
      <c r="CB1210" s="47"/>
      <c r="CC1210" s="52" t="s">
        <v>4</v>
      </c>
      <c r="CD1210" s="69">
        <v>40.603740000000002</v>
      </c>
      <c r="CE1210" s="79">
        <v>40.87135</v>
      </c>
      <c r="CF1210" s="69">
        <v>41.138959999999997</v>
      </c>
      <c r="CH1210" s="47"/>
      <c r="CI1210" s="52" t="s">
        <v>4</v>
      </c>
      <c r="CJ1210" s="69">
        <v>40.600630000000002</v>
      </c>
      <c r="CK1210" s="79">
        <v>40.868139999999997</v>
      </c>
      <c r="CL1210" s="69">
        <v>41.135649999999998</v>
      </c>
    </row>
    <row r="1211" spans="2:90" x14ac:dyDescent="0.3">
      <c r="B1211" s="14" t="s">
        <v>19</v>
      </c>
      <c r="C1211" s="50" t="s">
        <v>3</v>
      </c>
      <c r="D1211" s="71">
        <v>1.4970300000000001</v>
      </c>
      <c r="E1211" s="107">
        <v>1.61435</v>
      </c>
      <c r="F1211" s="71">
        <v>1.7316800000000001</v>
      </c>
      <c r="H1211" s="14" t="s">
        <v>19</v>
      </c>
      <c r="I1211" s="50" t="s">
        <v>3</v>
      </c>
      <c r="J1211" s="71">
        <v>1.49627</v>
      </c>
      <c r="K1211" s="107">
        <v>1.6118600000000001</v>
      </c>
      <c r="L1211" s="71">
        <v>1.7274499999999999</v>
      </c>
      <c r="N1211" s="14" t="s">
        <v>19</v>
      </c>
      <c r="O1211" s="50" t="s">
        <v>3</v>
      </c>
      <c r="P1211" s="71">
        <v>1.4875799999999999</v>
      </c>
      <c r="Q1211" s="107">
        <v>1.6023700000000001</v>
      </c>
      <c r="R1211" s="71">
        <v>1.7171700000000001</v>
      </c>
      <c r="T1211" s="14" t="s">
        <v>19</v>
      </c>
      <c r="U1211" s="50" t="s">
        <v>3</v>
      </c>
      <c r="V1211" s="71">
        <v>1.4732000000000001</v>
      </c>
      <c r="W1211" s="107">
        <v>1.58386</v>
      </c>
      <c r="X1211" s="71">
        <v>1.69452</v>
      </c>
      <c r="Z1211" s="14" t="s">
        <v>19</v>
      </c>
      <c r="AA1211" s="50" t="s">
        <v>3</v>
      </c>
      <c r="AB1211" s="71">
        <v>1.4618</v>
      </c>
      <c r="AC1211" s="107">
        <v>1.56603</v>
      </c>
      <c r="AD1211" s="71">
        <v>1.67025</v>
      </c>
      <c r="AF1211" s="14" t="s">
        <v>19</v>
      </c>
      <c r="AG1211" s="50" t="s">
        <v>3</v>
      </c>
      <c r="AH1211" s="71">
        <v>1.4571499999999999</v>
      </c>
      <c r="AI1211" s="107">
        <v>1.54945</v>
      </c>
      <c r="AJ1211" s="71">
        <v>1.6417600000000001</v>
      </c>
      <c r="AL1211" s="14" t="s">
        <v>19</v>
      </c>
      <c r="AM1211" s="50" t="s">
        <v>3</v>
      </c>
      <c r="AN1211" s="71">
        <v>1.42296</v>
      </c>
      <c r="AO1211" s="107">
        <v>1.51495</v>
      </c>
      <c r="AP1211" s="71">
        <v>1.60693</v>
      </c>
      <c r="AR1211" s="14" t="s">
        <v>19</v>
      </c>
      <c r="AS1211" s="50" t="s">
        <v>3</v>
      </c>
      <c r="AT1211" s="71">
        <v>1.39584</v>
      </c>
      <c r="AU1211" s="107">
        <v>1.4755400000000001</v>
      </c>
      <c r="AV1211" s="71">
        <v>1.55524</v>
      </c>
      <c r="AX1211" s="14" t="s">
        <v>19</v>
      </c>
      <c r="AY1211" s="50" t="s">
        <v>3</v>
      </c>
      <c r="AZ1211" s="71">
        <v>1.4571499999999999</v>
      </c>
      <c r="BA1211" s="107">
        <v>1.54945</v>
      </c>
      <c r="BB1211" s="71">
        <v>1.6417600000000001</v>
      </c>
      <c r="BD1211" s="14" t="s">
        <v>19</v>
      </c>
      <c r="BE1211" s="50" t="s">
        <v>3</v>
      </c>
      <c r="BF1211" s="71">
        <v>1.42296</v>
      </c>
      <c r="BG1211" s="107">
        <v>1.51495</v>
      </c>
      <c r="BH1211" s="71">
        <v>1.60693</v>
      </c>
      <c r="BJ1211" s="14" t="s">
        <v>19</v>
      </c>
      <c r="BK1211" s="50" t="s">
        <v>3</v>
      </c>
      <c r="BL1211" s="71">
        <v>1.39584</v>
      </c>
      <c r="BM1211" s="107">
        <v>1.4755400000000001</v>
      </c>
      <c r="BN1211" s="71">
        <v>1.55524</v>
      </c>
      <c r="BP1211" s="14" t="s">
        <v>19</v>
      </c>
      <c r="BQ1211" s="50" t="s">
        <v>3</v>
      </c>
      <c r="BR1211" s="71">
        <v>1.3506199999999999</v>
      </c>
      <c r="BS1211" s="107">
        <v>1.4170400000000001</v>
      </c>
      <c r="BT1211" s="71">
        <v>1.4834700000000001</v>
      </c>
      <c r="BV1211" s="14" t="s">
        <v>19</v>
      </c>
      <c r="BW1211" s="50" t="s">
        <v>3</v>
      </c>
      <c r="BX1211" s="71">
        <v>1.30579</v>
      </c>
      <c r="BY1211" s="107">
        <v>1.3530199999999999</v>
      </c>
      <c r="BZ1211" s="71">
        <v>1.4002399999999999</v>
      </c>
      <c r="CB1211" s="14" t="s">
        <v>19</v>
      </c>
      <c r="CC1211" s="50" t="s">
        <v>3</v>
      </c>
      <c r="CD1211" s="71">
        <v>1.22095</v>
      </c>
      <c r="CE1211" s="107">
        <v>1.24996</v>
      </c>
      <c r="CF1211" s="71">
        <v>1.2789600000000001</v>
      </c>
      <c r="CH1211" s="14" t="s">
        <v>19</v>
      </c>
      <c r="CI1211" s="50" t="s">
        <v>3</v>
      </c>
      <c r="CJ1211" s="71">
        <v>1.08165</v>
      </c>
      <c r="CK1211" s="107">
        <v>1.10185</v>
      </c>
      <c r="CL1211" s="71">
        <v>1.12205</v>
      </c>
    </row>
    <row r="1212" spans="2:90" x14ac:dyDescent="0.3">
      <c r="B1212" s="47"/>
      <c r="C1212" s="52" t="s">
        <v>4</v>
      </c>
      <c r="D1212" s="69">
        <v>1.15286</v>
      </c>
      <c r="E1212" s="79">
        <v>1.2202</v>
      </c>
      <c r="F1212" s="69">
        <v>1.2875300000000001</v>
      </c>
      <c r="H1212" s="47"/>
      <c r="I1212" s="52" t="s">
        <v>4</v>
      </c>
      <c r="J1212" s="69">
        <v>1.14741</v>
      </c>
      <c r="K1212" s="79">
        <v>1.2119800000000001</v>
      </c>
      <c r="L1212" s="69">
        <v>1.2765500000000001</v>
      </c>
      <c r="N1212" s="47"/>
      <c r="O1212" s="52" t="s">
        <v>4</v>
      </c>
      <c r="P1212" s="69">
        <v>1.13723</v>
      </c>
      <c r="Q1212" s="79">
        <v>1.1982600000000001</v>
      </c>
      <c r="R1212" s="69">
        <v>1.25929</v>
      </c>
      <c r="T1212" s="47"/>
      <c r="U1212" s="52" t="s">
        <v>4</v>
      </c>
      <c r="V1212" s="69">
        <v>1.12629</v>
      </c>
      <c r="W1212" s="79">
        <v>1.1856100000000001</v>
      </c>
      <c r="X1212" s="69">
        <v>1.2449300000000001</v>
      </c>
      <c r="Z1212" s="47"/>
      <c r="AA1212" s="52" t="s">
        <v>4</v>
      </c>
      <c r="AB1212" s="69">
        <v>1.11192</v>
      </c>
      <c r="AC1212" s="79">
        <v>1.16391</v>
      </c>
      <c r="AD1212" s="69">
        <v>1.2159</v>
      </c>
      <c r="AF1212" s="47"/>
      <c r="AG1212" s="52" t="s">
        <v>4</v>
      </c>
      <c r="AH1212" s="69">
        <v>1.1010899999999999</v>
      </c>
      <c r="AI1212" s="79">
        <v>1.1495200000000001</v>
      </c>
      <c r="AJ1212" s="69">
        <v>1.19794</v>
      </c>
      <c r="AL1212" s="47"/>
      <c r="AM1212" s="52" t="s">
        <v>4</v>
      </c>
      <c r="AN1212" s="69">
        <v>1.0723800000000001</v>
      </c>
      <c r="AO1212" s="79">
        <v>1.1269199999999999</v>
      </c>
      <c r="AP1212" s="69">
        <v>1.18146</v>
      </c>
      <c r="AR1212" s="47"/>
      <c r="AS1212" s="52" t="s">
        <v>4</v>
      </c>
      <c r="AT1212" s="69">
        <v>1.05033</v>
      </c>
      <c r="AU1212" s="79">
        <v>1.1052299999999999</v>
      </c>
      <c r="AV1212" s="69">
        <v>1.16012</v>
      </c>
      <c r="AX1212" s="47"/>
      <c r="AY1212" s="52" t="s">
        <v>4</v>
      </c>
      <c r="AZ1212" s="69">
        <v>1.1010899999999999</v>
      </c>
      <c r="BA1212" s="79">
        <v>1.1495200000000001</v>
      </c>
      <c r="BB1212" s="69">
        <v>1.19794</v>
      </c>
      <c r="BD1212" s="47"/>
      <c r="BE1212" s="52" t="s">
        <v>4</v>
      </c>
      <c r="BF1212" s="69">
        <v>1.0723800000000001</v>
      </c>
      <c r="BG1212" s="79">
        <v>1.1269199999999999</v>
      </c>
      <c r="BH1212" s="69">
        <v>1.18146</v>
      </c>
      <c r="BJ1212" s="47"/>
      <c r="BK1212" s="52" t="s">
        <v>4</v>
      </c>
      <c r="BL1212" s="69">
        <v>1.05033</v>
      </c>
      <c r="BM1212" s="79">
        <v>1.1052299999999999</v>
      </c>
      <c r="BN1212" s="69">
        <v>1.16012</v>
      </c>
      <c r="BP1212" s="47"/>
      <c r="BQ1212" s="52" t="s">
        <v>4</v>
      </c>
      <c r="BR1212" s="69">
        <v>1.0355000000000001</v>
      </c>
      <c r="BS1212" s="79">
        <v>1.0904799999999999</v>
      </c>
      <c r="BT1212" s="69">
        <v>1.1454599999999999</v>
      </c>
      <c r="BV1212" s="47"/>
      <c r="BW1212" s="52" t="s">
        <v>4</v>
      </c>
      <c r="BX1212" s="69">
        <v>1.04416</v>
      </c>
      <c r="BY1212" s="79">
        <v>1.12059</v>
      </c>
      <c r="BZ1212" s="69">
        <v>1.1970099999999999</v>
      </c>
      <c r="CB1212" s="47"/>
      <c r="CC1212" s="52" t="s">
        <v>4</v>
      </c>
      <c r="CD1212" s="69">
        <v>1.0592299999999999</v>
      </c>
      <c r="CE1212" s="79">
        <v>1.13106</v>
      </c>
      <c r="CF1212" s="69">
        <v>1.20289</v>
      </c>
      <c r="CH1212" s="47"/>
      <c r="CI1212" s="52" t="s">
        <v>4</v>
      </c>
      <c r="CJ1212" s="69">
        <v>1.0772600000000001</v>
      </c>
      <c r="CK1212" s="79">
        <v>1.12262</v>
      </c>
      <c r="CL1212" s="69">
        <v>1.16798</v>
      </c>
    </row>
    <row r="1213" spans="2:90" x14ac:dyDescent="0.3">
      <c r="B1213" s="14" t="s">
        <v>20</v>
      </c>
      <c r="C1213" s="50" t="s">
        <v>3</v>
      </c>
      <c r="D1213" s="71">
        <v>1.2620899999999999</v>
      </c>
      <c r="E1213" s="107">
        <v>1.40405</v>
      </c>
      <c r="F1213" s="71">
        <v>1.5460100000000001</v>
      </c>
      <c r="H1213" s="14" t="s">
        <v>20</v>
      </c>
      <c r="I1213" s="50" t="s">
        <v>3</v>
      </c>
      <c r="J1213" s="71">
        <v>1.2523299999999999</v>
      </c>
      <c r="K1213" s="107">
        <v>1.39469</v>
      </c>
      <c r="L1213" s="71">
        <v>1.53705</v>
      </c>
      <c r="N1213" s="14" t="s">
        <v>20</v>
      </c>
      <c r="O1213" s="50" t="s">
        <v>3</v>
      </c>
      <c r="P1213" s="71">
        <v>1.2397800000000001</v>
      </c>
      <c r="Q1213" s="107">
        <v>1.38819</v>
      </c>
      <c r="R1213" s="71">
        <v>1.53661</v>
      </c>
      <c r="T1213" s="14" t="s">
        <v>20</v>
      </c>
      <c r="U1213" s="50" t="s">
        <v>3</v>
      </c>
      <c r="V1213" s="71">
        <v>1.2372000000000001</v>
      </c>
      <c r="W1213" s="107">
        <v>1.3870899999999999</v>
      </c>
      <c r="X1213" s="71">
        <v>1.53698</v>
      </c>
      <c r="Z1213" s="14" t="s">
        <v>20</v>
      </c>
      <c r="AA1213" s="50" t="s">
        <v>3</v>
      </c>
      <c r="AB1213" s="71">
        <v>1.2229099999999999</v>
      </c>
      <c r="AC1213" s="107">
        <v>1.3732899999999999</v>
      </c>
      <c r="AD1213" s="71">
        <v>1.5236799999999999</v>
      </c>
      <c r="AF1213" s="14" t="s">
        <v>20</v>
      </c>
      <c r="AG1213" s="50" t="s">
        <v>3</v>
      </c>
      <c r="AH1213" s="71">
        <v>1.20611</v>
      </c>
      <c r="AI1213" s="107">
        <v>1.34829</v>
      </c>
      <c r="AJ1213" s="71">
        <v>1.49047</v>
      </c>
      <c r="AL1213" s="14" t="s">
        <v>20</v>
      </c>
      <c r="AM1213" s="50" t="s">
        <v>3</v>
      </c>
      <c r="AN1213" s="71">
        <v>1.15846</v>
      </c>
      <c r="AO1213" s="107">
        <v>1.32246</v>
      </c>
      <c r="AP1213" s="71">
        <v>1.48645</v>
      </c>
      <c r="AR1213" s="14" t="s">
        <v>20</v>
      </c>
      <c r="AS1213" s="50" t="s">
        <v>3</v>
      </c>
      <c r="AT1213" s="71">
        <v>1.1051500000000001</v>
      </c>
      <c r="AU1213" s="107">
        <v>1.2745899999999999</v>
      </c>
      <c r="AV1213" s="71">
        <v>1.4440299999999999</v>
      </c>
      <c r="AX1213" s="14" t="s">
        <v>20</v>
      </c>
      <c r="AY1213" s="50" t="s">
        <v>3</v>
      </c>
      <c r="AZ1213" s="71">
        <v>1.20611</v>
      </c>
      <c r="BA1213" s="107">
        <v>1.34829</v>
      </c>
      <c r="BB1213" s="71">
        <v>1.49047</v>
      </c>
      <c r="BD1213" s="14" t="s">
        <v>20</v>
      </c>
      <c r="BE1213" s="50" t="s">
        <v>3</v>
      </c>
      <c r="BF1213" s="71">
        <v>1.15846</v>
      </c>
      <c r="BG1213" s="107">
        <v>1.32246</v>
      </c>
      <c r="BH1213" s="71">
        <v>1.48645</v>
      </c>
      <c r="BJ1213" s="14" t="s">
        <v>20</v>
      </c>
      <c r="BK1213" s="50" t="s">
        <v>3</v>
      </c>
      <c r="BL1213" s="71">
        <v>1.1051500000000001</v>
      </c>
      <c r="BM1213" s="107">
        <v>1.2745899999999999</v>
      </c>
      <c r="BN1213" s="71">
        <v>1.4440299999999999</v>
      </c>
      <c r="BP1213" s="14" t="s">
        <v>20</v>
      </c>
      <c r="BQ1213" s="50" t="s">
        <v>3</v>
      </c>
      <c r="BR1213" s="71">
        <v>1.0291399999999999</v>
      </c>
      <c r="BS1213" s="107">
        <v>1.2094100000000001</v>
      </c>
      <c r="BT1213" s="71">
        <v>1.38967</v>
      </c>
      <c r="BV1213" s="14" t="s">
        <v>20</v>
      </c>
      <c r="BW1213" s="50" t="s">
        <v>3</v>
      </c>
      <c r="BX1213" s="71">
        <v>0.8952</v>
      </c>
      <c r="BY1213" s="107">
        <v>1.0484</v>
      </c>
      <c r="BZ1213" s="71">
        <v>1.2016</v>
      </c>
      <c r="CB1213" s="14" t="s">
        <v>20</v>
      </c>
      <c r="CC1213" s="50" t="s">
        <v>3</v>
      </c>
      <c r="CD1213" s="71">
        <v>0.71911999999999998</v>
      </c>
      <c r="CE1213" s="107">
        <v>0.85338999999999998</v>
      </c>
      <c r="CF1213" s="71">
        <v>0.98765999999999998</v>
      </c>
      <c r="CH1213" s="14" t="s">
        <v>20</v>
      </c>
      <c r="CI1213" s="50" t="s">
        <v>3</v>
      </c>
      <c r="CJ1213" s="71">
        <v>0.49235000000000001</v>
      </c>
      <c r="CK1213" s="107">
        <v>0.59599000000000002</v>
      </c>
      <c r="CL1213" s="71">
        <v>0.69964000000000004</v>
      </c>
    </row>
    <row r="1214" spans="2:90" x14ac:dyDescent="0.3">
      <c r="B1214" s="47"/>
      <c r="C1214" s="52" t="s">
        <v>4</v>
      </c>
      <c r="D1214" s="69">
        <v>1.0131300000000001</v>
      </c>
      <c r="E1214" s="79">
        <v>1.0642199999999999</v>
      </c>
      <c r="F1214" s="69">
        <v>1.11531</v>
      </c>
      <c r="H1214" s="47"/>
      <c r="I1214" s="52" t="s">
        <v>4</v>
      </c>
      <c r="J1214" s="69">
        <v>1.0125200000000001</v>
      </c>
      <c r="K1214" s="79">
        <v>1.0640799999999999</v>
      </c>
      <c r="L1214" s="69">
        <v>1.11565</v>
      </c>
      <c r="N1214" s="47"/>
      <c r="O1214" s="52" t="s">
        <v>4</v>
      </c>
      <c r="P1214" s="69">
        <v>1.0101599999999999</v>
      </c>
      <c r="Q1214" s="79">
        <v>1.0630299999999999</v>
      </c>
      <c r="R1214" s="69">
        <v>1.1158999999999999</v>
      </c>
      <c r="T1214" s="47"/>
      <c r="U1214" s="52" t="s">
        <v>4</v>
      </c>
      <c r="V1214" s="69">
        <v>1.0056799999999999</v>
      </c>
      <c r="W1214" s="79">
        <v>1.06036</v>
      </c>
      <c r="X1214" s="69">
        <v>1.11504</v>
      </c>
      <c r="Z1214" s="47"/>
      <c r="AA1214" s="52" t="s">
        <v>4</v>
      </c>
      <c r="AB1214" s="69">
        <v>1.0057</v>
      </c>
      <c r="AC1214" s="79">
        <v>1.0598700000000001</v>
      </c>
      <c r="AD1214" s="69">
        <v>1.1140399999999999</v>
      </c>
      <c r="AF1214" s="47"/>
      <c r="AG1214" s="52" t="s">
        <v>4</v>
      </c>
      <c r="AH1214" s="69">
        <v>1.0054799999999999</v>
      </c>
      <c r="AI1214" s="79">
        <v>1.0632200000000001</v>
      </c>
      <c r="AJ1214" s="69">
        <v>1.12097</v>
      </c>
      <c r="AL1214" s="47"/>
      <c r="AM1214" s="52" t="s">
        <v>4</v>
      </c>
      <c r="AN1214" s="69">
        <v>1.0029999999999999</v>
      </c>
      <c r="AO1214" s="79">
        <v>1.05955</v>
      </c>
      <c r="AP1214" s="69">
        <v>1.1161000000000001</v>
      </c>
      <c r="AR1214" s="47"/>
      <c r="AS1214" s="52" t="s">
        <v>4</v>
      </c>
      <c r="AT1214" s="69">
        <v>0.98624000000000001</v>
      </c>
      <c r="AU1214" s="79">
        <v>1.0517700000000001</v>
      </c>
      <c r="AV1214" s="69">
        <v>1.1173</v>
      </c>
      <c r="AX1214" s="47"/>
      <c r="AY1214" s="52" t="s">
        <v>4</v>
      </c>
      <c r="AZ1214" s="69">
        <v>1.0054799999999999</v>
      </c>
      <c r="BA1214" s="79">
        <v>1.0632200000000001</v>
      </c>
      <c r="BB1214" s="69">
        <v>1.12097</v>
      </c>
      <c r="BD1214" s="47"/>
      <c r="BE1214" s="52" t="s">
        <v>4</v>
      </c>
      <c r="BF1214" s="69">
        <v>1.0029999999999999</v>
      </c>
      <c r="BG1214" s="79">
        <v>1.05955</v>
      </c>
      <c r="BH1214" s="69">
        <v>1.1161000000000001</v>
      </c>
      <c r="BJ1214" s="47"/>
      <c r="BK1214" s="52" t="s">
        <v>4</v>
      </c>
      <c r="BL1214" s="69">
        <v>0.98624000000000001</v>
      </c>
      <c r="BM1214" s="79">
        <v>1.0517700000000001</v>
      </c>
      <c r="BN1214" s="69">
        <v>1.1173</v>
      </c>
      <c r="BP1214" s="47"/>
      <c r="BQ1214" s="52" t="s">
        <v>4</v>
      </c>
      <c r="BR1214" s="69">
        <v>0.96879000000000004</v>
      </c>
      <c r="BS1214" s="79">
        <v>1.0414399999999999</v>
      </c>
      <c r="BT1214" s="69">
        <v>1.1141000000000001</v>
      </c>
      <c r="BV1214" s="47"/>
      <c r="BW1214" s="52" t="s">
        <v>4</v>
      </c>
      <c r="BX1214" s="69">
        <v>0.92376999999999998</v>
      </c>
      <c r="BY1214" s="79">
        <v>0.99519000000000002</v>
      </c>
      <c r="BZ1214" s="69">
        <v>1.0666100000000001</v>
      </c>
      <c r="CB1214" s="47"/>
      <c r="CC1214" s="52" t="s">
        <v>4</v>
      </c>
      <c r="CD1214" s="69">
        <v>0.81681000000000004</v>
      </c>
      <c r="CE1214" s="79">
        <v>0.89790000000000003</v>
      </c>
      <c r="CF1214" s="69">
        <v>0.97897999999999996</v>
      </c>
      <c r="CH1214" s="47"/>
      <c r="CI1214" s="52" t="s">
        <v>4</v>
      </c>
      <c r="CJ1214" s="69">
        <v>0.63873000000000002</v>
      </c>
      <c r="CK1214" s="79">
        <v>0.74106000000000005</v>
      </c>
      <c r="CL1214" s="69">
        <v>0.84338999999999997</v>
      </c>
    </row>
    <row r="1215" spans="2:90" x14ac:dyDescent="0.3">
      <c r="B1215" s="14" t="s">
        <v>21</v>
      </c>
      <c r="C1215" s="50" t="s">
        <v>3</v>
      </c>
      <c r="D1215" s="71">
        <v>1.4603200000000001</v>
      </c>
      <c r="E1215" s="78">
        <v>1.5789800000000001</v>
      </c>
      <c r="F1215" s="71">
        <v>1.69763</v>
      </c>
      <c r="H1215" s="14" t="s">
        <v>21</v>
      </c>
      <c r="I1215" s="50" t="s">
        <v>3</v>
      </c>
      <c r="J1215" s="71">
        <v>1.45461</v>
      </c>
      <c r="K1215" s="78">
        <v>1.5722799999999999</v>
      </c>
      <c r="L1215" s="71">
        <v>1.6899500000000001</v>
      </c>
      <c r="N1215" s="14" t="s">
        <v>21</v>
      </c>
      <c r="O1215" s="50" t="s">
        <v>3</v>
      </c>
      <c r="P1215" s="71">
        <v>1.4458599999999999</v>
      </c>
      <c r="Q1215" s="78">
        <v>1.5663400000000001</v>
      </c>
      <c r="R1215" s="71">
        <v>1.6868099999999999</v>
      </c>
      <c r="T1215" s="14" t="s">
        <v>21</v>
      </c>
      <c r="U1215" s="50" t="s">
        <v>3</v>
      </c>
      <c r="V1215" s="71">
        <v>1.4414400000000001</v>
      </c>
      <c r="W1215" s="78">
        <v>1.5620499999999999</v>
      </c>
      <c r="X1215" s="71">
        <v>1.68266</v>
      </c>
      <c r="Z1215" s="14" t="s">
        <v>21</v>
      </c>
      <c r="AA1215" s="50" t="s">
        <v>3</v>
      </c>
      <c r="AB1215" s="71">
        <v>1.4364600000000001</v>
      </c>
      <c r="AC1215" s="78">
        <v>1.5538400000000001</v>
      </c>
      <c r="AD1215" s="71">
        <v>1.6712199999999999</v>
      </c>
      <c r="AF1215" s="14" t="s">
        <v>21</v>
      </c>
      <c r="AG1215" s="50" t="s">
        <v>3</v>
      </c>
      <c r="AH1215" s="71">
        <v>1.4207700000000001</v>
      </c>
      <c r="AI1215" s="78">
        <v>1.5410200000000001</v>
      </c>
      <c r="AJ1215" s="71">
        <v>1.66127</v>
      </c>
      <c r="AL1215" s="14" t="s">
        <v>21</v>
      </c>
      <c r="AM1215" s="50" t="s">
        <v>3</v>
      </c>
      <c r="AN1215" s="71">
        <v>1.4030100000000001</v>
      </c>
      <c r="AO1215" s="78">
        <v>1.52562</v>
      </c>
      <c r="AP1215" s="71">
        <v>1.6482300000000001</v>
      </c>
      <c r="AR1215" s="14" t="s">
        <v>21</v>
      </c>
      <c r="AS1215" s="50" t="s">
        <v>3</v>
      </c>
      <c r="AT1215" s="71">
        <v>1.37713</v>
      </c>
      <c r="AU1215" s="78">
        <v>1.51508</v>
      </c>
      <c r="AV1215" s="71">
        <v>1.6530199999999999</v>
      </c>
      <c r="AX1215" s="14" t="s">
        <v>21</v>
      </c>
      <c r="AY1215" s="50" t="s">
        <v>3</v>
      </c>
      <c r="AZ1215" s="71">
        <v>1.4207700000000001</v>
      </c>
      <c r="BA1215" s="78">
        <v>1.5410200000000001</v>
      </c>
      <c r="BB1215" s="71">
        <v>1.66127</v>
      </c>
      <c r="BD1215" s="14" t="s">
        <v>21</v>
      </c>
      <c r="BE1215" s="50" t="s">
        <v>3</v>
      </c>
      <c r="BF1215" s="71">
        <v>1.4030100000000001</v>
      </c>
      <c r="BG1215" s="78">
        <v>1.52562</v>
      </c>
      <c r="BH1215" s="71">
        <v>1.6482300000000001</v>
      </c>
      <c r="BJ1215" s="14" t="s">
        <v>21</v>
      </c>
      <c r="BK1215" s="50" t="s">
        <v>3</v>
      </c>
      <c r="BL1215" s="71">
        <v>1.37713</v>
      </c>
      <c r="BM1215" s="78">
        <v>1.51508</v>
      </c>
      <c r="BN1215" s="71">
        <v>1.6530199999999999</v>
      </c>
      <c r="BP1215" s="14" t="s">
        <v>21</v>
      </c>
      <c r="BQ1215" s="50" t="s">
        <v>3</v>
      </c>
      <c r="BR1215" s="71">
        <v>1.3543000000000001</v>
      </c>
      <c r="BS1215" s="78">
        <v>1.4951099999999999</v>
      </c>
      <c r="BT1215" s="71">
        <v>1.63591</v>
      </c>
      <c r="BV1215" s="14" t="s">
        <v>21</v>
      </c>
      <c r="BW1215" s="50" t="s">
        <v>3</v>
      </c>
      <c r="BX1215" s="71">
        <v>1.31776</v>
      </c>
      <c r="BY1215" s="78">
        <v>1.45072</v>
      </c>
      <c r="BZ1215" s="71">
        <v>1.58368</v>
      </c>
      <c r="CB1215" s="14" t="s">
        <v>21</v>
      </c>
      <c r="CC1215" s="50" t="s">
        <v>3</v>
      </c>
      <c r="CD1215" s="71">
        <v>1.20824</v>
      </c>
      <c r="CE1215" s="78">
        <v>1.34168</v>
      </c>
      <c r="CF1215" s="71">
        <v>1.47512</v>
      </c>
      <c r="CH1215" s="14" t="s">
        <v>21</v>
      </c>
      <c r="CI1215" s="50" t="s">
        <v>3</v>
      </c>
      <c r="CJ1215" s="71">
        <v>1.2368399999999999</v>
      </c>
      <c r="CK1215" s="78">
        <v>1.3519399999999999</v>
      </c>
      <c r="CL1215" s="71">
        <v>1.4670300000000001</v>
      </c>
    </row>
    <row r="1216" spans="2:90" x14ac:dyDescent="0.3">
      <c r="B1216" s="47"/>
      <c r="C1216" s="52" t="s">
        <v>4</v>
      </c>
      <c r="D1216" s="69">
        <v>1.00729</v>
      </c>
      <c r="E1216" s="79">
        <v>1.04826</v>
      </c>
      <c r="F1216" s="69">
        <v>1.0892200000000001</v>
      </c>
      <c r="H1216" s="47"/>
      <c r="I1216" s="52" t="s">
        <v>4</v>
      </c>
      <c r="J1216" s="69">
        <v>1.0076799999999999</v>
      </c>
      <c r="K1216" s="79">
        <v>1.0489999999999999</v>
      </c>
      <c r="L1216" s="69">
        <v>1.09032</v>
      </c>
      <c r="N1216" s="47"/>
      <c r="O1216" s="52" t="s">
        <v>4</v>
      </c>
      <c r="P1216" s="69">
        <v>1.0081899999999999</v>
      </c>
      <c r="Q1216" s="79">
        <v>1.0497000000000001</v>
      </c>
      <c r="R1216" s="69">
        <v>1.09121</v>
      </c>
      <c r="T1216" s="47"/>
      <c r="U1216" s="52" t="s">
        <v>4</v>
      </c>
      <c r="V1216" s="69">
        <v>1.00353</v>
      </c>
      <c r="W1216" s="79">
        <v>1.0478000000000001</v>
      </c>
      <c r="X1216" s="69">
        <v>1.0920700000000001</v>
      </c>
      <c r="Z1216" s="47"/>
      <c r="AA1216" s="52" t="s">
        <v>4</v>
      </c>
      <c r="AB1216" s="69">
        <v>1.0046299999999999</v>
      </c>
      <c r="AC1216" s="79">
        <v>1.0482899999999999</v>
      </c>
      <c r="AD1216" s="69">
        <v>1.09195</v>
      </c>
      <c r="AF1216" s="47"/>
      <c r="AG1216" s="52" t="s">
        <v>4</v>
      </c>
      <c r="AH1216" s="69">
        <v>1.0053399999999999</v>
      </c>
      <c r="AI1216" s="79">
        <v>1.0526199999999999</v>
      </c>
      <c r="AJ1216" s="69">
        <v>1.0999099999999999</v>
      </c>
      <c r="AL1216" s="47"/>
      <c r="AM1216" s="52" t="s">
        <v>4</v>
      </c>
      <c r="AN1216" s="69">
        <v>1.0155400000000001</v>
      </c>
      <c r="AO1216" s="79">
        <v>1.0570900000000001</v>
      </c>
      <c r="AP1216" s="69">
        <v>1.0986400000000001</v>
      </c>
      <c r="AR1216" s="47"/>
      <c r="AS1216" s="52" t="s">
        <v>4</v>
      </c>
      <c r="AT1216" s="69">
        <v>1.00491</v>
      </c>
      <c r="AU1216" s="79">
        <v>1.0510699999999999</v>
      </c>
      <c r="AV1216" s="69">
        <v>1.09724</v>
      </c>
      <c r="AX1216" s="47"/>
      <c r="AY1216" s="52" t="s">
        <v>4</v>
      </c>
      <c r="AZ1216" s="69">
        <v>1.0053399999999999</v>
      </c>
      <c r="BA1216" s="79">
        <v>1.0526199999999999</v>
      </c>
      <c r="BB1216" s="69">
        <v>1.0999099999999999</v>
      </c>
      <c r="BD1216" s="47"/>
      <c r="BE1216" s="52" t="s">
        <v>4</v>
      </c>
      <c r="BF1216" s="69">
        <v>1.0155400000000001</v>
      </c>
      <c r="BG1216" s="79">
        <v>1.0570900000000001</v>
      </c>
      <c r="BH1216" s="69">
        <v>1.0986400000000001</v>
      </c>
      <c r="BJ1216" s="47"/>
      <c r="BK1216" s="52" t="s">
        <v>4</v>
      </c>
      <c r="BL1216" s="69">
        <v>1.00491</v>
      </c>
      <c r="BM1216" s="79">
        <v>1.0510699999999999</v>
      </c>
      <c r="BN1216" s="69">
        <v>1.09724</v>
      </c>
      <c r="BP1216" s="47"/>
      <c r="BQ1216" s="52" t="s">
        <v>4</v>
      </c>
      <c r="BR1216" s="69">
        <v>1.00664</v>
      </c>
      <c r="BS1216" s="79">
        <v>1.05189</v>
      </c>
      <c r="BT1216" s="69">
        <v>1.0971500000000001</v>
      </c>
      <c r="BV1216" s="47"/>
      <c r="BW1216" s="52" t="s">
        <v>4</v>
      </c>
      <c r="BX1216" s="69">
        <v>0.98387999999999998</v>
      </c>
      <c r="BY1216" s="79">
        <v>1.0275300000000001</v>
      </c>
      <c r="BZ1216" s="69">
        <v>1.07118</v>
      </c>
      <c r="CB1216" s="47"/>
      <c r="CC1216" s="52" t="s">
        <v>4</v>
      </c>
      <c r="CD1216" s="69">
        <v>0.93650999999999995</v>
      </c>
      <c r="CE1216" s="79">
        <v>0.98755000000000004</v>
      </c>
      <c r="CF1216" s="69">
        <v>1.0385899999999999</v>
      </c>
      <c r="CH1216" s="47"/>
      <c r="CI1216" s="52" t="s">
        <v>4</v>
      </c>
      <c r="CJ1216" s="69">
        <v>0.94404999999999994</v>
      </c>
      <c r="CK1216" s="79">
        <v>0.98926000000000003</v>
      </c>
      <c r="CL1216" s="69">
        <v>1.03447</v>
      </c>
    </row>
    <row r="1217" spans="2:90" x14ac:dyDescent="0.3">
      <c r="B1217" s="14" t="s">
        <v>22</v>
      </c>
      <c r="C1217" s="50" t="s">
        <v>3</v>
      </c>
      <c r="D1217" s="71">
        <v>0.30318000000000001</v>
      </c>
      <c r="E1217" s="78">
        <v>0.31818000000000002</v>
      </c>
      <c r="F1217" s="71">
        <v>0.33317999999999998</v>
      </c>
      <c r="H1217" s="14" t="s">
        <v>22</v>
      </c>
      <c r="I1217" s="50" t="s">
        <v>3</v>
      </c>
      <c r="J1217" s="71">
        <v>0.30110999999999999</v>
      </c>
      <c r="K1217" s="78">
        <v>0.31546000000000002</v>
      </c>
      <c r="L1217" s="71">
        <v>0.32980999999999999</v>
      </c>
      <c r="N1217" s="14" t="s">
        <v>22</v>
      </c>
      <c r="O1217" s="50" t="s">
        <v>3</v>
      </c>
      <c r="P1217" s="71">
        <v>0.30152000000000001</v>
      </c>
      <c r="Q1217" s="78">
        <v>0.31585000000000002</v>
      </c>
      <c r="R1217" s="71">
        <v>0.33017999999999997</v>
      </c>
      <c r="T1217" s="14" t="s">
        <v>22</v>
      </c>
      <c r="U1217" s="50" t="s">
        <v>3</v>
      </c>
      <c r="V1217" s="71">
        <v>0.30470999999999998</v>
      </c>
      <c r="W1217" s="78">
        <v>0.31886999999999999</v>
      </c>
      <c r="X1217" s="71">
        <v>0.33301999999999998</v>
      </c>
      <c r="Z1217" s="14" t="s">
        <v>22</v>
      </c>
      <c r="AA1217" s="50" t="s">
        <v>3</v>
      </c>
      <c r="AB1217" s="71">
        <v>0.29642000000000002</v>
      </c>
      <c r="AC1217" s="78">
        <v>0.31629000000000002</v>
      </c>
      <c r="AD1217" s="71">
        <v>0.33617000000000002</v>
      </c>
      <c r="AF1217" s="14" t="s">
        <v>22</v>
      </c>
      <c r="AG1217" s="50" t="s">
        <v>3</v>
      </c>
      <c r="AH1217" s="71">
        <v>0.29322999999999999</v>
      </c>
      <c r="AI1217" s="78">
        <v>0.31141000000000002</v>
      </c>
      <c r="AJ1217" s="71">
        <v>0.32958999999999999</v>
      </c>
      <c r="AL1217" s="14" t="s">
        <v>22</v>
      </c>
      <c r="AM1217" s="50" t="s">
        <v>3</v>
      </c>
      <c r="AN1217" s="71">
        <v>0.29769000000000001</v>
      </c>
      <c r="AO1217" s="78">
        <v>0.31386999999999998</v>
      </c>
      <c r="AP1217" s="71">
        <v>0.33004</v>
      </c>
      <c r="AR1217" s="14" t="s">
        <v>22</v>
      </c>
      <c r="AS1217" s="50" t="s">
        <v>3</v>
      </c>
      <c r="AT1217" s="71">
        <v>0.29526000000000002</v>
      </c>
      <c r="AU1217" s="78">
        <v>0.30969000000000002</v>
      </c>
      <c r="AV1217" s="71">
        <v>0.32412000000000002</v>
      </c>
      <c r="AX1217" s="14" t="s">
        <v>22</v>
      </c>
      <c r="AY1217" s="50" t="s">
        <v>3</v>
      </c>
      <c r="AZ1217" s="71">
        <v>0.29322999999999999</v>
      </c>
      <c r="BA1217" s="78">
        <v>0.31141000000000002</v>
      </c>
      <c r="BB1217" s="71">
        <v>0.32958999999999999</v>
      </c>
      <c r="BD1217" s="14" t="s">
        <v>22</v>
      </c>
      <c r="BE1217" s="50" t="s">
        <v>3</v>
      </c>
      <c r="BF1217" s="71">
        <v>0.29769000000000001</v>
      </c>
      <c r="BG1217" s="78">
        <v>0.31386999999999998</v>
      </c>
      <c r="BH1217" s="71">
        <v>0.33004</v>
      </c>
      <c r="BJ1217" s="14" t="s">
        <v>22</v>
      </c>
      <c r="BK1217" s="50" t="s">
        <v>3</v>
      </c>
      <c r="BL1217" s="71">
        <v>0.29526000000000002</v>
      </c>
      <c r="BM1217" s="78">
        <v>0.30969000000000002</v>
      </c>
      <c r="BN1217" s="71">
        <v>0.32412000000000002</v>
      </c>
      <c r="BP1217" s="14" t="s">
        <v>22</v>
      </c>
      <c r="BQ1217" s="50" t="s">
        <v>3</v>
      </c>
      <c r="BR1217" s="71">
        <v>0.28737000000000001</v>
      </c>
      <c r="BS1217" s="78">
        <v>0.29812</v>
      </c>
      <c r="BT1217" s="71">
        <v>0.30887999999999999</v>
      </c>
      <c r="BV1217" s="14" t="s">
        <v>22</v>
      </c>
      <c r="BW1217" s="50" t="s">
        <v>3</v>
      </c>
      <c r="BX1217" s="71">
        <v>0.28144999999999998</v>
      </c>
      <c r="BY1217" s="78">
        <v>0.28717999999999999</v>
      </c>
      <c r="BZ1217" s="71">
        <v>0.29291</v>
      </c>
      <c r="CB1217" s="14" t="s">
        <v>22</v>
      </c>
      <c r="CC1217" s="50" t="s">
        <v>3</v>
      </c>
      <c r="CD1217" s="71">
        <v>0.27739000000000003</v>
      </c>
      <c r="CE1217" s="78">
        <v>0.28194000000000002</v>
      </c>
      <c r="CF1217" s="71">
        <v>0.28649000000000002</v>
      </c>
      <c r="CH1217" s="14" t="s">
        <v>22</v>
      </c>
      <c r="CI1217" s="50" t="s">
        <v>3</v>
      </c>
      <c r="CJ1217" s="71">
        <v>0.27056999999999998</v>
      </c>
      <c r="CK1217" s="78">
        <v>0.27289000000000002</v>
      </c>
      <c r="CL1217" s="71">
        <v>0.27522000000000002</v>
      </c>
    </row>
    <row r="1218" spans="2:90" x14ac:dyDescent="0.3">
      <c r="B1218" s="47"/>
      <c r="C1218" s="52" t="s">
        <v>4</v>
      </c>
      <c r="D1218" s="69">
        <v>0.21063999999999999</v>
      </c>
      <c r="E1218" s="79">
        <v>0.2167</v>
      </c>
      <c r="F1218" s="69">
        <v>0.22277</v>
      </c>
      <c r="H1218" s="47"/>
      <c r="I1218" s="52" t="s">
        <v>4</v>
      </c>
      <c r="J1218" s="69">
        <v>0.20943999999999999</v>
      </c>
      <c r="K1218" s="79">
        <v>0.21593000000000001</v>
      </c>
      <c r="L1218" s="69">
        <v>0.22242999999999999</v>
      </c>
      <c r="N1218" s="47"/>
      <c r="O1218" s="52" t="s">
        <v>4</v>
      </c>
      <c r="P1218" s="69">
        <v>0.20927999999999999</v>
      </c>
      <c r="Q1218" s="79">
        <v>0.21629999999999999</v>
      </c>
      <c r="R1218" s="69">
        <v>0.22331999999999999</v>
      </c>
      <c r="T1218" s="47"/>
      <c r="U1218" s="52" t="s">
        <v>4</v>
      </c>
      <c r="V1218" s="69">
        <v>0.21015</v>
      </c>
      <c r="W1218" s="79">
        <v>0.21623999999999999</v>
      </c>
      <c r="X1218" s="69">
        <v>0.22234000000000001</v>
      </c>
      <c r="Z1218" s="47"/>
      <c r="AA1218" s="52" t="s">
        <v>4</v>
      </c>
      <c r="AB1218" s="69">
        <v>0.21110000000000001</v>
      </c>
      <c r="AC1218" s="79">
        <v>0.21659</v>
      </c>
      <c r="AD1218" s="69">
        <v>0.22208</v>
      </c>
      <c r="AF1218" s="47"/>
      <c r="AG1218" s="52" t="s">
        <v>4</v>
      </c>
      <c r="AH1218" s="69">
        <v>0.20915</v>
      </c>
      <c r="AI1218" s="79">
        <v>0.21614</v>
      </c>
      <c r="AJ1218" s="69">
        <v>0.22314000000000001</v>
      </c>
      <c r="AL1218" s="47"/>
      <c r="AM1218" s="52" t="s">
        <v>4</v>
      </c>
      <c r="AN1218" s="69">
        <v>0.21138000000000001</v>
      </c>
      <c r="AO1218" s="79">
        <v>0.21739</v>
      </c>
      <c r="AP1218" s="69">
        <v>0.22341</v>
      </c>
      <c r="AR1218" s="47"/>
      <c r="AS1218" s="52" t="s">
        <v>4</v>
      </c>
      <c r="AT1218" s="69">
        <v>0.21085999999999999</v>
      </c>
      <c r="AU1218" s="79">
        <v>0.21647</v>
      </c>
      <c r="AV1218" s="69">
        <v>0.22209000000000001</v>
      </c>
      <c r="AX1218" s="47"/>
      <c r="AY1218" s="52" t="s">
        <v>4</v>
      </c>
      <c r="AZ1218" s="69">
        <v>0.20915</v>
      </c>
      <c r="BA1218" s="79">
        <v>0.21614</v>
      </c>
      <c r="BB1218" s="69">
        <v>0.22314000000000001</v>
      </c>
      <c r="BD1218" s="47"/>
      <c r="BE1218" s="52" t="s">
        <v>4</v>
      </c>
      <c r="BF1218" s="69">
        <v>0.21138000000000001</v>
      </c>
      <c r="BG1218" s="79">
        <v>0.21739</v>
      </c>
      <c r="BH1218" s="69">
        <v>0.22341</v>
      </c>
      <c r="BJ1218" s="47"/>
      <c r="BK1218" s="52" t="s">
        <v>4</v>
      </c>
      <c r="BL1218" s="69">
        <v>0.21085999999999999</v>
      </c>
      <c r="BM1218" s="79">
        <v>0.21647</v>
      </c>
      <c r="BN1218" s="69">
        <v>0.22209000000000001</v>
      </c>
      <c r="BP1218" s="47"/>
      <c r="BQ1218" s="52" t="s">
        <v>4</v>
      </c>
      <c r="BR1218" s="69">
        <v>0.21140999999999999</v>
      </c>
      <c r="BS1218" s="79">
        <v>0.21501999999999999</v>
      </c>
      <c r="BT1218" s="69">
        <v>0.21862000000000001</v>
      </c>
      <c r="BV1218" s="47"/>
      <c r="BW1218" s="52" t="s">
        <v>4</v>
      </c>
      <c r="BX1218" s="69">
        <v>0.21212</v>
      </c>
      <c r="BY1218" s="79">
        <v>0.21406</v>
      </c>
      <c r="BZ1218" s="69">
        <v>0.21601000000000001</v>
      </c>
      <c r="CB1218" s="47"/>
      <c r="CC1218" s="52" t="s">
        <v>4</v>
      </c>
      <c r="CD1218" s="69">
        <v>0.21052999999999999</v>
      </c>
      <c r="CE1218" s="79">
        <v>0.21304000000000001</v>
      </c>
      <c r="CF1218" s="69">
        <v>0.21554000000000001</v>
      </c>
      <c r="CH1218" s="47"/>
      <c r="CI1218" s="52" t="s">
        <v>4</v>
      </c>
      <c r="CJ1218" s="69">
        <v>0.20999000000000001</v>
      </c>
      <c r="CK1218" s="79">
        <v>0.21137</v>
      </c>
      <c r="CL1218" s="69">
        <v>0.21274999999999999</v>
      </c>
    </row>
    <row r="1219" spans="2:90" x14ac:dyDescent="0.3">
      <c r="B1219" s="14" t="s">
        <v>23</v>
      </c>
      <c r="C1219" s="50" t="s">
        <v>3</v>
      </c>
      <c r="D1219" s="71">
        <v>0.30382999999999999</v>
      </c>
      <c r="E1219" s="107">
        <v>0.58228000000000002</v>
      </c>
      <c r="F1219" s="71">
        <v>0.86072000000000004</v>
      </c>
      <c r="H1219" s="14" t="s">
        <v>23</v>
      </c>
      <c r="I1219" s="50" t="s">
        <v>3</v>
      </c>
      <c r="J1219" s="71">
        <v>0.30875000000000002</v>
      </c>
      <c r="K1219" s="107">
        <v>0.59419</v>
      </c>
      <c r="L1219" s="71">
        <v>0.87963000000000002</v>
      </c>
      <c r="N1219" s="14" t="s">
        <v>23</v>
      </c>
      <c r="O1219" s="50" t="s">
        <v>3</v>
      </c>
      <c r="P1219" s="71">
        <v>0.30324000000000001</v>
      </c>
      <c r="Q1219" s="107">
        <v>0.60409999999999997</v>
      </c>
      <c r="R1219" s="71">
        <v>0.90495999999999999</v>
      </c>
      <c r="T1219" s="14" t="s">
        <v>23</v>
      </c>
      <c r="U1219" s="50" t="s">
        <v>3</v>
      </c>
      <c r="V1219" s="71">
        <v>0.29798000000000002</v>
      </c>
      <c r="W1219" s="107">
        <v>0.59233999999999998</v>
      </c>
      <c r="X1219" s="71">
        <v>0.88670000000000004</v>
      </c>
      <c r="Z1219" s="14" t="s">
        <v>23</v>
      </c>
      <c r="AA1219" s="50" t="s">
        <v>3</v>
      </c>
      <c r="AB1219" s="71">
        <v>0.29433999999999999</v>
      </c>
      <c r="AC1219" s="107">
        <v>0.63456000000000001</v>
      </c>
      <c r="AD1219" s="71">
        <v>0.97477999999999998</v>
      </c>
      <c r="AF1219" s="14" t="s">
        <v>23</v>
      </c>
      <c r="AG1219" s="50" t="s">
        <v>3</v>
      </c>
      <c r="AH1219" s="71">
        <v>0.33722999999999997</v>
      </c>
      <c r="AI1219" s="107">
        <v>0.67195000000000005</v>
      </c>
      <c r="AJ1219" s="71">
        <v>1.0066600000000001</v>
      </c>
      <c r="AL1219" s="14" t="s">
        <v>23</v>
      </c>
      <c r="AM1219" s="50" t="s">
        <v>3</v>
      </c>
      <c r="AN1219" s="71">
        <v>0.32047999999999999</v>
      </c>
      <c r="AO1219" s="107">
        <v>0.77332999999999996</v>
      </c>
      <c r="AP1219" s="71">
        <v>1.22617</v>
      </c>
      <c r="AR1219" s="14" t="s">
        <v>23</v>
      </c>
      <c r="AS1219" s="50" t="s">
        <v>3</v>
      </c>
      <c r="AT1219" s="71">
        <v>0.42526000000000003</v>
      </c>
      <c r="AU1219" s="107">
        <v>0.93891999999999998</v>
      </c>
      <c r="AV1219" s="71">
        <v>1.45258</v>
      </c>
      <c r="AX1219" s="14" t="s">
        <v>23</v>
      </c>
      <c r="AY1219" s="50" t="s">
        <v>3</v>
      </c>
      <c r="AZ1219" s="71">
        <v>0.33722999999999997</v>
      </c>
      <c r="BA1219" s="107">
        <v>0.67195000000000005</v>
      </c>
      <c r="BB1219" s="71">
        <v>1.0066600000000001</v>
      </c>
      <c r="BD1219" s="14" t="s">
        <v>23</v>
      </c>
      <c r="BE1219" s="50" t="s">
        <v>3</v>
      </c>
      <c r="BF1219" s="71">
        <v>0.32047999999999999</v>
      </c>
      <c r="BG1219" s="107">
        <v>0.77332999999999996</v>
      </c>
      <c r="BH1219" s="71">
        <v>1.22617</v>
      </c>
      <c r="BJ1219" s="14" t="s">
        <v>23</v>
      </c>
      <c r="BK1219" s="50" t="s">
        <v>3</v>
      </c>
      <c r="BL1219" s="71">
        <v>0.42526000000000003</v>
      </c>
      <c r="BM1219" s="107">
        <v>0.93891999999999998</v>
      </c>
      <c r="BN1219" s="71">
        <v>1.45258</v>
      </c>
      <c r="BP1219" s="14" t="s">
        <v>23</v>
      </c>
      <c r="BQ1219" s="50" t="s">
        <v>3</v>
      </c>
      <c r="BR1219" s="71">
        <v>0.64598999999999995</v>
      </c>
      <c r="BS1219" s="107">
        <v>1.21814</v>
      </c>
      <c r="BT1219" s="71">
        <v>1.7902899999999999</v>
      </c>
      <c r="BV1219" s="14" t="s">
        <v>23</v>
      </c>
      <c r="BW1219" s="50" t="s">
        <v>3</v>
      </c>
      <c r="BX1219" s="71">
        <v>1.1102399999999999</v>
      </c>
      <c r="BY1219" s="107">
        <v>2.4273199999999999</v>
      </c>
      <c r="BZ1219" s="71">
        <v>3.7444000000000002</v>
      </c>
      <c r="CB1219" s="14" t="s">
        <v>23</v>
      </c>
      <c r="CC1219" s="50" t="s">
        <v>3</v>
      </c>
      <c r="CD1219" s="71">
        <v>2.2962899999999999</v>
      </c>
      <c r="CE1219" s="107">
        <v>4.5534699999999999</v>
      </c>
      <c r="CF1219" s="71">
        <v>6.8106499999999999</v>
      </c>
      <c r="CH1219" s="14" t="s">
        <v>23</v>
      </c>
      <c r="CI1219" s="50" t="s">
        <v>3</v>
      </c>
      <c r="CJ1219" s="71">
        <v>9.8298500000000004</v>
      </c>
      <c r="CK1219" s="107">
        <v>14.846310000000001</v>
      </c>
      <c r="CL1219" s="71">
        <v>19.862770000000001</v>
      </c>
    </row>
    <row r="1220" spans="2:90" x14ac:dyDescent="0.3">
      <c r="B1220" s="47"/>
      <c r="C1220" s="52" t="s">
        <v>4</v>
      </c>
      <c r="D1220" s="69">
        <v>0.96345000000000003</v>
      </c>
      <c r="E1220" s="79">
        <v>1.81796</v>
      </c>
      <c r="F1220" s="69">
        <v>2.6724800000000002</v>
      </c>
      <c r="H1220" s="47"/>
      <c r="I1220" s="52" t="s">
        <v>4</v>
      </c>
      <c r="J1220" s="69">
        <v>0.88061999999999996</v>
      </c>
      <c r="K1220" s="79">
        <v>2.1516000000000002</v>
      </c>
      <c r="L1220" s="69">
        <v>3.42258</v>
      </c>
      <c r="N1220" s="47"/>
      <c r="O1220" s="52" t="s">
        <v>4</v>
      </c>
      <c r="P1220" s="69">
        <v>0.87075000000000002</v>
      </c>
      <c r="Q1220" s="79">
        <v>2.1920199999999999</v>
      </c>
      <c r="R1220" s="69">
        <v>3.51329</v>
      </c>
      <c r="T1220" s="47"/>
      <c r="U1220" s="52" t="s">
        <v>4</v>
      </c>
      <c r="V1220" s="69">
        <v>0.85446</v>
      </c>
      <c r="W1220" s="79">
        <v>2.1821799999999998</v>
      </c>
      <c r="X1220" s="69">
        <v>3.5099</v>
      </c>
      <c r="Z1220" s="47"/>
      <c r="AA1220" s="52" t="s">
        <v>4</v>
      </c>
      <c r="AB1220" s="69">
        <v>1.14628</v>
      </c>
      <c r="AC1220" s="79">
        <v>2.10338</v>
      </c>
      <c r="AD1220" s="69">
        <v>3.0604800000000001</v>
      </c>
      <c r="AF1220" s="47"/>
      <c r="AG1220" s="52" t="s">
        <v>4</v>
      </c>
      <c r="AH1220" s="69">
        <v>1.27162</v>
      </c>
      <c r="AI1220" s="79">
        <v>2.24532</v>
      </c>
      <c r="AJ1220" s="69">
        <v>3.21902</v>
      </c>
      <c r="AL1220" s="47"/>
      <c r="AM1220" s="52" t="s">
        <v>4</v>
      </c>
      <c r="AN1220" s="69">
        <v>1.33403</v>
      </c>
      <c r="AO1220" s="79">
        <v>2.35025</v>
      </c>
      <c r="AP1220" s="69">
        <v>3.3664800000000001</v>
      </c>
      <c r="AR1220" s="47"/>
      <c r="AS1220" s="52" t="s">
        <v>4</v>
      </c>
      <c r="AT1220" s="69">
        <v>1.4966900000000001</v>
      </c>
      <c r="AU1220" s="79">
        <v>2.5512899999999998</v>
      </c>
      <c r="AV1220" s="69">
        <v>3.60588</v>
      </c>
      <c r="AX1220" s="47"/>
      <c r="AY1220" s="52" t="s">
        <v>4</v>
      </c>
      <c r="AZ1220" s="69">
        <v>1.27162</v>
      </c>
      <c r="BA1220" s="79">
        <v>2.24532</v>
      </c>
      <c r="BB1220" s="69">
        <v>3.21902</v>
      </c>
      <c r="BD1220" s="47"/>
      <c r="BE1220" s="52" t="s">
        <v>4</v>
      </c>
      <c r="BF1220" s="69">
        <v>1.33403</v>
      </c>
      <c r="BG1220" s="79">
        <v>2.35025</v>
      </c>
      <c r="BH1220" s="69">
        <v>3.3664800000000001</v>
      </c>
      <c r="BJ1220" s="47"/>
      <c r="BK1220" s="52" t="s">
        <v>4</v>
      </c>
      <c r="BL1220" s="69">
        <v>1.4966900000000001</v>
      </c>
      <c r="BM1220" s="79">
        <v>2.5512899999999998</v>
      </c>
      <c r="BN1220" s="69">
        <v>3.60588</v>
      </c>
      <c r="BP1220" s="47"/>
      <c r="BQ1220" s="52" t="s">
        <v>4</v>
      </c>
      <c r="BR1220" s="69">
        <v>1.9770399999999999</v>
      </c>
      <c r="BS1220" s="79">
        <v>3.0076800000000001</v>
      </c>
      <c r="BT1220" s="69">
        <v>4.0383199999999997</v>
      </c>
      <c r="BV1220" s="47"/>
      <c r="BW1220" s="52" t="s">
        <v>4</v>
      </c>
      <c r="BX1220" s="69">
        <v>2.9070399999999998</v>
      </c>
      <c r="BY1220" s="79">
        <v>4.5596199999999998</v>
      </c>
      <c r="BZ1220" s="69">
        <v>6.2122099999999998</v>
      </c>
      <c r="CB1220" s="47"/>
      <c r="CC1220" s="52" t="s">
        <v>4</v>
      </c>
      <c r="CD1220" s="69">
        <v>4.3877800000000002</v>
      </c>
      <c r="CE1220" s="79">
        <v>6.9310400000000003</v>
      </c>
      <c r="CF1220" s="69">
        <v>9.4742999999999995</v>
      </c>
      <c r="CH1220" s="47"/>
      <c r="CI1220" s="52" t="s">
        <v>4</v>
      </c>
      <c r="CJ1220" s="69">
        <v>10.97747</v>
      </c>
      <c r="CK1220" s="79">
        <v>16.559529999999999</v>
      </c>
      <c r="CL1220" s="69">
        <v>22.141580000000001</v>
      </c>
    </row>
    <row r="1221" spans="2:90" x14ac:dyDescent="0.3">
      <c r="B1221" s="14" t="s">
        <v>24</v>
      </c>
      <c r="C1221" s="50" t="s">
        <v>3</v>
      </c>
      <c r="D1221" s="71">
        <v>2.83948</v>
      </c>
      <c r="E1221" s="78">
        <v>3.73305</v>
      </c>
      <c r="F1221" s="71">
        <v>4.62662</v>
      </c>
      <c r="H1221" s="14" t="s">
        <v>24</v>
      </c>
      <c r="I1221" s="50" t="s">
        <v>3</v>
      </c>
      <c r="J1221" s="71">
        <v>2.8283</v>
      </c>
      <c r="K1221" s="78">
        <v>3.73725</v>
      </c>
      <c r="L1221" s="71">
        <v>4.6462000000000003</v>
      </c>
      <c r="N1221" s="14" t="s">
        <v>24</v>
      </c>
      <c r="O1221" s="50" t="s">
        <v>3</v>
      </c>
      <c r="P1221" s="71">
        <v>2.8315899999999998</v>
      </c>
      <c r="Q1221" s="78">
        <v>3.74905</v>
      </c>
      <c r="R1221" s="71">
        <v>4.6665200000000002</v>
      </c>
      <c r="T1221" s="14" t="s">
        <v>24</v>
      </c>
      <c r="U1221" s="50" t="s">
        <v>3</v>
      </c>
      <c r="V1221" s="71">
        <v>2.7719</v>
      </c>
      <c r="W1221" s="78">
        <v>3.69801</v>
      </c>
      <c r="X1221" s="71">
        <v>4.6241199999999996</v>
      </c>
      <c r="Z1221" s="14" t="s">
        <v>24</v>
      </c>
      <c r="AA1221" s="50" t="s">
        <v>3</v>
      </c>
      <c r="AB1221" s="71">
        <v>2.8393000000000002</v>
      </c>
      <c r="AC1221" s="78">
        <v>3.7913100000000002</v>
      </c>
      <c r="AD1221" s="71">
        <v>4.7433300000000003</v>
      </c>
      <c r="AF1221" s="14" t="s">
        <v>24</v>
      </c>
      <c r="AG1221" s="50" t="s">
        <v>3</v>
      </c>
      <c r="AH1221" s="71">
        <v>2.9134000000000002</v>
      </c>
      <c r="AI1221" s="78">
        <v>3.81115</v>
      </c>
      <c r="AJ1221" s="71">
        <v>4.7088900000000002</v>
      </c>
      <c r="AL1221" s="14" t="s">
        <v>24</v>
      </c>
      <c r="AM1221" s="50" t="s">
        <v>3</v>
      </c>
      <c r="AN1221" s="71">
        <v>2.9274900000000001</v>
      </c>
      <c r="AO1221" s="78">
        <v>3.9445399999999999</v>
      </c>
      <c r="AP1221" s="71">
        <v>4.9615900000000002</v>
      </c>
      <c r="AR1221" s="14" t="s">
        <v>24</v>
      </c>
      <c r="AS1221" s="50" t="s">
        <v>3</v>
      </c>
      <c r="AT1221" s="71">
        <v>3.0463499999999999</v>
      </c>
      <c r="AU1221" s="78">
        <v>4.0505800000000001</v>
      </c>
      <c r="AV1221" s="71">
        <v>5.0548099999999998</v>
      </c>
      <c r="AX1221" s="14" t="s">
        <v>24</v>
      </c>
      <c r="AY1221" s="50" t="s">
        <v>3</v>
      </c>
      <c r="AZ1221" s="71">
        <v>2.9134000000000002</v>
      </c>
      <c r="BA1221" s="78">
        <v>3.81115</v>
      </c>
      <c r="BB1221" s="71">
        <v>4.7088900000000002</v>
      </c>
      <c r="BD1221" s="14" t="s">
        <v>24</v>
      </c>
      <c r="BE1221" s="50" t="s">
        <v>3</v>
      </c>
      <c r="BF1221" s="71">
        <v>2.9274900000000001</v>
      </c>
      <c r="BG1221" s="78">
        <v>3.9445399999999999</v>
      </c>
      <c r="BH1221" s="71">
        <v>4.9615900000000002</v>
      </c>
      <c r="BJ1221" s="14" t="s">
        <v>24</v>
      </c>
      <c r="BK1221" s="50" t="s">
        <v>3</v>
      </c>
      <c r="BL1221" s="71">
        <v>3.0463499999999999</v>
      </c>
      <c r="BM1221" s="78">
        <v>4.0505800000000001</v>
      </c>
      <c r="BN1221" s="71">
        <v>5.0548099999999998</v>
      </c>
      <c r="BP1221" s="14" t="s">
        <v>24</v>
      </c>
      <c r="BQ1221" s="50" t="s">
        <v>3</v>
      </c>
      <c r="BR1221" s="71">
        <v>3.71035</v>
      </c>
      <c r="BS1221" s="78">
        <v>4.5218499999999997</v>
      </c>
      <c r="BT1221" s="71">
        <v>5.3333500000000003</v>
      </c>
      <c r="BV1221" s="14" t="s">
        <v>24</v>
      </c>
      <c r="BW1221" s="50" t="s">
        <v>3</v>
      </c>
      <c r="BX1221" s="71">
        <v>4.7365000000000004</v>
      </c>
      <c r="BY1221" s="78">
        <v>6.3481399999999999</v>
      </c>
      <c r="BZ1221" s="71">
        <v>7.9597800000000003</v>
      </c>
      <c r="CB1221" s="14" t="s">
        <v>24</v>
      </c>
      <c r="CC1221" s="50" t="s">
        <v>3</v>
      </c>
      <c r="CD1221" s="71">
        <v>6.1525800000000004</v>
      </c>
      <c r="CE1221" s="78">
        <v>9.1391399999999994</v>
      </c>
      <c r="CF1221" s="71">
        <v>12.1257</v>
      </c>
      <c r="CH1221" s="14" t="s">
        <v>24</v>
      </c>
      <c r="CI1221" s="50" t="s">
        <v>3</v>
      </c>
      <c r="CJ1221" s="71">
        <v>14.601319999999999</v>
      </c>
      <c r="CK1221" s="78">
        <v>20.554839999999999</v>
      </c>
      <c r="CL1221" s="71">
        <v>26.50835</v>
      </c>
    </row>
    <row r="1222" spans="2:90" x14ac:dyDescent="0.3">
      <c r="B1222" s="47"/>
      <c r="C1222" s="52" t="s">
        <v>4</v>
      </c>
      <c r="D1222" s="69">
        <v>1.53285</v>
      </c>
      <c r="E1222" s="79">
        <v>3.02508</v>
      </c>
      <c r="F1222" s="69">
        <v>4.5173100000000002</v>
      </c>
      <c r="H1222" s="47"/>
      <c r="I1222" s="52" t="s">
        <v>4</v>
      </c>
      <c r="J1222" s="69">
        <v>1.32718</v>
      </c>
      <c r="K1222" s="79">
        <v>3.74573</v>
      </c>
      <c r="L1222" s="69">
        <v>6.1642799999999998</v>
      </c>
      <c r="N1222" s="47"/>
      <c r="O1222" s="52" t="s">
        <v>4</v>
      </c>
      <c r="P1222" s="69">
        <v>1.4057299999999999</v>
      </c>
      <c r="Q1222" s="79">
        <v>3.8321399999999999</v>
      </c>
      <c r="R1222" s="69">
        <v>6.2585499999999996</v>
      </c>
      <c r="T1222" s="47"/>
      <c r="U1222" s="52" t="s">
        <v>4</v>
      </c>
      <c r="V1222" s="69">
        <v>1.3784700000000001</v>
      </c>
      <c r="W1222" s="79">
        <v>3.8533400000000002</v>
      </c>
      <c r="X1222" s="69">
        <v>6.3282100000000003</v>
      </c>
      <c r="Z1222" s="47"/>
      <c r="AA1222" s="52" t="s">
        <v>4</v>
      </c>
      <c r="AB1222" s="69">
        <v>2.3908999999999998</v>
      </c>
      <c r="AC1222" s="79">
        <v>3.8449300000000002</v>
      </c>
      <c r="AD1222" s="69">
        <v>5.2989499999999996</v>
      </c>
      <c r="AF1222" s="47"/>
      <c r="AG1222" s="52" t="s">
        <v>4</v>
      </c>
      <c r="AH1222" s="69">
        <v>2.4394399999999998</v>
      </c>
      <c r="AI1222" s="79">
        <v>4.04969</v>
      </c>
      <c r="AJ1222" s="69">
        <v>5.6599300000000001</v>
      </c>
      <c r="AL1222" s="47"/>
      <c r="AM1222" s="52" t="s">
        <v>4</v>
      </c>
      <c r="AN1222" s="69">
        <v>2.7548400000000002</v>
      </c>
      <c r="AO1222" s="79">
        <v>4.1206399999999999</v>
      </c>
      <c r="AP1222" s="69">
        <v>5.48644</v>
      </c>
      <c r="AR1222" s="47"/>
      <c r="AS1222" s="52" t="s">
        <v>4</v>
      </c>
      <c r="AT1222" s="69">
        <v>2.8727399999999998</v>
      </c>
      <c r="AU1222" s="79">
        <v>4.08744</v>
      </c>
      <c r="AV1222" s="69">
        <v>5.3021399999999996</v>
      </c>
      <c r="AX1222" s="47"/>
      <c r="AY1222" s="52" t="s">
        <v>4</v>
      </c>
      <c r="AZ1222" s="69">
        <v>2.4394399999999998</v>
      </c>
      <c r="BA1222" s="79">
        <v>4.04969</v>
      </c>
      <c r="BB1222" s="69">
        <v>5.6599300000000001</v>
      </c>
      <c r="BD1222" s="47"/>
      <c r="BE1222" s="52" t="s">
        <v>4</v>
      </c>
      <c r="BF1222" s="69">
        <v>2.7548400000000002</v>
      </c>
      <c r="BG1222" s="79">
        <v>4.1206399999999999</v>
      </c>
      <c r="BH1222" s="69">
        <v>5.48644</v>
      </c>
      <c r="BJ1222" s="47"/>
      <c r="BK1222" s="52" t="s">
        <v>4</v>
      </c>
      <c r="BL1222" s="69">
        <v>2.8727399999999998</v>
      </c>
      <c r="BM1222" s="79">
        <v>4.08744</v>
      </c>
      <c r="BN1222" s="69">
        <v>5.3021399999999996</v>
      </c>
      <c r="BP1222" s="47"/>
      <c r="BQ1222" s="52" t="s">
        <v>4</v>
      </c>
      <c r="BR1222" s="69">
        <v>3.3841399999999999</v>
      </c>
      <c r="BS1222" s="79">
        <v>4.4543100000000004</v>
      </c>
      <c r="BT1222" s="69">
        <v>5.5244900000000001</v>
      </c>
      <c r="BV1222" s="47"/>
      <c r="BW1222" s="52" t="s">
        <v>4</v>
      </c>
      <c r="BX1222" s="69">
        <v>4.0595100000000004</v>
      </c>
      <c r="BY1222" s="79">
        <v>5.6001599999999998</v>
      </c>
      <c r="BZ1222" s="69">
        <v>7.1408100000000001</v>
      </c>
      <c r="CB1222" s="47"/>
      <c r="CC1222" s="52" t="s">
        <v>4</v>
      </c>
      <c r="CD1222" s="69">
        <v>5.20566</v>
      </c>
      <c r="CE1222" s="79">
        <v>7.6166600000000004</v>
      </c>
      <c r="CF1222" s="69">
        <v>10.027659999999999</v>
      </c>
      <c r="CH1222" s="47"/>
      <c r="CI1222" s="52" t="s">
        <v>4</v>
      </c>
      <c r="CJ1222" s="69">
        <v>10.58432</v>
      </c>
      <c r="CK1222" s="79">
        <v>16.362780000000001</v>
      </c>
      <c r="CL1222" s="69">
        <v>22.14123</v>
      </c>
    </row>
    <row r="1223" spans="2:90" x14ac:dyDescent="0.3">
      <c r="B1223" s="14" t="s">
        <v>25</v>
      </c>
      <c r="C1223" s="50" t="s">
        <v>3</v>
      </c>
      <c r="D1223" s="71">
        <v>99.772660000000002</v>
      </c>
      <c r="E1223" s="107">
        <v>100.14834999999999</v>
      </c>
      <c r="F1223" s="71">
        <v>100.52404</v>
      </c>
      <c r="H1223" s="14" t="s">
        <v>25</v>
      </c>
      <c r="I1223" s="50" t="s">
        <v>3</v>
      </c>
      <c r="J1223" s="71">
        <v>99.769689999999997</v>
      </c>
      <c r="K1223" s="107">
        <v>100.14787</v>
      </c>
      <c r="L1223" s="71">
        <v>100.52605</v>
      </c>
      <c r="N1223" s="14" t="s">
        <v>25</v>
      </c>
      <c r="O1223" s="50" t="s">
        <v>3</v>
      </c>
      <c r="P1223" s="71">
        <v>99.772880000000001</v>
      </c>
      <c r="Q1223" s="107">
        <v>100.14919</v>
      </c>
      <c r="R1223" s="71">
        <v>100.52549999999999</v>
      </c>
      <c r="T1223" s="14" t="s">
        <v>25</v>
      </c>
      <c r="U1223" s="50" t="s">
        <v>3</v>
      </c>
      <c r="V1223" s="71">
        <v>99.771619999999999</v>
      </c>
      <c r="W1223" s="107">
        <v>100.14968</v>
      </c>
      <c r="X1223" s="71">
        <v>100.52773000000001</v>
      </c>
      <c r="Z1223" s="14" t="s">
        <v>25</v>
      </c>
      <c r="AA1223" s="50" t="s">
        <v>3</v>
      </c>
      <c r="AB1223" s="71">
        <v>99.774969999999996</v>
      </c>
      <c r="AC1223" s="107">
        <v>100.14722</v>
      </c>
      <c r="AD1223" s="71">
        <v>100.51947</v>
      </c>
      <c r="AF1223" s="14" t="s">
        <v>25</v>
      </c>
      <c r="AG1223" s="50" t="s">
        <v>3</v>
      </c>
      <c r="AH1223" s="71">
        <v>99.771730000000005</v>
      </c>
      <c r="AI1223" s="107">
        <v>100.14319999999999</v>
      </c>
      <c r="AJ1223" s="71">
        <v>100.51466000000001</v>
      </c>
      <c r="AL1223" s="14" t="s">
        <v>25</v>
      </c>
      <c r="AM1223" s="50" t="s">
        <v>3</v>
      </c>
      <c r="AN1223" s="71">
        <v>99.780249999999995</v>
      </c>
      <c r="AO1223" s="107">
        <v>100.15174</v>
      </c>
      <c r="AP1223" s="71">
        <v>100.52321999999999</v>
      </c>
      <c r="AR1223" s="14" t="s">
        <v>25</v>
      </c>
      <c r="AS1223" s="50" t="s">
        <v>3</v>
      </c>
      <c r="AT1223" s="71">
        <v>99.775639999999996</v>
      </c>
      <c r="AU1223" s="107">
        <v>100.14019999999999</v>
      </c>
      <c r="AV1223" s="71">
        <v>100.50476</v>
      </c>
      <c r="AX1223" s="14" t="s">
        <v>25</v>
      </c>
      <c r="AY1223" s="50" t="s">
        <v>3</v>
      </c>
      <c r="AZ1223" s="71">
        <v>99.771730000000005</v>
      </c>
      <c r="BA1223" s="107">
        <v>100.14319999999999</v>
      </c>
      <c r="BB1223" s="71">
        <v>100.51466000000001</v>
      </c>
      <c r="BD1223" s="14" t="s">
        <v>25</v>
      </c>
      <c r="BE1223" s="50" t="s">
        <v>3</v>
      </c>
      <c r="BF1223" s="71">
        <v>99.780249999999995</v>
      </c>
      <c r="BG1223" s="107">
        <v>100.15174</v>
      </c>
      <c r="BH1223" s="71">
        <v>100.52321999999999</v>
      </c>
      <c r="BJ1223" s="14" t="s">
        <v>25</v>
      </c>
      <c r="BK1223" s="50" t="s">
        <v>3</v>
      </c>
      <c r="BL1223" s="71">
        <v>99.775639999999996</v>
      </c>
      <c r="BM1223" s="107">
        <v>100.14019999999999</v>
      </c>
      <c r="BN1223" s="71">
        <v>100.50476</v>
      </c>
      <c r="BP1223" s="14" t="s">
        <v>25</v>
      </c>
      <c r="BQ1223" s="50" t="s">
        <v>3</v>
      </c>
      <c r="BR1223" s="71">
        <v>99.804990000000004</v>
      </c>
      <c r="BS1223" s="107">
        <v>100.15879</v>
      </c>
      <c r="BT1223" s="71">
        <v>100.51260000000001</v>
      </c>
      <c r="BV1223" s="14" t="s">
        <v>25</v>
      </c>
      <c r="BW1223" s="50" t="s">
        <v>3</v>
      </c>
      <c r="BX1223" s="71">
        <v>99.779470000000003</v>
      </c>
      <c r="BY1223" s="107">
        <v>100.14131999999999</v>
      </c>
      <c r="BZ1223" s="71">
        <v>100.50318</v>
      </c>
      <c r="CB1223" s="14" t="s">
        <v>25</v>
      </c>
      <c r="CC1223" s="50" t="s">
        <v>3</v>
      </c>
      <c r="CD1223" s="71">
        <v>99.792699999999996</v>
      </c>
      <c r="CE1223" s="107">
        <v>100.15768</v>
      </c>
      <c r="CF1223" s="71">
        <v>100.52266</v>
      </c>
      <c r="CH1223" s="14" t="s">
        <v>25</v>
      </c>
      <c r="CI1223" s="50" t="s">
        <v>3</v>
      </c>
      <c r="CJ1223" s="71">
        <v>99.708560000000006</v>
      </c>
      <c r="CK1223" s="107">
        <v>100.07711</v>
      </c>
      <c r="CL1223" s="71">
        <v>100.44565</v>
      </c>
    </row>
    <row r="1224" spans="2:90" x14ac:dyDescent="0.3">
      <c r="B1224" s="47"/>
      <c r="C1224" s="52" t="s">
        <v>4</v>
      </c>
      <c r="D1224" s="69">
        <v>47.722900000000003</v>
      </c>
      <c r="E1224" s="79">
        <v>48.035870000000003</v>
      </c>
      <c r="F1224" s="69">
        <v>48.348849999999999</v>
      </c>
      <c r="H1224" s="47"/>
      <c r="I1224" s="52" t="s">
        <v>4</v>
      </c>
      <c r="J1224" s="69">
        <v>47.72334</v>
      </c>
      <c r="K1224" s="79">
        <v>48.037489999999998</v>
      </c>
      <c r="L1224" s="69">
        <v>48.351649999999999</v>
      </c>
      <c r="N1224" s="47"/>
      <c r="O1224" s="52" t="s">
        <v>4</v>
      </c>
      <c r="P1224" s="69">
        <v>47.724310000000003</v>
      </c>
      <c r="Q1224" s="79">
        <v>48.036740000000002</v>
      </c>
      <c r="R1224" s="69">
        <v>48.349159999999998</v>
      </c>
      <c r="T1224" s="47"/>
      <c r="U1224" s="52" t="s">
        <v>4</v>
      </c>
      <c r="V1224" s="69">
        <v>47.720329999999997</v>
      </c>
      <c r="W1224" s="79">
        <v>48.034730000000003</v>
      </c>
      <c r="X1224" s="69">
        <v>48.349139999999998</v>
      </c>
      <c r="Z1224" s="47"/>
      <c r="AA1224" s="52" t="s">
        <v>4</v>
      </c>
      <c r="AB1224" s="69">
        <v>47.71696</v>
      </c>
      <c r="AC1224" s="79">
        <v>48.030430000000003</v>
      </c>
      <c r="AD1224" s="69">
        <v>48.343910000000001</v>
      </c>
      <c r="AF1224" s="47"/>
      <c r="AG1224" s="52" t="s">
        <v>4</v>
      </c>
      <c r="AH1224" s="69">
        <v>47.716380000000001</v>
      </c>
      <c r="AI1224" s="79">
        <v>48.030500000000004</v>
      </c>
      <c r="AJ1224" s="69">
        <v>48.344630000000002</v>
      </c>
      <c r="AL1224" s="47"/>
      <c r="AM1224" s="52" t="s">
        <v>4</v>
      </c>
      <c r="AN1224" s="69">
        <v>47.717869999999998</v>
      </c>
      <c r="AO1224" s="79">
        <v>48.032670000000003</v>
      </c>
      <c r="AP1224" s="69">
        <v>48.347479999999997</v>
      </c>
      <c r="AR1224" s="47"/>
      <c r="AS1224" s="52" t="s">
        <v>4</v>
      </c>
      <c r="AT1224" s="69">
        <v>47.71331</v>
      </c>
      <c r="AU1224" s="79">
        <v>48.028509999999997</v>
      </c>
      <c r="AV1224" s="69">
        <v>48.343710000000002</v>
      </c>
      <c r="AX1224" s="47"/>
      <c r="AY1224" s="52" t="s">
        <v>4</v>
      </c>
      <c r="AZ1224" s="69">
        <v>47.716380000000001</v>
      </c>
      <c r="BA1224" s="79">
        <v>48.030500000000004</v>
      </c>
      <c r="BB1224" s="69">
        <v>48.344630000000002</v>
      </c>
      <c r="BD1224" s="47"/>
      <c r="BE1224" s="52" t="s">
        <v>4</v>
      </c>
      <c r="BF1224" s="69">
        <v>47.717869999999998</v>
      </c>
      <c r="BG1224" s="79">
        <v>48.032670000000003</v>
      </c>
      <c r="BH1224" s="69">
        <v>48.347479999999997</v>
      </c>
      <c r="BJ1224" s="47"/>
      <c r="BK1224" s="52" t="s">
        <v>4</v>
      </c>
      <c r="BL1224" s="69">
        <v>47.71331</v>
      </c>
      <c r="BM1224" s="79">
        <v>48.028509999999997</v>
      </c>
      <c r="BN1224" s="69">
        <v>48.343710000000002</v>
      </c>
      <c r="BP1224" s="47"/>
      <c r="BQ1224" s="52" t="s">
        <v>4</v>
      </c>
      <c r="BR1224" s="69">
        <v>47.718420000000002</v>
      </c>
      <c r="BS1224" s="79">
        <v>48.031649999999999</v>
      </c>
      <c r="BT1224" s="69">
        <v>48.344889999999999</v>
      </c>
      <c r="BV1224" s="47"/>
      <c r="BW1224" s="52" t="s">
        <v>4</v>
      </c>
      <c r="BX1224" s="69">
        <v>47.709409999999998</v>
      </c>
      <c r="BY1224" s="79">
        <v>48.025449999999999</v>
      </c>
      <c r="BZ1224" s="69">
        <v>48.341500000000003</v>
      </c>
      <c r="CB1224" s="47"/>
      <c r="CC1224" s="52" t="s">
        <v>4</v>
      </c>
      <c r="CD1224" s="69">
        <v>47.709389999999999</v>
      </c>
      <c r="CE1224" s="79">
        <v>48.02384</v>
      </c>
      <c r="CF1224" s="69">
        <v>48.338279999999997</v>
      </c>
      <c r="CH1224" s="47"/>
      <c r="CI1224" s="52" t="s">
        <v>4</v>
      </c>
      <c r="CJ1224" s="69">
        <v>47.705739999999999</v>
      </c>
      <c r="CK1224" s="79">
        <v>48.020069999999997</v>
      </c>
      <c r="CL1224" s="69">
        <v>48.334389999999999</v>
      </c>
    </row>
    <row r="1225" spans="2:90" x14ac:dyDescent="0.3">
      <c r="B1225" s="14" t="s">
        <v>26</v>
      </c>
      <c r="C1225" s="50" t="s">
        <v>3</v>
      </c>
      <c r="D1225" s="71">
        <v>11.064730000000001</v>
      </c>
      <c r="E1225" s="107">
        <v>11.31503</v>
      </c>
      <c r="F1225" s="71">
        <v>11.565329999999999</v>
      </c>
      <c r="H1225" s="14" t="s">
        <v>26</v>
      </c>
      <c r="I1225" s="50" t="s">
        <v>3</v>
      </c>
      <c r="J1225" s="71">
        <v>11.05968</v>
      </c>
      <c r="K1225" s="107">
        <v>11.3149</v>
      </c>
      <c r="L1225" s="71">
        <v>11.570119999999999</v>
      </c>
      <c r="N1225" s="14" t="s">
        <v>26</v>
      </c>
      <c r="O1225" s="50" t="s">
        <v>3</v>
      </c>
      <c r="P1225" s="71">
        <v>11.060320000000001</v>
      </c>
      <c r="Q1225" s="107">
        <v>11.32117</v>
      </c>
      <c r="R1225" s="71">
        <v>11.58202</v>
      </c>
      <c r="T1225" s="14" t="s">
        <v>26</v>
      </c>
      <c r="U1225" s="50" t="s">
        <v>3</v>
      </c>
      <c r="V1225" s="71">
        <v>11.105230000000001</v>
      </c>
      <c r="W1225" s="107">
        <v>11.35262</v>
      </c>
      <c r="X1225" s="71">
        <v>11.600009999999999</v>
      </c>
      <c r="Z1225" s="14" t="s">
        <v>26</v>
      </c>
      <c r="AA1225" s="50" t="s">
        <v>3</v>
      </c>
      <c r="AB1225" s="71">
        <v>11.058400000000001</v>
      </c>
      <c r="AC1225" s="107">
        <v>11.341659999999999</v>
      </c>
      <c r="AD1225" s="71">
        <v>11.624919999999999</v>
      </c>
      <c r="AF1225" s="14" t="s">
        <v>26</v>
      </c>
      <c r="AG1225" s="50" t="s">
        <v>3</v>
      </c>
      <c r="AH1225" s="71">
        <v>11.06071</v>
      </c>
      <c r="AI1225" s="107">
        <v>11.34525</v>
      </c>
      <c r="AJ1225" s="71">
        <v>11.629799999999999</v>
      </c>
      <c r="AL1225" s="14" t="s">
        <v>26</v>
      </c>
      <c r="AM1225" s="50" t="s">
        <v>3</v>
      </c>
      <c r="AN1225" s="71">
        <v>10.93188</v>
      </c>
      <c r="AO1225" s="107">
        <v>11.305479999999999</v>
      </c>
      <c r="AP1225" s="71">
        <v>11.67909</v>
      </c>
      <c r="AR1225" s="14" t="s">
        <v>26</v>
      </c>
      <c r="AS1225" s="50" t="s">
        <v>3</v>
      </c>
      <c r="AT1225" s="71">
        <v>10.79632</v>
      </c>
      <c r="AU1225" s="107">
        <v>11.22545</v>
      </c>
      <c r="AV1225" s="71">
        <v>11.65457</v>
      </c>
      <c r="AX1225" s="14" t="s">
        <v>26</v>
      </c>
      <c r="AY1225" s="50" t="s">
        <v>3</v>
      </c>
      <c r="AZ1225" s="71">
        <v>11.06071</v>
      </c>
      <c r="BA1225" s="107">
        <v>11.34525</v>
      </c>
      <c r="BB1225" s="71">
        <v>11.629799999999999</v>
      </c>
      <c r="BD1225" s="14" t="s">
        <v>26</v>
      </c>
      <c r="BE1225" s="50" t="s">
        <v>3</v>
      </c>
      <c r="BF1225" s="71">
        <v>10.93188</v>
      </c>
      <c r="BG1225" s="107">
        <v>11.305479999999999</v>
      </c>
      <c r="BH1225" s="71">
        <v>11.67909</v>
      </c>
      <c r="BJ1225" s="14" t="s">
        <v>26</v>
      </c>
      <c r="BK1225" s="50" t="s">
        <v>3</v>
      </c>
      <c r="BL1225" s="71">
        <v>10.79632</v>
      </c>
      <c r="BM1225" s="107">
        <v>11.22545</v>
      </c>
      <c r="BN1225" s="71">
        <v>11.65457</v>
      </c>
      <c r="BP1225" s="14" t="s">
        <v>26</v>
      </c>
      <c r="BQ1225" s="50" t="s">
        <v>3</v>
      </c>
      <c r="BR1225" s="71">
        <v>10.60948</v>
      </c>
      <c r="BS1225" s="107">
        <v>11.07268</v>
      </c>
      <c r="BT1225" s="71">
        <v>11.535880000000001</v>
      </c>
      <c r="BV1225" s="14" t="s">
        <v>26</v>
      </c>
      <c r="BW1225" s="50" t="s">
        <v>3</v>
      </c>
      <c r="BX1225" s="71">
        <v>8.8604599999999998</v>
      </c>
      <c r="BY1225" s="107">
        <v>10.085929999999999</v>
      </c>
      <c r="BZ1225" s="71">
        <v>11.311389999999999</v>
      </c>
      <c r="CB1225" s="14" t="s">
        <v>26</v>
      </c>
      <c r="CC1225" s="50" t="s">
        <v>3</v>
      </c>
      <c r="CD1225" s="71">
        <v>6.0709099999999996</v>
      </c>
      <c r="CE1225" s="107">
        <v>8.2602799999999998</v>
      </c>
      <c r="CF1225" s="71">
        <v>10.44965</v>
      </c>
      <c r="CH1225" s="14" t="s">
        <v>26</v>
      </c>
      <c r="CI1225" s="50" t="s">
        <v>3</v>
      </c>
      <c r="CJ1225" s="71">
        <v>-6.5994900000000003</v>
      </c>
      <c r="CK1225" s="107">
        <v>-1.6390499999999999</v>
      </c>
      <c r="CL1225" s="71">
        <v>3.32138</v>
      </c>
    </row>
    <row r="1226" spans="2:90" x14ac:dyDescent="0.3">
      <c r="B1226" s="47"/>
      <c r="C1226" s="52" t="s">
        <v>4</v>
      </c>
      <c r="D1226" s="69">
        <v>5.7782999999999998</v>
      </c>
      <c r="E1226" s="79">
        <v>5.9569700000000001</v>
      </c>
      <c r="F1226" s="69">
        <v>6.13565</v>
      </c>
      <c r="H1226" s="47"/>
      <c r="I1226" s="52" t="s">
        <v>4</v>
      </c>
      <c r="J1226" s="69">
        <v>5.6803800000000004</v>
      </c>
      <c r="K1226" s="79">
        <v>6.1342100000000004</v>
      </c>
      <c r="L1226" s="69">
        <v>6.58805</v>
      </c>
      <c r="N1226" s="47"/>
      <c r="O1226" s="52" t="s">
        <v>4</v>
      </c>
      <c r="P1226" s="69">
        <v>5.67286</v>
      </c>
      <c r="Q1226" s="79">
        <v>6.1580599999999999</v>
      </c>
      <c r="R1226" s="69">
        <v>6.6432599999999997</v>
      </c>
      <c r="T1226" s="47"/>
      <c r="U1226" s="52" t="s">
        <v>4</v>
      </c>
      <c r="V1226" s="69">
        <v>5.6581799999999998</v>
      </c>
      <c r="W1226" s="79">
        <v>6.16031</v>
      </c>
      <c r="X1226" s="69">
        <v>6.6624400000000001</v>
      </c>
      <c r="Z1226" s="47"/>
      <c r="AA1226" s="52" t="s">
        <v>4</v>
      </c>
      <c r="AB1226" s="69">
        <v>5.8200500000000002</v>
      </c>
      <c r="AC1226" s="79">
        <v>6.0264699999999998</v>
      </c>
      <c r="AD1226" s="69">
        <v>6.2328900000000003</v>
      </c>
      <c r="AF1226" s="47"/>
      <c r="AG1226" s="52" t="s">
        <v>4</v>
      </c>
      <c r="AH1226" s="69">
        <v>5.8178599999999996</v>
      </c>
      <c r="AI1226" s="79">
        <v>6.0522400000000003</v>
      </c>
      <c r="AJ1226" s="69">
        <v>6.2866200000000001</v>
      </c>
      <c r="AL1226" s="47"/>
      <c r="AM1226" s="52" t="s">
        <v>4</v>
      </c>
      <c r="AN1226" s="69">
        <v>5.8515199999999998</v>
      </c>
      <c r="AO1226" s="79">
        <v>6.0559200000000004</v>
      </c>
      <c r="AP1226" s="69">
        <v>6.2603299999999997</v>
      </c>
      <c r="AR1226" s="47"/>
      <c r="AS1226" s="52" t="s">
        <v>4</v>
      </c>
      <c r="AT1226" s="69">
        <v>5.8285499999999999</v>
      </c>
      <c r="AU1226" s="79">
        <v>6.0473400000000002</v>
      </c>
      <c r="AV1226" s="69">
        <v>6.2661300000000004</v>
      </c>
      <c r="AX1226" s="47"/>
      <c r="AY1226" s="52" t="s">
        <v>4</v>
      </c>
      <c r="AZ1226" s="69">
        <v>5.8178599999999996</v>
      </c>
      <c r="BA1226" s="79">
        <v>6.0522400000000003</v>
      </c>
      <c r="BB1226" s="69">
        <v>6.2866200000000001</v>
      </c>
      <c r="BD1226" s="47"/>
      <c r="BE1226" s="52" t="s">
        <v>4</v>
      </c>
      <c r="BF1226" s="69">
        <v>5.8515199999999998</v>
      </c>
      <c r="BG1226" s="79">
        <v>6.0559200000000004</v>
      </c>
      <c r="BH1226" s="69">
        <v>6.2603299999999997</v>
      </c>
      <c r="BJ1226" s="47"/>
      <c r="BK1226" s="52" t="s">
        <v>4</v>
      </c>
      <c r="BL1226" s="69">
        <v>5.8285499999999999</v>
      </c>
      <c r="BM1226" s="79">
        <v>6.0473400000000002</v>
      </c>
      <c r="BN1226" s="69">
        <v>6.2661300000000004</v>
      </c>
      <c r="BP1226" s="47"/>
      <c r="BQ1226" s="52" t="s">
        <v>4</v>
      </c>
      <c r="BR1226" s="69">
        <v>5.8768399999999996</v>
      </c>
      <c r="BS1226" s="79">
        <v>6.0815000000000001</v>
      </c>
      <c r="BT1226" s="69">
        <v>6.2861599999999997</v>
      </c>
      <c r="BV1226" s="47"/>
      <c r="BW1226" s="52" t="s">
        <v>4</v>
      </c>
      <c r="BX1226" s="69">
        <v>5.8295899999999996</v>
      </c>
      <c r="BY1226" s="79">
        <v>6.4445699999999997</v>
      </c>
      <c r="BZ1226" s="69">
        <v>7.0595499999999998</v>
      </c>
      <c r="CB1226" s="47"/>
      <c r="CC1226" s="52" t="s">
        <v>4</v>
      </c>
      <c r="CD1226" s="69">
        <v>6.1696999999999997</v>
      </c>
      <c r="CE1226" s="79">
        <v>7.5195499999999997</v>
      </c>
      <c r="CF1226" s="69">
        <v>8.8693899999999992</v>
      </c>
      <c r="CH1226" s="47"/>
      <c r="CI1226" s="52" t="s">
        <v>4</v>
      </c>
      <c r="CJ1226" s="69">
        <v>8.9693500000000004</v>
      </c>
      <c r="CK1226" s="79">
        <v>14.128909999999999</v>
      </c>
      <c r="CL1226" s="69">
        <v>19.28847</v>
      </c>
    </row>
    <row r="1227" spans="2:90" x14ac:dyDescent="0.3">
      <c r="B1227" s="57" t="s">
        <v>27</v>
      </c>
      <c r="C1227" s="43"/>
      <c r="D1227" s="76">
        <v>37.9285</v>
      </c>
      <c r="E1227" s="109">
        <v>40.124580000000002</v>
      </c>
      <c r="F1227" s="76">
        <v>42.320659999999997</v>
      </c>
      <c r="H1227" s="57" t="s">
        <v>27</v>
      </c>
      <c r="I1227" s="43"/>
      <c r="J1227" s="76">
        <v>37.827249999999999</v>
      </c>
      <c r="K1227" s="109">
        <v>40.02346</v>
      </c>
      <c r="L1227" s="76">
        <v>42.219679999999997</v>
      </c>
      <c r="N1227" s="57" t="s">
        <v>27</v>
      </c>
      <c r="O1227" s="43"/>
      <c r="P1227" s="76">
        <v>37.913649999999997</v>
      </c>
      <c r="Q1227" s="109">
        <v>40.14499</v>
      </c>
      <c r="R1227" s="76">
        <v>42.376339999999999</v>
      </c>
      <c r="T1227" s="57" t="s">
        <v>27</v>
      </c>
      <c r="U1227" s="43"/>
      <c r="V1227" s="76">
        <v>37.922730000000001</v>
      </c>
      <c r="W1227" s="109">
        <v>40.120910000000002</v>
      </c>
      <c r="X1227" s="76">
        <v>42.319090000000003</v>
      </c>
      <c r="Z1227" s="57" t="s">
        <v>27</v>
      </c>
      <c r="AA1227" s="43"/>
      <c r="AB1227" s="76">
        <v>38.174500000000002</v>
      </c>
      <c r="AC1227" s="109">
        <v>40.410249999999998</v>
      </c>
      <c r="AD1227" s="76">
        <v>42.645989999999998</v>
      </c>
      <c r="AF1227" s="57" t="s">
        <v>27</v>
      </c>
      <c r="AG1227" s="43"/>
      <c r="AH1227" s="76">
        <v>38.098280000000003</v>
      </c>
      <c r="AI1227" s="109">
        <v>40.399929999999998</v>
      </c>
      <c r="AJ1227" s="76">
        <v>42.70158</v>
      </c>
      <c r="AL1227" s="57" t="s">
        <v>27</v>
      </c>
      <c r="AM1227" s="43"/>
      <c r="AN1227" s="76">
        <v>38.105449999999998</v>
      </c>
      <c r="AO1227" s="109">
        <v>40.279119999999999</v>
      </c>
      <c r="AP1227" s="76">
        <v>42.45279</v>
      </c>
      <c r="AR1227" s="57" t="s">
        <v>27</v>
      </c>
      <c r="AS1227" s="43"/>
      <c r="AT1227" s="76">
        <v>38.352649999999997</v>
      </c>
      <c r="AU1227" s="109">
        <v>41.152149999999999</v>
      </c>
      <c r="AV1227" s="76">
        <v>43.951650000000001</v>
      </c>
      <c r="AX1227" s="57" t="s">
        <v>27</v>
      </c>
      <c r="AY1227" s="43"/>
      <c r="AZ1227" s="76">
        <v>38.098280000000003</v>
      </c>
      <c r="BA1227" s="109">
        <v>40.399929999999998</v>
      </c>
      <c r="BB1227" s="76">
        <v>42.70158</v>
      </c>
      <c r="BD1227" s="57" t="s">
        <v>27</v>
      </c>
      <c r="BE1227" s="43"/>
      <c r="BF1227" s="76">
        <v>38.105449999999998</v>
      </c>
      <c r="BG1227" s="109">
        <v>40.279119999999999</v>
      </c>
      <c r="BH1227" s="76">
        <v>42.45279</v>
      </c>
      <c r="BJ1227" s="57" t="s">
        <v>27</v>
      </c>
      <c r="BK1227" s="43"/>
      <c r="BL1227" s="76">
        <v>38.352649999999997</v>
      </c>
      <c r="BM1227" s="109">
        <v>41.152149999999999</v>
      </c>
      <c r="BN1227" s="76">
        <v>43.951650000000001</v>
      </c>
      <c r="BP1227" s="57" t="s">
        <v>27</v>
      </c>
      <c r="BQ1227" s="43"/>
      <c r="BR1227" s="76">
        <v>38.196440000000003</v>
      </c>
      <c r="BS1227" s="109">
        <v>40.4831</v>
      </c>
      <c r="BT1227" s="76">
        <v>42.769759999999998</v>
      </c>
      <c r="BV1227" s="57" t="s">
        <v>27</v>
      </c>
      <c r="BW1227" s="43"/>
      <c r="BX1227" s="76">
        <v>38.267940000000003</v>
      </c>
      <c r="BY1227" s="109">
        <v>40.563879999999997</v>
      </c>
      <c r="BZ1227" s="76">
        <v>42.859810000000003</v>
      </c>
      <c r="CB1227" s="57" t="s">
        <v>27</v>
      </c>
      <c r="CC1227" s="43"/>
      <c r="CD1227" s="76">
        <v>35.927950000000003</v>
      </c>
      <c r="CE1227" s="109">
        <v>37.567459999999997</v>
      </c>
      <c r="CF1227" s="76">
        <v>39.206969999999998</v>
      </c>
      <c r="CH1227" s="57" t="s">
        <v>27</v>
      </c>
      <c r="CI1227" s="43"/>
      <c r="CJ1227" s="76">
        <v>32.294310000000003</v>
      </c>
      <c r="CK1227" s="109">
        <v>34.656480000000002</v>
      </c>
      <c r="CL1227" s="76">
        <v>37.018650000000001</v>
      </c>
    </row>
    <row r="1228" spans="2:90" x14ac:dyDescent="0.3">
      <c r="B1228" s="57" t="s">
        <v>28</v>
      </c>
      <c r="C1228" s="43"/>
      <c r="D1228" s="76">
        <v>-78.682159999999996</v>
      </c>
      <c r="E1228" s="109">
        <v>-33.167270000000002</v>
      </c>
      <c r="F1228" s="76">
        <v>12.347619999999999</v>
      </c>
      <c r="H1228" s="57" t="s">
        <v>28</v>
      </c>
      <c r="I1228" s="43"/>
      <c r="J1228" s="76">
        <v>-148.57434000000001</v>
      </c>
      <c r="K1228" s="109">
        <v>-59.547429999999999</v>
      </c>
      <c r="L1228" s="76">
        <v>29.479479999999999</v>
      </c>
      <c r="N1228" s="57" t="s">
        <v>28</v>
      </c>
      <c r="O1228" s="43"/>
      <c r="P1228" s="76">
        <v>-156.81235000000001</v>
      </c>
      <c r="Q1228" s="109">
        <v>-65.432180000000002</v>
      </c>
      <c r="R1228" s="76">
        <v>25.948</v>
      </c>
      <c r="T1228" s="57" t="s">
        <v>28</v>
      </c>
      <c r="U1228" s="43"/>
      <c r="V1228" s="76">
        <v>-155.54638</v>
      </c>
      <c r="W1228" s="109">
        <v>-63.460290000000001</v>
      </c>
      <c r="X1228" s="76">
        <v>28.625800000000002</v>
      </c>
      <c r="Z1228" s="57" t="s">
        <v>28</v>
      </c>
      <c r="AA1228" s="43"/>
      <c r="AB1228" s="76">
        <v>-101.07259000000001</v>
      </c>
      <c r="AC1228" s="109">
        <v>-59.394089999999998</v>
      </c>
      <c r="AD1228" s="76">
        <v>-17.715589999999999</v>
      </c>
      <c r="AF1228" s="57" t="s">
        <v>28</v>
      </c>
      <c r="AG1228" s="43"/>
      <c r="AH1228" s="76">
        <v>-96.936539999999994</v>
      </c>
      <c r="AI1228" s="109">
        <v>-52.226469999999999</v>
      </c>
      <c r="AJ1228" s="76">
        <v>-7.5164099999999996</v>
      </c>
      <c r="AL1228" s="57" t="s">
        <v>28</v>
      </c>
      <c r="AM1228" s="43"/>
      <c r="AN1228" s="76">
        <v>-100.89884000000001</v>
      </c>
      <c r="AO1228" s="109">
        <v>-61.081850000000003</v>
      </c>
      <c r="AP1228" s="76">
        <v>-21.264859999999999</v>
      </c>
      <c r="AR1228" s="57" t="s">
        <v>28</v>
      </c>
      <c r="AS1228" s="43"/>
      <c r="AT1228" s="76">
        <v>-93.497529999999998</v>
      </c>
      <c r="AU1228" s="109">
        <v>-53.350290000000001</v>
      </c>
      <c r="AV1228" s="76">
        <v>-13.203049999999999</v>
      </c>
      <c r="AX1228" s="57" t="s">
        <v>28</v>
      </c>
      <c r="AY1228" s="43"/>
      <c r="AZ1228" s="76">
        <v>-96.936539999999994</v>
      </c>
      <c r="BA1228" s="109">
        <v>-52.226469999999999</v>
      </c>
      <c r="BB1228" s="76">
        <v>-7.5164099999999996</v>
      </c>
      <c r="BD1228" s="57" t="s">
        <v>28</v>
      </c>
      <c r="BE1228" s="43"/>
      <c r="BF1228" s="76">
        <v>-100.89884000000001</v>
      </c>
      <c r="BG1228" s="109">
        <v>-61.081850000000003</v>
      </c>
      <c r="BH1228" s="76">
        <v>-21.264859999999999</v>
      </c>
      <c r="BJ1228" s="57" t="s">
        <v>28</v>
      </c>
      <c r="BK1228" s="43"/>
      <c r="BL1228" s="76">
        <v>-93.497529999999998</v>
      </c>
      <c r="BM1228" s="109">
        <v>-53.350290000000001</v>
      </c>
      <c r="BN1228" s="76">
        <v>-13.203049999999999</v>
      </c>
      <c r="BP1228" s="57" t="s">
        <v>28</v>
      </c>
      <c r="BQ1228" s="43"/>
      <c r="BR1228" s="76">
        <v>-101.38705</v>
      </c>
      <c r="BS1228" s="109">
        <v>-60.668080000000003</v>
      </c>
      <c r="BT1228" s="76">
        <v>-19.949110000000001</v>
      </c>
      <c r="BV1228" s="57" t="s">
        <v>28</v>
      </c>
      <c r="BW1228" s="43"/>
      <c r="BX1228" s="76">
        <v>-128.61376000000001</v>
      </c>
      <c r="BY1228" s="109">
        <v>-67.724239999999995</v>
      </c>
      <c r="BZ1228" s="76">
        <v>-6.8347199999999999</v>
      </c>
      <c r="CB1228" s="57" t="s">
        <v>28</v>
      </c>
      <c r="CC1228" s="43"/>
      <c r="CD1228" s="76">
        <v>-65.086950000000002</v>
      </c>
      <c r="CE1228" s="109">
        <v>-49.968899999999998</v>
      </c>
      <c r="CF1228" s="76">
        <v>-34.850839999999998</v>
      </c>
      <c r="CH1228" s="57" t="s">
        <v>28</v>
      </c>
      <c r="CI1228" s="43"/>
      <c r="CJ1228" s="76">
        <v>-124.6396</v>
      </c>
      <c r="CK1228" s="109">
        <v>-83.418970000000002</v>
      </c>
      <c r="CL1228" s="76">
        <v>-42.198349999999998</v>
      </c>
    </row>
    <row r="1229" spans="2:90" x14ac:dyDescent="0.3">
      <c r="B1229" s="46" t="s">
        <v>29</v>
      </c>
      <c r="C1229" s="47"/>
      <c r="D1229" s="69">
        <v>58499.690790000001</v>
      </c>
      <c r="E1229" s="106">
        <v>59791.060060000003</v>
      </c>
      <c r="F1229" s="69">
        <v>61082.429329999999</v>
      </c>
      <c r="H1229" s="46" t="s">
        <v>29</v>
      </c>
      <c r="I1229" s="47"/>
      <c r="J1229" s="69">
        <v>58449.627950000002</v>
      </c>
      <c r="K1229" s="106">
        <v>59791.277679999999</v>
      </c>
      <c r="L1229" s="69">
        <v>61132.927409999997</v>
      </c>
      <c r="N1229" s="46" t="s">
        <v>29</v>
      </c>
      <c r="O1229" s="47"/>
      <c r="P1229" s="69">
        <v>58462.903700000003</v>
      </c>
      <c r="Q1229" s="106">
        <v>59816.936900000001</v>
      </c>
      <c r="R1229" s="69">
        <v>61170.970099999999</v>
      </c>
      <c r="T1229" s="46" t="s">
        <v>29</v>
      </c>
      <c r="U1229" s="47"/>
      <c r="V1229" s="69">
        <v>58715.505420000001</v>
      </c>
      <c r="W1229" s="106">
        <v>59993.15122</v>
      </c>
      <c r="X1229" s="69">
        <v>61270.797019999998</v>
      </c>
      <c r="Z1229" s="46" t="s">
        <v>29</v>
      </c>
      <c r="AA1229" s="47"/>
      <c r="AB1229" s="69">
        <v>58428.788869999997</v>
      </c>
      <c r="AC1229" s="106">
        <v>59915.666230000003</v>
      </c>
      <c r="AD1229" s="69">
        <v>61402.543590000001</v>
      </c>
      <c r="AF1229" s="46" t="s">
        <v>29</v>
      </c>
      <c r="AG1229" s="47"/>
      <c r="AH1229" s="69">
        <v>58357.506670000002</v>
      </c>
      <c r="AI1229" s="106">
        <v>59940.951130000001</v>
      </c>
      <c r="AJ1229" s="69">
        <v>61524.395600000003</v>
      </c>
      <c r="AL1229" s="46" t="s">
        <v>29</v>
      </c>
      <c r="AM1229" s="47"/>
      <c r="AN1229" s="69">
        <v>57785.846100000002</v>
      </c>
      <c r="AO1229" s="106">
        <v>59722.000220000002</v>
      </c>
      <c r="AP1229" s="69">
        <v>61658.154329999998</v>
      </c>
      <c r="AR1229" s="46" t="s">
        <v>29</v>
      </c>
      <c r="AS1229" s="47"/>
      <c r="AT1229" s="69">
        <v>57019.8851</v>
      </c>
      <c r="AU1229" s="106">
        <v>59274.075109999998</v>
      </c>
      <c r="AV1229" s="69">
        <v>61528.26511</v>
      </c>
      <c r="AX1229" s="46" t="s">
        <v>29</v>
      </c>
      <c r="AY1229" s="47"/>
      <c r="AZ1229" s="69">
        <v>58357.506670000002</v>
      </c>
      <c r="BA1229" s="106">
        <v>59940.951130000001</v>
      </c>
      <c r="BB1229" s="69">
        <v>61524.395600000003</v>
      </c>
      <c r="BD1229" s="46" t="s">
        <v>29</v>
      </c>
      <c r="BE1229" s="47"/>
      <c r="BF1229" s="69">
        <v>57785.846100000002</v>
      </c>
      <c r="BG1229" s="106">
        <v>59722.000220000002</v>
      </c>
      <c r="BH1229" s="69">
        <v>61658.154329999998</v>
      </c>
      <c r="BJ1229" s="46" t="s">
        <v>29</v>
      </c>
      <c r="BK1229" s="47"/>
      <c r="BL1229" s="69">
        <v>57019.8851</v>
      </c>
      <c r="BM1229" s="106">
        <v>59274.075109999998</v>
      </c>
      <c r="BN1229" s="69">
        <v>61528.26511</v>
      </c>
      <c r="BP1229" s="46" t="s">
        <v>29</v>
      </c>
      <c r="BQ1229" s="47"/>
      <c r="BR1229" s="69">
        <v>56159.070050000002</v>
      </c>
      <c r="BS1229" s="106">
        <v>58430.359040000003</v>
      </c>
      <c r="BT1229" s="69">
        <v>60701.648029999997</v>
      </c>
      <c r="BV1229" s="46" t="s">
        <v>29</v>
      </c>
      <c r="BW1229" s="47"/>
      <c r="BX1229" s="69">
        <v>46710.765119999996</v>
      </c>
      <c r="BY1229" s="106">
        <v>53141.06781</v>
      </c>
      <c r="BZ1229" s="69">
        <v>59571.370510000001</v>
      </c>
      <c r="CB1229" s="46" t="s">
        <v>29</v>
      </c>
      <c r="CC1229" s="47"/>
      <c r="CD1229" s="69">
        <v>31878.526300000001</v>
      </c>
      <c r="CE1229" s="106">
        <v>43367.961750000002</v>
      </c>
      <c r="CF1229" s="69">
        <v>54857.397190000003</v>
      </c>
      <c r="CH1229" s="46" t="s">
        <v>29</v>
      </c>
      <c r="CI1229" s="47"/>
      <c r="CJ1229" s="69">
        <v>-33963.781009999999</v>
      </c>
      <c r="CK1229" s="106">
        <v>-8350.5987800000003</v>
      </c>
      <c r="CL1229" s="69">
        <v>17262.583460000002</v>
      </c>
    </row>
    <row r="1230" spans="2:90" x14ac:dyDescent="0.3">
      <c r="B1230" s="14" t="s">
        <v>30</v>
      </c>
      <c r="C1230" s="50" t="s">
        <v>3</v>
      </c>
      <c r="D1230" s="71">
        <v>32.388300000000001</v>
      </c>
      <c r="E1230" s="107">
        <v>35.271259999999998</v>
      </c>
      <c r="F1230" s="71">
        <v>38.154220000000002</v>
      </c>
      <c r="H1230" s="14" t="s">
        <v>30</v>
      </c>
      <c r="I1230" s="50" t="s">
        <v>3</v>
      </c>
      <c r="J1230" s="71">
        <v>32.389000000000003</v>
      </c>
      <c r="K1230" s="107">
        <v>35.234740000000002</v>
      </c>
      <c r="L1230" s="71">
        <v>38.080480000000001</v>
      </c>
      <c r="N1230" s="14" t="s">
        <v>30</v>
      </c>
      <c r="O1230" s="50" t="s">
        <v>3</v>
      </c>
      <c r="P1230" s="71">
        <v>32.195810000000002</v>
      </c>
      <c r="Q1230" s="107">
        <v>35.030709999999999</v>
      </c>
      <c r="R1230" s="71">
        <v>37.86562</v>
      </c>
      <c r="T1230" s="14" t="s">
        <v>30</v>
      </c>
      <c r="U1230" s="50" t="s">
        <v>3</v>
      </c>
      <c r="V1230" s="71">
        <v>31.859919999999999</v>
      </c>
      <c r="W1230" s="107">
        <v>34.595100000000002</v>
      </c>
      <c r="X1230" s="71">
        <v>37.330269999999999</v>
      </c>
      <c r="Z1230" s="14" t="s">
        <v>30</v>
      </c>
      <c r="AA1230" s="50" t="s">
        <v>3</v>
      </c>
      <c r="AB1230" s="71">
        <v>31.60406</v>
      </c>
      <c r="AC1230" s="107">
        <v>34.179400000000001</v>
      </c>
      <c r="AD1230" s="71">
        <v>36.754730000000002</v>
      </c>
      <c r="AF1230" s="14" t="s">
        <v>30</v>
      </c>
      <c r="AG1230" s="50" t="s">
        <v>3</v>
      </c>
      <c r="AH1230" s="71">
        <v>31.523569999999999</v>
      </c>
      <c r="AI1230" s="107">
        <v>33.828440000000001</v>
      </c>
      <c r="AJ1230" s="71">
        <v>36.133299999999998</v>
      </c>
      <c r="AL1230" s="14" t="s">
        <v>30</v>
      </c>
      <c r="AM1230" s="50" t="s">
        <v>3</v>
      </c>
      <c r="AN1230" s="71">
        <v>30.7529</v>
      </c>
      <c r="AO1230" s="107">
        <v>33.03951</v>
      </c>
      <c r="AP1230" s="71">
        <v>35.32611</v>
      </c>
      <c r="AR1230" s="14" t="s">
        <v>30</v>
      </c>
      <c r="AS1230" s="50" t="s">
        <v>3</v>
      </c>
      <c r="AT1230" s="71">
        <v>30.114540000000002</v>
      </c>
      <c r="AU1230" s="107">
        <v>32.113999999999997</v>
      </c>
      <c r="AV1230" s="71">
        <v>34.113460000000003</v>
      </c>
      <c r="AX1230" s="14" t="s">
        <v>30</v>
      </c>
      <c r="AY1230" s="50" t="s">
        <v>3</v>
      </c>
      <c r="AZ1230" s="71">
        <v>31.523569999999999</v>
      </c>
      <c r="BA1230" s="107">
        <v>33.828440000000001</v>
      </c>
      <c r="BB1230" s="71">
        <v>36.133299999999998</v>
      </c>
      <c r="BD1230" s="14" t="s">
        <v>30</v>
      </c>
      <c r="BE1230" s="50" t="s">
        <v>3</v>
      </c>
      <c r="BF1230" s="71">
        <v>30.7529</v>
      </c>
      <c r="BG1230" s="107">
        <v>33.03951</v>
      </c>
      <c r="BH1230" s="71">
        <v>35.32611</v>
      </c>
      <c r="BJ1230" s="14" t="s">
        <v>30</v>
      </c>
      <c r="BK1230" s="50" t="s">
        <v>3</v>
      </c>
      <c r="BL1230" s="71">
        <v>30.114540000000002</v>
      </c>
      <c r="BM1230" s="107">
        <v>32.113999999999997</v>
      </c>
      <c r="BN1230" s="71">
        <v>34.113460000000003</v>
      </c>
      <c r="BP1230" s="14" t="s">
        <v>30</v>
      </c>
      <c r="BQ1230" s="50" t="s">
        <v>3</v>
      </c>
      <c r="BR1230" s="71">
        <v>29.05536</v>
      </c>
      <c r="BS1230" s="107">
        <v>30.730709999999998</v>
      </c>
      <c r="BT1230" s="71">
        <v>32.40607</v>
      </c>
      <c r="BV1230" s="14" t="s">
        <v>30</v>
      </c>
      <c r="BW1230" s="50" t="s">
        <v>3</v>
      </c>
      <c r="BX1230" s="71">
        <v>27.987030000000001</v>
      </c>
      <c r="BY1230" s="107">
        <v>29.16019</v>
      </c>
      <c r="BZ1230" s="71">
        <v>30.333359999999999</v>
      </c>
      <c r="CB1230" s="14" t="s">
        <v>30</v>
      </c>
      <c r="CC1230" s="50" t="s">
        <v>3</v>
      </c>
      <c r="CD1230" s="71">
        <v>25.86505</v>
      </c>
      <c r="CE1230" s="107">
        <v>26.61937</v>
      </c>
      <c r="CF1230" s="71">
        <v>27.37368</v>
      </c>
      <c r="CH1230" s="14" t="s">
        <v>30</v>
      </c>
      <c r="CI1230" s="50" t="s">
        <v>3</v>
      </c>
      <c r="CJ1230" s="71">
        <v>22.389410000000002</v>
      </c>
      <c r="CK1230" s="107">
        <v>22.800820000000002</v>
      </c>
      <c r="CL1230" s="71">
        <v>23.212230000000002</v>
      </c>
    </row>
    <row r="1231" spans="2:90" x14ac:dyDescent="0.3">
      <c r="B1231" s="47"/>
      <c r="C1231" s="52" t="s">
        <v>4</v>
      </c>
      <c r="D1231" s="69">
        <v>12.056609999999999</v>
      </c>
      <c r="E1231" s="79">
        <v>13.558870000000001</v>
      </c>
      <c r="F1231" s="69">
        <v>15.06113</v>
      </c>
      <c r="H1231" s="47"/>
      <c r="I1231" s="52" t="s">
        <v>4</v>
      </c>
      <c r="J1231" s="69">
        <v>11.968719999999999</v>
      </c>
      <c r="K1231" s="79">
        <v>13.42489</v>
      </c>
      <c r="L1231" s="69">
        <v>14.88106</v>
      </c>
      <c r="N1231" s="47"/>
      <c r="O1231" s="52" t="s">
        <v>4</v>
      </c>
      <c r="P1231" s="69">
        <v>11.81503</v>
      </c>
      <c r="Q1231" s="79">
        <v>13.14424</v>
      </c>
      <c r="R1231" s="69">
        <v>14.47345</v>
      </c>
      <c r="T1231" s="47"/>
      <c r="U1231" s="52" t="s">
        <v>4</v>
      </c>
      <c r="V1231" s="69">
        <v>11.451219999999999</v>
      </c>
      <c r="W1231" s="79">
        <v>12.66943</v>
      </c>
      <c r="X1231" s="69">
        <v>13.88763</v>
      </c>
      <c r="Z1231" s="47"/>
      <c r="AA1231" s="52" t="s">
        <v>4</v>
      </c>
      <c r="AB1231" s="69">
        <v>11.16168</v>
      </c>
      <c r="AC1231" s="79">
        <v>12.20003</v>
      </c>
      <c r="AD1231" s="69">
        <v>13.23837</v>
      </c>
      <c r="AF1231" s="47"/>
      <c r="AG1231" s="52" t="s">
        <v>4</v>
      </c>
      <c r="AH1231" s="69">
        <v>10.84441</v>
      </c>
      <c r="AI1231" s="79">
        <v>11.79801</v>
      </c>
      <c r="AJ1231" s="69">
        <v>12.751609999999999</v>
      </c>
      <c r="AL1231" s="47"/>
      <c r="AM1231" s="52" t="s">
        <v>4</v>
      </c>
      <c r="AN1231" s="69">
        <v>10.12139</v>
      </c>
      <c r="AO1231" s="79">
        <v>10.91919</v>
      </c>
      <c r="AP1231" s="69">
        <v>11.716989999999999</v>
      </c>
      <c r="AR1231" s="47"/>
      <c r="AS1231" s="52" t="s">
        <v>4</v>
      </c>
      <c r="AT1231" s="69">
        <v>9.2783899999999999</v>
      </c>
      <c r="AU1231" s="79">
        <v>10.00196</v>
      </c>
      <c r="AV1231" s="69">
        <v>10.725540000000001</v>
      </c>
      <c r="AX1231" s="47"/>
      <c r="AY1231" s="52" t="s">
        <v>4</v>
      </c>
      <c r="AZ1231" s="69">
        <v>10.84441</v>
      </c>
      <c r="BA1231" s="79">
        <v>11.79801</v>
      </c>
      <c r="BB1231" s="69">
        <v>12.751609999999999</v>
      </c>
      <c r="BD1231" s="47"/>
      <c r="BE1231" s="52" t="s">
        <v>4</v>
      </c>
      <c r="BF1231" s="69">
        <v>10.12139</v>
      </c>
      <c r="BG1231" s="79">
        <v>10.91919</v>
      </c>
      <c r="BH1231" s="69">
        <v>11.716989999999999</v>
      </c>
      <c r="BJ1231" s="47"/>
      <c r="BK1231" s="52" t="s">
        <v>4</v>
      </c>
      <c r="BL1231" s="69">
        <v>9.2783899999999999</v>
      </c>
      <c r="BM1231" s="79">
        <v>10.00196</v>
      </c>
      <c r="BN1231" s="69">
        <v>10.725540000000001</v>
      </c>
      <c r="BP1231" s="47"/>
      <c r="BQ1231" s="52" t="s">
        <v>4</v>
      </c>
      <c r="BR1231" s="69">
        <v>8.3921200000000002</v>
      </c>
      <c r="BS1231" s="79">
        <v>8.8857599999999994</v>
      </c>
      <c r="BT1231" s="69">
        <v>9.3794000000000004</v>
      </c>
      <c r="BV1231" s="47"/>
      <c r="BW1231" s="52" t="s">
        <v>4</v>
      </c>
      <c r="BX1231" s="69">
        <v>6.9184099999999997</v>
      </c>
      <c r="BY1231" s="79">
        <v>7.3916399999999998</v>
      </c>
      <c r="BZ1231" s="69">
        <v>7.8648800000000003</v>
      </c>
      <c r="CB1231" s="47"/>
      <c r="CC1231" s="52" t="s">
        <v>4</v>
      </c>
      <c r="CD1231" s="69">
        <v>5.4994899999999998</v>
      </c>
      <c r="CE1231" s="79">
        <v>5.8566799999999999</v>
      </c>
      <c r="CF1231" s="69">
        <v>6.21387</v>
      </c>
      <c r="CH1231" s="47"/>
      <c r="CI1231" s="52" t="s">
        <v>4</v>
      </c>
      <c r="CJ1231" s="69">
        <v>4.59931</v>
      </c>
      <c r="CK1231" s="79">
        <v>4.7389900000000003</v>
      </c>
      <c r="CL1231" s="69">
        <v>4.8786699999999996</v>
      </c>
    </row>
    <row r="1232" spans="2:90" x14ac:dyDescent="0.3">
      <c r="B1232" s="46" t="s">
        <v>31</v>
      </c>
      <c r="C1232" s="47"/>
      <c r="D1232" s="69">
        <v>66.402929999999998</v>
      </c>
      <c r="E1232" s="79">
        <v>72.099999999999994</v>
      </c>
      <c r="F1232" s="69">
        <v>77.797070000000005</v>
      </c>
      <c r="H1232" s="46" t="s">
        <v>31</v>
      </c>
      <c r="I1232" s="47"/>
      <c r="J1232" s="69">
        <v>65.616500000000002</v>
      </c>
      <c r="K1232" s="79">
        <v>71.099999999999994</v>
      </c>
      <c r="L1232" s="69">
        <v>76.583500000000001</v>
      </c>
      <c r="N1232" s="46" t="s">
        <v>31</v>
      </c>
      <c r="O1232" s="47"/>
      <c r="P1232" s="69">
        <v>64.721999999999994</v>
      </c>
      <c r="Q1232" s="79">
        <v>70</v>
      </c>
      <c r="R1232" s="69">
        <v>75.278000000000006</v>
      </c>
      <c r="T1232" s="46" t="s">
        <v>31</v>
      </c>
      <c r="U1232" s="47"/>
      <c r="V1232" s="69">
        <v>63.950890000000001</v>
      </c>
      <c r="W1232" s="79">
        <v>68.8</v>
      </c>
      <c r="X1232" s="69">
        <v>73.649109999999993</v>
      </c>
      <c r="Z1232" s="46" t="s">
        <v>31</v>
      </c>
      <c r="AA1232" s="47"/>
      <c r="AB1232" s="69">
        <v>62.49765</v>
      </c>
      <c r="AC1232" s="79">
        <v>66.900000000000006</v>
      </c>
      <c r="AD1232" s="69">
        <v>71.302350000000004</v>
      </c>
      <c r="AF1232" s="46" t="s">
        <v>31</v>
      </c>
      <c r="AG1232" s="47"/>
      <c r="AH1232" s="69">
        <v>62.344059999999999</v>
      </c>
      <c r="AI1232" s="79">
        <v>65.7</v>
      </c>
      <c r="AJ1232" s="69">
        <v>69.055940000000007</v>
      </c>
      <c r="AL1232" s="46" t="s">
        <v>31</v>
      </c>
      <c r="AM1232" s="47"/>
      <c r="AN1232" s="69">
        <v>59.039369999999998</v>
      </c>
      <c r="AO1232" s="79">
        <v>61.5</v>
      </c>
      <c r="AP1232" s="69">
        <v>63.960630000000002</v>
      </c>
      <c r="AR1232" s="46" t="s">
        <v>31</v>
      </c>
      <c r="AS1232" s="47"/>
      <c r="AT1232" s="69">
        <v>55.343359999999997</v>
      </c>
      <c r="AU1232" s="79">
        <v>57.4</v>
      </c>
      <c r="AV1232" s="69">
        <v>59.45664</v>
      </c>
      <c r="AX1232" s="46" t="s">
        <v>31</v>
      </c>
      <c r="AY1232" s="47"/>
      <c r="AZ1232" s="69">
        <v>62.344059999999999</v>
      </c>
      <c r="BA1232" s="79">
        <v>65.7</v>
      </c>
      <c r="BB1232" s="69">
        <v>69.055940000000007</v>
      </c>
      <c r="BD1232" s="46" t="s">
        <v>31</v>
      </c>
      <c r="BE1232" s="47"/>
      <c r="BF1232" s="69">
        <v>59.039369999999998</v>
      </c>
      <c r="BG1232" s="79">
        <v>61.5</v>
      </c>
      <c r="BH1232" s="69">
        <v>63.960630000000002</v>
      </c>
      <c r="BJ1232" s="46" t="s">
        <v>31</v>
      </c>
      <c r="BK1232" s="47"/>
      <c r="BL1232" s="69">
        <v>55.343359999999997</v>
      </c>
      <c r="BM1232" s="79">
        <v>57.4</v>
      </c>
      <c r="BN1232" s="69">
        <v>59.45664</v>
      </c>
      <c r="BP1232" s="46" t="s">
        <v>31</v>
      </c>
      <c r="BQ1232" s="47"/>
      <c r="BR1232" s="69">
        <v>52.961460000000002</v>
      </c>
      <c r="BS1232" s="79">
        <v>54.4</v>
      </c>
      <c r="BT1232" s="69">
        <v>55.838540000000002</v>
      </c>
      <c r="BV1232" s="46" t="s">
        <v>31</v>
      </c>
      <c r="BW1232" s="47"/>
      <c r="BX1232" s="69">
        <v>48.531469999999999</v>
      </c>
      <c r="BY1232" s="79">
        <v>49.5</v>
      </c>
      <c r="BZ1232" s="69">
        <v>50.468530000000001</v>
      </c>
      <c r="CB1232" s="46" t="s">
        <v>31</v>
      </c>
      <c r="CC1232" s="47"/>
      <c r="CD1232" s="69">
        <v>42.404670000000003</v>
      </c>
      <c r="CE1232" s="79">
        <v>43.3</v>
      </c>
      <c r="CF1232" s="69">
        <v>44.195329999999998</v>
      </c>
      <c r="CH1232" s="46" t="s">
        <v>31</v>
      </c>
      <c r="CI1232" s="47"/>
      <c r="CJ1232" s="69">
        <v>35.285359999999997</v>
      </c>
      <c r="CK1232" s="79">
        <v>36.6</v>
      </c>
      <c r="CL1232" s="69">
        <v>37.914639999999999</v>
      </c>
    </row>
    <row r="1233" spans="2:90" x14ac:dyDescent="0.3">
      <c r="B1233" s="57" t="s">
        <v>32</v>
      </c>
      <c r="C1233" s="43"/>
      <c r="D1233" s="76">
        <v>2.12934</v>
      </c>
      <c r="E1233" s="109">
        <v>3.4</v>
      </c>
      <c r="F1233" s="76">
        <v>4.6706599999999998</v>
      </c>
      <c r="H1233" s="57" t="s">
        <v>32</v>
      </c>
      <c r="I1233" s="43"/>
      <c r="J1233" s="76">
        <v>2.1749000000000001</v>
      </c>
      <c r="K1233" s="109">
        <v>3.4</v>
      </c>
      <c r="L1233" s="76">
        <v>4.6250999999999998</v>
      </c>
      <c r="N1233" s="57" t="s">
        <v>32</v>
      </c>
      <c r="O1233" s="43"/>
      <c r="P1233" s="76">
        <v>2.43607</v>
      </c>
      <c r="Q1233" s="109">
        <v>3.7</v>
      </c>
      <c r="R1233" s="76">
        <v>4.9639300000000004</v>
      </c>
      <c r="T1233" s="57" t="s">
        <v>32</v>
      </c>
      <c r="U1233" s="43"/>
      <c r="V1233" s="76">
        <v>2.2271000000000001</v>
      </c>
      <c r="W1233" s="109">
        <v>3.5</v>
      </c>
      <c r="X1233" s="76">
        <v>4.7728999999999999</v>
      </c>
      <c r="Z1233" s="57" t="s">
        <v>32</v>
      </c>
      <c r="AA1233" s="43"/>
      <c r="AB1233" s="76">
        <v>2.2271000000000001</v>
      </c>
      <c r="AC1233" s="109">
        <v>3.5</v>
      </c>
      <c r="AD1233" s="76">
        <v>4.7728999999999999</v>
      </c>
      <c r="AF1233" s="57" t="s">
        <v>32</v>
      </c>
      <c r="AG1233" s="43"/>
      <c r="AH1233" s="76">
        <v>2.5027699999999999</v>
      </c>
      <c r="AI1233" s="109">
        <v>3.8</v>
      </c>
      <c r="AJ1233" s="76">
        <v>5.0972299999999997</v>
      </c>
      <c r="AL1233" s="57" t="s">
        <v>32</v>
      </c>
      <c r="AM1233" s="43"/>
      <c r="AN1233" s="76">
        <v>2.43607</v>
      </c>
      <c r="AO1233" s="109">
        <v>3.7</v>
      </c>
      <c r="AP1233" s="76">
        <v>4.9639300000000004</v>
      </c>
      <c r="AR1233" s="57" t="s">
        <v>32</v>
      </c>
      <c r="AS1233" s="43"/>
      <c r="AT1233" s="76">
        <v>2.3076500000000002</v>
      </c>
      <c r="AU1233" s="109">
        <v>3.7</v>
      </c>
      <c r="AV1233" s="76">
        <v>5.0923499999999997</v>
      </c>
      <c r="AX1233" s="57" t="s">
        <v>32</v>
      </c>
      <c r="AY1233" s="43"/>
      <c r="AZ1233" s="76">
        <v>2.5027699999999999</v>
      </c>
      <c r="BA1233" s="109">
        <v>3.8</v>
      </c>
      <c r="BB1233" s="76">
        <v>5.0972299999999997</v>
      </c>
      <c r="BD1233" s="57" t="s">
        <v>32</v>
      </c>
      <c r="BE1233" s="43"/>
      <c r="BF1233" s="76">
        <v>2.43607</v>
      </c>
      <c r="BG1233" s="109">
        <v>3.7</v>
      </c>
      <c r="BH1233" s="76">
        <v>4.9639300000000004</v>
      </c>
      <c r="BJ1233" s="57" t="s">
        <v>32</v>
      </c>
      <c r="BK1233" s="43"/>
      <c r="BL1233" s="76">
        <v>2.3076500000000002</v>
      </c>
      <c r="BM1233" s="109">
        <v>3.7</v>
      </c>
      <c r="BN1233" s="76">
        <v>5.0923499999999997</v>
      </c>
      <c r="BP1233" s="57" t="s">
        <v>32</v>
      </c>
      <c r="BQ1233" s="43"/>
      <c r="BR1233" s="76">
        <v>2.3480699999999999</v>
      </c>
      <c r="BS1233" s="109">
        <v>4</v>
      </c>
      <c r="BT1233" s="76">
        <v>5.6519300000000001</v>
      </c>
      <c r="BV1233" s="57" t="s">
        <v>32</v>
      </c>
      <c r="BW1233" s="43"/>
      <c r="BX1233" s="76">
        <v>2.34979</v>
      </c>
      <c r="BY1233" s="109">
        <v>4.8</v>
      </c>
      <c r="BZ1233" s="76">
        <v>7.25021</v>
      </c>
      <c r="CB1233" s="57" t="s">
        <v>32</v>
      </c>
      <c r="CC1233" s="43"/>
      <c r="CD1233" s="76">
        <v>3.8688199999999999</v>
      </c>
      <c r="CE1233" s="109">
        <v>5.8</v>
      </c>
      <c r="CF1233" s="76">
        <v>7.7311800000000002</v>
      </c>
      <c r="CH1233" s="57" t="s">
        <v>32</v>
      </c>
      <c r="CI1233" s="43"/>
      <c r="CJ1233" s="76">
        <v>5.3293400000000002</v>
      </c>
      <c r="CK1233" s="109">
        <v>6.6</v>
      </c>
      <c r="CL1233" s="76">
        <v>7.87066</v>
      </c>
    </row>
    <row r="1234" spans="2:90" x14ac:dyDescent="0.3">
      <c r="B1234" s="14" t="s">
        <v>33</v>
      </c>
      <c r="C1234" s="50" t="s">
        <v>3</v>
      </c>
      <c r="D1234" s="71">
        <v>91.335740000000001</v>
      </c>
      <c r="E1234" s="107">
        <v>100.73358</v>
      </c>
      <c r="F1234" s="71">
        <v>110.13142000000001</v>
      </c>
      <c r="H1234" s="14" t="s">
        <v>33</v>
      </c>
      <c r="I1234" s="50" t="s">
        <v>3</v>
      </c>
      <c r="J1234" s="71">
        <v>91.400490000000005</v>
      </c>
      <c r="K1234" s="107">
        <v>100.70610000000001</v>
      </c>
      <c r="L1234" s="71">
        <v>110.01170999999999</v>
      </c>
      <c r="N1234" s="14" t="s">
        <v>33</v>
      </c>
      <c r="O1234" s="50" t="s">
        <v>3</v>
      </c>
      <c r="P1234" s="71">
        <v>90.769490000000005</v>
      </c>
      <c r="Q1234" s="107">
        <v>100.02030000000001</v>
      </c>
      <c r="R1234" s="71">
        <v>109.27112</v>
      </c>
      <c r="T1234" s="14" t="s">
        <v>33</v>
      </c>
      <c r="U1234" s="50" t="s">
        <v>3</v>
      </c>
      <c r="V1234" s="71">
        <v>89.636210000000005</v>
      </c>
      <c r="W1234" s="107">
        <v>98.502489999999995</v>
      </c>
      <c r="X1234" s="71">
        <v>107.36875999999999</v>
      </c>
      <c r="Z1234" s="14" t="s">
        <v>33</v>
      </c>
      <c r="AA1234" s="50" t="s">
        <v>3</v>
      </c>
      <c r="AB1234" s="71">
        <v>89.076790000000003</v>
      </c>
      <c r="AC1234" s="107">
        <v>97.373509999999996</v>
      </c>
      <c r="AD1234" s="71">
        <v>105.67023</v>
      </c>
      <c r="AF1234" s="14" t="s">
        <v>33</v>
      </c>
      <c r="AG1234" s="50" t="s">
        <v>3</v>
      </c>
      <c r="AH1234" s="71">
        <v>88.878280000000004</v>
      </c>
      <c r="AI1234" s="107">
        <v>96.299170000000004</v>
      </c>
      <c r="AJ1234" s="71">
        <v>103.72007000000001</v>
      </c>
      <c r="AL1234" s="14" t="s">
        <v>33</v>
      </c>
      <c r="AM1234" s="50" t="s">
        <v>3</v>
      </c>
      <c r="AN1234" s="71">
        <v>86.39161</v>
      </c>
      <c r="AO1234" s="107">
        <v>93.645099999999999</v>
      </c>
      <c r="AP1234" s="71">
        <v>100.89858</v>
      </c>
      <c r="AR1234" s="14" t="s">
        <v>33</v>
      </c>
      <c r="AS1234" s="50" t="s">
        <v>3</v>
      </c>
      <c r="AT1234" s="71">
        <v>84.83426</v>
      </c>
      <c r="AU1234" s="107">
        <v>91.040959999999998</v>
      </c>
      <c r="AV1234" s="71">
        <v>97.247659999999996</v>
      </c>
      <c r="AX1234" s="14" t="s">
        <v>33</v>
      </c>
      <c r="AY1234" s="50" t="s">
        <v>3</v>
      </c>
      <c r="AZ1234" s="71">
        <v>88.878280000000004</v>
      </c>
      <c r="BA1234" s="107">
        <v>96.299170000000004</v>
      </c>
      <c r="BB1234" s="71">
        <v>103.72007000000001</v>
      </c>
      <c r="BD1234" s="14" t="s">
        <v>33</v>
      </c>
      <c r="BE1234" s="50" t="s">
        <v>3</v>
      </c>
      <c r="BF1234" s="71">
        <v>86.39161</v>
      </c>
      <c r="BG1234" s="107">
        <v>93.645099999999999</v>
      </c>
      <c r="BH1234" s="71">
        <v>100.89858</v>
      </c>
      <c r="BJ1234" s="14" t="s">
        <v>33</v>
      </c>
      <c r="BK1234" s="50" t="s">
        <v>3</v>
      </c>
      <c r="BL1234" s="71">
        <v>84.83426</v>
      </c>
      <c r="BM1234" s="107">
        <v>91.040959999999998</v>
      </c>
      <c r="BN1234" s="71">
        <v>97.247659999999996</v>
      </c>
      <c r="BP1234" s="14" t="s">
        <v>33</v>
      </c>
      <c r="BQ1234" s="50" t="s">
        <v>3</v>
      </c>
      <c r="BR1234" s="71">
        <v>81.852410000000006</v>
      </c>
      <c r="BS1234" s="107">
        <v>86.926000000000002</v>
      </c>
      <c r="BT1234" s="71">
        <v>91.999589999999998</v>
      </c>
      <c r="BV1234" s="14" t="s">
        <v>33</v>
      </c>
      <c r="BW1234" s="50" t="s">
        <v>3</v>
      </c>
      <c r="BX1234" s="71">
        <v>78.301069999999996</v>
      </c>
      <c r="BY1234" s="107">
        <v>81.922460000000001</v>
      </c>
      <c r="BZ1234" s="71">
        <v>85.543859999999995</v>
      </c>
      <c r="CB1234" s="14" t="s">
        <v>33</v>
      </c>
      <c r="CC1234" s="50" t="s">
        <v>3</v>
      </c>
      <c r="CD1234" s="71">
        <v>72.354010000000002</v>
      </c>
      <c r="CE1234" s="107">
        <v>74.365979999999993</v>
      </c>
      <c r="CF1234" s="71">
        <v>76.377960000000002</v>
      </c>
      <c r="CH1234" s="14" t="s">
        <v>33</v>
      </c>
      <c r="CI1234" s="50" t="s">
        <v>3</v>
      </c>
      <c r="CJ1234" s="71">
        <v>62.01652</v>
      </c>
      <c r="CK1234" s="107">
        <v>63.098709999999997</v>
      </c>
      <c r="CL1234" s="71">
        <v>64.180899999999994</v>
      </c>
    </row>
    <row r="1235" spans="2:90" x14ac:dyDescent="0.3">
      <c r="B1235" s="47"/>
      <c r="C1235" s="52" t="s">
        <v>4</v>
      </c>
      <c r="D1235" s="69">
        <v>37.114280000000001</v>
      </c>
      <c r="E1235" s="79">
        <v>42.675579999999997</v>
      </c>
      <c r="F1235" s="69">
        <v>48.236879999999999</v>
      </c>
      <c r="H1235" s="47"/>
      <c r="I1235" s="52" t="s">
        <v>4</v>
      </c>
      <c r="J1235" s="69">
        <v>36.822830000000003</v>
      </c>
      <c r="K1235" s="79">
        <v>42.30742</v>
      </c>
      <c r="L1235" s="69">
        <v>47.792009999999998</v>
      </c>
      <c r="N1235" s="47"/>
      <c r="O1235" s="52" t="s">
        <v>4</v>
      </c>
      <c r="P1235" s="69">
        <v>36.386569999999999</v>
      </c>
      <c r="Q1235" s="79">
        <v>41.369619999999998</v>
      </c>
      <c r="R1235" s="69">
        <v>46.352679999999999</v>
      </c>
      <c r="T1235" s="47"/>
      <c r="U1235" s="52" t="s">
        <v>4</v>
      </c>
      <c r="V1235" s="69">
        <v>35.285310000000003</v>
      </c>
      <c r="W1235" s="79">
        <v>39.832479999999997</v>
      </c>
      <c r="X1235" s="69">
        <v>44.379640000000002</v>
      </c>
      <c r="Z1235" s="47"/>
      <c r="AA1235" s="52" t="s">
        <v>4</v>
      </c>
      <c r="AB1235" s="69">
        <v>34.653500000000001</v>
      </c>
      <c r="AC1235" s="79">
        <v>38.290239999999997</v>
      </c>
      <c r="AD1235" s="69">
        <v>41.926990000000004</v>
      </c>
      <c r="AF1235" s="47"/>
      <c r="AG1235" s="52" t="s">
        <v>4</v>
      </c>
      <c r="AH1235" s="69">
        <v>33.606520000000003</v>
      </c>
      <c r="AI1235" s="79">
        <v>36.938429999999997</v>
      </c>
      <c r="AJ1235" s="69">
        <v>40.270330000000001</v>
      </c>
      <c r="AL1235" s="47"/>
      <c r="AM1235" s="52" t="s">
        <v>4</v>
      </c>
      <c r="AN1235" s="69">
        <v>31.283390000000001</v>
      </c>
      <c r="AO1235" s="79">
        <v>33.893050000000002</v>
      </c>
      <c r="AP1235" s="69">
        <v>36.50271</v>
      </c>
      <c r="AR1235" s="47"/>
      <c r="AS1235" s="52" t="s">
        <v>4</v>
      </c>
      <c r="AT1235" s="69">
        <v>28.839939999999999</v>
      </c>
      <c r="AU1235" s="79">
        <v>30.923369999999998</v>
      </c>
      <c r="AV1235" s="69">
        <v>33.006799999999998</v>
      </c>
      <c r="AX1235" s="47"/>
      <c r="AY1235" s="52" t="s">
        <v>4</v>
      </c>
      <c r="AZ1235" s="69">
        <v>33.606520000000003</v>
      </c>
      <c r="BA1235" s="79">
        <v>36.938429999999997</v>
      </c>
      <c r="BB1235" s="69">
        <v>40.270330000000001</v>
      </c>
      <c r="BD1235" s="47"/>
      <c r="BE1235" s="52" t="s">
        <v>4</v>
      </c>
      <c r="BF1235" s="69">
        <v>31.283390000000001</v>
      </c>
      <c r="BG1235" s="79">
        <v>33.893050000000002</v>
      </c>
      <c r="BH1235" s="69">
        <v>36.50271</v>
      </c>
      <c r="BJ1235" s="47"/>
      <c r="BK1235" s="52" t="s">
        <v>4</v>
      </c>
      <c r="BL1235" s="69">
        <v>28.839939999999999</v>
      </c>
      <c r="BM1235" s="79">
        <v>30.923369999999998</v>
      </c>
      <c r="BN1235" s="69">
        <v>33.006799999999998</v>
      </c>
      <c r="BP1235" s="47"/>
      <c r="BQ1235" s="52" t="s">
        <v>4</v>
      </c>
      <c r="BR1235" s="69">
        <v>26.059529999999999</v>
      </c>
      <c r="BS1235" s="79">
        <v>27.543959999999998</v>
      </c>
      <c r="BT1235" s="69">
        <v>29.028390000000002</v>
      </c>
      <c r="BV1235" s="47"/>
      <c r="BW1235" s="52" t="s">
        <v>4</v>
      </c>
      <c r="BX1235" s="69">
        <v>21.407350000000001</v>
      </c>
      <c r="BY1235" s="79">
        <v>22.777619999999999</v>
      </c>
      <c r="BZ1235" s="69">
        <v>24.14789</v>
      </c>
      <c r="CB1235" s="47"/>
      <c r="CC1235" s="52" t="s">
        <v>4</v>
      </c>
      <c r="CD1235" s="69">
        <v>17.184280000000001</v>
      </c>
      <c r="CE1235" s="79">
        <v>18.15156</v>
      </c>
      <c r="CF1235" s="69">
        <v>19.118849999999998</v>
      </c>
      <c r="CH1235" s="47"/>
      <c r="CI1235" s="52" t="s">
        <v>4</v>
      </c>
      <c r="CJ1235" s="69">
        <v>13.903230000000001</v>
      </c>
      <c r="CK1235" s="79">
        <v>14.46707</v>
      </c>
      <c r="CL1235" s="69">
        <v>15.030900000000001</v>
      </c>
    </row>
    <row r="1236" spans="2:90" x14ac:dyDescent="0.3">
      <c r="B1236" s="57" t="s">
        <v>34</v>
      </c>
      <c r="C1236" s="43"/>
      <c r="D1236" s="76">
        <v>199.24671000000001</v>
      </c>
      <c r="E1236" s="109">
        <v>222.53524999999999</v>
      </c>
      <c r="F1236" s="76">
        <v>245.82379</v>
      </c>
      <c r="H1236" s="57" t="s">
        <v>34</v>
      </c>
      <c r="I1236" s="43"/>
      <c r="J1236" s="76">
        <v>196.66941</v>
      </c>
      <c r="K1236" s="109">
        <v>219.52846</v>
      </c>
      <c r="L1236" s="76">
        <v>242.38749999999999</v>
      </c>
      <c r="N1236" s="57" t="s">
        <v>34</v>
      </c>
      <c r="O1236" s="43"/>
      <c r="P1236" s="76">
        <v>193.24476999999999</v>
      </c>
      <c r="Q1236" s="109">
        <v>215.33443</v>
      </c>
      <c r="R1236" s="76">
        <v>237.42408</v>
      </c>
      <c r="T1236" s="57" t="s">
        <v>34</v>
      </c>
      <c r="U1236" s="43"/>
      <c r="V1236" s="76">
        <v>186.98208</v>
      </c>
      <c r="W1236" s="109">
        <v>207.70752999999999</v>
      </c>
      <c r="X1236" s="76">
        <v>228.43298999999999</v>
      </c>
      <c r="Z1236" s="57" t="s">
        <v>34</v>
      </c>
      <c r="AA1236" s="43"/>
      <c r="AB1236" s="76">
        <v>184.40642</v>
      </c>
      <c r="AC1236" s="109">
        <v>201.06647000000001</v>
      </c>
      <c r="AD1236" s="76">
        <v>217.72650999999999</v>
      </c>
      <c r="AF1236" s="57" t="s">
        <v>34</v>
      </c>
      <c r="AG1236" s="43"/>
      <c r="AH1236" s="76">
        <v>183.20819</v>
      </c>
      <c r="AI1236" s="109">
        <v>198.11610999999999</v>
      </c>
      <c r="AJ1236" s="76">
        <v>213.02402000000001</v>
      </c>
      <c r="AL1236" s="57" t="s">
        <v>34</v>
      </c>
      <c r="AM1236" s="43"/>
      <c r="AN1236" s="76">
        <v>175.70317</v>
      </c>
      <c r="AO1236" s="109">
        <v>187.58208999999999</v>
      </c>
      <c r="AP1236" s="76">
        <v>199.46100999999999</v>
      </c>
      <c r="AR1236" s="57" t="s">
        <v>34</v>
      </c>
      <c r="AS1236" s="43"/>
      <c r="AT1236" s="76">
        <v>164.84951000000001</v>
      </c>
      <c r="AU1236" s="109">
        <v>171.99637999999999</v>
      </c>
      <c r="AV1236" s="76">
        <v>179.14324999999999</v>
      </c>
      <c r="AX1236" s="57" t="s">
        <v>34</v>
      </c>
      <c r="AY1236" s="43"/>
      <c r="AZ1236" s="76">
        <v>183.20819</v>
      </c>
      <c r="BA1236" s="109">
        <v>198.11610999999999</v>
      </c>
      <c r="BB1236" s="76">
        <v>213.02402000000001</v>
      </c>
      <c r="BD1236" s="57" t="s">
        <v>34</v>
      </c>
      <c r="BE1236" s="43"/>
      <c r="BF1236" s="76">
        <v>175.70317</v>
      </c>
      <c r="BG1236" s="109">
        <v>187.58208999999999</v>
      </c>
      <c r="BH1236" s="76">
        <v>199.46100999999999</v>
      </c>
      <c r="BJ1236" s="57" t="s">
        <v>34</v>
      </c>
      <c r="BK1236" s="43"/>
      <c r="BL1236" s="76">
        <v>164.84951000000001</v>
      </c>
      <c r="BM1236" s="109">
        <v>171.99637999999999</v>
      </c>
      <c r="BN1236" s="76">
        <v>179.14324999999999</v>
      </c>
      <c r="BP1236" s="57" t="s">
        <v>34</v>
      </c>
      <c r="BQ1236" s="43"/>
      <c r="BR1236" s="76">
        <v>154.98535999999999</v>
      </c>
      <c r="BS1236" s="109">
        <v>158.32363000000001</v>
      </c>
      <c r="BT1236" s="76">
        <v>161.6619</v>
      </c>
      <c r="BV1236" s="57" t="s">
        <v>34</v>
      </c>
      <c r="BW1236" s="43"/>
      <c r="BX1236" s="76">
        <v>140.51481000000001</v>
      </c>
      <c r="BY1236" s="109">
        <v>142.61680000000001</v>
      </c>
      <c r="BZ1236" s="76">
        <v>144.71879000000001</v>
      </c>
      <c r="CB1236" s="57" t="s">
        <v>34</v>
      </c>
      <c r="CC1236" s="43"/>
      <c r="CD1236" s="76">
        <v>119.45226</v>
      </c>
      <c r="CE1236" s="109">
        <v>122.18104</v>
      </c>
      <c r="CF1236" s="76">
        <v>124.90982</v>
      </c>
      <c r="CH1236" s="57" t="s">
        <v>34</v>
      </c>
      <c r="CI1236" s="43"/>
      <c r="CJ1236" s="76">
        <v>103.45723</v>
      </c>
      <c r="CK1236" s="109">
        <v>105.09532</v>
      </c>
      <c r="CL1236" s="76">
        <v>106.7334</v>
      </c>
    </row>
    <row r="1237" spans="2:90" x14ac:dyDescent="0.3">
      <c r="B1237" s="57" t="s">
        <v>35</v>
      </c>
      <c r="C1237" s="43"/>
      <c r="D1237" s="76">
        <v>3.8849100000000001</v>
      </c>
      <c r="E1237" s="109">
        <v>7.7655200000000004</v>
      </c>
      <c r="F1237" s="76">
        <v>11.646140000000001</v>
      </c>
      <c r="H1237" s="57" t="s">
        <v>35</v>
      </c>
      <c r="I1237" s="43"/>
      <c r="J1237" s="76">
        <v>4.2526599999999997</v>
      </c>
      <c r="K1237" s="109">
        <v>8.0089699999999997</v>
      </c>
      <c r="L1237" s="76">
        <v>11.765269999999999</v>
      </c>
      <c r="N1237" s="57" t="s">
        <v>35</v>
      </c>
      <c r="O1237" s="43"/>
      <c r="P1237" s="76">
        <v>4.4091899999999997</v>
      </c>
      <c r="Q1237" s="109">
        <v>8.1632700000000007</v>
      </c>
      <c r="R1237" s="76">
        <v>11.917339999999999</v>
      </c>
      <c r="T1237" s="57" t="s">
        <v>35</v>
      </c>
      <c r="U1237" s="43"/>
      <c r="V1237" s="76">
        <v>4.1628600000000002</v>
      </c>
      <c r="W1237" s="109">
        <v>7.99404</v>
      </c>
      <c r="X1237" s="76">
        <v>11.825229999999999</v>
      </c>
      <c r="Z1237" s="57" t="s">
        <v>35</v>
      </c>
      <c r="AA1237" s="43"/>
      <c r="AB1237" s="76">
        <v>3.8485299999999998</v>
      </c>
      <c r="AC1237" s="109">
        <v>7.7862900000000002</v>
      </c>
      <c r="AD1237" s="76">
        <v>11.72404</v>
      </c>
      <c r="AF1237" s="57" t="s">
        <v>35</v>
      </c>
      <c r="AG1237" s="43"/>
      <c r="AH1237" s="76">
        <v>4.0147399999999998</v>
      </c>
      <c r="AI1237" s="109">
        <v>7.9365100000000002</v>
      </c>
      <c r="AJ1237" s="76">
        <v>11.858269999999999</v>
      </c>
      <c r="AL1237" s="57" t="s">
        <v>35</v>
      </c>
      <c r="AM1237" s="43"/>
      <c r="AN1237" s="76">
        <v>3.9601799999999998</v>
      </c>
      <c r="AO1237" s="109">
        <v>7.8087600000000004</v>
      </c>
      <c r="AP1237" s="76">
        <v>11.65733</v>
      </c>
      <c r="AR1237" s="57" t="s">
        <v>35</v>
      </c>
      <c r="AS1237" s="43"/>
      <c r="AT1237" s="76">
        <v>4.30769</v>
      </c>
      <c r="AU1237" s="109">
        <v>8.6480099999999993</v>
      </c>
      <c r="AV1237" s="76">
        <v>12.98832</v>
      </c>
      <c r="AX1237" s="57" t="s">
        <v>35</v>
      </c>
      <c r="AY1237" s="43"/>
      <c r="AZ1237" s="76">
        <v>4.0147399999999998</v>
      </c>
      <c r="BA1237" s="109">
        <v>7.9365100000000002</v>
      </c>
      <c r="BB1237" s="76">
        <v>11.858269999999999</v>
      </c>
      <c r="BD1237" s="57" t="s">
        <v>35</v>
      </c>
      <c r="BE1237" s="43"/>
      <c r="BF1237" s="76">
        <v>3.9601799999999998</v>
      </c>
      <c r="BG1237" s="109">
        <v>7.8087600000000004</v>
      </c>
      <c r="BH1237" s="76">
        <v>11.65733</v>
      </c>
      <c r="BJ1237" s="57" t="s">
        <v>35</v>
      </c>
      <c r="BK1237" s="43"/>
      <c r="BL1237" s="76">
        <v>4.30769</v>
      </c>
      <c r="BM1237" s="109">
        <v>8.6480099999999993</v>
      </c>
      <c r="BN1237" s="76">
        <v>12.98832</v>
      </c>
      <c r="BP1237" s="57" t="s">
        <v>35</v>
      </c>
      <c r="BQ1237" s="43"/>
      <c r="BR1237" s="76">
        <v>4.3811799999999996</v>
      </c>
      <c r="BS1237" s="109">
        <v>9.3619800000000009</v>
      </c>
      <c r="BT1237" s="76">
        <v>14.34277</v>
      </c>
      <c r="BV1237" s="57" t="s">
        <v>35</v>
      </c>
      <c r="BW1237" s="43"/>
      <c r="BX1237" s="76">
        <v>4.8671100000000003</v>
      </c>
      <c r="BY1237" s="109">
        <v>10.869120000000001</v>
      </c>
      <c r="BZ1237" s="76">
        <v>16.871130000000001</v>
      </c>
      <c r="CB1237" s="57" t="s">
        <v>35</v>
      </c>
      <c r="CC1237" s="43"/>
      <c r="CD1237" s="76">
        <v>8.8592499999999994</v>
      </c>
      <c r="CE1237" s="109">
        <v>13.249370000000001</v>
      </c>
      <c r="CF1237" s="76">
        <v>17.639500000000002</v>
      </c>
      <c r="CH1237" s="57" t="s">
        <v>35</v>
      </c>
      <c r="CI1237" s="43"/>
      <c r="CJ1237" s="76">
        <v>11.262409999999999</v>
      </c>
      <c r="CK1237" s="109">
        <v>12.54632</v>
      </c>
      <c r="CL1237" s="76">
        <v>13.83023</v>
      </c>
    </row>
    <row r="1238" spans="2:90" x14ac:dyDescent="0.3">
      <c r="B1238" s="14" t="s">
        <v>36</v>
      </c>
      <c r="C1238" s="50" t="s">
        <v>3</v>
      </c>
      <c r="D1238" s="71">
        <v>56.785380000000004</v>
      </c>
      <c r="E1238" s="107">
        <v>62.033760000000001</v>
      </c>
      <c r="F1238" s="71">
        <v>67.282129999999995</v>
      </c>
      <c r="H1238" s="14" t="s">
        <v>36</v>
      </c>
      <c r="I1238" s="50" t="s">
        <v>3</v>
      </c>
      <c r="J1238" s="71">
        <v>56.7898</v>
      </c>
      <c r="K1238" s="107">
        <v>61.961260000000003</v>
      </c>
      <c r="L1238" s="71">
        <v>67.132729999999995</v>
      </c>
      <c r="N1238" s="14" t="s">
        <v>36</v>
      </c>
      <c r="O1238" s="50" t="s">
        <v>3</v>
      </c>
      <c r="P1238" s="71">
        <v>56.400950000000002</v>
      </c>
      <c r="Q1238" s="107">
        <v>61.543689999999998</v>
      </c>
      <c r="R1238" s="71">
        <v>66.686440000000005</v>
      </c>
      <c r="T1238" s="14" t="s">
        <v>36</v>
      </c>
      <c r="U1238" s="50" t="s">
        <v>3</v>
      </c>
      <c r="V1238" s="71">
        <v>55.739629999999998</v>
      </c>
      <c r="W1238" s="107">
        <v>60.667180000000002</v>
      </c>
      <c r="X1238" s="71">
        <v>65.594740000000002</v>
      </c>
      <c r="Z1238" s="14" t="s">
        <v>36</v>
      </c>
      <c r="AA1238" s="50" t="s">
        <v>3</v>
      </c>
      <c r="AB1238" s="71">
        <v>55.299469999999999</v>
      </c>
      <c r="AC1238" s="107">
        <v>59.91272</v>
      </c>
      <c r="AD1238" s="71">
        <v>64.525980000000004</v>
      </c>
      <c r="AF1238" s="14" t="s">
        <v>36</v>
      </c>
      <c r="AG1238" s="50" t="s">
        <v>3</v>
      </c>
      <c r="AH1238" s="71">
        <v>55.097769999999997</v>
      </c>
      <c r="AI1238" s="107">
        <v>59.191079999999999</v>
      </c>
      <c r="AJ1238" s="71">
        <v>63.284379999999999</v>
      </c>
      <c r="AL1238" s="14" t="s">
        <v>36</v>
      </c>
      <c r="AM1238" s="50" t="s">
        <v>3</v>
      </c>
      <c r="AN1238" s="71">
        <v>53.633830000000003</v>
      </c>
      <c r="AO1238" s="107">
        <v>57.616430000000001</v>
      </c>
      <c r="AP1238" s="71">
        <v>61.599040000000002</v>
      </c>
      <c r="AR1238" s="14" t="s">
        <v>36</v>
      </c>
      <c r="AS1238" s="50" t="s">
        <v>3</v>
      </c>
      <c r="AT1238" s="71">
        <v>52.540410000000001</v>
      </c>
      <c r="AU1238" s="107">
        <v>55.938330000000001</v>
      </c>
      <c r="AV1238" s="71">
        <v>59.33625</v>
      </c>
      <c r="AX1238" s="14" t="s">
        <v>36</v>
      </c>
      <c r="AY1238" s="50" t="s">
        <v>3</v>
      </c>
      <c r="AZ1238" s="71">
        <v>55.097769999999997</v>
      </c>
      <c r="BA1238" s="107">
        <v>59.191079999999999</v>
      </c>
      <c r="BB1238" s="71">
        <v>63.284379999999999</v>
      </c>
      <c r="BD1238" s="14" t="s">
        <v>36</v>
      </c>
      <c r="BE1238" s="50" t="s">
        <v>3</v>
      </c>
      <c r="BF1238" s="71">
        <v>53.633830000000003</v>
      </c>
      <c r="BG1238" s="107">
        <v>57.616430000000001</v>
      </c>
      <c r="BH1238" s="71">
        <v>61.599040000000002</v>
      </c>
      <c r="BJ1238" s="14" t="s">
        <v>36</v>
      </c>
      <c r="BK1238" s="50" t="s">
        <v>3</v>
      </c>
      <c r="BL1238" s="71">
        <v>52.540410000000001</v>
      </c>
      <c r="BM1238" s="107">
        <v>55.938330000000001</v>
      </c>
      <c r="BN1238" s="71">
        <v>59.33625</v>
      </c>
      <c r="BP1238" s="14" t="s">
        <v>36</v>
      </c>
      <c r="BQ1238" s="50" t="s">
        <v>3</v>
      </c>
      <c r="BR1238" s="71">
        <v>50.549570000000003</v>
      </c>
      <c r="BS1238" s="107">
        <v>53.356059999999999</v>
      </c>
      <c r="BT1238" s="71">
        <v>56.162559999999999</v>
      </c>
      <c r="BV1238" s="14" t="s">
        <v>36</v>
      </c>
      <c r="BW1238" s="50" t="s">
        <v>3</v>
      </c>
      <c r="BX1238" s="71">
        <v>48.351500000000001</v>
      </c>
      <c r="BY1238" s="107">
        <v>50.242100000000001</v>
      </c>
      <c r="BZ1238" s="71">
        <v>52.1327</v>
      </c>
      <c r="CB1238" s="14" t="s">
        <v>36</v>
      </c>
      <c r="CC1238" s="50" t="s">
        <v>3</v>
      </c>
      <c r="CD1238" s="71">
        <v>44.563589999999998</v>
      </c>
      <c r="CE1238" s="107">
        <v>45.643140000000002</v>
      </c>
      <c r="CF1238" s="71">
        <v>46.722679999999997</v>
      </c>
      <c r="CH1238" s="14" t="s">
        <v>36</v>
      </c>
      <c r="CI1238" s="50" t="s">
        <v>3</v>
      </c>
      <c r="CJ1238" s="71">
        <v>38.390169999999998</v>
      </c>
      <c r="CK1238" s="107">
        <v>38.902920000000002</v>
      </c>
      <c r="CL1238" s="71">
        <v>39.415660000000003</v>
      </c>
    </row>
    <row r="1239" spans="2:90" x14ac:dyDescent="0.3">
      <c r="B1239" s="47"/>
      <c r="C1239" s="52" t="s">
        <v>4</v>
      </c>
      <c r="D1239" s="69">
        <v>21.56653</v>
      </c>
      <c r="E1239" s="79">
        <v>24.463010000000001</v>
      </c>
      <c r="F1239" s="69">
        <v>27.359490000000001</v>
      </c>
      <c r="H1239" s="47"/>
      <c r="I1239" s="52" t="s">
        <v>4</v>
      </c>
      <c r="J1239" s="69">
        <v>21.356200000000001</v>
      </c>
      <c r="K1239" s="79">
        <v>24.175280000000001</v>
      </c>
      <c r="L1239" s="69">
        <v>26.994350000000001</v>
      </c>
      <c r="N1239" s="47"/>
      <c r="O1239" s="52" t="s">
        <v>4</v>
      </c>
      <c r="P1239" s="69">
        <v>21.03087</v>
      </c>
      <c r="Q1239" s="79">
        <v>23.592459999999999</v>
      </c>
      <c r="R1239" s="69">
        <v>26.154050000000002</v>
      </c>
      <c r="T1239" s="47"/>
      <c r="U1239" s="52" t="s">
        <v>4</v>
      </c>
      <c r="V1239" s="69">
        <v>20.344850000000001</v>
      </c>
      <c r="W1239" s="79">
        <v>22.667619999999999</v>
      </c>
      <c r="X1239" s="69">
        <v>24.990390000000001</v>
      </c>
      <c r="Z1239" s="47"/>
      <c r="AA1239" s="52" t="s">
        <v>4</v>
      </c>
      <c r="AB1239" s="69">
        <v>19.850840000000002</v>
      </c>
      <c r="AC1239" s="79">
        <v>21.738900000000001</v>
      </c>
      <c r="AD1239" s="69">
        <v>23.62697</v>
      </c>
      <c r="AF1239" s="47"/>
      <c r="AG1239" s="52" t="s">
        <v>4</v>
      </c>
      <c r="AH1239" s="69">
        <v>19.136279999999999</v>
      </c>
      <c r="AI1239" s="79">
        <v>20.860489999999999</v>
      </c>
      <c r="AJ1239" s="69">
        <v>22.584700000000002</v>
      </c>
      <c r="AL1239" s="47"/>
      <c r="AM1239" s="52" t="s">
        <v>4</v>
      </c>
      <c r="AN1239" s="69">
        <v>17.718589999999999</v>
      </c>
      <c r="AO1239" s="79">
        <v>19.130189999999999</v>
      </c>
      <c r="AP1239" s="69">
        <v>20.541789999999999</v>
      </c>
      <c r="AR1239" s="47"/>
      <c r="AS1239" s="52" t="s">
        <v>4</v>
      </c>
      <c r="AT1239" s="69">
        <v>16.104050000000001</v>
      </c>
      <c r="AU1239" s="79">
        <v>17.30761</v>
      </c>
      <c r="AV1239" s="69">
        <v>18.51117</v>
      </c>
      <c r="AX1239" s="47"/>
      <c r="AY1239" s="52" t="s">
        <v>4</v>
      </c>
      <c r="AZ1239" s="69">
        <v>19.136279999999999</v>
      </c>
      <c r="BA1239" s="79">
        <v>20.860489999999999</v>
      </c>
      <c r="BB1239" s="69">
        <v>22.584700000000002</v>
      </c>
      <c r="BD1239" s="47"/>
      <c r="BE1239" s="52" t="s">
        <v>4</v>
      </c>
      <c r="BF1239" s="69">
        <v>17.718589999999999</v>
      </c>
      <c r="BG1239" s="79">
        <v>19.130189999999999</v>
      </c>
      <c r="BH1239" s="69">
        <v>20.541789999999999</v>
      </c>
      <c r="BJ1239" s="47"/>
      <c r="BK1239" s="52" t="s">
        <v>4</v>
      </c>
      <c r="BL1239" s="69">
        <v>16.104050000000001</v>
      </c>
      <c r="BM1239" s="79">
        <v>17.30761</v>
      </c>
      <c r="BN1239" s="69">
        <v>18.51117</v>
      </c>
      <c r="BP1239" s="47"/>
      <c r="BQ1239" s="52" t="s">
        <v>4</v>
      </c>
      <c r="BR1239" s="69">
        <v>14.250859999999999</v>
      </c>
      <c r="BS1239" s="79">
        <v>15.14494</v>
      </c>
      <c r="BT1239" s="69">
        <v>16.039010000000001</v>
      </c>
      <c r="BV1239" s="47"/>
      <c r="BW1239" s="52" t="s">
        <v>4</v>
      </c>
      <c r="BX1239" s="69">
        <v>11.39419</v>
      </c>
      <c r="BY1239" s="79">
        <v>12.26013</v>
      </c>
      <c r="BZ1239" s="69">
        <v>13.12607</v>
      </c>
      <c r="CB1239" s="47"/>
      <c r="CC1239" s="52" t="s">
        <v>4</v>
      </c>
      <c r="CD1239" s="69">
        <v>8.7704699999999995</v>
      </c>
      <c r="CE1239" s="79">
        <v>9.4267299999999992</v>
      </c>
      <c r="CF1239" s="69">
        <v>10.082990000000001</v>
      </c>
      <c r="CH1239" s="47"/>
      <c r="CI1239" s="52" t="s">
        <v>4</v>
      </c>
      <c r="CJ1239" s="69">
        <v>6.8669900000000004</v>
      </c>
      <c r="CK1239" s="79">
        <v>7.21075</v>
      </c>
      <c r="CL1239" s="69">
        <v>7.5545</v>
      </c>
    </row>
    <row r="1240" spans="2:90" x14ac:dyDescent="0.3">
      <c r="B1240" s="14" t="s">
        <v>37</v>
      </c>
      <c r="C1240" s="50" t="s">
        <v>3</v>
      </c>
      <c r="D1240" s="71">
        <v>0.13039999999999999</v>
      </c>
      <c r="E1240" s="107">
        <v>0.62678999999999996</v>
      </c>
      <c r="F1240" s="71">
        <v>1.1231899999999999</v>
      </c>
      <c r="H1240" s="14" t="s">
        <v>37</v>
      </c>
      <c r="I1240" s="50" t="s">
        <v>3</v>
      </c>
      <c r="J1240" s="71">
        <v>0.29883999999999999</v>
      </c>
      <c r="K1240" s="107">
        <v>0.85079000000000005</v>
      </c>
      <c r="L1240" s="71">
        <v>1.4027499999999999</v>
      </c>
      <c r="N1240" s="14" t="s">
        <v>37</v>
      </c>
      <c r="O1240" s="50" t="s">
        <v>3</v>
      </c>
      <c r="P1240" s="71">
        <v>0.47358</v>
      </c>
      <c r="Q1240" s="107">
        <v>1.21238</v>
      </c>
      <c r="R1240" s="71">
        <v>1.95119</v>
      </c>
      <c r="T1240" s="14" t="s">
        <v>37</v>
      </c>
      <c r="U1240" s="50" t="s">
        <v>3</v>
      </c>
      <c r="V1240" s="71">
        <v>0.79393000000000002</v>
      </c>
      <c r="W1240" s="107">
        <v>1.6494200000000001</v>
      </c>
      <c r="X1240" s="71">
        <v>2.5049199999999998</v>
      </c>
      <c r="Z1240" s="14" t="s">
        <v>37</v>
      </c>
      <c r="AA1240" s="50" t="s">
        <v>3</v>
      </c>
      <c r="AB1240" s="71">
        <v>1.19299</v>
      </c>
      <c r="AC1240" s="107">
        <v>2.4591500000000002</v>
      </c>
      <c r="AD1240" s="71">
        <v>3.7253099999999999</v>
      </c>
      <c r="AF1240" s="14" t="s">
        <v>37</v>
      </c>
      <c r="AG1240" s="50" t="s">
        <v>3</v>
      </c>
      <c r="AH1240" s="71">
        <v>2.0082599999999999</v>
      </c>
      <c r="AI1240" s="107">
        <v>3.37392</v>
      </c>
      <c r="AJ1240" s="71">
        <v>4.7395699999999996</v>
      </c>
      <c r="AL1240" s="14" t="s">
        <v>37</v>
      </c>
      <c r="AM1240" s="50" t="s">
        <v>3</v>
      </c>
      <c r="AN1240" s="71">
        <v>2.7810199999999998</v>
      </c>
      <c r="AO1240" s="107">
        <v>4.9733999999999998</v>
      </c>
      <c r="AP1240" s="71">
        <v>7.1657799999999998</v>
      </c>
      <c r="AR1240" s="14" t="s">
        <v>37</v>
      </c>
      <c r="AS1240" s="50" t="s">
        <v>3</v>
      </c>
      <c r="AT1240" s="71">
        <v>4.6045400000000001</v>
      </c>
      <c r="AU1240" s="107">
        <v>7.3038600000000002</v>
      </c>
      <c r="AV1240" s="71">
        <v>10.00319</v>
      </c>
      <c r="AX1240" s="14" t="s">
        <v>37</v>
      </c>
      <c r="AY1240" s="50" t="s">
        <v>3</v>
      </c>
      <c r="AZ1240" s="71">
        <v>2.0082599999999999</v>
      </c>
      <c r="BA1240" s="107">
        <v>3.37392</v>
      </c>
      <c r="BB1240" s="71">
        <v>4.7395699999999996</v>
      </c>
      <c r="BD1240" s="14" t="s">
        <v>37</v>
      </c>
      <c r="BE1240" s="50" t="s">
        <v>3</v>
      </c>
      <c r="BF1240" s="71">
        <v>2.7810199999999998</v>
      </c>
      <c r="BG1240" s="107">
        <v>4.9733999999999998</v>
      </c>
      <c r="BH1240" s="71">
        <v>7.1657799999999998</v>
      </c>
      <c r="BJ1240" s="14" t="s">
        <v>37</v>
      </c>
      <c r="BK1240" s="50" t="s">
        <v>3</v>
      </c>
      <c r="BL1240" s="71">
        <v>4.6045400000000001</v>
      </c>
      <c r="BM1240" s="107">
        <v>7.3038600000000002</v>
      </c>
      <c r="BN1240" s="71">
        <v>10.00319</v>
      </c>
      <c r="BP1240" s="14" t="s">
        <v>37</v>
      </c>
      <c r="BQ1240" s="50" t="s">
        <v>3</v>
      </c>
      <c r="BR1240" s="71">
        <v>7.2576200000000002</v>
      </c>
      <c r="BS1240" s="107">
        <v>10.793419999999999</v>
      </c>
      <c r="BT1240" s="71">
        <v>14.329230000000001</v>
      </c>
      <c r="BV1240" s="14" t="s">
        <v>37</v>
      </c>
      <c r="BW1240" s="50" t="s">
        <v>3</v>
      </c>
      <c r="BX1240" s="71">
        <v>13.117570000000001</v>
      </c>
      <c r="BY1240" s="107">
        <v>19.409479999999999</v>
      </c>
      <c r="BZ1240" s="71">
        <v>25.70139</v>
      </c>
      <c r="CB1240" s="14" t="s">
        <v>37</v>
      </c>
      <c r="CC1240" s="50" t="s">
        <v>3</v>
      </c>
      <c r="CD1240" s="71">
        <v>23.08304</v>
      </c>
      <c r="CE1240" s="107">
        <v>33.125590000000003</v>
      </c>
      <c r="CF1240" s="71">
        <v>43.168140000000001</v>
      </c>
      <c r="CH1240" s="14" t="s">
        <v>37</v>
      </c>
      <c r="CI1240" s="50" t="s">
        <v>3</v>
      </c>
      <c r="CJ1240" s="71">
        <v>59.696719999999999</v>
      </c>
      <c r="CK1240" s="107">
        <v>80.722300000000004</v>
      </c>
      <c r="CL1240" s="71">
        <v>101.74787999999999</v>
      </c>
    </row>
    <row r="1241" spans="2:90" x14ac:dyDescent="0.3">
      <c r="B1241" s="47"/>
      <c r="C1241" s="52" t="s">
        <v>4</v>
      </c>
      <c r="D1241" s="69">
        <v>0.90525999999999995</v>
      </c>
      <c r="E1241" s="79">
        <v>2.3288600000000002</v>
      </c>
      <c r="F1241" s="69">
        <v>3.7524600000000001</v>
      </c>
      <c r="H1241" s="47"/>
      <c r="I1241" s="52" t="s">
        <v>4</v>
      </c>
      <c r="J1241" s="69">
        <v>1.36412</v>
      </c>
      <c r="K1241" s="79">
        <v>2.8324099999999999</v>
      </c>
      <c r="L1241" s="69">
        <v>4.3007</v>
      </c>
      <c r="N1241" s="47"/>
      <c r="O1241" s="52" t="s">
        <v>4</v>
      </c>
      <c r="P1241" s="69">
        <v>1.88331</v>
      </c>
      <c r="Q1241" s="79">
        <v>3.4313899999999999</v>
      </c>
      <c r="R1241" s="69">
        <v>4.9794600000000004</v>
      </c>
      <c r="T1241" s="47"/>
      <c r="U1241" s="52" t="s">
        <v>4</v>
      </c>
      <c r="V1241" s="69">
        <v>2.5703</v>
      </c>
      <c r="W1241" s="79">
        <v>4.2195299999999998</v>
      </c>
      <c r="X1241" s="69">
        <v>5.86876</v>
      </c>
      <c r="Z1241" s="47"/>
      <c r="AA1241" s="52" t="s">
        <v>4</v>
      </c>
      <c r="AB1241" s="69">
        <v>3.3800500000000002</v>
      </c>
      <c r="AC1241" s="79">
        <v>5.3228</v>
      </c>
      <c r="AD1241" s="69">
        <v>7.2655500000000002</v>
      </c>
      <c r="AF1241" s="47"/>
      <c r="AG1241" s="52" t="s">
        <v>4</v>
      </c>
      <c r="AH1241" s="69">
        <v>4.3997999999999999</v>
      </c>
      <c r="AI1241" s="79">
        <v>6.3589099999999998</v>
      </c>
      <c r="AJ1241" s="69">
        <v>8.3180300000000003</v>
      </c>
      <c r="AL1241" s="47"/>
      <c r="AM1241" s="52" t="s">
        <v>4</v>
      </c>
      <c r="AN1241" s="69">
        <v>5.2772100000000002</v>
      </c>
      <c r="AO1241" s="79">
        <v>7.7840699999999998</v>
      </c>
      <c r="AP1241" s="69">
        <v>10.290940000000001</v>
      </c>
      <c r="AR1241" s="47"/>
      <c r="AS1241" s="52" t="s">
        <v>4</v>
      </c>
      <c r="AT1241" s="69">
        <v>6.97675</v>
      </c>
      <c r="AU1241" s="79">
        <v>9.66845</v>
      </c>
      <c r="AV1241" s="69">
        <v>12.360139999999999</v>
      </c>
      <c r="AX1241" s="47"/>
      <c r="AY1241" s="52" t="s">
        <v>4</v>
      </c>
      <c r="AZ1241" s="69">
        <v>4.3997999999999999</v>
      </c>
      <c r="BA1241" s="79">
        <v>6.3589099999999998</v>
      </c>
      <c r="BB1241" s="69">
        <v>8.3180300000000003</v>
      </c>
      <c r="BD1241" s="47"/>
      <c r="BE1241" s="52" t="s">
        <v>4</v>
      </c>
      <c r="BF1241" s="69">
        <v>5.2772100000000002</v>
      </c>
      <c r="BG1241" s="79">
        <v>7.7840699999999998</v>
      </c>
      <c r="BH1241" s="69">
        <v>10.290940000000001</v>
      </c>
      <c r="BJ1241" s="47"/>
      <c r="BK1241" s="52" t="s">
        <v>4</v>
      </c>
      <c r="BL1241" s="69">
        <v>6.97675</v>
      </c>
      <c r="BM1241" s="79">
        <v>9.66845</v>
      </c>
      <c r="BN1241" s="69">
        <v>12.360139999999999</v>
      </c>
      <c r="BP1241" s="47"/>
      <c r="BQ1241" s="52" t="s">
        <v>4</v>
      </c>
      <c r="BR1241" s="69">
        <v>9.6591400000000007</v>
      </c>
      <c r="BS1241" s="79">
        <v>12.06039</v>
      </c>
      <c r="BT1241" s="69">
        <v>14.46163</v>
      </c>
      <c r="BV1241" s="47"/>
      <c r="BW1241" s="52" t="s">
        <v>4</v>
      </c>
      <c r="BX1241" s="69">
        <v>14.03912</v>
      </c>
      <c r="BY1241" s="79">
        <v>17.24794</v>
      </c>
      <c r="BZ1241" s="69">
        <v>20.456759999999999</v>
      </c>
      <c r="CB1241" s="47"/>
      <c r="CC1241" s="52" t="s">
        <v>4</v>
      </c>
      <c r="CD1241" s="69">
        <v>17.253309999999999</v>
      </c>
      <c r="CE1241" s="79">
        <v>23.513739999999999</v>
      </c>
      <c r="CF1241" s="69">
        <v>29.774170000000002</v>
      </c>
      <c r="CH1241" s="47"/>
      <c r="CI1241" s="52" t="s">
        <v>4</v>
      </c>
      <c r="CJ1241" s="69">
        <v>23.962060000000001</v>
      </c>
      <c r="CK1241" s="79">
        <v>36.75656</v>
      </c>
      <c r="CL1241" s="69">
        <v>49.55106</v>
      </c>
    </row>
    <row r="1242" spans="2:90" x14ac:dyDescent="0.3">
      <c r="B1242" s="57" t="s">
        <v>38</v>
      </c>
      <c r="C1242" s="43"/>
      <c r="D1242" s="76">
        <v>13.291779999999999</v>
      </c>
      <c r="E1242" s="109">
        <v>21.4</v>
      </c>
      <c r="F1242" s="76">
        <v>29.508220000000001</v>
      </c>
      <c r="H1242" s="57" t="s">
        <v>38</v>
      </c>
      <c r="I1242" s="43"/>
      <c r="J1242" s="76">
        <v>15.97343</v>
      </c>
      <c r="K1242" s="109">
        <v>23.7</v>
      </c>
      <c r="L1242" s="76">
        <v>31.426570000000002</v>
      </c>
      <c r="N1242" s="57" t="s">
        <v>38</v>
      </c>
      <c r="O1242" s="43"/>
      <c r="P1242" s="76">
        <v>18.4876</v>
      </c>
      <c r="Q1242" s="109">
        <v>25</v>
      </c>
      <c r="R1242" s="76">
        <v>31.5124</v>
      </c>
      <c r="T1242" s="57" t="s">
        <v>38</v>
      </c>
      <c r="U1242" s="43"/>
      <c r="V1242" s="76">
        <v>21.383679999999998</v>
      </c>
      <c r="W1242" s="109">
        <v>28</v>
      </c>
      <c r="X1242" s="76">
        <v>34.616320000000002</v>
      </c>
      <c r="Z1242" s="57" t="s">
        <v>38</v>
      </c>
      <c r="AA1242" s="43"/>
      <c r="AB1242" s="76">
        <v>24.881139999999998</v>
      </c>
      <c r="AC1242" s="109">
        <v>32.4</v>
      </c>
      <c r="AD1242" s="76">
        <v>39.918860000000002</v>
      </c>
      <c r="AF1242" s="57" t="s">
        <v>38</v>
      </c>
      <c r="AG1242" s="43"/>
      <c r="AH1242" s="76">
        <v>27.446829999999999</v>
      </c>
      <c r="AI1242" s="109">
        <v>34.4</v>
      </c>
      <c r="AJ1242" s="76">
        <v>41.353169999999999</v>
      </c>
      <c r="AL1242" s="57" t="s">
        <v>38</v>
      </c>
      <c r="AM1242" s="43"/>
      <c r="AN1242" s="76">
        <v>30.401610000000002</v>
      </c>
      <c r="AO1242" s="109">
        <v>40.4</v>
      </c>
      <c r="AP1242" s="76">
        <v>50.398389999999999</v>
      </c>
      <c r="AR1242" s="57" t="s">
        <v>38</v>
      </c>
      <c r="AS1242" s="43"/>
      <c r="AT1242" s="76">
        <v>34.616190000000003</v>
      </c>
      <c r="AU1242" s="109">
        <v>44.2</v>
      </c>
      <c r="AV1242" s="76">
        <v>53.783810000000003</v>
      </c>
      <c r="AX1242" s="57" t="s">
        <v>38</v>
      </c>
      <c r="AY1242" s="43"/>
      <c r="AZ1242" s="76">
        <v>27.446829999999999</v>
      </c>
      <c r="BA1242" s="109">
        <v>34.4</v>
      </c>
      <c r="BB1242" s="76">
        <v>41.353169999999999</v>
      </c>
      <c r="BD1242" s="57" t="s">
        <v>38</v>
      </c>
      <c r="BE1242" s="43"/>
      <c r="BF1242" s="76">
        <v>30.401610000000002</v>
      </c>
      <c r="BG1242" s="109">
        <v>40.4</v>
      </c>
      <c r="BH1242" s="76">
        <v>50.398389999999999</v>
      </c>
      <c r="BJ1242" s="57" t="s">
        <v>38</v>
      </c>
      <c r="BK1242" s="43"/>
      <c r="BL1242" s="76">
        <v>34.616190000000003</v>
      </c>
      <c r="BM1242" s="109">
        <v>44.2</v>
      </c>
      <c r="BN1242" s="76">
        <v>53.783810000000003</v>
      </c>
      <c r="BP1242" s="57" t="s">
        <v>38</v>
      </c>
      <c r="BQ1242" s="43"/>
      <c r="BR1242" s="76">
        <v>42.886940000000003</v>
      </c>
      <c r="BS1242" s="109">
        <v>51.9</v>
      </c>
      <c r="BT1242" s="76">
        <v>60.913060000000002</v>
      </c>
      <c r="BV1242" s="57" t="s">
        <v>38</v>
      </c>
      <c r="BW1242" s="43"/>
      <c r="BX1242" s="76">
        <v>54.699300000000001</v>
      </c>
      <c r="BY1242" s="109">
        <v>66.8</v>
      </c>
      <c r="BZ1242" s="76">
        <v>78.900700000000001</v>
      </c>
      <c r="CB1242" s="57" t="s">
        <v>38</v>
      </c>
      <c r="CC1242" s="43"/>
      <c r="CD1242" s="76">
        <v>69.087159999999997</v>
      </c>
      <c r="CE1242" s="109">
        <v>88.7</v>
      </c>
      <c r="CF1242" s="76">
        <v>108.31283999999999</v>
      </c>
      <c r="CH1242" s="57" t="s">
        <v>38</v>
      </c>
      <c r="CI1242" s="43"/>
      <c r="CJ1242" s="76">
        <v>118.86759000000001</v>
      </c>
      <c r="CK1242" s="109">
        <v>160.19999999999999</v>
      </c>
      <c r="CL1242" s="76">
        <v>201.53241</v>
      </c>
    </row>
    <row r="1243" spans="2:90" x14ac:dyDescent="0.3">
      <c r="B1243" s="57" t="s">
        <v>39</v>
      </c>
      <c r="C1243" s="43"/>
      <c r="D1243" s="76">
        <v>0</v>
      </c>
      <c r="E1243" s="109">
        <v>0</v>
      </c>
      <c r="F1243" s="76">
        <v>0</v>
      </c>
      <c r="H1243" s="57" t="s">
        <v>39</v>
      </c>
      <c r="I1243" s="43"/>
      <c r="J1243" s="76">
        <v>0</v>
      </c>
      <c r="K1243" s="109">
        <v>0</v>
      </c>
      <c r="L1243" s="76">
        <v>0</v>
      </c>
      <c r="N1243" s="57" t="s">
        <v>39</v>
      </c>
      <c r="O1243" s="43"/>
      <c r="P1243" s="76">
        <v>0</v>
      </c>
      <c r="Q1243" s="109">
        <v>0</v>
      </c>
      <c r="R1243" s="76">
        <v>0</v>
      </c>
      <c r="T1243" s="57" t="s">
        <v>39</v>
      </c>
      <c r="U1243" s="43"/>
      <c r="V1243" s="76">
        <v>0</v>
      </c>
      <c r="W1243" s="109">
        <v>0</v>
      </c>
      <c r="X1243" s="76">
        <v>0</v>
      </c>
      <c r="Z1243" s="57" t="s">
        <v>39</v>
      </c>
      <c r="AA1243" s="43"/>
      <c r="AB1243" s="76">
        <v>0</v>
      </c>
      <c r="AC1243" s="109">
        <v>0</v>
      </c>
      <c r="AD1243" s="76">
        <v>0</v>
      </c>
      <c r="AF1243" s="57" t="s">
        <v>39</v>
      </c>
      <c r="AG1243" s="43"/>
      <c r="AH1243" s="76">
        <v>0</v>
      </c>
      <c r="AI1243" s="109">
        <v>0</v>
      </c>
      <c r="AJ1243" s="76">
        <v>0</v>
      </c>
      <c r="AL1243" s="57" t="s">
        <v>39</v>
      </c>
      <c r="AM1243" s="43"/>
      <c r="AN1243" s="76">
        <v>0</v>
      </c>
      <c r="AO1243" s="109">
        <v>0</v>
      </c>
      <c r="AP1243" s="76">
        <v>0</v>
      </c>
      <c r="AR1243" s="57" t="s">
        <v>39</v>
      </c>
      <c r="AS1243" s="43"/>
      <c r="AT1243" s="76">
        <v>0</v>
      </c>
      <c r="AU1243" s="109">
        <v>0</v>
      </c>
      <c r="AV1243" s="76">
        <v>0</v>
      </c>
      <c r="AX1243" s="57" t="s">
        <v>39</v>
      </c>
      <c r="AY1243" s="43"/>
      <c r="AZ1243" s="76">
        <v>0</v>
      </c>
      <c r="BA1243" s="109">
        <v>0</v>
      </c>
      <c r="BB1243" s="76">
        <v>0</v>
      </c>
      <c r="BD1243" s="57" t="s">
        <v>39</v>
      </c>
      <c r="BE1243" s="43"/>
      <c r="BF1243" s="76">
        <v>0</v>
      </c>
      <c r="BG1243" s="109">
        <v>0</v>
      </c>
      <c r="BH1243" s="76">
        <v>0</v>
      </c>
      <c r="BJ1243" s="57" t="s">
        <v>39</v>
      </c>
      <c r="BK1243" s="43"/>
      <c r="BL1243" s="76">
        <v>0</v>
      </c>
      <c r="BM1243" s="109">
        <v>0</v>
      </c>
      <c r="BN1243" s="76">
        <v>0</v>
      </c>
      <c r="BP1243" s="57" t="s">
        <v>39</v>
      </c>
      <c r="BQ1243" s="43"/>
      <c r="BR1243" s="76">
        <v>0</v>
      </c>
      <c r="BS1243" s="109">
        <v>0</v>
      </c>
      <c r="BT1243" s="76">
        <v>0</v>
      </c>
      <c r="BV1243" s="57" t="s">
        <v>39</v>
      </c>
      <c r="BW1243" s="43"/>
      <c r="BX1243" s="76">
        <v>0</v>
      </c>
      <c r="BY1243" s="109">
        <v>0</v>
      </c>
      <c r="BZ1243" s="76">
        <v>0</v>
      </c>
      <c r="CB1243" s="57" t="s">
        <v>39</v>
      </c>
      <c r="CC1243" s="43"/>
      <c r="CD1243" s="76">
        <v>0</v>
      </c>
      <c r="CE1243" s="109">
        <v>0</v>
      </c>
      <c r="CF1243" s="76">
        <v>0</v>
      </c>
      <c r="CH1243" s="57" t="s">
        <v>39</v>
      </c>
      <c r="CI1243" s="43"/>
      <c r="CJ1243" s="76">
        <v>0.54051000000000005</v>
      </c>
      <c r="CK1243" s="109">
        <v>14.9</v>
      </c>
      <c r="CL1243" s="76">
        <v>29.25949</v>
      </c>
    </row>
    <row r="1244" spans="2:90" x14ac:dyDescent="0.3">
      <c r="B1244" s="14" t="s">
        <v>40</v>
      </c>
      <c r="C1244" s="50" t="s">
        <v>3</v>
      </c>
      <c r="D1244" s="71">
        <v>0.45556000000000002</v>
      </c>
      <c r="E1244" s="107">
        <v>2.4056999999999999</v>
      </c>
      <c r="F1244" s="71">
        <v>4.3558500000000002</v>
      </c>
      <c r="H1244" s="14" t="s">
        <v>40</v>
      </c>
      <c r="I1244" s="50" t="s">
        <v>3</v>
      </c>
      <c r="J1244" s="71">
        <v>1.0478000000000001</v>
      </c>
      <c r="K1244" s="107">
        <v>3.3468800000000001</v>
      </c>
      <c r="L1244" s="71">
        <v>5.64595</v>
      </c>
      <c r="N1244" s="14" t="s">
        <v>40</v>
      </c>
      <c r="O1244" s="50" t="s">
        <v>3</v>
      </c>
      <c r="P1244" s="71">
        <v>1.6705099999999999</v>
      </c>
      <c r="Q1244" s="107">
        <v>4.7159399999999998</v>
      </c>
      <c r="R1244" s="71">
        <v>7.7613799999999999</v>
      </c>
      <c r="T1244" s="14" t="s">
        <v>40</v>
      </c>
      <c r="U1244" s="50" t="s">
        <v>3</v>
      </c>
      <c r="V1244" s="71">
        <v>2.7373500000000002</v>
      </c>
      <c r="W1244" s="107">
        <v>6.1209499999999997</v>
      </c>
      <c r="X1244" s="71">
        <v>9.5045500000000001</v>
      </c>
      <c r="Z1244" s="14" t="s">
        <v>40</v>
      </c>
      <c r="AA1244" s="50" t="s">
        <v>3</v>
      </c>
      <c r="AB1244" s="71">
        <v>4.1624999999999996</v>
      </c>
      <c r="AC1244" s="107">
        <v>9.0484799999999996</v>
      </c>
      <c r="AD1244" s="71">
        <v>13.93446</v>
      </c>
      <c r="AF1244" s="14" t="s">
        <v>40</v>
      </c>
      <c r="AG1244" s="50" t="s">
        <v>3</v>
      </c>
      <c r="AH1244" s="71">
        <v>7.18879</v>
      </c>
      <c r="AI1244" s="107">
        <v>12.388170000000001</v>
      </c>
      <c r="AJ1244" s="71">
        <v>17.587540000000001</v>
      </c>
      <c r="AL1244" s="14" t="s">
        <v>40</v>
      </c>
      <c r="AM1244" s="50" t="s">
        <v>3</v>
      </c>
      <c r="AN1244" s="71">
        <v>9.9511800000000008</v>
      </c>
      <c r="AO1244" s="107">
        <v>18.181650000000001</v>
      </c>
      <c r="AP1244" s="71">
        <v>26.412120000000002</v>
      </c>
      <c r="AR1244" s="14" t="s">
        <v>40</v>
      </c>
      <c r="AS1244" s="50" t="s">
        <v>3</v>
      </c>
      <c r="AT1244" s="71">
        <v>16.269919999999999</v>
      </c>
      <c r="AU1244" s="107">
        <v>26.51172</v>
      </c>
      <c r="AV1244" s="71">
        <v>36.753509999999999</v>
      </c>
      <c r="AX1244" s="14" t="s">
        <v>40</v>
      </c>
      <c r="AY1244" s="50" t="s">
        <v>3</v>
      </c>
      <c r="AZ1244" s="71">
        <v>7.18879</v>
      </c>
      <c r="BA1244" s="107">
        <v>12.388170000000001</v>
      </c>
      <c r="BB1244" s="71">
        <v>17.587540000000001</v>
      </c>
      <c r="BD1244" s="14" t="s">
        <v>40</v>
      </c>
      <c r="BE1244" s="50" t="s">
        <v>3</v>
      </c>
      <c r="BF1244" s="71">
        <v>9.9511800000000008</v>
      </c>
      <c r="BG1244" s="107">
        <v>18.181650000000001</v>
      </c>
      <c r="BH1244" s="71">
        <v>26.412120000000002</v>
      </c>
      <c r="BJ1244" s="14" t="s">
        <v>40</v>
      </c>
      <c r="BK1244" s="50" t="s">
        <v>3</v>
      </c>
      <c r="BL1244" s="71">
        <v>16.269919999999999</v>
      </c>
      <c r="BM1244" s="107">
        <v>26.51172</v>
      </c>
      <c r="BN1244" s="71">
        <v>36.753509999999999</v>
      </c>
      <c r="BP1244" s="14" t="s">
        <v>40</v>
      </c>
      <c r="BQ1244" s="50" t="s">
        <v>3</v>
      </c>
      <c r="BR1244" s="71">
        <v>25.81485</v>
      </c>
      <c r="BS1244" s="107">
        <v>39.178910000000002</v>
      </c>
      <c r="BT1244" s="71">
        <v>52.542969999999997</v>
      </c>
      <c r="BV1244" s="14" t="s">
        <v>40</v>
      </c>
      <c r="BW1244" s="50" t="s">
        <v>3</v>
      </c>
      <c r="BX1244" s="71">
        <v>46.511969999999998</v>
      </c>
      <c r="BY1244" s="107">
        <v>71.374989999999997</v>
      </c>
      <c r="BZ1244" s="71">
        <v>96.238020000000006</v>
      </c>
      <c r="CB1244" s="14" t="s">
        <v>40</v>
      </c>
      <c r="CC1244" s="50" t="s">
        <v>3</v>
      </c>
      <c r="CD1244" s="71">
        <v>83.528229999999994</v>
      </c>
      <c r="CE1244" s="107">
        <v>122.44892</v>
      </c>
      <c r="CF1244" s="71">
        <v>161.36960999999999</v>
      </c>
      <c r="CH1244" s="14" t="s">
        <v>40</v>
      </c>
      <c r="CI1244" s="50" t="s">
        <v>3</v>
      </c>
      <c r="CJ1244" s="71">
        <v>222.97533999999999</v>
      </c>
      <c r="CK1244" s="107">
        <v>305.34037999999998</v>
      </c>
      <c r="CL1244" s="71">
        <v>387.70542</v>
      </c>
    </row>
    <row r="1245" spans="2:90" x14ac:dyDescent="0.3">
      <c r="B1245" s="47"/>
      <c r="C1245" s="52" t="s">
        <v>4</v>
      </c>
      <c r="D1245" s="69">
        <v>3.0754800000000002</v>
      </c>
      <c r="E1245" s="79">
        <v>8.5598500000000008</v>
      </c>
      <c r="F1245" s="69">
        <v>14.044230000000001</v>
      </c>
      <c r="H1245" s="47"/>
      <c r="I1245" s="52" t="s">
        <v>4</v>
      </c>
      <c r="J1245" s="69">
        <v>4.6430100000000003</v>
      </c>
      <c r="K1245" s="79">
        <v>10.68435</v>
      </c>
      <c r="L1245" s="69">
        <v>16.72569</v>
      </c>
      <c r="N1245" s="47"/>
      <c r="O1245" s="52" t="s">
        <v>4</v>
      </c>
      <c r="P1245" s="69">
        <v>6.5450799999999996</v>
      </c>
      <c r="Q1245" s="79">
        <v>13.029909999999999</v>
      </c>
      <c r="R1245" s="69">
        <v>19.514749999999999</v>
      </c>
      <c r="T1245" s="47"/>
      <c r="U1245" s="52" t="s">
        <v>4</v>
      </c>
      <c r="V1245" s="69">
        <v>8.8013999999999992</v>
      </c>
      <c r="W1245" s="79">
        <v>15.392659999999999</v>
      </c>
      <c r="X1245" s="69">
        <v>21.983920000000001</v>
      </c>
      <c r="Z1245" s="47"/>
      <c r="AA1245" s="52" t="s">
        <v>4</v>
      </c>
      <c r="AB1245" s="69">
        <v>11.45585</v>
      </c>
      <c r="AC1245" s="79">
        <v>19.365880000000001</v>
      </c>
      <c r="AD1245" s="69">
        <v>27.275919999999999</v>
      </c>
      <c r="AF1245" s="47"/>
      <c r="AG1245" s="52" t="s">
        <v>4</v>
      </c>
      <c r="AH1245" s="69">
        <v>15.49971</v>
      </c>
      <c r="AI1245" s="79">
        <v>23.23668</v>
      </c>
      <c r="AJ1245" s="69">
        <v>30.97364</v>
      </c>
      <c r="AL1245" s="47"/>
      <c r="AM1245" s="52" t="s">
        <v>4</v>
      </c>
      <c r="AN1245" s="69">
        <v>18.76352</v>
      </c>
      <c r="AO1245" s="79">
        <v>28.564720000000001</v>
      </c>
      <c r="AP1245" s="69">
        <v>38.365920000000003</v>
      </c>
      <c r="AR1245" s="47"/>
      <c r="AS1245" s="52" t="s">
        <v>4</v>
      </c>
      <c r="AT1245" s="69">
        <v>24.458950000000002</v>
      </c>
      <c r="AU1245" s="79">
        <v>35.17747</v>
      </c>
      <c r="AV1245" s="69">
        <v>45.895989999999998</v>
      </c>
      <c r="AX1245" s="47"/>
      <c r="AY1245" s="52" t="s">
        <v>4</v>
      </c>
      <c r="AZ1245" s="69">
        <v>15.49971</v>
      </c>
      <c r="BA1245" s="79">
        <v>23.23668</v>
      </c>
      <c r="BB1245" s="69">
        <v>30.97364</v>
      </c>
      <c r="BD1245" s="47"/>
      <c r="BE1245" s="52" t="s">
        <v>4</v>
      </c>
      <c r="BF1245" s="69">
        <v>18.76352</v>
      </c>
      <c r="BG1245" s="79">
        <v>28.564720000000001</v>
      </c>
      <c r="BH1245" s="69">
        <v>38.365920000000003</v>
      </c>
      <c r="BJ1245" s="47"/>
      <c r="BK1245" s="52" t="s">
        <v>4</v>
      </c>
      <c r="BL1245" s="69">
        <v>24.458950000000002</v>
      </c>
      <c r="BM1245" s="79">
        <v>35.17747</v>
      </c>
      <c r="BN1245" s="69">
        <v>45.895989999999998</v>
      </c>
      <c r="BP1245" s="47"/>
      <c r="BQ1245" s="52" t="s">
        <v>4</v>
      </c>
      <c r="BR1245" s="69">
        <v>34.772350000000003</v>
      </c>
      <c r="BS1245" s="79">
        <v>44.292909999999999</v>
      </c>
      <c r="BT1245" s="69">
        <v>53.813459999999999</v>
      </c>
      <c r="BV1245" s="47"/>
      <c r="BW1245" s="52" t="s">
        <v>4</v>
      </c>
      <c r="BX1245" s="69">
        <v>50.703670000000002</v>
      </c>
      <c r="BY1245" s="79">
        <v>64.44014</v>
      </c>
      <c r="BZ1245" s="69">
        <v>78.176609999999997</v>
      </c>
      <c r="CB1245" s="47"/>
      <c r="CC1245" s="52" t="s">
        <v>4</v>
      </c>
      <c r="CD1245" s="69">
        <v>64.486900000000006</v>
      </c>
      <c r="CE1245" s="79">
        <v>89.371489999999994</v>
      </c>
      <c r="CF1245" s="69">
        <v>114.25608</v>
      </c>
      <c r="CH1245" s="47"/>
      <c r="CI1245" s="52" t="s">
        <v>4</v>
      </c>
      <c r="CJ1245" s="69">
        <v>92.325659999999999</v>
      </c>
      <c r="CK1245" s="79">
        <v>142.19388000000001</v>
      </c>
      <c r="CL1245" s="69">
        <v>192.06209999999999</v>
      </c>
    </row>
    <row r="1246" spans="2:90" x14ac:dyDescent="0.3">
      <c r="B1246" s="57" t="s">
        <v>41</v>
      </c>
      <c r="C1246" s="43"/>
      <c r="D1246" s="76">
        <v>46.423749999999998</v>
      </c>
      <c r="E1246" s="109">
        <v>77.048339999999996</v>
      </c>
      <c r="F1246" s="76">
        <v>107.67292999999999</v>
      </c>
      <c r="H1246" s="57" t="s">
        <v>41</v>
      </c>
      <c r="I1246" s="43"/>
      <c r="J1246" s="76">
        <v>54.006059999999998</v>
      </c>
      <c r="K1246" s="109">
        <v>88.863410000000002</v>
      </c>
      <c r="L1246" s="76">
        <v>123.72076</v>
      </c>
      <c r="N1246" s="57" t="s">
        <v>41</v>
      </c>
      <c r="O1246" s="43"/>
      <c r="P1246" s="76">
        <v>61.97099</v>
      </c>
      <c r="Q1246" s="109">
        <v>91.360380000000006</v>
      </c>
      <c r="R1246" s="76">
        <v>120.74977</v>
      </c>
      <c r="T1246" s="57" t="s">
        <v>41</v>
      </c>
      <c r="U1246" s="43"/>
      <c r="V1246" s="76">
        <v>78.072760000000002</v>
      </c>
      <c r="W1246" s="109">
        <v>105.65067000000001</v>
      </c>
      <c r="X1246" s="76">
        <v>133.22859</v>
      </c>
      <c r="Z1246" s="57" t="s">
        <v>41</v>
      </c>
      <c r="AA1246" s="43"/>
      <c r="AB1246" s="76">
        <v>91.371170000000006</v>
      </c>
      <c r="AC1246" s="109">
        <v>122.43371</v>
      </c>
      <c r="AD1246" s="76">
        <v>153.49624</v>
      </c>
      <c r="AF1246" s="57" t="s">
        <v>41</v>
      </c>
      <c r="AG1246" s="43"/>
      <c r="AH1246" s="76">
        <v>95.437629999999999</v>
      </c>
      <c r="AI1246" s="109">
        <v>126.52002</v>
      </c>
      <c r="AJ1246" s="76">
        <v>157.60240999999999</v>
      </c>
      <c r="AL1246" s="57" t="s">
        <v>41</v>
      </c>
      <c r="AM1246" s="43"/>
      <c r="AN1246" s="76">
        <v>110.67807999999999</v>
      </c>
      <c r="AO1246" s="109">
        <v>149.88912999999999</v>
      </c>
      <c r="AP1246" s="76">
        <v>189.10019</v>
      </c>
      <c r="AR1246" s="57" t="s">
        <v>41</v>
      </c>
      <c r="AS1246" s="43"/>
      <c r="AT1246" s="76">
        <v>123.33865</v>
      </c>
      <c r="AU1246" s="109">
        <v>161.63476</v>
      </c>
      <c r="AV1246" s="76">
        <v>199.93086</v>
      </c>
      <c r="AX1246" s="57" t="s">
        <v>41</v>
      </c>
      <c r="AY1246" s="43"/>
      <c r="AZ1246" s="76">
        <v>95.437629999999999</v>
      </c>
      <c r="BA1246" s="109">
        <v>126.52002</v>
      </c>
      <c r="BB1246" s="76">
        <v>157.60240999999999</v>
      </c>
      <c r="BD1246" s="57" t="s">
        <v>41</v>
      </c>
      <c r="BE1246" s="43"/>
      <c r="BF1246" s="76">
        <v>110.67807999999999</v>
      </c>
      <c r="BG1246" s="109">
        <v>149.88912999999999</v>
      </c>
      <c r="BH1246" s="76">
        <v>189.10019</v>
      </c>
      <c r="BJ1246" s="57" t="s">
        <v>41</v>
      </c>
      <c r="BK1246" s="43"/>
      <c r="BL1246" s="76">
        <v>123.33865</v>
      </c>
      <c r="BM1246" s="109">
        <v>161.63476</v>
      </c>
      <c r="BN1246" s="76">
        <v>199.93086</v>
      </c>
      <c r="BP1246" s="57" t="s">
        <v>41</v>
      </c>
      <c r="BQ1246" s="43"/>
      <c r="BR1246" s="76">
        <v>164.47459000000001</v>
      </c>
      <c r="BS1246" s="109">
        <v>196.89487</v>
      </c>
      <c r="BT1246" s="76">
        <v>229.31515999999999</v>
      </c>
      <c r="BV1246" s="57" t="s">
        <v>41</v>
      </c>
      <c r="BW1246" s="43"/>
      <c r="BX1246" s="76">
        <v>211.47372999999999</v>
      </c>
      <c r="BY1246" s="109">
        <v>255.50242</v>
      </c>
      <c r="BZ1246" s="76">
        <v>299.53111999999999</v>
      </c>
      <c r="CB1246" s="57" t="s">
        <v>41</v>
      </c>
      <c r="CC1246" s="43"/>
      <c r="CD1246" s="76">
        <v>265.79073</v>
      </c>
      <c r="CE1246" s="109">
        <v>344.36183</v>
      </c>
      <c r="CF1246" s="76">
        <v>422.93293</v>
      </c>
      <c r="CH1246" s="57" t="s">
        <v>41</v>
      </c>
      <c r="CI1246" s="43"/>
      <c r="CJ1246" s="76">
        <v>449.29019</v>
      </c>
      <c r="CK1246" s="109">
        <v>604.73166000000003</v>
      </c>
      <c r="CL1246" s="76">
        <v>760.17312000000004</v>
      </c>
    </row>
    <row r="1247" spans="2:90" x14ac:dyDescent="0.3">
      <c r="B1247" s="46" t="s">
        <v>42</v>
      </c>
      <c r="C1247" s="47"/>
      <c r="D1247" s="69">
        <v>0</v>
      </c>
      <c r="E1247" s="79">
        <v>0</v>
      </c>
      <c r="F1247" s="69">
        <v>0</v>
      </c>
      <c r="H1247" s="46" t="s">
        <v>42</v>
      </c>
      <c r="I1247" s="47"/>
      <c r="J1247" s="69">
        <v>0</v>
      </c>
      <c r="K1247" s="79">
        <v>0</v>
      </c>
      <c r="L1247" s="69">
        <v>0</v>
      </c>
      <c r="N1247" s="46" t="s">
        <v>42</v>
      </c>
      <c r="O1247" s="47"/>
      <c r="P1247" s="69">
        <v>0</v>
      </c>
      <c r="Q1247" s="79">
        <v>0</v>
      </c>
      <c r="R1247" s="69">
        <v>0</v>
      </c>
      <c r="T1247" s="46" t="s">
        <v>42</v>
      </c>
      <c r="U1247" s="47"/>
      <c r="V1247" s="69">
        <v>0</v>
      </c>
      <c r="W1247" s="79">
        <v>0</v>
      </c>
      <c r="X1247" s="69">
        <v>0</v>
      </c>
      <c r="Z1247" s="46" t="s">
        <v>42</v>
      </c>
      <c r="AA1247" s="47"/>
      <c r="AB1247" s="69">
        <v>0</v>
      </c>
      <c r="AC1247" s="79">
        <v>0</v>
      </c>
      <c r="AD1247" s="69">
        <v>0</v>
      </c>
      <c r="AF1247" s="46" t="s">
        <v>42</v>
      </c>
      <c r="AG1247" s="47"/>
      <c r="AH1247" s="69">
        <v>0</v>
      </c>
      <c r="AI1247" s="79">
        <v>0</v>
      </c>
      <c r="AJ1247" s="69">
        <v>0</v>
      </c>
      <c r="AL1247" s="46" t="s">
        <v>42</v>
      </c>
      <c r="AM1247" s="47"/>
      <c r="AN1247" s="69">
        <v>0</v>
      </c>
      <c r="AO1247" s="79">
        <v>0</v>
      </c>
      <c r="AP1247" s="69">
        <v>0</v>
      </c>
      <c r="AR1247" s="46" t="s">
        <v>42</v>
      </c>
      <c r="AS1247" s="47"/>
      <c r="AT1247" s="69">
        <v>0</v>
      </c>
      <c r="AU1247" s="79">
        <v>0</v>
      </c>
      <c r="AV1247" s="69">
        <v>0</v>
      </c>
      <c r="AX1247" s="46" t="s">
        <v>42</v>
      </c>
      <c r="AY1247" s="47"/>
      <c r="AZ1247" s="69">
        <v>0</v>
      </c>
      <c r="BA1247" s="79">
        <v>0</v>
      </c>
      <c r="BB1247" s="69">
        <v>0</v>
      </c>
      <c r="BD1247" s="46" t="s">
        <v>42</v>
      </c>
      <c r="BE1247" s="47"/>
      <c r="BF1247" s="69">
        <v>0</v>
      </c>
      <c r="BG1247" s="79">
        <v>0</v>
      </c>
      <c r="BH1247" s="69">
        <v>0</v>
      </c>
      <c r="BJ1247" s="46" t="s">
        <v>42</v>
      </c>
      <c r="BK1247" s="47"/>
      <c r="BL1247" s="69">
        <v>0</v>
      </c>
      <c r="BM1247" s="79">
        <v>0</v>
      </c>
      <c r="BN1247" s="69">
        <v>0</v>
      </c>
      <c r="BP1247" s="46" t="s">
        <v>42</v>
      </c>
      <c r="BQ1247" s="47"/>
      <c r="BR1247" s="69">
        <v>0</v>
      </c>
      <c r="BS1247" s="79">
        <v>0</v>
      </c>
      <c r="BT1247" s="69">
        <v>0</v>
      </c>
      <c r="BV1247" s="46" t="s">
        <v>42</v>
      </c>
      <c r="BW1247" s="47"/>
      <c r="BX1247" s="69">
        <v>0</v>
      </c>
      <c r="BY1247" s="79">
        <v>0</v>
      </c>
      <c r="BZ1247" s="69">
        <v>0</v>
      </c>
      <c r="CB1247" s="46" t="s">
        <v>42</v>
      </c>
      <c r="CC1247" s="47"/>
      <c r="CD1247" s="69">
        <v>0</v>
      </c>
      <c r="CE1247" s="79">
        <v>0</v>
      </c>
      <c r="CF1247" s="69">
        <v>0</v>
      </c>
      <c r="CH1247" s="46" t="s">
        <v>42</v>
      </c>
      <c r="CI1247" s="47"/>
      <c r="CJ1247" s="69">
        <v>1.2506900000000001</v>
      </c>
      <c r="CK1247" s="79">
        <v>53.605580000000003</v>
      </c>
      <c r="CL1247" s="69">
        <v>105.96048</v>
      </c>
    </row>
    <row r="1248" spans="2:90" x14ac:dyDescent="0.3">
      <c r="B1248" s="14" t="s">
        <v>43</v>
      </c>
      <c r="C1248" s="50" t="s">
        <v>3</v>
      </c>
      <c r="D1248" s="71">
        <v>5.3980499999999996</v>
      </c>
      <c r="E1248" s="78">
        <v>5.8785400000000001</v>
      </c>
      <c r="F1248" s="71">
        <v>6.3590400000000002</v>
      </c>
      <c r="H1248" s="14" t="s">
        <v>43</v>
      </c>
      <c r="I1248" s="50" t="s">
        <v>3</v>
      </c>
      <c r="J1248" s="71">
        <v>5.3981700000000004</v>
      </c>
      <c r="K1248" s="78">
        <v>5.8724600000000002</v>
      </c>
      <c r="L1248" s="71">
        <v>6.3467500000000001</v>
      </c>
      <c r="N1248" s="14" t="s">
        <v>43</v>
      </c>
      <c r="O1248" s="50" t="s">
        <v>3</v>
      </c>
      <c r="P1248" s="71">
        <v>5.3659699999999999</v>
      </c>
      <c r="Q1248" s="78">
        <v>5.8384499999999999</v>
      </c>
      <c r="R1248" s="71">
        <v>6.3109400000000004</v>
      </c>
      <c r="T1248" s="14" t="s">
        <v>43</v>
      </c>
      <c r="U1248" s="50" t="s">
        <v>3</v>
      </c>
      <c r="V1248" s="71">
        <v>5.30999</v>
      </c>
      <c r="W1248" s="78">
        <v>5.7658500000000004</v>
      </c>
      <c r="X1248" s="71">
        <v>6.2217099999999999</v>
      </c>
      <c r="Z1248" s="14" t="s">
        <v>43</v>
      </c>
      <c r="AA1248" s="50" t="s">
        <v>3</v>
      </c>
      <c r="AB1248" s="71">
        <v>5.2673399999999999</v>
      </c>
      <c r="AC1248" s="78">
        <v>5.6965700000000004</v>
      </c>
      <c r="AD1248" s="71">
        <v>6.1257900000000003</v>
      </c>
      <c r="AF1248" s="14" t="s">
        <v>43</v>
      </c>
      <c r="AG1248" s="50" t="s">
        <v>3</v>
      </c>
      <c r="AH1248" s="71">
        <v>5.2539300000000004</v>
      </c>
      <c r="AI1248" s="78">
        <v>5.6380699999999999</v>
      </c>
      <c r="AJ1248" s="71">
        <v>6.0222199999999999</v>
      </c>
      <c r="AL1248" s="14" t="s">
        <v>43</v>
      </c>
      <c r="AM1248" s="50" t="s">
        <v>3</v>
      </c>
      <c r="AN1248" s="71">
        <v>5.1254799999999996</v>
      </c>
      <c r="AO1248" s="78">
        <v>5.5065799999999996</v>
      </c>
      <c r="AP1248" s="71">
        <v>5.8876799999999996</v>
      </c>
      <c r="AR1248" s="14" t="s">
        <v>43</v>
      </c>
      <c r="AS1248" s="50" t="s">
        <v>3</v>
      </c>
      <c r="AT1248" s="71">
        <v>5.0190900000000003</v>
      </c>
      <c r="AU1248" s="78">
        <v>5.3523300000000003</v>
      </c>
      <c r="AV1248" s="71">
        <v>5.6855799999999999</v>
      </c>
      <c r="AX1248" s="14" t="s">
        <v>43</v>
      </c>
      <c r="AY1248" s="50" t="s">
        <v>3</v>
      </c>
      <c r="AZ1248" s="71">
        <v>5.2539300000000004</v>
      </c>
      <c r="BA1248" s="78">
        <v>5.6380699999999999</v>
      </c>
      <c r="BB1248" s="71">
        <v>6.0222199999999999</v>
      </c>
      <c r="BD1248" s="14" t="s">
        <v>43</v>
      </c>
      <c r="BE1248" s="50" t="s">
        <v>3</v>
      </c>
      <c r="BF1248" s="71">
        <v>5.1254799999999996</v>
      </c>
      <c r="BG1248" s="78">
        <v>5.5065799999999996</v>
      </c>
      <c r="BH1248" s="71">
        <v>5.8876799999999996</v>
      </c>
      <c r="BJ1248" s="14" t="s">
        <v>43</v>
      </c>
      <c r="BK1248" s="50" t="s">
        <v>3</v>
      </c>
      <c r="BL1248" s="71">
        <v>5.0190900000000003</v>
      </c>
      <c r="BM1248" s="78">
        <v>5.3523300000000003</v>
      </c>
      <c r="BN1248" s="71">
        <v>5.6855799999999999</v>
      </c>
      <c r="BP1248" s="14" t="s">
        <v>43</v>
      </c>
      <c r="BQ1248" s="50" t="s">
        <v>3</v>
      </c>
      <c r="BR1248" s="71">
        <v>4.8425599999999998</v>
      </c>
      <c r="BS1248" s="78">
        <v>5.1217899999999998</v>
      </c>
      <c r="BT1248" s="71">
        <v>5.4010100000000003</v>
      </c>
      <c r="BV1248" s="14" t="s">
        <v>43</v>
      </c>
      <c r="BW1248" s="50" t="s">
        <v>3</v>
      </c>
      <c r="BX1248" s="71">
        <v>4.6645000000000003</v>
      </c>
      <c r="BY1248" s="78">
        <v>4.8600300000000001</v>
      </c>
      <c r="BZ1248" s="71">
        <v>5.0555599999999998</v>
      </c>
      <c r="CB1248" s="14" t="s">
        <v>43</v>
      </c>
      <c r="CC1248" s="50" t="s">
        <v>3</v>
      </c>
      <c r="CD1248" s="71">
        <v>4.3108399999999998</v>
      </c>
      <c r="CE1248" s="78">
        <v>4.4365600000000001</v>
      </c>
      <c r="CF1248" s="71">
        <v>4.5622800000000003</v>
      </c>
      <c r="CH1248" s="14" t="s">
        <v>43</v>
      </c>
      <c r="CI1248" s="50" t="s">
        <v>3</v>
      </c>
      <c r="CJ1248" s="71">
        <v>3.7315700000000001</v>
      </c>
      <c r="CK1248" s="78">
        <v>3.8001399999999999</v>
      </c>
      <c r="CL1248" s="71">
        <v>3.8687</v>
      </c>
    </row>
    <row r="1249" spans="2:90" x14ac:dyDescent="0.3">
      <c r="B1249" s="47"/>
      <c r="C1249" s="52" t="s">
        <v>4</v>
      </c>
      <c r="D1249" s="69">
        <v>2.00943</v>
      </c>
      <c r="E1249" s="79">
        <v>2.2598099999999999</v>
      </c>
      <c r="F1249" s="69">
        <v>2.5101900000000001</v>
      </c>
      <c r="H1249" s="47"/>
      <c r="I1249" s="52" t="s">
        <v>4</v>
      </c>
      <c r="J1249" s="69">
        <v>1.9947900000000001</v>
      </c>
      <c r="K1249" s="79">
        <v>2.2374800000000001</v>
      </c>
      <c r="L1249" s="69">
        <v>2.4801799999999998</v>
      </c>
      <c r="N1249" s="47"/>
      <c r="O1249" s="52" t="s">
        <v>4</v>
      </c>
      <c r="P1249" s="69">
        <v>1.9691700000000001</v>
      </c>
      <c r="Q1249" s="79">
        <v>2.1907100000000002</v>
      </c>
      <c r="R1249" s="69">
        <v>2.4122400000000002</v>
      </c>
      <c r="T1249" s="47"/>
      <c r="U1249" s="52" t="s">
        <v>4</v>
      </c>
      <c r="V1249" s="69">
        <v>1.9085399999999999</v>
      </c>
      <c r="W1249" s="79">
        <v>2.1115699999999999</v>
      </c>
      <c r="X1249" s="69">
        <v>2.3146</v>
      </c>
      <c r="Z1249" s="47"/>
      <c r="AA1249" s="52" t="s">
        <v>4</v>
      </c>
      <c r="AB1249" s="69">
        <v>1.8602799999999999</v>
      </c>
      <c r="AC1249" s="79">
        <v>2.0333399999999999</v>
      </c>
      <c r="AD1249" s="69">
        <v>2.2063999999999999</v>
      </c>
      <c r="AF1249" s="47"/>
      <c r="AG1249" s="52" t="s">
        <v>4</v>
      </c>
      <c r="AH1249" s="69">
        <v>1.8073999999999999</v>
      </c>
      <c r="AI1249" s="79">
        <v>1.96634</v>
      </c>
      <c r="AJ1249" s="69">
        <v>2.12527</v>
      </c>
      <c r="AL1249" s="47"/>
      <c r="AM1249" s="52" t="s">
        <v>4</v>
      </c>
      <c r="AN1249" s="69">
        <v>1.6869000000000001</v>
      </c>
      <c r="AO1249" s="79">
        <v>1.8198700000000001</v>
      </c>
      <c r="AP1249" s="69">
        <v>1.9528300000000001</v>
      </c>
      <c r="AR1249" s="47"/>
      <c r="AS1249" s="52" t="s">
        <v>4</v>
      </c>
      <c r="AT1249" s="69">
        <v>1.5464</v>
      </c>
      <c r="AU1249" s="79">
        <v>1.66699</v>
      </c>
      <c r="AV1249" s="69">
        <v>1.78759</v>
      </c>
      <c r="AX1249" s="47"/>
      <c r="AY1249" s="52" t="s">
        <v>4</v>
      </c>
      <c r="AZ1249" s="69">
        <v>1.8073999999999999</v>
      </c>
      <c r="BA1249" s="79">
        <v>1.96634</v>
      </c>
      <c r="BB1249" s="69">
        <v>2.12527</v>
      </c>
      <c r="BD1249" s="47"/>
      <c r="BE1249" s="52" t="s">
        <v>4</v>
      </c>
      <c r="BF1249" s="69">
        <v>1.6869000000000001</v>
      </c>
      <c r="BG1249" s="79">
        <v>1.8198700000000001</v>
      </c>
      <c r="BH1249" s="69">
        <v>1.9528300000000001</v>
      </c>
      <c r="BJ1249" s="47"/>
      <c r="BK1249" s="52" t="s">
        <v>4</v>
      </c>
      <c r="BL1249" s="69">
        <v>1.5464</v>
      </c>
      <c r="BM1249" s="79">
        <v>1.66699</v>
      </c>
      <c r="BN1249" s="69">
        <v>1.78759</v>
      </c>
      <c r="BP1249" s="47"/>
      <c r="BQ1249" s="52" t="s">
        <v>4</v>
      </c>
      <c r="BR1249" s="69">
        <v>1.39869</v>
      </c>
      <c r="BS1249" s="79">
        <v>1.4809600000000001</v>
      </c>
      <c r="BT1249" s="69">
        <v>1.5632299999999999</v>
      </c>
      <c r="BV1249" s="47"/>
      <c r="BW1249" s="52" t="s">
        <v>4</v>
      </c>
      <c r="BX1249" s="69">
        <v>1.15307</v>
      </c>
      <c r="BY1249" s="79">
        <v>1.23194</v>
      </c>
      <c r="BZ1249" s="69">
        <v>1.31081</v>
      </c>
      <c r="CB1249" s="47"/>
      <c r="CC1249" s="52" t="s">
        <v>4</v>
      </c>
      <c r="CD1249" s="69">
        <v>0.91657999999999995</v>
      </c>
      <c r="CE1249" s="79">
        <v>0.97611000000000003</v>
      </c>
      <c r="CF1249" s="69">
        <v>1.0356399999999999</v>
      </c>
      <c r="CH1249" s="47"/>
      <c r="CI1249" s="52" t="s">
        <v>4</v>
      </c>
      <c r="CJ1249" s="69">
        <v>0.76654999999999995</v>
      </c>
      <c r="CK1249" s="79">
        <v>0.78983000000000003</v>
      </c>
      <c r="CL1249" s="69">
        <v>0.81311</v>
      </c>
    </row>
    <row r="1250" spans="2:90" x14ac:dyDescent="0.3">
      <c r="B1250" s="14" t="s">
        <v>44</v>
      </c>
      <c r="C1250" s="50" t="s">
        <v>3</v>
      </c>
      <c r="D1250" s="71">
        <v>6.0210100000000004</v>
      </c>
      <c r="E1250" s="78">
        <v>6.5097800000000001</v>
      </c>
      <c r="F1250" s="71">
        <v>6.9985600000000003</v>
      </c>
      <c r="H1250" s="14" t="s">
        <v>44</v>
      </c>
      <c r="I1250" s="50" t="s">
        <v>3</v>
      </c>
      <c r="J1250" s="71">
        <v>6.0159399999999996</v>
      </c>
      <c r="K1250" s="78">
        <v>6.4937399999999998</v>
      </c>
      <c r="L1250" s="71">
        <v>6.9715400000000001</v>
      </c>
      <c r="N1250" s="14" t="s">
        <v>44</v>
      </c>
      <c r="O1250" s="50" t="s">
        <v>3</v>
      </c>
      <c r="P1250" s="71">
        <v>5.97492</v>
      </c>
      <c r="Q1250" s="78">
        <v>6.4515200000000004</v>
      </c>
      <c r="R1250" s="71">
        <v>6.9281199999999998</v>
      </c>
      <c r="T1250" s="14" t="s">
        <v>44</v>
      </c>
      <c r="U1250" s="50" t="s">
        <v>3</v>
      </c>
      <c r="V1250" s="71">
        <v>5.9084599999999998</v>
      </c>
      <c r="W1250" s="78">
        <v>6.3640100000000004</v>
      </c>
      <c r="X1250" s="71">
        <v>6.8195699999999997</v>
      </c>
      <c r="Z1250" s="14" t="s">
        <v>44</v>
      </c>
      <c r="AA1250" s="50" t="s">
        <v>3</v>
      </c>
      <c r="AB1250" s="71">
        <v>5.8513999999999999</v>
      </c>
      <c r="AC1250" s="78">
        <v>6.27773</v>
      </c>
      <c r="AD1250" s="71">
        <v>6.7040600000000001</v>
      </c>
      <c r="AF1250" s="14" t="s">
        <v>44</v>
      </c>
      <c r="AG1250" s="50" t="s">
        <v>3</v>
      </c>
      <c r="AH1250" s="71">
        <v>5.8220599999999996</v>
      </c>
      <c r="AI1250" s="78">
        <v>6.1975499999999997</v>
      </c>
      <c r="AJ1250" s="71">
        <v>6.5730300000000002</v>
      </c>
      <c r="AL1250" s="14" t="s">
        <v>44</v>
      </c>
      <c r="AM1250" s="50" t="s">
        <v>3</v>
      </c>
      <c r="AN1250" s="71">
        <v>5.6769600000000002</v>
      </c>
      <c r="AO1250" s="78">
        <v>6.0358599999999996</v>
      </c>
      <c r="AP1250" s="71">
        <v>6.3947700000000003</v>
      </c>
      <c r="AR1250" s="14" t="s">
        <v>44</v>
      </c>
      <c r="AS1250" s="50" t="s">
        <v>3</v>
      </c>
      <c r="AT1250" s="71">
        <v>5.5428499999999996</v>
      </c>
      <c r="AU1250" s="78">
        <v>5.8524799999999999</v>
      </c>
      <c r="AV1250" s="71">
        <v>6.1621199999999998</v>
      </c>
      <c r="AX1250" s="14" t="s">
        <v>44</v>
      </c>
      <c r="AY1250" s="50" t="s">
        <v>3</v>
      </c>
      <c r="AZ1250" s="71">
        <v>5.8220599999999996</v>
      </c>
      <c r="BA1250" s="78">
        <v>6.1975499999999997</v>
      </c>
      <c r="BB1250" s="71">
        <v>6.5730300000000002</v>
      </c>
      <c r="BD1250" s="14" t="s">
        <v>44</v>
      </c>
      <c r="BE1250" s="50" t="s">
        <v>3</v>
      </c>
      <c r="BF1250" s="71">
        <v>5.6769600000000002</v>
      </c>
      <c r="BG1250" s="78">
        <v>6.0358599999999996</v>
      </c>
      <c r="BH1250" s="71">
        <v>6.3947700000000003</v>
      </c>
      <c r="BJ1250" s="14" t="s">
        <v>44</v>
      </c>
      <c r="BK1250" s="50" t="s">
        <v>3</v>
      </c>
      <c r="BL1250" s="71">
        <v>5.5428499999999996</v>
      </c>
      <c r="BM1250" s="78">
        <v>5.8524799999999999</v>
      </c>
      <c r="BN1250" s="71">
        <v>6.1621199999999998</v>
      </c>
      <c r="BP1250" s="14" t="s">
        <v>44</v>
      </c>
      <c r="BQ1250" s="50" t="s">
        <v>3</v>
      </c>
      <c r="BR1250" s="71">
        <v>5.3192500000000003</v>
      </c>
      <c r="BS1250" s="78">
        <v>5.5734199999999996</v>
      </c>
      <c r="BT1250" s="71">
        <v>5.8276000000000003</v>
      </c>
      <c r="BV1250" s="14" t="s">
        <v>44</v>
      </c>
      <c r="BW1250" s="50" t="s">
        <v>3</v>
      </c>
      <c r="BX1250" s="71">
        <v>5.0829000000000004</v>
      </c>
      <c r="BY1250" s="78">
        <v>5.2455400000000001</v>
      </c>
      <c r="BZ1250" s="71">
        <v>5.4081799999999998</v>
      </c>
      <c r="CB1250" s="14" t="s">
        <v>44</v>
      </c>
      <c r="CC1250" s="50" t="s">
        <v>3</v>
      </c>
      <c r="CD1250" s="71">
        <v>4.6680700000000002</v>
      </c>
      <c r="CE1250" s="78">
        <v>4.7591299999999999</v>
      </c>
      <c r="CF1250" s="71">
        <v>4.8502000000000001</v>
      </c>
      <c r="CH1250" s="14" t="s">
        <v>44</v>
      </c>
      <c r="CI1250" s="50" t="s">
        <v>3</v>
      </c>
      <c r="CJ1250" s="71">
        <v>4.0364599999999999</v>
      </c>
      <c r="CK1250" s="78">
        <v>4.07925</v>
      </c>
      <c r="CL1250" s="71">
        <v>4.1220499999999998</v>
      </c>
    </row>
    <row r="1251" spans="2:90" x14ac:dyDescent="0.3">
      <c r="B1251" s="47"/>
      <c r="C1251" s="52" t="s">
        <v>4</v>
      </c>
      <c r="D1251" s="69">
        <v>2.2024699999999999</v>
      </c>
      <c r="E1251" s="79">
        <v>2.4521199999999999</v>
      </c>
      <c r="F1251" s="69">
        <v>2.7017799999999998</v>
      </c>
      <c r="H1251" s="47"/>
      <c r="I1251" s="52" t="s">
        <v>4</v>
      </c>
      <c r="J1251" s="69">
        <v>2.1759599999999999</v>
      </c>
      <c r="K1251" s="79">
        <v>2.41439</v>
      </c>
      <c r="L1251" s="69">
        <v>2.6528100000000001</v>
      </c>
      <c r="N1251" s="47"/>
      <c r="O1251" s="52" t="s">
        <v>4</v>
      </c>
      <c r="P1251" s="69">
        <v>2.1375899999999999</v>
      </c>
      <c r="Q1251" s="79">
        <v>2.3559899999999998</v>
      </c>
      <c r="R1251" s="69">
        <v>2.5743800000000001</v>
      </c>
      <c r="T1251" s="47"/>
      <c r="U1251" s="52" t="s">
        <v>4</v>
      </c>
      <c r="V1251" s="69">
        <v>2.06602</v>
      </c>
      <c r="W1251" s="79">
        <v>2.26139</v>
      </c>
      <c r="X1251" s="69">
        <v>2.45675</v>
      </c>
      <c r="Z1251" s="47"/>
      <c r="AA1251" s="52" t="s">
        <v>4</v>
      </c>
      <c r="AB1251" s="69">
        <v>2.0033099999999999</v>
      </c>
      <c r="AC1251" s="79">
        <v>2.1661100000000002</v>
      </c>
      <c r="AD1251" s="69">
        <v>2.3289</v>
      </c>
      <c r="AF1251" s="47"/>
      <c r="AG1251" s="52" t="s">
        <v>4</v>
      </c>
      <c r="AH1251" s="69">
        <v>1.92645</v>
      </c>
      <c r="AI1251" s="79">
        <v>2.0732699999999999</v>
      </c>
      <c r="AJ1251" s="69">
        <v>2.2200799999999998</v>
      </c>
      <c r="AL1251" s="47"/>
      <c r="AM1251" s="52" t="s">
        <v>4</v>
      </c>
      <c r="AN1251" s="69">
        <v>1.7799700000000001</v>
      </c>
      <c r="AO1251" s="79">
        <v>1.9089</v>
      </c>
      <c r="AP1251" s="69">
        <v>2.03782</v>
      </c>
      <c r="AR1251" s="47"/>
      <c r="AS1251" s="52" t="s">
        <v>4</v>
      </c>
      <c r="AT1251" s="69">
        <v>1.6101799999999999</v>
      </c>
      <c r="AU1251" s="79">
        <v>1.7255100000000001</v>
      </c>
      <c r="AV1251" s="69">
        <v>1.84084</v>
      </c>
      <c r="AX1251" s="47"/>
      <c r="AY1251" s="52" t="s">
        <v>4</v>
      </c>
      <c r="AZ1251" s="69">
        <v>1.92645</v>
      </c>
      <c r="BA1251" s="79">
        <v>2.0732699999999999</v>
      </c>
      <c r="BB1251" s="69">
        <v>2.2200799999999998</v>
      </c>
      <c r="BD1251" s="47"/>
      <c r="BE1251" s="52" t="s">
        <v>4</v>
      </c>
      <c r="BF1251" s="69">
        <v>1.7799700000000001</v>
      </c>
      <c r="BG1251" s="79">
        <v>1.9089</v>
      </c>
      <c r="BH1251" s="69">
        <v>2.03782</v>
      </c>
      <c r="BJ1251" s="47"/>
      <c r="BK1251" s="52" t="s">
        <v>4</v>
      </c>
      <c r="BL1251" s="69">
        <v>1.6101799999999999</v>
      </c>
      <c r="BM1251" s="79">
        <v>1.7255100000000001</v>
      </c>
      <c r="BN1251" s="69">
        <v>1.84084</v>
      </c>
      <c r="BP1251" s="47"/>
      <c r="BQ1251" s="52" t="s">
        <v>4</v>
      </c>
      <c r="BR1251" s="69">
        <v>1.4077999999999999</v>
      </c>
      <c r="BS1251" s="79">
        <v>1.4954099999999999</v>
      </c>
      <c r="BT1251" s="69">
        <v>1.5830200000000001</v>
      </c>
      <c r="BV1251" s="47"/>
      <c r="BW1251" s="52" t="s">
        <v>4</v>
      </c>
      <c r="BX1251" s="69">
        <v>1.1368499999999999</v>
      </c>
      <c r="BY1251" s="79">
        <v>1.2199800000000001</v>
      </c>
      <c r="BZ1251" s="69">
        <v>1.3031200000000001</v>
      </c>
      <c r="CB1251" s="47"/>
      <c r="CC1251" s="52" t="s">
        <v>4</v>
      </c>
      <c r="CD1251" s="69">
        <v>0.87483</v>
      </c>
      <c r="CE1251" s="79">
        <v>0.94293000000000005</v>
      </c>
      <c r="CF1251" s="69">
        <v>1.0110300000000001</v>
      </c>
      <c r="CH1251" s="47"/>
      <c r="CI1251" s="52" t="s">
        <v>4</v>
      </c>
      <c r="CJ1251" s="69">
        <v>0.69954000000000005</v>
      </c>
      <c r="CK1251" s="79">
        <v>0.72897999999999996</v>
      </c>
      <c r="CL1251" s="69">
        <v>0.75841999999999998</v>
      </c>
    </row>
    <row r="1252" spans="2:90" x14ac:dyDescent="0.3">
      <c r="B1252" s="14" t="s">
        <v>45</v>
      </c>
      <c r="D1252" s="71">
        <v>88.504980000000003</v>
      </c>
      <c r="E1252" s="78">
        <v>89.940880000000007</v>
      </c>
      <c r="F1252" s="71">
        <v>91.376779999999997</v>
      </c>
      <c r="H1252" s="14" t="s">
        <v>45</v>
      </c>
      <c r="J1252" s="71">
        <v>88.517539999999997</v>
      </c>
      <c r="K1252" s="78">
        <v>89.963920000000002</v>
      </c>
      <c r="L1252" s="71">
        <v>91.410300000000007</v>
      </c>
      <c r="N1252" s="14" t="s">
        <v>45</v>
      </c>
      <c r="P1252" s="71">
        <v>88.529849999999996</v>
      </c>
      <c r="Q1252" s="78">
        <v>89.960310000000007</v>
      </c>
      <c r="R1252" s="71">
        <v>91.390770000000003</v>
      </c>
      <c r="T1252" s="14" t="s">
        <v>45</v>
      </c>
      <c r="V1252" s="71">
        <v>88.536659999999998</v>
      </c>
      <c r="W1252" s="78">
        <v>89.982129999999998</v>
      </c>
      <c r="X1252" s="71">
        <v>91.427610000000001</v>
      </c>
      <c r="Z1252" s="14" t="s">
        <v>45</v>
      </c>
      <c r="AB1252" s="71">
        <v>88.54674</v>
      </c>
      <c r="AC1252" s="78">
        <v>89.981179999999995</v>
      </c>
      <c r="AD1252" s="71">
        <v>91.415629999999993</v>
      </c>
      <c r="AF1252" s="14" t="s">
        <v>45</v>
      </c>
      <c r="AH1252" s="71">
        <v>88.563109999999995</v>
      </c>
      <c r="AI1252" s="78">
        <v>90.013729999999995</v>
      </c>
      <c r="AJ1252" s="71">
        <v>91.464359999999999</v>
      </c>
      <c r="AL1252" s="14" t="s">
        <v>45</v>
      </c>
      <c r="AN1252" s="71">
        <v>88.57432</v>
      </c>
      <c r="AO1252" s="78">
        <v>90.011570000000006</v>
      </c>
      <c r="AP1252" s="71">
        <v>91.448819999999998</v>
      </c>
      <c r="AR1252" s="14" t="s">
        <v>45</v>
      </c>
      <c r="AT1252" s="71">
        <v>88.552449999999993</v>
      </c>
      <c r="AU1252" s="78">
        <v>90.016509999999997</v>
      </c>
      <c r="AV1252" s="71">
        <v>91.480580000000003</v>
      </c>
      <c r="AX1252" s="14" t="s">
        <v>45</v>
      </c>
      <c r="AZ1252" s="71">
        <v>88.563109999999995</v>
      </c>
      <c r="BA1252" s="78">
        <v>90.013729999999995</v>
      </c>
      <c r="BB1252" s="71">
        <v>91.464359999999999</v>
      </c>
      <c r="BD1252" s="14" t="s">
        <v>45</v>
      </c>
      <c r="BF1252" s="71">
        <v>88.57432</v>
      </c>
      <c r="BG1252" s="78">
        <v>90.011570000000006</v>
      </c>
      <c r="BH1252" s="71">
        <v>91.448819999999998</v>
      </c>
      <c r="BJ1252" s="14" t="s">
        <v>45</v>
      </c>
      <c r="BL1252" s="71">
        <v>88.552449999999993</v>
      </c>
      <c r="BM1252" s="78">
        <v>90.016509999999997</v>
      </c>
      <c r="BN1252" s="71">
        <v>91.480580000000003</v>
      </c>
      <c r="BP1252" s="14" t="s">
        <v>45</v>
      </c>
      <c r="BR1252" s="71">
        <v>88.575339999999997</v>
      </c>
      <c r="BS1252" s="78">
        <v>89.985060000000004</v>
      </c>
      <c r="BT1252" s="71">
        <v>91.394779999999997</v>
      </c>
      <c r="BV1252" s="14" t="s">
        <v>45</v>
      </c>
      <c r="BX1252" s="71">
        <v>88.572119999999998</v>
      </c>
      <c r="BY1252" s="78">
        <v>89.882540000000006</v>
      </c>
      <c r="BZ1252" s="71">
        <v>91.192959999999999</v>
      </c>
      <c r="CB1252" s="14" t="s">
        <v>45</v>
      </c>
      <c r="CD1252" s="71">
        <v>88.476990000000001</v>
      </c>
      <c r="CE1252" s="78">
        <v>89.75806</v>
      </c>
      <c r="CF1252" s="71">
        <v>91.03913</v>
      </c>
      <c r="CH1252" s="14" t="s">
        <v>45</v>
      </c>
      <c r="CJ1252" s="71">
        <v>87.373840000000001</v>
      </c>
      <c r="CK1252" s="78">
        <v>88.434820000000002</v>
      </c>
      <c r="CL1252" s="71">
        <v>89.495810000000006</v>
      </c>
    </row>
    <row r="1253" spans="2:90" x14ac:dyDescent="0.3">
      <c r="B1253" s="14" t="s">
        <v>46</v>
      </c>
      <c r="D1253" s="71">
        <v>87.735690000000005</v>
      </c>
      <c r="E1253" s="78">
        <v>89.610900000000001</v>
      </c>
      <c r="F1253" s="71">
        <v>91.486109999999996</v>
      </c>
      <c r="H1253" s="14" t="s">
        <v>46</v>
      </c>
      <c r="J1253" s="71">
        <v>87.723939999999999</v>
      </c>
      <c r="K1253" s="78">
        <v>89.605890000000002</v>
      </c>
      <c r="L1253" s="71">
        <v>91.487830000000002</v>
      </c>
      <c r="N1253" s="14" t="s">
        <v>46</v>
      </c>
      <c r="P1253" s="71">
        <v>87.731700000000004</v>
      </c>
      <c r="Q1253" s="78">
        <v>89.628590000000003</v>
      </c>
      <c r="R1253" s="71">
        <v>91.525490000000005</v>
      </c>
      <c r="T1253" s="14" t="s">
        <v>46</v>
      </c>
      <c r="V1253" s="71">
        <v>87.744619999999998</v>
      </c>
      <c r="W1253" s="78">
        <v>89.628020000000006</v>
      </c>
      <c r="X1253" s="71">
        <v>91.511420000000001</v>
      </c>
      <c r="Z1253" s="14" t="s">
        <v>46</v>
      </c>
      <c r="AB1253" s="71">
        <v>87.788650000000004</v>
      </c>
      <c r="AC1253" s="78">
        <v>89.656180000000006</v>
      </c>
      <c r="AD1253" s="71">
        <v>91.523719999999997</v>
      </c>
      <c r="AF1253" s="14" t="s">
        <v>46</v>
      </c>
      <c r="AH1253" s="71">
        <v>87.776240000000001</v>
      </c>
      <c r="AI1253" s="78">
        <v>89.649889999999999</v>
      </c>
      <c r="AJ1253" s="71">
        <v>91.52355</v>
      </c>
      <c r="AL1253" s="14" t="s">
        <v>46</v>
      </c>
      <c r="AN1253" s="71">
        <v>87.829580000000007</v>
      </c>
      <c r="AO1253" s="78">
        <v>89.667469999999994</v>
      </c>
      <c r="AP1253" s="71">
        <v>91.505369999999999</v>
      </c>
      <c r="AR1253" s="14" t="s">
        <v>46</v>
      </c>
      <c r="AT1253" s="71">
        <v>87.805090000000007</v>
      </c>
      <c r="AU1253" s="78">
        <v>89.666319999999999</v>
      </c>
      <c r="AV1253" s="71">
        <v>91.527550000000005</v>
      </c>
      <c r="AX1253" s="14" t="s">
        <v>46</v>
      </c>
      <c r="AZ1253" s="71">
        <v>87.776240000000001</v>
      </c>
      <c r="BA1253" s="78">
        <v>89.649889999999999</v>
      </c>
      <c r="BB1253" s="71">
        <v>91.52355</v>
      </c>
      <c r="BD1253" s="14" t="s">
        <v>46</v>
      </c>
      <c r="BF1253" s="71">
        <v>87.829580000000007</v>
      </c>
      <c r="BG1253" s="78">
        <v>89.667469999999994</v>
      </c>
      <c r="BH1253" s="71">
        <v>91.505369999999999</v>
      </c>
      <c r="BJ1253" s="14" t="s">
        <v>46</v>
      </c>
      <c r="BL1253" s="71">
        <v>87.805090000000007</v>
      </c>
      <c r="BM1253" s="78">
        <v>89.666319999999999</v>
      </c>
      <c r="BN1253" s="71">
        <v>91.527550000000005</v>
      </c>
      <c r="BP1253" s="14" t="s">
        <v>46</v>
      </c>
      <c r="BR1253" s="71">
        <v>87.849689999999995</v>
      </c>
      <c r="BS1253" s="78">
        <v>89.636349999999993</v>
      </c>
      <c r="BT1253" s="71">
        <v>91.423010000000005</v>
      </c>
      <c r="BV1253" s="14" t="s">
        <v>46</v>
      </c>
      <c r="BX1253" s="71">
        <v>87.938630000000003</v>
      </c>
      <c r="BY1253" s="78">
        <v>89.582759999999993</v>
      </c>
      <c r="BZ1253" s="71">
        <v>91.226879999999994</v>
      </c>
      <c r="CB1253" s="14" t="s">
        <v>46</v>
      </c>
      <c r="CD1253" s="71">
        <v>87.839420000000004</v>
      </c>
      <c r="CE1253" s="78">
        <v>89.373940000000005</v>
      </c>
      <c r="CF1253" s="71">
        <v>90.908469999999994</v>
      </c>
      <c r="CH1253" s="14" t="s">
        <v>46</v>
      </c>
      <c r="CJ1253" s="71">
        <v>86.75985</v>
      </c>
      <c r="CK1253" s="78">
        <v>88.059070000000006</v>
      </c>
      <c r="CL1253" s="71">
        <v>89.358289999999997</v>
      </c>
    </row>
    <row r="1254" spans="2:90" x14ac:dyDescent="0.3">
      <c r="B1254" s="14" t="s">
        <v>47</v>
      </c>
      <c r="D1254" s="71">
        <v>88.862260000000006</v>
      </c>
      <c r="E1254" s="78">
        <v>89.694140000000004</v>
      </c>
      <c r="F1254" s="71">
        <v>90.526020000000003</v>
      </c>
      <c r="H1254" s="14" t="s">
        <v>47</v>
      </c>
      <c r="J1254" s="71">
        <v>88.861770000000007</v>
      </c>
      <c r="K1254" s="78">
        <v>89.705740000000006</v>
      </c>
      <c r="L1254" s="71">
        <v>90.549719999999994</v>
      </c>
      <c r="N1254" s="14" t="s">
        <v>47</v>
      </c>
      <c r="P1254" s="71">
        <v>88.859729999999999</v>
      </c>
      <c r="Q1254" s="78">
        <v>89.687330000000003</v>
      </c>
      <c r="R1254" s="71">
        <v>90.514930000000007</v>
      </c>
      <c r="T1254" s="14" t="s">
        <v>47</v>
      </c>
      <c r="V1254" s="71">
        <v>88.866969999999995</v>
      </c>
      <c r="W1254" s="78">
        <v>89.706230000000005</v>
      </c>
      <c r="X1254" s="71">
        <v>90.545500000000004</v>
      </c>
      <c r="Z1254" s="14" t="s">
        <v>47</v>
      </c>
      <c r="AB1254" s="71">
        <v>88.888159999999999</v>
      </c>
      <c r="AC1254" s="78">
        <v>89.727549999999994</v>
      </c>
      <c r="AD1254" s="71">
        <v>90.566940000000002</v>
      </c>
      <c r="AF1254" s="14" t="s">
        <v>47</v>
      </c>
      <c r="AH1254" s="71">
        <v>88.895309999999995</v>
      </c>
      <c r="AI1254" s="78">
        <v>89.719920000000002</v>
      </c>
      <c r="AJ1254" s="71">
        <v>90.544529999999995</v>
      </c>
      <c r="AL1254" s="14" t="s">
        <v>47</v>
      </c>
      <c r="AN1254" s="71">
        <v>88.893889999999999</v>
      </c>
      <c r="AO1254" s="78">
        <v>89.722719999999995</v>
      </c>
      <c r="AP1254" s="71">
        <v>90.551550000000006</v>
      </c>
      <c r="AR1254" s="14" t="s">
        <v>47</v>
      </c>
      <c r="AT1254" s="71">
        <v>88.903270000000006</v>
      </c>
      <c r="AU1254" s="78">
        <v>89.726389999999995</v>
      </c>
      <c r="AV1254" s="71">
        <v>90.549520000000001</v>
      </c>
      <c r="AX1254" s="14" t="s">
        <v>47</v>
      </c>
      <c r="AZ1254" s="71">
        <v>88.895309999999995</v>
      </c>
      <c r="BA1254" s="78">
        <v>89.719920000000002</v>
      </c>
      <c r="BB1254" s="71">
        <v>90.544529999999995</v>
      </c>
      <c r="BD1254" s="14" t="s">
        <v>47</v>
      </c>
      <c r="BF1254" s="71">
        <v>88.893889999999999</v>
      </c>
      <c r="BG1254" s="78">
        <v>89.722719999999995</v>
      </c>
      <c r="BH1254" s="71">
        <v>90.551550000000006</v>
      </c>
      <c r="BJ1254" s="14" t="s">
        <v>47</v>
      </c>
      <c r="BL1254" s="71">
        <v>88.903270000000006</v>
      </c>
      <c r="BM1254" s="78">
        <v>89.726389999999995</v>
      </c>
      <c r="BN1254" s="71">
        <v>90.549520000000001</v>
      </c>
      <c r="BP1254" s="14" t="s">
        <v>47</v>
      </c>
      <c r="BR1254" s="71">
        <v>88.930989999999994</v>
      </c>
      <c r="BS1254" s="78">
        <v>89.697109999999995</v>
      </c>
      <c r="BT1254" s="71">
        <v>90.463229999999996</v>
      </c>
      <c r="BV1254" s="14" t="s">
        <v>47</v>
      </c>
      <c r="BX1254" s="71">
        <v>88.971860000000007</v>
      </c>
      <c r="BY1254" s="78">
        <v>89.685940000000002</v>
      </c>
      <c r="BZ1254" s="71">
        <v>90.400030000000001</v>
      </c>
      <c r="CB1254" s="14" t="s">
        <v>47</v>
      </c>
      <c r="CD1254" s="71">
        <v>88.871179999999995</v>
      </c>
      <c r="CE1254" s="78">
        <v>89.472920000000002</v>
      </c>
      <c r="CF1254" s="71">
        <v>90.074659999999994</v>
      </c>
      <c r="CH1254" s="14" t="s">
        <v>47</v>
      </c>
      <c r="CJ1254" s="71">
        <v>87.51831</v>
      </c>
      <c r="CK1254" s="78">
        <v>88.074169999999995</v>
      </c>
      <c r="CL1254" s="71">
        <v>88.630030000000005</v>
      </c>
    </row>
    <row r="1255" spans="2:90" x14ac:dyDescent="0.3">
      <c r="B1255" s="14" t="s">
        <v>48</v>
      </c>
      <c r="D1255" s="71">
        <v>87.030199999999994</v>
      </c>
      <c r="E1255" s="78">
        <v>88.343469999999996</v>
      </c>
      <c r="F1255" s="71">
        <v>89.656739999999999</v>
      </c>
      <c r="H1255" s="14" t="s">
        <v>48</v>
      </c>
      <c r="J1255" s="71">
        <v>87.042360000000002</v>
      </c>
      <c r="K1255" s="78">
        <v>88.351789999999994</v>
      </c>
      <c r="L1255" s="71">
        <v>89.66122</v>
      </c>
      <c r="N1255" s="14" t="s">
        <v>48</v>
      </c>
      <c r="P1255" s="71">
        <v>87.043869999999998</v>
      </c>
      <c r="Q1255" s="78">
        <v>88.352069999999998</v>
      </c>
      <c r="R1255" s="71">
        <v>89.660259999999994</v>
      </c>
      <c r="T1255" s="14" t="s">
        <v>48</v>
      </c>
      <c r="V1255" s="71">
        <v>87.053060000000002</v>
      </c>
      <c r="W1255" s="78">
        <v>88.359120000000004</v>
      </c>
      <c r="X1255" s="71">
        <v>89.665180000000007</v>
      </c>
      <c r="Z1255" s="14" t="s">
        <v>48</v>
      </c>
      <c r="AB1255" s="71">
        <v>87.044380000000004</v>
      </c>
      <c r="AC1255" s="78">
        <v>88.356380000000001</v>
      </c>
      <c r="AD1255" s="71">
        <v>89.668379999999999</v>
      </c>
      <c r="AF1255" s="14" t="s">
        <v>48</v>
      </c>
      <c r="AH1255" s="71">
        <v>87.079719999999995</v>
      </c>
      <c r="AI1255" s="78">
        <v>88.381619999999998</v>
      </c>
      <c r="AJ1255" s="71">
        <v>89.683520000000001</v>
      </c>
      <c r="AL1255" s="14" t="s">
        <v>48</v>
      </c>
      <c r="AN1255" s="71">
        <v>87.058260000000004</v>
      </c>
      <c r="AO1255" s="78">
        <v>88.358369999999994</v>
      </c>
      <c r="AP1255" s="71">
        <v>89.658479999999997</v>
      </c>
      <c r="AR1255" s="14" t="s">
        <v>48</v>
      </c>
      <c r="AT1255" s="71">
        <v>87.060580000000002</v>
      </c>
      <c r="AU1255" s="78">
        <v>88.356589999999997</v>
      </c>
      <c r="AV1255" s="71">
        <v>89.652609999999996</v>
      </c>
      <c r="AX1255" s="14" t="s">
        <v>48</v>
      </c>
      <c r="AZ1255" s="71">
        <v>87.079719999999995</v>
      </c>
      <c r="BA1255" s="78">
        <v>88.381619999999998</v>
      </c>
      <c r="BB1255" s="71">
        <v>89.683520000000001</v>
      </c>
      <c r="BD1255" s="14" t="s">
        <v>48</v>
      </c>
      <c r="BF1255" s="71">
        <v>87.058260000000004</v>
      </c>
      <c r="BG1255" s="78">
        <v>88.358369999999994</v>
      </c>
      <c r="BH1255" s="71">
        <v>89.658479999999997</v>
      </c>
      <c r="BJ1255" s="14" t="s">
        <v>48</v>
      </c>
      <c r="BL1255" s="71">
        <v>87.060580000000002</v>
      </c>
      <c r="BM1255" s="78">
        <v>88.356589999999997</v>
      </c>
      <c r="BN1255" s="71">
        <v>89.652609999999996</v>
      </c>
      <c r="BP1255" s="14" t="s">
        <v>48</v>
      </c>
      <c r="BR1255" s="71">
        <v>87.053489999999996</v>
      </c>
      <c r="BS1255" s="78">
        <v>88.305300000000003</v>
      </c>
      <c r="BT1255" s="71">
        <v>89.557109999999994</v>
      </c>
      <c r="BV1255" s="14" t="s">
        <v>48</v>
      </c>
      <c r="BX1255" s="71">
        <v>87.105310000000003</v>
      </c>
      <c r="BY1255" s="78">
        <v>88.232110000000006</v>
      </c>
      <c r="BZ1255" s="71">
        <v>89.358919999999998</v>
      </c>
      <c r="CB1255" s="14" t="s">
        <v>48</v>
      </c>
      <c r="CD1255" s="71">
        <v>86.986170000000001</v>
      </c>
      <c r="CE1255" s="78">
        <v>88.010980000000004</v>
      </c>
      <c r="CF1255" s="71">
        <v>89.035799999999995</v>
      </c>
      <c r="CH1255" s="14" t="s">
        <v>48</v>
      </c>
      <c r="CJ1255" s="71">
        <v>85.880840000000006</v>
      </c>
      <c r="CK1255" s="78">
        <v>86.721400000000003</v>
      </c>
      <c r="CL1255" s="71">
        <v>87.561959999999999</v>
      </c>
    </row>
    <row r="1256" spans="2:90" x14ac:dyDescent="0.3">
      <c r="B1256" s="14" t="s">
        <v>49</v>
      </c>
      <c r="D1256" s="71">
        <v>87.850470000000001</v>
      </c>
      <c r="E1256" s="78">
        <v>89.323689999999999</v>
      </c>
      <c r="F1256" s="71">
        <v>90.796899999999994</v>
      </c>
      <c r="H1256" s="14" t="s">
        <v>49</v>
      </c>
      <c r="J1256" s="71">
        <v>87.845569999999995</v>
      </c>
      <c r="K1256" s="78">
        <v>89.320300000000003</v>
      </c>
      <c r="L1256" s="71">
        <v>90.795019999999994</v>
      </c>
      <c r="N1256" s="14" t="s">
        <v>49</v>
      </c>
      <c r="P1256" s="71">
        <v>87.843800000000002</v>
      </c>
      <c r="Q1256" s="78">
        <v>89.319860000000006</v>
      </c>
      <c r="R1256" s="71">
        <v>90.795919999999995</v>
      </c>
      <c r="T1256" s="14" t="s">
        <v>49</v>
      </c>
      <c r="V1256" s="71">
        <v>87.85275</v>
      </c>
      <c r="W1256" s="78">
        <v>89.324849999999998</v>
      </c>
      <c r="X1256" s="71">
        <v>90.796949999999995</v>
      </c>
      <c r="Z1256" s="14" t="s">
        <v>49</v>
      </c>
      <c r="AB1256" s="71">
        <v>87.821110000000004</v>
      </c>
      <c r="AC1256" s="78">
        <v>89.293760000000006</v>
      </c>
      <c r="AD1256" s="71">
        <v>90.766409999999993</v>
      </c>
      <c r="AF1256" s="14" t="s">
        <v>49</v>
      </c>
      <c r="AH1256" s="71">
        <v>87.891170000000002</v>
      </c>
      <c r="AI1256" s="78">
        <v>89.331490000000002</v>
      </c>
      <c r="AJ1256" s="71">
        <v>90.771820000000005</v>
      </c>
      <c r="AL1256" s="14" t="s">
        <v>49</v>
      </c>
      <c r="AN1256" s="71">
        <v>87.867270000000005</v>
      </c>
      <c r="AO1256" s="78">
        <v>89.3125</v>
      </c>
      <c r="AP1256" s="71">
        <v>90.757729999999995</v>
      </c>
      <c r="AR1256" s="14" t="s">
        <v>49</v>
      </c>
      <c r="AT1256" s="71">
        <v>87.908919999999995</v>
      </c>
      <c r="AU1256" s="78">
        <v>89.314229999999995</v>
      </c>
      <c r="AV1256" s="71">
        <v>90.719539999999995</v>
      </c>
      <c r="AX1256" s="14" t="s">
        <v>49</v>
      </c>
      <c r="AZ1256" s="71">
        <v>87.891170000000002</v>
      </c>
      <c r="BA1256" s="78">
        <v>89.331490000000002</v>
      </c>
      <c r="BB1256" s="71">
        <v>90.771820000000005</v>
      </c>
      <c r="BD1256" s="14" t="s">
        <v>49</v>
      </c>
      <c r="BF1256" s="71">
        <v>87.867270000000005</v>
      </c>
      <c r="BG1256" s="78">
        <v>89.3125</v>
      </c>
      <c r="BH1256" s="71">
        <v>90.757729999999995</v>
      </c>
      <c r="BJ1256" s="14" t="s">
        <v>49</v>
      </c>
      <c r="BL1256" s="71">
        <v>87.908919999999995</v>
      </c>
      <c r="BM1256" s="78">
        <v>89.314229999999995</v>
      </c>
      <c r="BN1256" s="71">
        <v>90.719539999999995</v>
      </c>
      <c r="BP1256" s="14" t="s">
        <v>49</v>
      </c>
      <c r="BR1256" s="71">
        <v>87.888239999999996</v>
      </c>
      <c r="BS1256" s="78">
        <v>89.273520000000005</v>
      </c>
      <c r="BT1256" s="71">
        <v>90.658810000000003</v>
      </c>
      <c r="BV1256" s="14" t="s">
        <v>49</v>
      </c>
      <c r="BX1256" s="71">
        <v>87.84778</v>
      </c>
      <c r="BY1256" s="78">
        <v>89.171350000000004</v>
      </c>
      <c r="BZ1256" s="71">
        <v>90.494919999999993</v>
      </c>
      <c r="CB1256" s="14" t="s">
        <v>49</v>
      </c>
      <c r="CD1256" s="71">
        <v>87.726879999999994</v>
      </c>
      <c r="CE1256" s="78">
        <v>88.984099999999998</v>
      </c>
      <c r="CF1256" s="71">
        <v>90.241320000000002</v>
      </c>
      <c r="CH1256" s="14" t="s">
        <v>49</v>
      </c>
      <c r="CJ1256" s="71">
        <v>86.41028</v>
      </c>
      <c r="CK1256" s="78">
        <v>87.670990000000003</v>
      </c>
      <c r="CL1256" s="71">
        <v>88.931709999999995</v>
      </c>
    </row>
    <row r="1257" spans="2:90" x14ac:dyDescent="0.3">
      <c r="B1257" s="46" t="s">
        <v>50</v>
      </c>
      <c r="C1257" s="47"/>
      <c r="D1257" s="69">
        <v>88.564509999999999</v>
      </c>
      <c r="E1257" s="79">
        <v>89.345939999999999</v>
      </c>
      <c r="F1257" s="69">
        <v>90.127369999999999</v>
      </c>
      <c r="H1257" s="46" t="s">
        <v>50</v>
      </c>
      <c r="I1257" s="47"/>
      <c r="J1257" s="69">
        <v>88.552710000000005</v>
      </c>
      <c r="K1257" s="79">
        <v>89.340779999999995</v>
      </c>
      <c r="L1257" s="69">
        <v>90.12885</v>
      </c>
      <c r="N1257" s="46" t="s">
        <v>50</v>
      </c>
      <c r="O1257" s="47"/>
      <c r="P1257" s="69">
        <v>88.55395</v>
      </c>
      <c r="Q1257" s="79">
        <v>89.339179999999999</v>
      </c>
      <c r="R1257" s="69">
        <v>90.124420000000001</v>
      </c>
      <c r="T1257" s="46" t="s">
        <v>50</v>
      </c>
      <c r="U1257" s="47"/>
      <c r="V1257" s="69">
        <v>88.556370000000001</v>
      </c>
      <c r="W1257" s="79">
        <v>89.340909999999994</v>
      </c>
      <c r="X1257" s="69">
        <v>90.125450000000001</v>
      </c>
      <c r="Z1257" s="46" t="s">
        <v>50</v>
      </c>
      <c r="AA1257" s="47"/>
      <c r="AB1257" s="69">
        <v>88.558149999999998</v>
      </c>
      <c r="AC1257" s="79">
        <v>89.343739999999997</v>
      </c>
      <c r="AD1257" s="69">
        <v>90.129329999999996</v>
      </c>
      <c r="AF1257" s="46" t="s">
        <v>50</v>
      </c>
      <c r="AG1257" s="47"/>
      <c r="AH1257" s="69">
        <v>88.564710000000005</v>
      </c>
      <c r="AI1257" s="79">
        <v>89.357889999999998</v>
      </c>
      <c r="AJ1257" s="69">
        <v>90.151070000000004</v>
      </c>
      <c r="AL1257" s="46" t="s">
        <v>50</v>
      </c>
      <c r="AM1257" s="47"/>
      <c r="AN1257" s="69">
        <v>88.578209999999999</v>
      </c>
      <c r="AO1257" s="79">
        <v>89.357889999999998</v>
      </c>
      <c r="AP1257" s="69">
        <v>90.137569999999997</v>
      </c>
      <c r="AR1257" s="46" t="s">
        <v>50</v>
      </c>
      <c r="AS1257" s="47"/>
      <c r="AT1257" s="69">
        <v>88.567319999999995</v>
      </c>
      <c r="AU1257" s="79">
        <v>89.346440000000001</v>
      </c>
      <c r="AV1257" s="69">
        <v>90.125559999999993</v>
      </c>
      <c r="AX1257" s="46" t="s">
        <v>50</v>
      </c>
      <c r="AY1257" s="47"/>
      <c r="AZ1257" s="69">
        <v>88.564710000000005</v>
      </c>
      <c r="BA1257" s="79">
        <v>89.357889999999998</v>
      </c>
      <c r="BB1257" s="69">
        <v>90.151070000000004</v>
      </c>
      <c r="BD1257" s="46" t="s">
        <v>50</v>
      </c>
      <c r="BE1257" s="47"/>
      <c r="BF1257" s="69">
        <v>88.578209999999999</v>
      </c>
      <c r="BG1257" s="79">
        <v>89.357889999999998</v>
      </c>
      <c r="BH1257" s="69">
        <v>90.137569999999997</v>
      </c>
      <c r="BJ1257" s="46" t="s">
        <v>50</v>
      </c>
      <c r="BK1257" s="47"/>
      <c r="BL1257" s="69">
        <v>88.567319999999995</v>
      </c>
      <c r="BM1257" s="79">
        <v>89.346440000000001</v>
      </c>
      <c r="BN1257" s="69">
        <v>90.125559999999993</v>
      </c>
      <c r="BP1257" s="46" t="s">
        <v>50</v>
      </c>
      <c r="BQ1257" s="47"/>
      <c r="BR1257" s="69">
        <v>88.577209999999994</v>
      </c>
      <c r="BS1257" s="79">
        <v>89.334059999999994</v>
      </c>
      <c r="BT1257" s="69">
        <v>90.090919999999997</v>
      </c>
      <c r="BV1257" s="46" t="s">
        <v>50</v>
      </c>
      <c r="BW1257" s="47"/>
      <c r="BX1257" s="69">
        <v>88.504570000000001</v>
      </c>
      <c r="BY1257" s="79">
        <v>89.252269999999996</v>
      </c>
      <c r="BZ1257" s="69">
        <v>89.999979999999994</v>
      </c>
      <c r="CB1257" s="46" t="s">
        <v>50</v>
      </c>
      <c r="CC1257" s="47"/>
      <c r="CD1257" s="69">
        <v>88.295490000000001</v>
      </c>
      <c r="CE1257" s="79">
        <v>89.050809999999998</v>
      </c>
      <c r="CF1257" s="69">
        <v>89.806139999999999</v>
      </c>
      <c r="CH1257" s="46" t="s">
        <v>50</v>
      </c>
      <c r="CI1257" s="47"/>
      <c r="CJ1257" s="69">
        <v>86.879450000000006</v>
      </c>
      <c r="CK1257" s="79">
        <v>87.688649999999996</v>
      </c>
      <c r="CL1257" s="69">
        <v>88.497839999999997</v>
      </c>
    </row>
    <row r="1258" spans="2:90" x14ac:dyDescent="0.3">
      <c r="B1258" s="14" t="s">
        <v>51</v>
      </c>
      <c r="C1258" s="50" t="s">
        <v>3</v>
      </c>
      <c r="D1258" s="71">
        <v>3.3155399999999999</v>
      </c>
      <c r="E1258" s="107">
        <v>3.6006800000000001</v>
      </c>
      <c r="F1258" s="71">
        <v>3.8858199999999998</v>
      </c>
      <c r="H1258" s="14" t="s">
        <v>51</v>
      </c>
      <c r="I1258" s="50" t="s">
        <v>3</v>
      </c>
      <c r="J1258" s="71">
        <v>3.3107500000000001</v>
      </c>
      <c r="K1258" s="107">
        <v>3.6007400000000001</v>
      </c>
      <c r="L1258" s="71">
        <v>3.89073</v>
      </c>
      <c r="N1258" s="14" t="s">
        <v>51</v>
      </c>
      <c r="O1258" s="50" t="s">
        <v>3</v>
      </c>
      <c r="P1258" s="71">
        <v>3.2973599999999998</v>
      </c>
      <c r="Q1258" s="107">
        <v>3.5946699999999998</v>
      </c>
      <c r="R1258" s="71">
        <v>3.8919800000000002</v>
      </c>
      <c r="T1258" s="14" t="s">
        <v>51</v>
      </c>
      <c r="U1258" s="50" t="s">
        <v>3</v>
      </c>
      <c r="V1258" s="71">
        <v>3.2783000000000002</v>
      </c>
      <c r="W1258" s="107">
        <v>3.5632899999999998</v>
      </c>
      <c r="X1258" s="71">
        <v>3.8482799999999999</v>
      </c>
      <c r="Z1258" s="14" t="s">
        <v>51</v>
      </c>
      <c r="AA1258" s="50" t="s">
        <v>3</v>
      </c>
      <c r="AB1258" s="71">
        <v>3.2528700000000002</v>
      </c>
      <c r="AC1258" s="107">
        <v>3.5738799999999999</v>
      </c>
      <c r="AD1258" s="71">
        <v>3.8948900000000002</v>
      </c>
      <c r="AF1258" s="14" t="s">
        <v>51</v>
      </c>
      <c r="AG1258" s="50" t="s">
        <v>3</v>
      </c>
      <c r="AH1258" s="71">
        <v>3.2518199999999999</v>
      </c>
      <c r="AI1258" s="107">
        <v>3.56969</v>
      </c>
      <c r="AJ1258" s="71">
        <v>3.8875600000000001</v>
      </c>
      <c r="AL1258" s="14" t="s">
        <v>51</v>
      </c>
      <c r="AM1258" s="50" t="s">
        <v>3</v>
      </c>
      <c r="AN1258" s="71">
        <v>3.1989700000000001</v>
      </c>
      <c r="AO1258" s="107">
        <v>3.6107300000000002</v>
      </c>
      <c r="AP1258" s="71">
        <v>4.0225</v>
      </c>
      <c r="AR1258" s="14" t="s">
        <v>51</v>
      </c>
      <c r="AS1258" s="50" t="s">
        <v>3</v>
      </c>
      <c r="AT1258" s="71">
        <v>3.2253400000000001</v>
      </c>
      <c r="AU1258" s="107">
        <v>3.6890499999999999</v>
      </c>
      <c r="AV1258" s="71">
        <v>4.1527599999999998</v>
      </c>
      <c r="AX1258" s="14" t="s">
        <v>51</v>
      </c>
      <c r="AY1258" s="50" t="s">
        <v>3</v>
      </c>
      <c r="AZ1258" s="71">
        <v>3.2518199999999999</v>
      </c>
      <c r="BA1258" s="107">
        <v>3.56969</v>
      </c>
      <c r="BB1258" s="71">
        <v>3.8875600000000001</v>
      </c>
      <c r="BD1258" s="14" t="s">
        <v>51</v>
      </c>
      <c r="BE1258" s="50" t="s">
        <v>3</v>
      </c>
      <c r="BF1258" s="71">
        <v>3.1989700000000001</v>
      </c>
      <c r="BG1258" s="107">
        <v>3.6107300000000002</v>
      </c>
      <c r="BH1258" s="71">
        <v>4.0225</v>
      </c>
      <c r="BJ1258" s="14" t="s">
        <v>51</v>
      </c>
      <c r="BK1258" s="50" t="s">
        <v>3</v>
      </c>
      <c r="BL1258" s="71">
        <v>3.2253400000000001</v>
      </c>
      <c r="BM1258" s="107">
        <v>3.6890499999999999</v>
      </c>
      <c r="BN1258" s="71">
        <v>4.1527599999999998</v>
      </c>
      <c r="BP1258" s="14" t="s">
        <v>51</v>
      </c>
      <c r="BQ1258" s="50" t="s">
        <v>3</v>
      </c>
      <c r="BR1258" s="71">
        <v>3.3580100000000002</v>
      </c>
      <c r="BS1258" s="107">
        <v>3.8445900000000002</v>
      </c>
      <c r="BT1258" s="71">
        <v>4.3311700000000002</v>
      </c>
      <c r="BV1258" s="14" t="s">
        <v>51</v>
      </c>
      <c r="BW1258" s="50" t="s">
        <v>3</v>
      </c>
      <c r="BX1258" s="71">
        <v>3.5793200000000001</v>
      </c>
      <c r="BY1258" s="107">
        <v>4.8287399999999998</v>
      </c>
      <c r="BZ1258" s="71">
        <v>6.0781599999999996</v>
      </c>
      <c r="CB1258" s="14" t="s">
        <v>51</v>
      </c>
      <c r="CC1258" s="50" t="s">
        <v>3</v>
      </c>
      <c r="CD1258" s="71">
        <v>4.4514300000000002</v>
      </c>
      <c r="CE1258" s="107">
        <v>6.6568199999999997</v>
      </c>
      <c r="CF1258" s="71">
        <v>8.8622099999999993</v>
      </c>
      <c r="CH1258" s="14" t="s">
        <v>51</v>
      </c>
      <c r="CI1258" s="50" t="s">
        <v>3</v>
      </c>
      <c r="CJ1258" s="71">
        <v>11.571120000000001</v>
      </c>
      <c r="CK1258" s="107">
        <v>16.544149999999998</v>
      </c>
      <c r="CL1258" s="71">
        <v>21.517189999999999</v>
      </c>
    </row>
    <row r="1259" spans="2:90" x14ac:dyDescent="0.3">
      <c r="B1259" s="47"/>
      <c r="C1259" s="52" t="s">
        <v>4</v>
      </c>
      <c r="D1259" s="69">
        <v>1.8748499999999999</v>
      </c>
      <c r="E1259" s="79">
        <v>2.60948</v>
      </c>
      <c r="F1259" s="69">
        <v>3.3441000000000001</v>
      </c>
      <c r="H1259" s="47"/>
      <c r="I1259" s="52" t="s">
        <v>4</v>
      </c>
      <c r="J1259" s="69">
        <v>1.792</v>
      </c>
      <c r="K1259" s="79">
        <v>2.8996</v>
      </c>
      <c r="L1259" s="69">
        <v>4.0072099999999997</v>
      </c>
      <c r="N1259" s="47"/>
      <c r="O1259" s="52" t="s">
        <v>4</v>
      </c>
      <c r="P1259" s="69">
        <v>1.75675</v>
      </c>
      <c r="Q1259" s="79">
        <v>2.9159600000000001</v>
      </c>
      <c r="R1259" s="69">
        <v>4.07517</v>
      </c>
      <c r="T1259" s="47"/>
      <c r="U1259" s="52" t="s">
        <v>4</v>
      </c>
      <c r="V1259" s="69">
        <v>1.73306</v>
      </c>
      <c r="W1259" s="79">
        <v>2.8965299999999998</v>
      </c>
      <c r="X1259" s="69">
        <v>4.0599999999999996</v>
      </c>
      <c r="Z1259" s="47"/>
      <c r="AA1259" s="52" t="s">
        <v>4</v>
      </c>
      <c r="AB1259" s="69">
        <v>1.93974</v>
      </c>
      <c r="AC1259" s="79">
        <v>2.7527200000000001</v>
      </c>
      <c r="AD1259" s="69">
        <v>3.56569</v>
      </c>
      <c r="AF1259" s="47"/>
      <c r="AG1259" s="52" t="s">
        <v>4</v>
      </c>
      <c r="AH1259" s="69">
        <v>2.0277599999999998</v>
      </c>
      <c r="AI1259" s="79">
        <v>2.8496100000000002</v>
      </c>
      <c r="AJ1259" s="69">
        <v>3.6714699999999998</v>
      </c>
      <c r="AL1259" s="47"/>
      <c r="AM1259" s="52" t="s">
        <v>4</v>
      </c>
      <c r="AN1259" s="69">
        <v>2.0298799999999999</v>
      </c>
      <c r="AO1259" s="79">
        <v>2.91174</v>
      </c>
      <c r="AP1259" s="69">
        <v>3.7936000000000001</v>
      </c>
      <c r="AR1259" s="47"/>
      <c r="AS1259" s="52" t="s">
        <v>4</v>
      </c>
      <c r="AT1259" s="69">
        <v>2.1348699999999998</v>
      </c>
      <c r="AU1259" s="79">
        <v>3.0563199999999999</v>
      </c>
      <c r="AV1259" s="69">
        <v>3.9777800000000001</v>
      </c>
      <c r="AX1259" s="47"/>
      <c r="AY1259" s="52" t="s">
        <v>4</v>
      </c>
      <c r="AZ1259" s="69">
        <v>2.0277599999999998</v>
      </c>
      <c r="BA1259" s="79">
        <v>2.8496100000000002</v>
      </c>
      <c r="BB1259" s="69">
        <v>3.6714699999999998</v>
      </c>
      <c r="BD1259" s="47"/>
      <c r="BE1259" s="52" t="s">
        <v>4</v>
      </c>
      <c r="BF1259" s="69">
        <v>2.0298799999999999</v>
      </c>
      <c r="BG1259" s="79">
        <v>2.91174</v>
      </c>
      <c r="BH1259" s="69">
        <v>3.7936000000000001</v>
      </c>
      <c r="BJ1259" s="47"/>
      <c r="BK1259" s="52" t="s">
        <v>4</v>
      </c>
      <c r="BL1259" s="69">
        <v>2.1348699999999998</v>
      </c>
      <c r="BM1259" s="79">
        <v>3.0563199999999999</v>
      </c>
      <c r="BN1259" s="69">
        <v>3.9777800000000001</v>
      </c>
      <c r="BP1259" s="47"/>
      <c r="BQ1259" s="52" t="s">
        <v>4</v>
      </c>
      <c r="BR1259" s="69">
        <v>2.48645</v>
      </c>
      <c r="BS1259" s="79">
        <v>3.4164599999999998</v>
      </c>
      <c r="BT1259" s="69">
        <v>4.3464700000000001</v>
      </c>
      <c r="BV1259" s="47"/>
      <c r="BW1259" s="52" t="s">
        <v>4</v>
      </c>
      <c r="BX1259" s="69">
        <v>3.1748699999999999</v>
      </c>
      <c r="BY1259" s="79">
        <v>4.7822300000000002</v>
      </c>
      <c r="BZ1259" s="69">
        <v>6.3895799999999996</v>
      </c>
      <c r="CB1259" s="47"/>
      <c r="CC1259" s="52" t="s">
        <v>4</v>
      </c>
      <c r="CD1259" s="69">
        <v>4.5491000000000001</v>
      </c>
      <c r="CE1259" s="79">
        <v>7.0132099999999999</v>
      </c>
      <c r="CF1259" s="69">
        <v>9.4773200000000006</v>
      </c>
      <c r="CH1259" s="47"/>
      <c r="CI1259" s="52" t="s">
        <v>4</v>
      </c>
      <c r="CJ1259" s="69">
        <v>10.929930000000001</v>
      </c>
      <c r="CK1259" s="79">
        <v>16.47833</v>
      </c>
      <c r="CL1259" s="69">
        <v>22.02674</v>
      </c>
    </row>
  </sheetData>
  <mergeCells count="162">
    <mergeCell ref="BF1179:BH1179"/>
    <mergeCell ref="BL1179:BN1179"/>
    <mergeCell ref="BR1179:BT1179"/>
    <mergeCell ref="BX1179:BZ1179"/>
    <mergeCell ref="CD1179:CF1179"/>
    <mergeCell ref="CJ1179:CL1179"/>
    <mergeCell ref="D1179:F1179"/>
    <mergeCell ref="J1179:L1179"/>
    <mergeCell ref="P1179:R1179"/>
    <mergeCell ref="V1179:X1179"/>
    <mergeCell ref="AB1179:AD1179"/>
    <mergeCell ref="AH1179:AJ1179"/>
    <mergeCell ref="AN1179:AP1179"/>
    <mergeCell ref="AT1179:AV1179"/>
    <mergeCell ref="AZ1179:BB1179"/>
    <mergeCell ref="BX1011:BZ1011"/>
    <mergeCell ref="CD1011:CF1011"/>
    <mergeCell ref="D1095:F1095"/>
    <mergeCell ref="J1095:L1095"/>
    <mergeCell ref="P1095:R1095"/>
    <mergeCell ref="V1095:X1095"/>
    <mergeCell ref="AB1095:AD1095"/>
    <mergeCell ref="AH1095:AJ1095"/>
    <mergeCell ref="AN1095:AP1095"/>
    <mergeCell ref="AT1095:AV1095"/>
    <mergeCell ref="AZ1095:BB1095"/>
    <mergeCell ref="BF1095:BH1095"/>
    <mergeCell ref="BL1095:BN1095"/>
    <mergeCell ref="BR1095:BT1095"/>
    <mergeCell ref="BX1095:BZ1095"/>
    <mergeCell ref="CD1095:CF1095"/>
    <mergeCell ref="P1011:R1011"/>
    <mergeCell ref="V1011:X1011"/>
    <mergeCell ref="AB1011:AD1011"/>
    <mergeCell ref="D1011:F1011"/>
    <mergeCell ref="J1011:L1011"/>
    <mergeCell ref="AH1011:AJ1011"/>
    <mergeCell ref="AN1011:AP1011"/>
    <mergeCell ref="AT1011:AV1011"/>
    <mergeCell ref="AZ1011:BB1011"/>
    <mergeCell ref="BL927:BN927"/>
    <mergeCell ref="BR927:BT927"/>
    <mergeCell ref="AH927:AJ927"/>
    <mergeCell ref="AN927:AP927"/>
    <mergeCell ref="AT927:AV927"/>
    <mergeCell ref="BF927:BH927"/>
    <mergeCell ref="AZ927:BB927"/>
    <mergeCell ref="BF1011:BH1011"/>
    <mergeCell ref="BL1011:BN1011"/>
    <mergeCell ref="BR1011:BT1011"/>
    <mergeCell ref="D927:F927"/>
    <mergeCell ref="J927:L927"/>
    <mergeCell ref="P927:R927"/>
    <mergeCell ref="V927:X927"/>
    <mergeCell ref="AB927:AD927"/>
    <mergeCell ref="CD3:CF3"/>
    <mergeCell ref="CJ3:CL3"/>
    <mergeCell ref="CP3:CR3"/>
    <mergeCell ref="D87:F87"/>
    <mergeCell ref="J87:L87"/>
    <mergeCell ref="P87:R87"/>
    <mergeCell ref="V87:X87"/>
    <mergeCell ref="AB87:AD87"/>
    <mergeCell ref="AN3:AP3"/>
    <mergeCell ref="AT3:AV3"/>
    <mergeCell ref="AZ3:BB3"/>
    <mergeCell ref="BF3:BH3"/>
    <mergeCell ref="BL3:BN3"/>
    <mergeCell ref="BR3:BT3"/>
    <mergeCell ref="D3:F3"/>
    <mergeCell ref="J3:L3"/>
    <mergeCell ref="P3:R3"/>
    <mergeCell ref="V3:X3"/>
    <mergeCell ref="AB3:AD3"/>
    <mergeCell ref="AH3:AJ3"/>
    <mergeCell ref="AH87:AJ87"/>
    <mergeCell ref="AN87:AP87"/>
    <mergeCell ref="AT87:AV87"/>
    <mergeCell ref="AZ87:BB87"/>
    <mergeCell ref="BF87:BH87"/>
    <mergeCell ref="BL87:BN87"/>
    <mergeCell ref="BR87:BT87"/>
    <mergeCell ref="BX87:BZ87"/>
    <mergeCell ref="BX3:BZ3"/>
    <mergeCell ref="AN171:AP171"/>
    <mergeCell ref="AT171:AV171"/>
    <mergeCell ref="AZ171:BB171"/>
    <mergeCell ref="BF171:BH171"/>
    <mergeCell ref="BL171:BN171"/>
    <mergeCell ref="BR171:BT171"/>
    <mergeCell ref="D171:F171"/>
    <mergeCell ref="J171:L171"/>
    <mergeCell ref="P171:R171"/>
    <mergeCell ref="V171:X171"/>
    <mergeCell ref="AB171:AD171"/>
    <mergeCell ref="AH171:AJ171"/>
    <mergeCell ref="CV339:CX339"/>
    <mergeCell ref="AB423:AD423"/>
    <mergeCell ref="D423:F423"/>
    <mergeCell ref="J423:L423"/>
    <mergeCell ref="P423:R423"/>
    <mergeCell ref="V423:X423"/>
    <mergeCell ref="AH423:AJ423"/>
    <mergeCell ref="CV255:CX255"/>
    <mergeCell ref="BL255:BN255"/>
    <mergeCell ref="BR255:BT255"/>
    <mergeCell ref="BX255:BZ255"/>
    <mergeCell ref="CD255:CF255"/>
    <mergeCell ref="CJ255:CL255"/>
    <mergeCell ref="D255:F255"/>
    <mergeCell ref="BF255:BH255"/>
    <mergeCell ref="P255:R255"/>
    <mergeCell ref="CP255:CR255"/>
    <mergeCell ref="AH255:AJ255"/>
    <mergeCell ref="V255:X255"/>
    <mergeCell ref="J255:L255"/>
    <mergeCell ref="D507:F507"/>
    <mergeCell ref="J507:L507"/>
    <mergeCell ref="P507:R507"/>
    <mergeCell ref="V507:X507"/>
    <mergeCell ref="AB507:AD507"/>
    <mergeCell ref="AH507:AJ507"/>
    <mergeCell ref="AN507:AP507"/>
    <mergeCell ref="AN423:AP423"/>
    <mergeCell ref="AT423:AV423"/>
    <mergeCell ref="AT507:AV507"/>
    <mergeCell ref="AZ507:BB507"/>
    <mergeCell ref="BF507:BH507"/>
    <mergeCell ref="BL507:BN507"/>
    <mergeCell ref="BR507:BT507"/>
    <mergeCell ref="V591:X591"/>
    <mergeCell ref="BX423:BZ423"/>
    <mergeCell ref="CD423:CF423"/>
    <mergeCell ref="CJ423:CL423"/>
    <mergeCell ref="AZ423:BB423"/>
    <mergeCell ref="BF423:BH423"/>
    <mergeCell ref="BL423:BN423"/>
    <mergeCell ref="BR423:BT423"/>
    <mergeCell ref="BR759:BT759"/>
    <mergeCell ref="D675:F675"/>
    <mergeCell ref="V759:X759"/>
    <mergeCell ref="AB759:AD759"/>
    <mergeCell ref="D759:F759"/>
    <mergeCell ref="J759:L759"/>
    <mergeCell ref="P759:R759"/>
    <mergeCell ref="BL591:BN591"/>
    <mergeCell ref="BR591:BT591"/>
    <mergeCell ref="AZ591:BB591"/>
    <mergeCell ref="AB591:AD591"/>
    <mergeCell ref="AH591:AJ591"/>
    <mergeCell ref="AN591:AP591"/>
    <mergeCell ref="AT591:AV591"/>
    <mergeCell ref="BF591:BH591"/>
    <mergeCell ref="J843:L843"/>
    <mergeCell ref="AH843:AJ843"/>
    <mergeCell ref="AM843:AO843"/>
    <mergeCell ref="D843:F843"/>
    <mergeCell ref="AH759:AJ759"/>
    <mergeCell ref="AN759:AP759"/>
    <mergeCell ref="AT759:AV759"/>
    <mergeCell ref="AZ759:BB759"/>
    <mergeCell ref="BL759:BN759"/>
  </mergeCells>
  <conditionalFormatting sqref="E429">
    <cfRule type="cellIs" dxfId="599" priority="470" operator="lessThan">
      <formula>0.45</formula>
    </cfRule>
  </conditionalFormatting>
  <conditionalFormatting sqref="AC429">
    <cfRule type="cellIs" dxfId="598" priority="467" operator="lessThan">
      <formula>0.45</formula>
    </cfRule>
  </conditionalFormatting>
  <conditionalFormatting sqref="K429">
    <cfRule type="cellIs" dxfId="597" priority="464" operator="lessThan">
      <formula>0.45</formula>
    </cfRule>
  </conditionalFormatting>
  <conditionalFormatting sqref="Q429">
    <cfRule type="cellIs" dxfId="596" priority="461" operator="lessThan">
      <formula>0.45</formula>
    </cfRule>
  </conditionalFormatting>
  <conditionalFormatting sqref="W429">
    <cfRule type="cellIs" dxfId="595" priority="458" operator="lessThan">
      <formula>0.45</formula>
    </cfRule>
  </conditionalFormatting>
  <conditionalFormatting sqref="AI429">
    <cfRule type="cellIs" dxfId="594" priority="455" operator="lessThan">
      <formula>0.45</formula>
    </cfRule>
  </conditionalFormatting>
  <conditionalFormatting sqref="BG429">
    <cfRule type="cellIs" dxfId="593" priority="452" operator="lessThan">
      <formula>0.45</formula>
    </cfRule>
  </conditionalFormatting>
  <conditionalFormatting sqref="AO429">
    <cfRule type="cellIs" dxfId="592" priority="449" operator="lessThan">
      <formula>0.45</formula>
    </cfRule>
  </conditionalFormatting>
  <conditionalFormatting sqref="AU429">
    <cfRule type="cellIs" dxfId="591" priority="446" operator="lessThan">
      <formula>0.45</formula>
    </cfRule>
  </conditionalFormatting>
  <conditionalFormatting sqref="BA429">
    <cfRule type="cellIs" dxfId="590" priority="443" operator="lessThan">
      <formula>0.45</formula>
    </cfRule>
  </conditionalFormatting>
  <conditionalFormatting sqref="BM429">
    <cfRule type="cellIs" dxfId="589" priority="440" operator="lessThan">
      <formula>0.45</formula>
    </cfRule>
  </conditionalFormatting>
  <conditionalFormatting sqref="CK429">
    <cfRule type="cellIs" dxfId="588" priority="437" operator="lessThan">
      <formula>0.45</formula>
    </cfRule>
  </conditionalFormatting>
  <conditionalFormatting sqref="BS429">
    <cfRule type="cellIs" dxfId="587" priority="434" operator="lessThan">
      <formula>0.45</formula>
    </cfRule>
  </conditionalFormatting>
  <conditionalFormatting sqref="BY429">
    <cfRule type="cellIs" dxfId="586" priority="431" operator="lessThan">
      <formula>0.45</formula>
    </cfRule>
  </conditionalFormatting>
  <conditionalFormatting sqref="CE429">
    <cfRule type="cellIs" dxfId="585" priority="428" operator="lessThan">
      <formula>0.45</formula>
    </cfRule>
  </conditionalFormatting>
  <conditionalFormatting sqref="Q513">
    <cfRule type="cellIs" dxfId="584" priority="425" operator="lessThan">
      <formula>0.45</formula>
    </cfRule>
  </conditionalFormatting>
  <conditionalFormatting sqref="AC513">
    <cfRule type="cellIs" dxfId="583" priority="422" operator="lessThan">
      <formula>0.45</formula>
    </cfRule>
  </conditionalFormatting>
  <conditionalFormatting sqref="K513">
    <cfRule type="cellIs" dxfId="582" priority="419" operator="lessThan">
      <formula>0.45</formula>
    </cfRule>
  </conditionalFormatting>
  <conditionalFormatting sqref="E513">
    <cfRule type="cellIs" dxfId="581" priority="416" operator="lessThan">
      <formula>0.45</formula>
    </cfRule>
  </conditionalFormatting>
  <conditionalFormatting sqref="W513">
    <cfRule type="cellIs" dxfId="580" priority="413" operator="lessThan">
      <formula>0.45</formula>
    </cfRule>
  </conditionalFormatting>
  <conditionalFormatting sqref="AI513">
    <cfRule type="cellIs" dxfId="579" priority="410" operator="lessThan">
      <formula>0.45</formula>
    </cfRule>
  </conditionalFormatting>
  <conditionalFormatting sqref="BG513">
    <cfRule type="cellIs" dxfId="578" priority="407" operator="lessThan">
      <formula>0.45</formula>
    </cfRule>
  </conditionalFormatting>
  <conditionalFormatting sqref="AO513">
    <cfRule type="cellIs" dxfId="577" priority="404" operator="lessThan">
      <formula>0.45</formula>
    </cfRule>
  </conditionalFormatting>
  <conditionalFormatting sqref="AU513">
    <cfRule type="cellIs" dxfId="576" priority="401" operator="lessThan">
      <formula>0.45</formula>
    </cfRule>
  </conditionalFormatting>
  <conditionalFormatting sqref="BA513">
    <cfRule type="cellIs" dxfId="575" priority="398" operator="lessThan">
      <formula>0.45</formula>
    </cfRule>
  </conditionalFormatting>
  <conditionalFormatting sqref="BM513">
    <cfRule type="cellIs" dxfId="574" priority="395" operator="lessThan">
      <formula>0.45</formula>
    </cfRule>
  </conditionalFormatting>
  <conditionalFormatting sqref="BS513">
    <cfRule type="cellIs" dxfId="573" priority="392" operator="lessThan">
      <formula>0.45</formula>
    </cfRule>
  </conditionalFormatting>
  <conditionalFormatting sqref="E597">
    <cfRule type="cellIs" dxfId="572" priority="380" operator="lessThan">
      <formula>0.45</formula>
    </cfRule>
  </conditionalFormatting>
  <conditionalFormatting sqref="Q597">
    <cfRule type="cellIs" dxfId="571" priority="377" operator="lessThan">
      <formula>0.45</formula>
    </cfRule>
  </conditionalFormatting>
  <conditionalFormatting sqref="K597">
    <cfRule type="cellIs" dxfId="570" priority="389" operator="lessThan">
      <formula>0.45</formula>
    </cfRule>
  </conditionalFormatting>
  <conditionalFormatting sqref="W597">
    <cfRule type="cellIs" dxfId="569" priority="386" operator="lessThan">
      <formula>0.45</formula>
    </cfRule>
  </conditionalFormatting>
  <conditionalFormatting sqref="AU597">
    <cfRule type="cellIs" dxfId="568" priority="368" operator="lessThan">
      <formula>0.45</formula>
    </cfRule>
  </conditionalFormatting>
  <conditionalFormatting sqref="AC597">
    <cfRule type="cellIs" dxfId="567" priority="374" operator="lessThan">
      <formula>0.45</formula>
    </cfRule>
  </conditionalFormatting>
  <conditionalFormatting sqref="AO597">
    <cfRule type="cellIs" dxfId="566" priority="371" operator="lessThan">
      <formula>0.45</formula>
    </cfRule>
  </conditionalFormatting>
  <conditionalFormatting sqref="BA597">
    <cfRule type="cellIs" dxfId="565" priority="365" operator="lessThan">
      <formula>0.45</formula>
    </cfRule>
  </conditionalFormatting>
  <conditionalFormatting sqref="AI597">
    <cfRule type="cellIs" dxfId="564" priority="362" operator="lessThan">
      <formula>0.45</formula>
    </cfRule>
  </conditionalFormatting>
  <conditionalFormatting sqref="BG597">
    <cfRule type="cellIs" dxfId="563" priority="359" operator="lessThan">
      <formula>0.45</formula>
    </cfRule>
  </conditionalFormatting>
  <conditionalFormatting sqref="BS597">
    <cfRule type="cellIs" dxfId="562" priority="356" operator="lessThan">
      <formula>0.45</formula>
    </cfRule>
  </conditionalFormatting>
  <conditionalFormatting sqref="BM597">
    <cfRule type="cellIs" dxfId="561" priority="353" operator="lessThan">
      <formula>0.45</formula>
    </cfRule>
  </conditionalFormatting>
  <conditionalFormatting sqref="Q681">
    <cfRule type="cellIs" dxfId="560" priority="344" operator="lessThan">
      <formula>0.45</formula>
    </cfRule>
  </conditionalFormatting>
  <conditionalFormatting sqref="K681">
    <cfRule type="cellIs" dxfId="559" priority="341" operator="lessThan">
      <formula>0.45</formula>
    </cfRule>
  </conditionalFormatting>
  <conditionalFormatting sqref="W681">
    <cfRule type="cellIs" dxfId="558" priority="338" operator="lessThan">
      <formula>0.45</formula>
    </cfRule>
  </conditionalFormatting>
  <conditionalFormatting sqref="AC681">
    <cfRule type="cellIs" dxfId="557" priority="347" operator="lessThan">
      <formula>0.45</formula>
    </cfRule>
  </conditionalFormatting>
  <conditionalFormatting sqref="AI681">
    <cfRule type="cellIs" dxfId="556" priority="335" operator="lessThan">
      <formula>0.45</formula>
    </cfRule>
  </conditionalFormatting>
  <conditionalFormatting sqref="BA681">
    <cfRule type="cellIs" dxfId="555" priority="332" operator="lessThan">
      <formula>0.45</formula>
    </cfRule>
  </conditionalFormatting>
  <conditionalFormatting sqref="BG681">
    <cfRule type="cellIs" dxfId="554" priority="329" operator="lessThan">
      <formula>0.45</formula>
    </cfRule>
  </conditionalFormatting>
  <conditionalFormatting sqref="AU681">
    <cfRule type="cellIs" dxfId="553" priority="326" operator="lessThan">
      <formula>0.45</formula>
    </cfRule>
  </conditionalFormatting>
  <conditionalFormatting sqref="AO681">
    <cfRule type="cellIs" dxfId="552" priority="323" operator="lessThan">
      <formula>0.45</formula>
    </cfRule>
  </conditionalFormatting>
  <conditionalFormatting sqref="BS681">
    <cfRule type="cellIs" dxfId="551" priority="320" operator="lessThan">
      <formula>0.45</formula>
    </cfRule>
  </conditionalFormatting>
  <conditionalFormatting sqref="BM681">
    <cfRule type="cellIs" dxfId="550" priority="317" operator="lessThan">
      <formula>0.45</formula>
    </cfRule>
  </conditionalFormatting>
  <conditionalFormatting sqref="AC765">
    <cfRule type="cellIs" dxfId="549" priority="311" operator="lessThan">
      <formula>0.45</formula>
    </cfRule>
  </conditionalFormatting>
  <conditionalFormatting sqref="BA765">
    <cfRule type="cellIs" dxfId="548" priority="278" operator="lessThan">
      <formula>0.45</formula>
    </cfRule>
  </conditionalFormatting>
  <conditionalFormatting sqref="W765">
    <cfRule type="cellIs" dxfId="547" priority="299" operator="lessThan">
      <formula>0.45</formula>
    </cfRule>
  </conditionalFormatting>
  <conditionalFormatting sqref="Q765">
    <cfRule type="cellIs" dxfId="546" priority="302" operator="lessThan">
      <formula>0.45</formula>
    </cfRule>
  </conditionalFormatting>
  <conditionalFormatting sqref="K765">
    <cfRule type="cellIs" dxfId="545" priority="305" operator="lessThan">
      <formula>0.45</formula>
    </cfRule>
  </conditionalFormatting>
  <conditionalFormatting sqref="AC765">
    <cfRule type="cellIs" dxfId="544" priority="293" operator="lessThan">
      <formula>0.45</formula>
    </cfRule>
  </conditionalFormatting>
  <conditionalFormatting sqref="W765">
    <cfRule type="cellIs" dxfId="543" priority="296" operator="lessThan">
      <formula>0.45</formula>
    </cfRule>
  </conditionalFormatting>
  <conditionalFormatting sqref="BG765">
    <cfRule type="cellIs" dxfId="542" priority="281" operator="lessThan">
      <formula>0.45</formula>
    </cfRule>
  </conditionalFormatting>
  <conditionalFormatting sqref="BA765">
    <cfRule type="cellIs" dxfId="541" priority="269" operator="lessThan">
      <formula>0.45</formula>
    </cfRule>
  </conditionalFormatting>
  <conditionalFormatting sqref="AU765">
    <cfRule type="cellIs" dxfId="540" priority="272" operator="lessThan">
      <formula>0.45</formula>
    </cfRule>
  </conditionalFormatting>
  <conditionalFormatting sqref="BG765">
    <cfRule type="cellIs" dxfId="539" priority="275" operator="lessThan">
      <formula>0.45</formula>
    </cfRule>
  </conditionalFormatting>
  <conditionalFormatting sqref="AO765">
    <cfRule type="cellIs" dxfId="538" priority="263" operator="lessThan">
      <formula>0.45</formula>
    </cfRule>
  </conditionalFormatting>
  <conditionalFormatting sqref="BG765">
    <cfRule type="cellIs" dxfId="537" priority="266" operator="lessThan">
      <formula>0.45</formula>
    </cfRule>
  </conditionalFormatting>
  <conditionalFormatting sqref="AI765">
    <cfRule type="cellIs" dxfId="536" priority="290" operator="lessThan">
      <formula>0.45</formula>
    </cfRule>
  </conditionalFormatting>
  <conditionalFormatting sqref="AU765">
    <cfRule type="cellIs" dxfId="535" priority="287" operator="lessThan">
      <formula>0.45</formula>
    </cfRule>
  </conditionalFormatting>
  <conditionalFormatting sqref="BA765">
    <cfRule type="cellIs" dxfId="534" priority="284" operator="lessThan">
      <formula>0.45</formula>
    </cfRule>
  </conditionalFormatting>
  <conditionalFormatting sqref="BM765">
    <cfRule type="cellIs" dxfId="533" priority="260" operator="lessThan">
      <formula>0.45</formula>
    </cfRule>
  </conditionalFormatting>
  <conditionalFormatting sqref="BS765">
    <cfRule type="cellIs" dxfId="532" priority="257" operator="lessThan">
      <formula>0.45</formula>
    </cfRule>
  </conditionalFormatting>
  <conditionalFormatting sqref="BM765">
    <cfRule type="cellIs" dxfId="531" priority="254" operator="lessThan">
      <formula>0.45</formula>
    </cfRule>
  </conditionalFormatting>
  <conditionalFormatting sqref="BS765">
    <cfRule type="cellIs" dxfId="530" priority="251" operator="lessThan">
      <formula>0.45</formula>
    </cfRule>
  </conditionalFormatting>
  <conditionalFormatting sqref="AC849">
    <cfRule type="cellIs" dxfId="529" priority="245" operator="lessThan">
      <formula>0.45</formula>
    </cfRule>
  </conditionalFormatting>
  <conditionalFormatting sqref="Q849">
    <cfRule type="cellIs" dxfId="528" priority="239" operator="lessThan">
      <formula>0.45</formula>
    </cfRule>
  </conditionalFormatting>
  <conditionalFormatting sqref="W849">
    <cfRule type="cellIs" dxfId="527" priority="236" operator="lessThan">
      <formula>0.45</formula>
    </cfRule>
  </conditionalFormatting>
  <conditionalFormatting sqref="AI849">
    <cfRule type="cellIs" dxfId="526" priority="233" operator="lessThan">
      <formula>0.45</formula>
    </cfRule>
  </conditionalFormatting>
  <conditionalFormatting sqref="BG849">
    <cfRule type="cellIs" dxfId="525" priority="230" operator="lessThan">
      <formula>0.45</formula>
    </cfRule>
  </conditionalFormatting>
  <conditionalFormatting sqref="AO849">
    <cfRule type="cellIs" dxfId="524" priority="227" operator="lessThan">
      <formula>0.45</formula>
    </cfRule>
  </conditionalFormatting>
  <conditionalFormatting sqref="AU849">
    <cfRule type="cellIs" dxfId="523" priority="224" operator="lessThan">
      <formula>0.45</formula>
    </cfRule>
  </conditionalFormatting>
  <conditionalFormatting sqref="BA849">
    <cfRule type="cellIs" dxfId="522" priority="221" operator="lessThan">
      <formula>0.45</formula>
    </cfRule>
  </conditionalFormatting>
  <conditionalFormatting sqref="BM849">
    <cfRule type="cellIs" dxfId="521" priority="218" operator="lessThan">
      <formula>0.45</formula>
    </cfRule>
  </conditionalFormatting>
  <conditionalFormatting sqref="CK849">
    <cfRule type="cellIs" dxfId="520" priority="215" operator="lessThan">
      <formula>0.45</formula>
    </cfRule>
  </conditionalFormatting>
  <conditionalFormatting sqref="BS849">
    <cfRule type="cellIs" dxfId="519" priority="212" operator="lessThan">
      <formula>0.45</formula>
    </cfRule>
  </conditionalFormatting>
  <conditionalFormatting sqref="BY849">
    <cfRule type="cellIs" dxfId="518" priority="209" operator="lessThan">
      <formula>0.45</formula>
    </cfRule>
  </conditionalFormatting>
  <conditionalFormatting sqref="CE849">
    <cfRule type="cellIs" dxfId="517" priority="206" operator="lessThan">
      <formula>0.45</formula>
    </cfRule>
  </conditionalFormatting>
  <conditionalFormatting sqref="K849">
    <cfRule type="cellIs" dxfId="516" priority="200" operator="lessThan">
      <formula>0.45</formula>
    </cfRule>
  </conditionalFormatting>
  <conditionalFormatting sqref="Q933">
    <cfRule type="cellIs" dxfId="515" priority="197" operator="lessThan">
      <formula>0.45</formula>
    </cfRule>
  </conditionalFormatting>
  <conditionalFormatting sqref="AC933">
    <cfRule type="cellIs" dxfId="514" priority="194" operator="lessThan">
      <formula>0.45</formula>
    </cfRule>
  </conditionalFormatting>
  <conditionalFormatting sqref="K933">
    <cfRule type="cellIs" dxfId="513" priority="191" operator="lessThan">
      <formula>0.45</formula>
    </cfRule>
  </conditionalFormatting>
  <conditionalFormatting sqref="E933">
    <cfRule type="cellIs" dxfId="512" priority="188" operator="lessThan">
      <formula>0.45</formula>
    </cfRule>
  </conditionalFormatting>
  <conditionalFormatting sqref="W933">
    <cfRule type="cellIs" dxfId="511" priority="185" operator="lessThan">
      <formula>0.45</formula>
    </cfRule>
  </conditionalFormatting>
  <conditionalFormatting sqref="BS933">
    <cfRule type="cellIs" dxfId="510" priority="149" operator="lessThan">
      <formula>0.45</formula>
    </cfRule>
  </conditionalFormatting>
  <conditionalFormatting sqref="BM933">
    <cfRule type="cellIs" dxfId="509" priority="152" operator="lessThan">
      <formula>0.45</formula>
    </cfRule>
  </conditionalFormatting>
  <conditionalFormatting sqref="AI933">
    <cfRule type="cellIs" dxfId="508" priority="146" operator="lessThan">
      <formula>0.45</formula>
    </cfRule>
  </conditionalFormatting>
  <conditionalFormatting sqref="AO933">
    <cfRule type="cellIs" dxfId="507" priority="143" operator="lessThan">
      <formula>0.45</formula>
    </cfRule>
  </conditionalFormatting>
  <conditionalFormatting sqref="AU933">
    <cfRule type="cellIs" dxfId="506" priority="140" operator="lessThan">
      <formula>0.45</formula>
    </cfRule>
  </conditionalFormatting>
  <conditionalFormatting sqref="BG933">
    <cfRule type="cellIs" dxfId="505" priority="137" operator="lessThan">
      <formula>0.45</formula>
    </cfRule>
  </conditionalFormatting>
  <conditionalFormatting sqref="BA933">
    <cfRule type="cellIs" dxfId="504" priority="134" operator="lessThan">
      <formula>0.45</formula>
    </cfRule>
  </conditionalFormatting>
  <conditionalFormatting sqref="W1017">
    <cfRule type="cellIs" dxfId="503" priority="131" operator="lessThan">
      <formula>0.45</formula>
    </cfRule>
  </conditionalFormatting>
  <conditionalFormatting sqref="K1017">
    <cfRule type="cellIs" dxfId="502" priority="128" operator="lessThan">
      <formula>0.45</formula>
    </cfRule>
  </conditionalFormatting>
  <conditionalFormatting sqref="E1017">
    <cfRule type="cellIs" dxfId="501" priority="125" operator="lessThan">
      <formula>0.45</formula>
    </cfRule>
  </conditionalFormatting>
  <conditionalFormatting sqref="Q1017">
    <cfRule type="cellIs" dxfId="500" priority="122" operator="lessThan">
      <formula>0.45</formula>
    </cfRule>
  </conditionalFormatting>
  <conditionalFormatting sqref="AC1017">
    <cfRule type="cellIs" dxfId="499" priority="119" operator="lessThan">
      <formula>0.45</formula>
    </cfRule>
  </conditionalFormatting>
  <conditionalFormatting sqref="AU1017">
    <cfRule type="cellIs" dxfId="498" priority="116" operator="lessThan">
      <formula>0.45</formula>
    </cfRule>
  </conditionalFormatting>
  <conditionalFormatting sqref="AI1017">
    <cfRule type="cellIs" dxfId="497" priority="113" operator="lessThan">
      <formula>0.45</formula>
    </cfRule>
  </conditionalFormatting>
  <conditionalFormatting sqref="BG1017">
    <cfRule type="cellIs" dxfId="496" priority="110" operator="lessThan">
      <formula>0.45</formula>
    </cfRule>
  </conditionalFormatting>
  <conditionalFormatting sqref="AO1017">
    <cfRule type="cellIs" dxfId="495" priority="107" operator="lessThan">
      <formula>0.45</formula>
    </cfRule>
  </conditionalFormatting>
  <conditionalFormatting sqref="BA1017">
    <cfRule type="cellIs" dxfId="494" priority="104" operator="lessThan">
      <formula>0.45</formula>
    </cfRule>
  </conditionalFormatting>
  <conditionalFormatting sqref="BS1017">
    <cfRule type="cellIs" dxfId="493" priority="95" operator="lessThan">
      <formula>0.45</formula>
    </cfRule>
  </conditionalFormatting>
  <conditionalFormatting sqref="BM1017">
    <cfRule type="cellIs" dxfId="492" priority="92" operator="lessThan">
      <formula>0.45</formula>
    </cfRule>
  </conditionalFormatting>
  <conditionalFormatting sqref="CE1017">
    <cfRule type="cellIs" dxfId="491" priority="101" operator="lessThan">
      <formula>0.45</formula>
    </cfRule>
  </conditionalFormatting>
  <conditionalFormatting sqref="BY1017">
    <cfRule type="cellIs" dxfId="490" priority="98" operator="lessThan">
      <formula>0.45</formula>
    </cfRule>
  </conditionalFormatting>
  <conditionalFormatting sqref="AC1101">
    <cfRule type="cellIs" dxfId="489" priority="87" operator="lessThan">
      <formula>0.45</formula>
    </cfRule>
  </conditionalFormatting>
  <conditionalFormatting sqref="Q1101">
    <cfRule type="cellIs" dxfId="488" priority="84" operator="lessThan">
      <formula>0.45</formula>
    </cfRule>
  </conditionalFormatting>
  <conditionalFormatting sqref="K1101">
    <cfRule type="cellIs" dxfId="487" priority="81" operator="lessThan">
      <formula>0.45</formula>
    </cfRule>
  </conditionalFormatting>
  <conditionalFormatting sqref="W1101">
    <cfRule type="cellIs" dxfId="486" priority="78" operator="lessThan">
      <formula>0.45</formula>
    </cfRule>
  </conditionalFormatting>
  <conditionalFormatting sqref="AI1101">
    <cfRule type="cellIs" dxfId="485" priority="75" operator="lessThan">
      <formula>0.45</formula>
    </cfRule>
  </conditionalFormatting>
  <conditionalFormatting sqref="BA1101">
    <cfRule type="cellIs" dxfId="484" priority="72" operator="lessThan">
      <formula>0.45</formula>
    </cfRule>
  </conditionalFormatting>
  <conditionalFormatting sqref="AO1101">
    <cfRule type="cellIs" dxfId="483" priority="69" operator="lessThan">
      <formula>0.45</formula>
    </cfRule>
  </conditionalFormatting>
  <conditionalFormatting sqref="AU1101">
    <cfRule type="cellIs" dxfId="482" priority="66" operator="lessThan">
      <formula>0.45</formula>
    </cfRule>
  </conditionalFormatting>
  <conditionalFormatting sqref="BG1101">
    <cfRule type="cellIs" dxfId="481" priority="63" operator="lessThan">
      <formula>0.45</formula>
    </cfRule>
  </conditionalFormatting>
  <conditionalFormatting sqref="CE1101">
    <cfRule type="cellIs" dxfId="480" priority="60" operator="lessThan">
      <formula>0.45</formula>
    </cfRule>
  </conditionalFormatting>
  <conditionalFormatting sqref="BY1101">
    <cfRule type="cellIs" dxfId="479" priority="57" operator="lessThan">
      <formula>0.45</formula>
    </cfRule>
  </conditionalFormatting>
  <conditionalFormatting sqref="BM1101">
    <cfRule type="cellIs" dxfId="478" priority="54" operator="lessThan">
      <formula>0.45</formula>
    </cfRule>
  </conditionalFormatting>
  <conditionalFormatting sqref="BS1101">
    <cfRule type="cellIs" dxfId="477" priority="51" operator="lessThan">
      <formula>0.45</formula>
    </cfRule>
  </conditionalFormatting>
  <conditionalFormatting sqref="AU1185">
    <cfRule type="cellIs" dxfId="476" priority="48" operator="lessThan">
      <formula>0.45</formula>
    </cfRule>
  </conditionalFormatting>
  <conditionalFormatting sqref="AO1185">
    <cfRule type="cellIs" dxfId="475" priority="37" operator="lessThan">
      <formula>0.45</formula>
    </cfRule>
  </conditionalFormatting>
  <conditionalFormatting sqref="AC1185">
    <cfRule type="cellIs" dxfId="474" priority="40" operator="lessThan">
      <formula>0.45</formula>
    </cfRule>
  </conditionalFormatting>
  <conditionalFormatting sqref="Q1185">
    <cfRule type="cellIs" dxfId="473" priority="43" operator="lessThan">
      <formula>0.45</formula>
    </cfRule>
  </conditionalFormatting>
  <conditionalFormatting sqref="K1185">
    <cfRule type="cellIs" dxfId="472" priority="34" operator="lessThan">
      <formula>0.45</formula>
    </cfRule>
  </conditionalFormatting>
  <conditionalFormatting sqref="AI1185">
    <cfRule type="cellIs" dxfId="471" priority="28" operator="lessThan">
      <formula>0.45</formula>
    </cfRule>
  </conditionalFormatting>
  <conditionalFormatting sqref="W1185">
    <cfRule type="cellIs" dxfId="470" priority="31" operator="lessThan">
      <formula>0.45</formula>
    </cfRule>
  </conditionalFormatting>
  <conditionalFormatting sqref="BS1185">
    <cfRule type="cellIs" dxfId="469" priority="25" operator="lessThan">
      <formula>0.45</formula>
    </cfRule>
  </conditionalFormatting>
  <conditionalFormatting sqref="BM1185">
    <cfRule type="cellIs" dxfId="468" priority="22" operator="lessThan">
      <formula>0.45</formula>
    </cfRule>
  </conditionalFormatting>
  <conditionalFormatting sqref="BG1185">
    <cfRule type="cellIs" dxfId="467" priority="19" operator="lessThan">
      <formula>0.45</formula>
    </cfRule>
  </conditionalFormatting>
  <conditionalFormatting sqref="BA1185">
    <cfRule type="cellIs" dxfId="466" priority="16" operator="lessThan">
      <formula>0.45</formula>
    </cfRule>
  </conditionalFormatting>
  <conditionalFormatting sqref="BY1185">
    <cfRule type="cellIs" dxfId="465" priority="13" operator="lessThan">
      <formula>0.45</formula>
    </cfRule>
  </conditionalFormatting>
  <conditionalFormatting sqref="CK1185">
    <cfRule type="cellIs" dxfId="464" priority="10" operator="lessThan">
      <formula>0.45</formula>
    </cfRule>
  </conditionalFormatting>
  <conditionalFormatting sqref="CK1185">
    <cfRule type="cellIs" dxfId="463" priority="7" operator="lessThan">
      <formula>0.45</formula>
    </cfRule>
  </conditionalFormatting>
  <conditionalFormatting sqref="CE1185">
    <cfRule type="cellIs" dxfId="462" priority="4" operator="lessThan">
      <formula>0.45</formula>
    </cfRule>
  </conditionalFormatting>
  <conditionalFormatting sqref="CE1185">
    <cfRule type="cellIs" dxfId="461" priority="1" operator="lessThan">
      <formula>0.45</formula>
    </cfRule>
  </conditionalFormatting>
  <conditionalFormatting sqref="F846">
    <cfRule type="expression" dxfId="460" priority="249" stopIfTrue="1">
      <formula>F846&lt;#REF!</formula>
    </cfRule>
    <cfRule type="expression" dxfId="459" priority="250">
      <formula>F846&gt;=#REF!</formula>
    </cfRule>
  </conditionalFormatting>
  <conditionalFormatting sqref="AD846">
    <cfRule type="expression" dxfId="458" priority="246" stopIfTrue="1">
      <formula>AD846&lt;#REF!</formula>
    </cfRule>
    <cfRule type="expression" dxfId="457" priority="247">
      <formula>AD846&gt;=#REF!</formula>
    </cfRule>
  </conditionalFormatting>
  <conditionalFormatting sqref="R846">
    <cfRule type="expression" dxfId="456" priority="240" stopIfTrue="1">
      <formula>R846&lt;#REF!</formula>
    </cfRule>
    <cfRule type="expression" dxfId="455" priority="241">
      <formula>R846&gt;=#REF!</formula>
    </cfRule>
  </conditionalFormatting>
  <conditionalFormatting sqref="X846">
    <cfRule type="expression" dxfId="454" priority="237" stopIfTrue="1">
      <formula>X846&lt;#REF!</formula>
    </cfRule>
    <cfRule type="expression" dxfId="453" priority="238">
      <formula>X846&gt;=#REF!</formula>
    </cfRule>
  </conditionalFormatting>
  <conditionalFormatting sqref="AJ846">
    <cfRule type="expression" dxfId="452" priority="234" stopIfTrue="1">
      <formula>AJ846&lt;#REF!</formula>
    </cfRule>
    <cfRule type="expression" dxfId="451" priority="235">
      <formula>AJ846&gt;=#REF!</formula>
    </cfRule>
  </conditionalFormatting>
  <conditionalFormatting sqref="BH846">
    <cfRule type="expression" dxfId="450" priority="231" stopIfTrue="1">
      <formula>BH846&lt;#REF!</formula>
    </cfRule>
    <cfRule type="expression" dxfId="449" priority="232">
      <formula>BH846&gt;=#REF!</formula>
    </cfRule>
  </conditionalFormatting>
  <conditionalFormatting sqref="AP846">
    <cfRule type="expression" dxfId="448" priority="228" stopIfTrue="1">
      <formula>AP846&lt;#REF!</formula>
    </cfRule>
    <cfRule type="expression" dxfId="447" priority="229">
      <formula>AP846&gt;=#REF!</formula>
    </cfRule>
  </conditionalFormatting>
  <conditionalFormatting sqref="AV846">
    <cfRule type="expression" dxfId="446" priority="225" stopIfTrue="1">
      <formula>AV846&lt;#REF!</formula>
    </cfRule>
    <cfRule type="expression" dxfId="445" priority="226">
      <formula>AV846&gt;=#REF!</formula>
    </cfRule>
  </conditionalFormatting>
  <conditionalFormatting sqref="BB846">
    <cfRule type="expression" dxfId="444" priority="222" stopIfTrue="1">
      <formula>BB846&lt;#REF!</formula>
    </cfRule>
    <cfRule type="expression" dxfId="443" priority="223">
      <formula>BB846&gt;=#REF!</formula>
    </cfRule>
  </conditionalFormatting>
  <conditionalFormatting sqref="BN846">
    <cfRule type="expression" dxfId="442" priority="219" stopIfTrue="1">
      <formula>BN846&lt;#REF!</formula>
    </cfRule>
    <cfRule type="expression" dxfId="441" priority="220">
      <formula>BN846&gt;=#REF!</formula>
    </cfRule>
  </conditionalFormatting>
  <conditionalFormatting sqref="CL846">
    <cfRule type="expression" dxfId="440" priority="216" stopIfTrue="1">
      <formula>CL846&lt;#REF!</formula>
    </cfRule>
    <cfRule type="expression" dxfId="439" priority="217">
      <formula>CL846&gt;=#REF!</formula>
    </cfRule>
  </conditionalFormatting>
  <conditionalFormatting sqref="BT846">
    <cfRule type="expression" dxfId="438" priority="213" stopIfTrue="1">
      <formula>BT846&lt;#REF!</formula>
    </cfRule>
    <cfRule type="expression" dxfId="437" priority="214">
      <formula>BT846&gt;=#REF!</formula>
    </cfRule>
  </conditionalFormatting>
  <conditionalFormatting sqref="BZ846">
    <cfRule type="expression" dxfId="436" priority="210" stopIfTrue="1">
      <formula>BZ846&lt;#REF!</formula>
    </cfRule>
    <cfRule type="expression" dxfId="435" priority="211">
      <formula>BZ846&gt;=#REF!</formula>
    </cfRule>
  </conditionalFormatting>
  <conditionalFormatting sqref="CF846">
    <cfRule type="expression" dxfId="434" priority="207" stopIfTrue="1">
      <formula>CF846&lt;#REF!</formula>
    </cfRule>
    <cfRule type="expression" dxfId="433" priority="208">
      <formula>CF846&gt;=#REF!</formula>
    </cfRule>
  </conditionalFormatting>
  <conditionalFormatting sqref="L846">
    <cfRule type="expression" dxfId="432" priority="201" stopIfTrue="1">
      <formula>L846&lt;#REF!</formula>
    </cfRule>
    <cfRule type="expression" dxfId="431" priority="202">
      <formula>L846&gt;=#REF!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31" stopIfTrue="1" id="{7363100C-54BC-4341-A0A8-76F5315824B1}">
            <xm:f>F6&lt;'https://univpr-my.sharepoint.com/Users/Francesco/Dropbox/22_IJPE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32" id="{77CDD120-002F-4BF4-A476-862F96C696D8}">
            <xm:f>F6&gt;='https://univpr-my.sharepoint.com/Users/Francesco/Dropbox/22_IJPE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expression" priority="629" stopIfTrue="1" id="{4D6A2254-CDC2-45AE-8E4D-837105CE6C26}">
            <xm:f>L6&lt;'https://univpr-my.sharepoint.com/Users/Francesco/Dropbox/22_IJPE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30" id="{E7FA1A54-ACED-45DF-8E62-7FDA1B2C08D9}">
            <xm:f>L6&gt;='https://univpr-my.sharepoint.com/Users/Francesco/Dropbox/22_IJPE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L6</xm:sqref>
        </x14:conditionalFormatting>
        <x14:conditionalFormatting xmlns:xm="http://schemas.microsoft.com/office/excel/2006/main">
          <x14:cfRule type="expression" priority="627" stopIfTrue="1" id="{02386F7E-D58C-4D1C-9AA2-3ABC95767235}">
            <xm:f>R6&lt;'https://univpr-my.sharepoint.com/Users/Francesco/Dropbox/22_IJPE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28" id="{7660332E-36B0-418C-A11B-8D05FD0CC785}">
            <xm:f>R6&gt;='https://univpr-my.sharepoint.com/Users/Francesco/Dropbox/22_IJPE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R6</xm:sqref>
        </x14:conditionalFormatting>
        <x14:conditionalFormatting xmlns:xm="http://schemas.microsoft.com/office/excel/2006/main">
          <x14:cfRule type="expression" priority="625" stopIfTrue="1" id="{BE35E86A-15BD-490B-B69A-C35927874004}">
            <xm:f>X6&lt;'https://univpr-my.sharepoint.com/Users/Francesco/Dropbox/22_IJPE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26" id="{5434C53F-99AE-440F-AF83-51E4D2CBFD4F}">
            <xm:f>X6&gt;='https://univpr-my.sharepoint.com/Users/Francesco/Dropbox/22_IJPE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X6</xm:sqref>
        </x14:conditionalFormatting>
        <x14:conditionalFormatting xmlns:xm="http://schemas.microsoft.com/office/excel/2006/main">
          <x14:cfRule type="expression" priority="623" stopIfTrue="1" id="{1D029C89-6205-42D0-9ED2-930100EBAB3A}">
            <xm:f>AD6&lt;'https://univpr-my.sharepoint.com/Users/Francesco/Dropbox/22_IJPE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24" id="{BC4A531A-3692-48A3-A757-22C579B7393A}">
            <xm:f>AD6&gt;='https://univpr-my.sharepoint.com/Users/Francesco/Dropbox/22_IJPE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AD6</xm:sqref>
        </x14:conditionalFormatting>
        <x14:conditionalFormatting xmlns:xm="http://schemas.microsoft.com/office/excel/2006/main">
          <x14:cfRule type="expression" priority="621" stopIfTrue="1" id="{AD2BA404-2F0B-4F1B-AC12-0405A969595A}">
            <xm:f>BH6&lt;'https://univpr-my.sharepoint.com/Users/Francesco/Dropbox/22_IJPE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22" id="{6A03922B-4600-4924-8BDB-D8EEE1929DD7}">
            <xm:f>BH6&gt;='https://univpr-my.sharepoint.com/Users/Francesco/Dropbox/22_IJPE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BH6</xm:sqref>
        </x14:conditionalFormatting>
        <x14:conditionalFormatting xmlns:xm="http://schemas.microsoft.com/office/excel/2006/main">
          <x14:cfRule type="expression" priority="619" stopIfTrue="1" id="{A05BD9E4-85C3-4C29-B105-513444E6AD9B}">
            <xm:f>BB6&lt;'https://univpr-my.sharepoint.com/Users/Francesco/Dropbox/22_IJPE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20" id="{C8076053-9921-42DD-B0D4-0467D34B4271}">
            <xm:f>BB6&gt;='https://univpr-my.sharepoint.com/Users/Francesco/Dropbox/22_IJPE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BB6</xm:sqref>
        </x14:conditionalFormatting>
        <x14:conditionalFormatting xmlns:xm="http://schemas.microsoft.com/office/excel/2006/main">
          <x14:cfRule type="expression" priority="617" stopIfTrue="1" id="{32E21AC6-9DB0-4CB0-826E-62D8B925CDB9}">
            <xm:f>AV6&lt;'https://univpr-my.sharepoint.com/Users/Francesco/Dropbox/22_IJPE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18" id="{1284F637-4AF2-4D17-99FE-442A3A355B1E}">
            <xm:f>AV6&gt;='https://univpr-my.sharepoint.com/Users/Francesco/Dropbox/22_IJPE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AV6</xm:sqref>
        </x14:conditionalFormatting>
        <x14:conditionalFormatting xmlns:xm="http://schemas.microsoft.com/office/excel/2006/main">
          <x14:cfRule type="expression" priority="615" stopIfTrue="1" id="{82BE6191-0174-42F3-A40C-D1EAAF902C0F}">
            <xm:f>AP6&lt;'https://univpr-my.sharepoint.com/Users/Francesco/Dropbox/22_IJPE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16" id="{0EED3040-DF3A-4BA3-B32A-88C9A349B340}">
            <xm:f>AP6&gt;='https://univpr-my.sharepoint.com/Users/Francesco/Dropbox/22_IJPE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AP6</xm:sqref>
        </x14:conditionalFormatting>
        <x14:conditionalFormatting xmlns:xm="http://schemas.microsoft.com/office/excel/2006/main">
          <x14:cfRule type="expression" priority="613" stopIfTrue="1" id="{47A01B90-6F54-402A-867F-0A6346D2417A}">
            <xm:f>AJ6&lt;'https://univpr-my.sharepoint.com/Users/Francesco/Dropbox/22_IJPE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14" id="{2F3DB764-ACC0-4756-9C1E-CC569E00C97A}">
            <xm:f>AJ6&gt;='https://univpr-my.sharepoint.com/Users/Francesco/Dropbox/22_IJPE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AJ6</xm:sqref>
        </x14:conditionalFormatting>
        <x14:conditionalFormatting xmlns:xm="http://schemas.microsoft.com/office/excel/2006/main">
          <x14:cfRule type="expression" priority="611" stopIfTrue="1" id="{0AD79DF0-8279-4C52-B544-43C3DB146FCA}">
            <xm:f>BN6&lt;'https://univpr-my.sharepoint.com/Users/Francesco/Dropbox/22_IJPE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12" id="{315B9917-22CB-4F3F-82A3-0B87066D23C1}">
            <xm:f>BN6&gt;='https://univpr-my.sharepoint.com/Users/Francesco/Dropbox/22_IJPE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BN6</xm:sqref>
        </x14:conditionalFormatting>
        <x14:conditionalFormatting xmlns:xm="http://schemas.microsoft.com/office/excel/2006/main">
          <x14:cfRule type="expression" priority="609" stopIfTrue="1" id="{318DF27C-4310-4329-9691-69DF801F2666}">
            <xm:f>BT6&lt;'https://univpr-my.sharepoint.com/Users/Francesco/Dropbox/22_IJPE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10" id="{FD901BF7-C37F-4FE6-B56D-D45219320F0D}">
            <xm:f>BT6&gt;='https://univpr-my.sharepoint.com/Users/Francesco/Dropbox/22_IJPE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BT6</xm:sqref>
        </x14:conditionalFormatting>
        <x14:conditionalFormatting xmlns:xm="http://schemas.microsoft.com/office/excel/2006/main">
          <x14:cfRule type="expression" priority="607" stopIfTrue="1" id="{BF09FD11-6164-4677-B5F4-422C1670AC68}">
            <xm:f>BZ6&lt;'https://univpr-my.sharepoint.com/Users/Francesco/Dropbox/22_IJPE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08" id="{F3E15F4C-27F2-4C6A-AC11-704A025C80F0}">
            <xm:f>BZ6&gt;='https://univpr-my.sharepoint.com/Users/Francesco/Dropbox/22_IJPE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BZ6</xm:sqref>
        </x14:conditionalFormatting>
        <x14:conditionalFormatting xmlns:xm="http://schemas.microsoft.com/office/excel/2006/main">
          <x14:cfRule type="expression" priority="605" stopIfTrue="1" id="{6F58DB4B-3ACA-47DA-9C73-ABB9C262633B}">
            <xm:f>CF6&lt;'https://univpr-my.sharepoint.com/Users/Francesco/Dropbox/22_IJPE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06" id="{B30CCF28-334D-401F-8936-513BFC535DB4}">
            <xm:f>CF6&gt;='https://univpr-my.sharepoint.com/Users/Francesco/Dropbox/22_IJPE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CF6</xm:sqref>
        </x14:conditionalFormatting>
        <x14:conditionalFormatting xmlns:xm="http://schemas.microsoft.com/office/excel/2006/main">
          <x14:cfRule type="expression" priority="603" stopIfTrue="1" id="{24F59963-264A-4361-A5B0-B13C8CFB996D}">
            <xm:f>CL6&lt;'https://univpr-my.sharepoint.com/Users/Francesco/Dropbox/22_IJPE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04" id="{9AB9F3F5-06A2-43DD-B89B-2F3B63D80652}">
            <xm:f>CL6&gt;='https://univpr-my.sharepoint.com/Users/Francesco/Dropbox/22_IJPE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CL6</xm:sqref>
        </x14:conditionalFormatting>
        <x14:conditionalFormatting xmlns:xm="http://schemas.microsoft.com/office/excel/2006/main">
          <x14:cfRule type="expression" priority="601" stopIfTrue="1" id="{E6E467F8-A560-4495-B063-A487A80108B8}">
            <xm:f>CR6&lt;'https://univpr-my.sharepoint.com/Users/Francesco/Dropbox/22_IJPE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02" id="{71301382-5448-4996-B5C2-E34BB839C3CF}">
            <xm:f>CR6&gt;='https://univpr-my.sharepoint.com/Users/Francesco/Dropbox/22_IJPE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CR6</xm:sqref>
        </x14:conditionalFormatting>
        <x14:conditionalFormatting xmlns:xm="http://schemas.microsoft.com/office/excel/2006/main">
          <x14:cfRule type="expression" priority="599" stopIfTrue="1" id="{658B878C-BB1F-4DEC-8CF5-569FFD0BE2FD}">
            <xm:f>F90&lt;'https://univpr-my.sharepoint.com/Users/Francesco/Dropbox/22_IJPE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00" id="{86B0493A-C954-4C7E-AABE-B75ECCEBBD74}">
            <xm:f>F90&gt;='https://univpr-my.sharepoint.com/Users/Francesco/Dropbox/22_IJPE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F90</xm:sqref>
        </x14:conditionalFormatting>
        <x14:conditionalFormatting xmlns:xm="http://schemas.microsoft.com/office/excel/2006/main">
          <x14:cfRule type="expression" priority="597" stopIfTrue="1" id="{8CC015A2-C572-4290-9658-860AF6BAF094}">
            <xm:f>L90&lt;'https://univpr-my.sharepoint.com/Users/Francesco/Dropbox/22_IJPE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98" id="{96579A2E-F7FF-40B4-9BD6-E8EF051255D8}">
            <xm:f>L90&gt;='https://univpr-my.sharepoint.com/Users/Francesco/Dropbox/22_IJPE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L90</xm:sqref>
        </x14:conditionalFormatting>
        <x14:conditionalFormatting xmlns:xm="http://schemas.microsoft.com/office/excel/2006/main">
          <x14:cfRule type="expression" priority="595" stopIfTrue="1" id="{04AD4D4A-9590-43E9-9453-D8BF73864A6C}">
            <xm:f>R90&lt;'https://univpr-my.sharepoint.com/Users/Francesco/Dropbox/22_IJPE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96" id="{E9936853-0483-409E-A4E1-1B53B58C844A}">
            <xm:f>R90&gt;='https://univpr-my.sharepoint.com/Users/Francesco/Dropbox/22_IJPE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R90</xm:sqref>
        </x14:conditionalFormatting>
        <x14:conditionalFormatting xmlns:xm="http://schemas.microsoft.com/office/excel/2006/main">
          <x14:cfRule type="expression" priority="593" stopIfTrue="1" id="{E6328405-62E4-4B26-9E3A-F68D9A00B5FA}">
            <xm:f>X90&lt;'https://univpr-my.sharepoint.com/Users/Francesco/Dropbox/22_IJPE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94" id="{DBEC2AAA-8546-4B6F-BA97-06CCE04E0073}">
            <xm:f>X90&gt;='https://univpr-my.sharepoint.com/Users/Francesco/Dropbox/22_IJPE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X90</xm:sqref>
        </x14:conditionalFormatting>
        <x14:conditionalFormatting xmlns:xm="http://schemas.microsoft.com/office/excel/2006/main">
          <x14:cfRule type="expression" priority="591" stopIfTrue="1" id="{0E951FC0-3EC6-4D4E-84F6-650E89FE87FC}">
            <xm:f>AD90&lt;'https://univpr-my.sharepoint.com/Users/Francesco/Dropbox/22_IJPE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92" id="{CE5A7753-E4E9-4895-946A-03430A1DF402}">
            <xm:f>AD90&gt;='https://univpr-my.sharepoint.com/Users/Francesco/Dropbox/22_IJPE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AD90</xm:sqref>
        </x14:conditionalFormatting>
        <x14:conditionalFormatting xmlns:xm="http://schemas.microsoft.com/office/excel/2006/main">
          <x14:cfRule type="expression" priority="579" stopIfTrue="1" id="{B50B6E8E-6389-4A86-AD3E-260762089ECC}">
            <xm:f>AJ90&lt;'https://univpr-my.sharepoint.com/Users/Francesco/Dropbox/22_IJPE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80" id="{3850EADD-B264-4642-83B4-BD0688E8FF39}">
            <xm:f>AJ90&gt;='https://univpr-my.sharepoint.com/Users/Francesco/Dropbox/22_IJPE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AJ90</xm:sqref>
        </x14:conditionalFormatting>
        <x14:conditionalFormatting xmlns:xm="http://schemas.microsoft.com/office/excel/2006/main">
          <x14:cfRule type="expression" priority="575" stopIfTrue="1" id="{55CC4A97-B66E-4636-BC74-80F3FC1B5E0A}">
            <xm:f>BZ90&lt;'https://univpr-my.sharepoint.com/Users/Francesco/Dropbox/22_IJPE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76" id="{330C4F67-73A9-464E-88AB-7B6F0ABCD8BD}">
            <xm:f>BZ90&gt;='https://univpr-my.sharepoint.com/Users/Francesco/Dropbox/22_IJPE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BZ90</xm:sqref>
        </x14:conditionalFormatting>
        <x14:conditionalFormatting xmlns:xm="http://schemas.microsoft.com/office/excel/2006/main">
          <x14:cfRule type="expression" priority="587" stopIfTrue="1" id="{3CC9EC2E-884F-49FC-8CE3-B4F897EEFB34}">
            <xm:f>BN90&lt;'https://univpr-my.sharepoint.com/Users/Francesco/Dropbox/22_IJPE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88" id="{4D3E3951-0644-4E7E-9AFC-1956CAD1C007}">
            <xm:f>BN90&gt;='https://univpr-my.sharepoint.com/Users/Francesco/Dropbox/22_IJPE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BN90</xm:sqref>
        </x14:conditionalFormatting>
        <x14:conditionalFormatting xmlns:xm="http://schemas.microsoft.com/office/excel/2006/main">
          <x14:cfRule type="expression" priority="585" stopIfTrue="1" id="{53CDB405-EE24-4A3A-88A9-FED9DFA317D9}">
            <xm:f>BB90&lt;'https://univpr-my.sharepoint.com/Users/Francesco/Dropbox/22_IJPE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86" id="{505D7DEB-2AB6-4C86-8521-3930463D1461}">
            <xm:f>BB90&gt;='https://univpr-my.sharepoint.com/Users/Francesco/Dropbox/22_IJPE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BB90</xm:sqref>
        </x14:conditionalFormatting>
        <x14:conditionalFormatting xmlns:xm="http://schemas.microsoft.com/office/excel/2006/main">
          <x14:cfRule type="expression" priority="583" stopIfTrue="1" id="{487F366F-F059-439D-9800-8C4D3DE441D8}">
            <xm:f>AV90&lt;'https://univpr-my.sharepoint.com/Users/Francesco/Dropbox/22_IJPE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84" id="{CA52C556-940D-4B96-82AF-39CEB69FAFD8}">
            <xm:f>AV90&gt;='https://univpr-my.sharepoint.com/Users/Francesco/Dropbox/22_IJPE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AV90</xm:sqref>
        </x14:conditionalFormatting>
        <x14:conditionalFormatting xmlns:xm="http://schemas.microsoft.com/office/excel/2006/main">
          <x14:cfRule type="expression" priority="581" stopIfTrue="1" id="{5F25078C-E2EB-4DC1-BFD1-8BB86E377CE1}">
            <xm:f>AP90&lt;'https://univpr-my.sharepoint.com/Users/Francesco/Dropbox/22_IJPE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82" id="{ADE2ED07-0621-46A7-9EB4-5B07178A94CE}">
            <xm:f>AP90&gt;='https://univpr-my.sharepoint.com/Users/Francesco/Dropbox/22_IJPE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AP90</xm:sqref>
        </x14:conditionalFormatting>
        <x14:conditionalFormatting xmlns:xm="http://schemas.microsoft.com/office/excel/2006/main">
          <x14:cfRule type="expression" priority="589" stopIfTrue="1" id="{2DED146F-3BAC-4B6A-8F73-83C355290078}">
            <xm:f>BH90&lt;'https://univpr-my.sharepoint.com/Users/Francesco/Dropbox/22_IJPE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90" id="{03CDE9C7-4B3C-4562-9C06-F5D4538F7D7C}">
            <xm:f>BH90&gt;='https://univpr-my.sharepoint.com/Users/Francesco/Dropbox/22_IJPE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BH90</xm:sqref>
        </x14:conditionalFormatting>
        <x14:conditionalFormatting xmlns:xm="http://schemas.microsoft.com/office/excel/2006/main">
          <x14:cfRule type="expression" priority="577" stopIfTrue="1" id="{EE845279-65A2-493E-BEE4-7DEE4AFDF756}">
            <xm:f>BT90&lt;'https://univpr-my.sharepoint.com/Users/Francesco/Dropbox/22_IJPE post IESM17/Zammo/Dati finali/[0_Results Full FIFO_benchmark.xlsx]Push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78" id="{5AB19ABD-E336-4B31-935C-DA5CA6C078EA}">
            <xm:f>BT90&gt;='https://univpr-my.sharepoint.com/Users/Francesco/Dropbox/22_IJPE post IESM17/Zammo/Dati finali/[0_Results Full FIFO_benchmark.xlsx]Push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BT90</xm:sqref>
        </x14:conditionalFormatting>
        <x14:conditionalFormatting xmlns:xm="http://schemas.microsoft.com/office/excel/2006/main">
          <x14:cfRule type="expression" priority="573" stopIfTrue="1" id="{53F8DCAB-84F6-4E05-B410-1E8F32997D1F}">
            <xm:f>F174&lt;'C:\Users\Francesco\Dropbox\22_IJPE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74" id="{CC1342B6-7DA8-4C59-BA16-6F28FC187899}">
            <xm:f>F174&gt;='C:\Users\Francesco\Dropbox\22_IJPE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F174</xm:sqref>
        </x14:conditionalFormatting>
        <x14:conditionalFormatting xmlns:xm="http://schemas.microsoft.com/office/excel/2006/main">
          <x14:cfRule type="expression" priority="571" stopIfTrue="1" id="{5192720D-B351-4FDF-9437-553F2DF1BD27}">
            <xm:f>L174&lt;'C:\Users\Francesco\Dropbox\22_IJPE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72" id="{B986B95C-6CBC-4AFC-A4B2-E386C6C942A8}">
            <xm:f>L174&gt;='C:\Users\Francesco\Dropbox\22_IJPE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L174</xm:sqref>
        </x14:conditionalFormatting>
        <x14:conditionalFormatting xmlns:xm="http://schemas.microsoft.com/office/excel/2006/main">
          <x14:cfRule type="expression" priority="569" stopIfTrue="1" id="{C6DA56DA-A25F-49E7-8101-0D983AACA3A2}">
            <xm:f>R174&lt;'C:\Users\Francesco\Dropbox\22_IJPE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70" id="{B0A7247B-047E-4D38-AAFB-B18892673C4F}">
            <xm:f>R174&gt;='C:\Users\Francesco\Dropbox\22_IJPE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R174</xm:sqref>
        </x14:conditionalFormatting>
        <x14:conditionalFormatting xmlns:xm="http://schemas.microsoft.com/office/excel/2006/main">
          <x14:cfRule type="expression" priority="567" stopIfTrue="1" id="{0556CE00-EA99-4607-882C-15EF03D28AAA}">
            <xm:f>AV174&lt;'C:\Users\Francesco\Dropbox\22_IJPE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68" id="{AC13F917-DF0D-436B-9257-0205CC0D6952}">
            <xm:f>AV174&gt;='C:\Users\Francesco\Dropbox\22_IJPE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AV174</xm:sqref>
        </x14:conditionalFormatting>
        <x14:conditionalFormatting xmlns:xm="http://schemas.microsoft.com/office/excel/2006/main">
          <x14:cfRule type="expression" priority="565" stopIfTrue="1" id="{4D9FBFBD-963C-4C69-A68F-902C524B24BE}">
            <xm:f>AP174&lt;'C:\Users\Francesco\Dropbox\22_IJPE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66" id="{729F9DE1-0500-4D96-8793-420D288F507D}">
            <xm:f>AP174&gt;='C:\Users\Francesco\Dropbox\22_IJPE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AP174</xm:sqref>
        </x14:conditionalFormatting>
        <x14:conditionalFormatting xmlns:xm="http://schemas.microsoft.com/office/excel/2006/main">
          <x14:cfRule type="expression" priority="563" stopIfTrue="1" id="{7C8F0DB3-1A08-4237-8F27-DFF804FA998D}">
            <xm:f>AJ174&lt;'C:\Users\Francesco\Dropbox\22_IJPE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64" id="{FCF6E0F4-7526-4B76-9013-563B71C189D7}">
            <xm:f>AJ174&gt;='C:\Users\Francesco\Dropbox\22_IJPE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AJ174</xm:sqref>
        </x14:conditionalFormatting>
        <x14:conditionalFormatting xmlns:xm="http://schemas.microsoft.com/office/excel/2006/main">
          <x14:cfRule type="expression" priority="561" stopIfTrue="1" id="{1B7909D5-CFEF-43D3-9D29-7D724C8FDC4F}">
            <xm:f>AD174&lt;'C:\Users\Francesco\Dropbox\22_IJPE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62" id="{90081003-0FEA-479A-AA28-2544591EADD4}">
            <xm:f>AD174&gt;='C:\Users\Francesco\Dropbox\22_IJPE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AD174</xm:sqref>
        </x14:conditionalFormatting>
        <x14:conditionalFormatting xmlns:xm="http://schemas.microsoft.com/office/excel/2006/main">
          <x14:cfRule type="expression" priority="559" stopIfTrue="1" id="{4A10F5F4-D10C-4308-A38F-F95AF018BF12}">
            <xm:f>X174&lt;'C:\Users\Francesco\Dropbox\22_IJPE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60" id="{8718507C-9D99-4E86-ACE8-902D87399DB3}">
            <xm:f>X174&gt;='C:\Users\Francesco\Dropbox\22_IJPE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X174</xm:sqref>
        </x14:conditionalFormatting>
        <x14:conditionalFormatting xmlns:xm="http://schemas.microsoft.com/office/excel/2006/main">
          <x14:cfRule type="expression" priority="557" stopIfTrue="1" id="{E60075E4-5886-4D85-9E2C-29F4C560156C}">
            <xm:f>BB174&lt;'C:\Users\Francesco\Dropbox\22_IJPE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58" id="{3ED3DEAD-4FBC-41A4-8B29-37EC3047C574}">
            <xm:f>BB174&gt;='C:\Users\Francesco\Dropbox\22_IJPE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BB174</xm:sqref>
        </x14:conditionalFormatting>
        <x14:conditionalFormatting xmlns:xm="http://schemas.microsoft.com/office/excel/2006/main">
          <x14:cfRule type="expression" priority="555" stopIfTrue="1" id="{0260DFFA-20FF-4AA1-8ED6-47F70C222E57}">
            <xm:f>BH174&lt;'C:\Users\Francesco\Dropbox\22_IJPE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56" id="{FBCEB1AB-E25C-4B06-9124-0B0A372E2D41}">
            <xm:f>BH174&gt;='C:\Users\Francesco\Dropbox\22_IJPE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BH174</xm:sqref>
        </x14:conditionalFormatting>
        <x14:conditionalFormatting xmlns:xm="http://schemas.microsoft.com/office/excel/2006/main">
          <x14:cfRule type="expression" priority="553" stopIfTrue="1" id="{2E73785C-C4F0-496B-A1BE-9AACB6559895}">
            <xm:f>BN174&lt;'C:\Users\Francesco\Dropbox\22_IJPE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54" id="{CFA7E533-2B0D-4066-B2C7-2DC33C5CA3C8}">
            <xm:f>BN174&gt;='C:\Users\Francesco\Dropbox\22_IJPE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BN174</xm:sqref>
        </x14:conditionalFormatting>
        <x14:conditionalFormatting xmlns:xm="http://schemas.microsoft.com/office/excel/2006/main">
          <x14:cfRule type="expression" priority="551" stopIfTrue="1" id="{B6FE9630-296D-4D9D-8B8C-28CE638FBFF7}">
            <xm:f>BT174&lt;'C:\Users\Francesco\Dropbox\22_IJPE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52" id="{D3CA0BC6-C148-4512-887C-16295588ECAF}">
            <xm:f>BT174&gt;='C:\Users\Francesco\Dropbox\22_IJPE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BT174</xm:sqref>
        </x14:conditionalFormatting>
        <x14:conditionalFormatting xmlns:xm="http://schemas.microsoft.com/office/excel/2006/main">
          <x14:cfRule type="expression" priority="549" stopIfTrue="1" id="{1C2376E8-1C3F-404F-8A12-A5E73ED05383}">
            <xm:f>AD258&lt;'C:\Users\Francesco\Dropbox\22_IJPE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50" id="{DA413D8D-D94D-413C-ADCF-9639DCAF8907}">
            <xm:f>AD258&gt;='C:\Users\Francesco\Dropbox\22_IJPE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AD258</xm:sqref>
        </x14:conditionalFormatting>
        <x14:conditionalFormatting xmlns:xm="http://schemas.microsoft.com/office/excel/2006/main">
          <x14:cfRule type="expression" priority="545" stopIfTrue="1" id="{CD88DC24-5825-445A-A465-1D2DF00BD072}">
            <xm:f>AP258&lt;'C:\Users\Francesco\Dropbox\22_IJPE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46" id="{2949F41F-FD22-4244-8AC4-E9A44667CC3F}">
            <xm:f>AP258&gt;='C:\Users\Francesco\Dropbox\22_IJPE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AP258</xm:sqref>
        </x14:conditionalFormatting>
        <x14:conditionalFormatting xmlns:xm="http://schemas.microsoft.com/office/excel/2006/main">
          <x14:cfRule type="expression" priority="543" stopIfTrue="1" id="{E4FCDB8F-EA16-4FBA-991C-E70488412571}">
            <xm:f>AV258&lt;'C:\Users\Francesco\Dropbox\22_IJPE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44" id="{1BEAFD76-7D67-404D-92E0-4808C9150746}">
            <xm:f>AV258&gt;='C:\Users\Francesco\Dropbox\22_IJPE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AV258</xm:sqref>
        </x14:conditionalFormatting>
        <x14:conditionalFormatting xmlns:xm="http://schemas.microsoft.com/office/excel/2006/main">
          <x14:cfRule type="expression" priority="541" stopIfTrue="1" id="{A09D2DD3-6070-4519-9C67-8DCF46404F06}">
            <xm:f>BB258&lt;'C:\Users\Francesco\Dropbox\22_IJPE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42" id="{7CBC8207-7C51-4451-9450-F45F59CBA096}">
            <xm:f>BB258&gt;='C:\Users\Francesco\Dropbox\22_IJPE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BB258</xm:sqref>
        </x14:conditionalFormatting>
        <x14:conditionalFormatting xmlns:xm="http://schemas.microsoft.com/office/excel/2006/main">
          <x14:cfRule type="expression" priority="539" stopIfTrue="1" id="{31DFFF3B-7BEC-4FE0-9106-FE2B42609984}">
            <xm:f>L258&lt;'C:\Users\Francesco\Dropbox\22_IJPE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40" id="{E9BFABF7-BAC0-498D-81AA-6FEF3C2C2B91}">
            <xm:f>L258&gt;='C:\Users\Francesco\Dropbox\22_IJPE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L258</xm:sqref>
        </x14:conditionalFormatting>
        <x14:conditionalFormatting xmlns:xm="http://schemas.microsoft.com/office/excel/2006/main">
          <x14:cfRule type="expression" priority="537" stopIfTrue="1" id="{C9DF4A14-2349-48C2-B4DD-66B7E8DCBB1E}">
            <xm:f>F258&lt;'C:\Users\Francesco\Dropbox\22_IJPE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38" id="{1335456F-BAAF-454C-8F92-695C85EABBA6}">
            <xm:f>F258&gt;='C:\Users\Francesco\Dropbox\22_IJPE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F258</xm:sqref>
        </x14:conditionalFormatting>
        <x14:conditionalFormatting xmlns:xm="http://schemas.microsoft.com/office/excel/2006/main">
          <x14:cfRule type="expression" priority="517" stopIfTrue="1" id="{BDF6A5F7-8291-4BB6-99B2-A51F2D81ACC5}">
            <xm:f>CF258&lt;'C:\Users\Francesco\Dropbox\22_IJPE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18" id="{92BA50F8-387B-4B5D-89A5-643B034161D3}">
            <xm:f>CF258&gt;='C:\Users\Francesco\Dropbox\22_IJPE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CF258</xm:sqref>
        </x14:conditionalFormatting>
        <x14:conditionalFormatting xmlns:xm="http://schemas.microsoft.com/office/excel/2006/main">
          <x14:cfRule type="expression" priority="515" stopIfTrue="1" id="{A0E8F39B-E7E1-410B-B338-EC07B0BC92FF}">
            <xm:f>BN258&lt;'C:\Users\Francesco\Dropbox\22_IJPE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16" id="{95DEAACC-7FE1-49F6-9128-7342B4898D82}">
            <xm:f>BN258&gt;='C:\Users\Francesco\Dropbox\22_IJPE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BN258</xm:sqref>
        </x14:conditionalFormatting>
        <x14:conditionalFormatting xmlns:xm="http://schemas.microsoft.com/office/excel/2006/main">
          <x14:cfRule type="expression" priority="529" stopIfTrue="1" id="{4B1EB9DF-D709-416E-9EFE-E3AEB100A5A4}">
            <xm:f>R258&lt;'C:\Users\Francesco\Dropbox\22_IJPE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30" id="{A64AF99A-3B76-4438-AB1A-A62A8E78DAD0}">
            <xm:f>R258&gt;='C:\Users\Francesco\Dropbox\22_IJPE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R258</xm:sqref>
        </x14:conditionalFormatting>
        <x14:conditionalFormatting xmlns:xm="http://schemas.microsoft.com/office/excel/2006/main">
          <x14:cfRule type="expression" priority="527" stopIfTrue="1" id="{8A0A5CAF-D310-43C1-8974-A4E72C67CEDE}">
            <xm:f>X258&lt;'C:\Users\Francesco\Dropbox\22_IJPE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28" id="{016E2228-0C69-4824-B14C-BBFDC2826100}">
            <xm:f>X258&gt;='C:\Users\Francesco\Dropbox\22_IJPE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X258</xm:sqref>
        </x14:conditionalFormatting>
        <x14:conditionalFormatting xmlns:xm="http://schemas.microsoft.com/office/excel/2006/main">
          <x14:cfRule type="expression" priority="525" stopIfTrue="1" id="{48EFC22E-E5DC-4693-917F-D4976FCE40EB}">
            <xm:f>AJ258&lt;'C:\Users\Francesco\Dropbox\22_IJPE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26" id="{27B4ED4F-9768-4952-A585-0A42E6610117}">
            <xm:f>AJ258&gt;='C:\Users\Francesco\Dropbox\22_IJPE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AJ258</xm:sqref>
        </x14:conditionalFormatting>
        <x14:conditionalFormatting xmlns:xm="http://schemas.microsoft.com/office/excel/2006/main">
          <x14:cfRule type="expression" priority="523" stopIfTrue="1" id="{F3DF96C1-00BE-406E-9FC1-4959DD450A85}">
            <xm:f>BH258&lt;'C:\Users\Francesco\Dropbox\22_IJPE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24" id="{352B4699-DF2D-4BE1-883F-638B28E67B1A}">
            <xm:f>BH258&gt;='C:\Users\Francesco\Dropbox\22_IJPE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BH258</xm:sqref>
        </x14:conditionalFormatting>
        <x14:conditionalFormatting xmlns:xm="http://schemas.microsoft.com/office/excel/2006/main">
          <x14:cfRule type="expression" priority="521" stopIfTrue="1" id="{C637E3CC-479A-477D-9F57-F6FD799316F7}">
            <xm:f>BT258&lt;'C:\Users\Francesco\Dropbox\22_IJPE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22" id="{4624DC55-1A94-41C6-8620-DF9316783030}">
            <xm:f>BT258&gt;='C:\Users\Francesco\Dropbox\22_IJPE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BT258</xm:sqref>
        </x14:conditionalFormatting>
        <x14:conditionalFormatting xmlns:xm="http://schemas.microsoft.com/office/excel/2006/main">
          <x14:cfRule type="expression" priority="519" stopIfTrue="1" id="{2D89A651-80A8-4A26-A682-6F4828D6243D}">
            <xm:f>BZ258&lt;'C:\Users\Francesco\Dropbox\22_IJPE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20" id="{219DE8A6-E683-4D83-A221-843156E9BFC5}">
            <xm:f>BZ258&gt;='C:\Users\Francesco\Dropbox\22_IJPE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BZ258</xm:sqref>
        </x14:conditionalFormatting>
        <x14:conditionalFormatting xmlns:xm="http://schemas.microsoft.com/office/excel/2006/main">
          <x14:cfRule type="expression" priority="513" stopIfTrue="1" id="{8EFBFEAA-B37B-433F-B6DB-0B66019B67B4}">
            <xm:f>CL258&lt;'C:\Users\Francesco\Dropbox\22_IJPE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14" id="{85FA3430-16AB-4F15-8476-E9FE00AB6EE0}">
            <xm:f>CL258&gt;='C:\Users\Francesco\Dropbox\22_IJPE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CL258</xm:sqref>
        </x14:conditionalFormatting>
        <x14:conditionalFormatting xmlns:xm="http://schemas.microsoft.com/office/excel/2006/main">
          <x14:cfRule type="expression" priority="511" stopIfTrue="1" id="{C8D87B0A-22C0-4C1F-9D1B-D5036E467FA6}">
            <xm:f>CR258&lt;'C:\Users\Francesco\Dropbox\22_IJPE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12" id="{DE602458-6800-44D0-A944-10DC16C3DCF4}">
            <xm:f>CR258&gt;='C:\Users\Francesco\Dropbox\22_IJPE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CR258</xm:sqref>
        </x14:conditionalFormatting>
        <x14:conditionalFormatting xmlns:xm="http://schemas.microsoft.com/office/excel/2006/main">
          <x14:cfRule type="expression" priority="509" stopIfTrue="1" id="{7FA9FC47-338E-412B-B02B-55808F2DA80A}">
            <xm:f>CX258&lt;'C:\Users\Francesco\Dropbox\22_IJPE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10" id="{0B556763-FB79-4A0F-A7B8-4496F33EF188}">
            <xm:f>CX258&gt;='C:\Users\Francesco\Dropbox\22_IJPE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CX258</xm:sqref>
        </x14:conditionalFormatting>
        <x14:conditionalFormatting xmlns:xm="http://schemas.microsoft.com/office/excel/2006/main">
          <x14:cfRule type="expression" priority="499" stopIfTrue="1" id="{47581EAA-527F-4827-9AEC-B191BD3523C0}">
            <xm:f>AD342&lt;'C:\Users\Francesco\Dropbox\22_IJPE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00" id="{622AF6DB-E897-4F62-8ECC-1BB4739CD907}">
            <xm:f>AD342&gt;='C:\Users\Francesco\Dropbox\22_IJPE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AD342</xm:sqref>
        </x14:conditionalFormatting>
        <x14:conditionalFormatting xmlns:xm="http://schemas.microsoft.com/office/excel/2006/main">
          <x14:cfRule type="expression" priority="505" stopIfTrue="1" id="{C1871AE8-59D8-4F8B-8D0C-C4B798C110B6}">
            <xm:f>F342&lt;'C:\Users\Francesco\Dropbox\22_IJPE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06" id="{44817BCD-141D-4774-884B-C22503EE4E18}">
            <xm:f>F342&gt;='C:\Users\Francesco\Dropbox\22_IJPE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F342</xm:sqref>
        </x14:conditionalFormatting>
        <x14:conditionalFormatting xmlns:xm="http://schemas.microsoft.com/office/excel/2006/main">
          <x14:cfRule type="expression" priority="503" stopIfTrue="1" id="{F47194F5-F350-42B8-8CDE-2D5DCC6AFAA3}">
            <xm:f>L342&lt;'C:\Users\Francesco\Dropbox\22_IJPE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04" id="{0918EDF5-759C-41EE-96D6-2EDA8A8BF290}">
            <xm:f>L342&gt;='C:\Users\Francesco\Dropbox\22_IJPE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L342</xm:sqref>
        </x14:conditionalFormatting>
        <x14:conditionalFormatting xmlns:xm="http://schemas.microsoft.com/office/excel/2006/main">
          <x14:cfRule type="expression" priority="501" stopIfTrue="1" id="{584B6DE5-037D-4C22-ADC8-F10426760DE6}">
            <xm:f>R342&lt;'C:\Users\Francesco\Dropbox\22_IJPE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02" id="{FD9A307B-79ED-44D0-8634-656F3127412B}">
            <xm:f>R342&gt;='C:\Users\Francesco\Dropbox\22_IJPE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R342</xm:sqref>
        </x14:conditionalFormatting>
        <x14:conditionalFormatting xmlns:xm="http://schemas.microsoft.com/office/excel/2006/main">
          <x14:cfRule type="expression" priority="491" stopIfTrue="1" id="{EACE7F17-1E28-4DA4-8993-1D066883E636}">
            <xm:f>X342&lt;'C:\Users\Francesco\Dropbox\22_IJPE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92" id="{5F7A2397-75F7-43D5-88C2-C513EBFA3033}">
            <xm:f>X342&gt;='C:\Users\Francesco\Dropbox\22_IJPE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X342</xm:sqref>
        </x14:conditionalFormatting>
        <x14:conditionalFormatting xmlns:xm="http://schemas.microsoft.com/office/excel/2006/main">
          <x14:cfRule type="expression" priority="497" stopIfTrue="1" id="{6A9774D2-FF2D-4479-8A63-47E2C39045FE}">
            <xm:f>AJ342&lt;'C:\Users\Francesco\Dropbox\22_IJPE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98" id="{C65AD7EC-BF7E-4866-884D-7ADE85D8B989}">
            <xm:f>AJ342&gt;='C:\Users\Francesco\Dropbox\22_IJPE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AJ342</xm:sqref>
        </x14:conditionalFormatting>
        <x14:conditionalFormatting xmlns:xm="http://schemas.microsoft.com/office/excel/2006/main">
          <x14:cfRule type="expression" priority="495" stopIfTrue="1" id="{F8590979-EC84-4D6B-9343-D15B616C48FF}">
            <xm:f>AP342&lt;'C:\Users\Francesco\Dropbox\22_IJPE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96" id="{E2A9F100-40E6-42BD-90E1-F8F961CAB92B}">
            <xm:f>AP342&gt;='C:\Users\Francesco\Dropbox\22_IJPE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AP342</xm:sqref>
        </x14:conditionalFormatting>
        <x14:conditionalFormatting xmlns:xm="http://schemas.microsoft.com/office/excel/2006/main">
          <x14:cfRule type="expression" priority="493" stopIfTrue="1" id="{3A90E23D-5989-4595-91CA-F58118F1AC45}">
            <xm:f>AV342&lt;'C:\Users\Francesco\Dropbox\22_IJPE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94" id="{2011A145-FFD2-4727-9F9E-5D9A6073DC73}">
            <xm:f>AV342&gt;='C:\Users\Francesco\Dropbox\22_IJPE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AV342</xm:sqref>
        </x14:conditionalFormatting>
        <x14:conditionalFormatting xmlns:xm="http://schemas.microsoft.com/office/excel/2006/main">
          <x14:cfRule type="expression" priority="489" stopIfTrue="1" id="{48950234-BB31-49E8-BD6D-C4760FE87DDF}">
            <xm:f>BB342&lt;'C:\Users\Francesco\Dropbox\22_IJPE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90" id="{9433BB82-3E0E-4E3B-8F32-A105AC088C29}">
            <xm:f>BB342&gt;='C:\Users\Francesco\Dropbox\22_IJPE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BB342</xm:sqref>
        </x14:conditionalFormatting>
        <x14:conditionalFormatting xmlns:xm="http://schemas.microsoft.com/office/excel/2006/main">
          <x14:cfRule type="expression" priority="481" stopIfTrue="1" id="{59743499-55A8-4683-AC26-2583F0F4BFF0}">
            <xm:f>BT342&lt;'C:\Users\Francesco\Dropbox\22_IJPE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82" id="{ACFAE366-042C-476C-9A35-71B8A691A5F2}">
            <xm:f>BT342&gt;='C:\Users\Francesco\Dropbox\22_IJPE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BT342</xm:sqref>
        </x14:conditionalFormatting>
        <x14:conditionalFormatting xmlns:xm="http://schemas.microsoft.com/office/excel/2006/main">
          <x14:cfRule type="expression" priority="487" stopIfTrue="1" id="{02F114A6-E444-4EA7-8253-44BCD3FB399C}">
            <xm:f>BZ342&lt;'C:\Users\Francesco\Dropbox\22_IJPE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88" id="{5CD11EFD-3C4A-435F-A3D6-44E3F71FB7F1}">
            <xm:f>BZ342&gt;='C:\Users\Francesco\Dropbox\22_IJPE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BZ342</xm:sqref>
        </x14:conditionalFormatting>
        <x14:conditionalFormatting xmlns:xm="http://schemas.microsoft.com/office/excel/2006/main">
          <x14:cfRule type="expression" priority="485" stopIfTrue="1" id="{0F76C718-C081-4575-ACC9-8542C4A23379}">
            <xm:f>BH342&lt;'C:\Users\Francesco\Dropbox\22_IJPE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86" id="{E1C5AF49-14C4-45E3-84F4-A7CB2B868EC4}">
            <xm:f>BH342&gt;='C:\Users\Francesco\Dropbox\22_IJPE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BH342</xm:sqref>
        </x14:conditionalFormatting>
        <x14:conditionalFormatting xmlns:xm="http://schemas.microsoft.com/office/excel/2006/main">
          <x14:cfRule type="expression" priority="483" stopIfTrue="1" id="{BEF72D0E-8B71-4C04-883A-3241571154D1}">
            <xm:f>BN342&lt;'C:\Users\Francesco\Dropbox\22_IJPE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84" id="{01B41AE0-A0B5-46A5-B269-1FC6A736AC1A}">
            <xm:f>BN342&gt;='C:\Users\Francesco\Dropbox\22_IJPE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BN342</xm:sqref>
        </x14:conditionalFormatting>
        <x14:conditionalFormatting xmlns:xm="http://schemas.microsoft.com/office/excel/2006/main">
          <x14:cfRule type="expression" priority="479" stopIfTrue="1" id="{3CB49AD8-FA0B-4AC3-955A-E37E777DEC57}">
            <xm:f>CX342&lt;'C:\Users\Francesco\Dropbox\22_IJPE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80" id="{A62EF7C9-0773-41E6-A531-88089B6980A9}">
            <xm:f>CX342&gt;='C:\Users\Francesco\Dropbox\22_IJPE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CX342</xm:sqref>
        </x14:conditionalFormatting>
        <x14:conditionalFormatting xmlns:xm="http://schemas.microsoft.com/office/excel/2006/main">
          <x14:cfRule type="expression" priority="477" stopIfTrue="1" id="{3ABDB300-2EC8-4D14-B5D8-68EE371C651B}">
            <xm:f>CR342&lt;'C:\Users\Francesco\Dropbox\22_IJPE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78" id="{E454DEFB-D544-4E1A-B802-AFBC10E7D323}">
            <xm:f>CR342&gt;='C:\Users\Francesco\Dropbox\22_IJPE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CR342</xm:sqref>
        </x14:conditionalFormatting>
        <x14:conditionalFormatting xmlns:xm="http://schemas.microsoft.com/office/excel/2006/main">
          <x14:cfRule type="expression" priority="475" stopIfTrue="1" id="{FD921F68-28B6-4F1F-BF28-FE2C62B14DB4}">
            <xm:f>CF342&lt;'C:\Users\Francesco\Dropbox\22_IJPE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76" id="{288A73C9-FA18-48B6-9833-8AF25DD6AC9F}">
            <xm:f>CF342&gt;='C:\Users\Francesco\Dropbox\22_IJPE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CF342</xm:sqref>
        </x14:conditionalFormatting>
        <x14:conditionalFormatting xmlns:xm="http://schemas.microsoft.com/office/excel/2006/main">
          <x14:cfRule type="expression" priority="473" stopIfTrue="1" id="{208E3290-5946-4AA5-9C75-B660F77415DF}">
            <xm:f>CL342&lt;'C:\Users\Francesco\Dropbox\22_IJPE post IESM17\Zammo\[Results Full FIFO.xlsx]Push 90% FIFO'!#REF!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74" id="{AA120043-6EE6-4201-9469-45D81812476E}">
            <xm:f>CL342&gt;='C:\Users\Francesco\Dropbox\22_IJPE post IESM17\Zammo\[Results Full FIFO.xlsx]Push 90% FIFO'!#REF!</xm:f>
            <x14:dxf>
              <fill>
                <patternFill>
                  <bgColor theme="9" tint="0.79998168889431442"/>
                </patternFill>
              </fill>
            </x14:dxf>
          </x14:cfRule>
          <xm:sqref>CL342</xm:sqref>
        </x14:conditionalFormatting>
        <x14:conditionalFormatting xmlns:xm="http://schemas.microsoft.com/office/excel/2006/main">
          <x14:cfRule type="expression" priority="471" stopIfTrue="1" id="{4BEB1ED7-C014-47AB-B8A7-A25A0B64C999}">
            <xm:f>F426&lt;'https://univpr-my.sharepoint.com/Users/Francesco/Dropbox/22_IJPE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72" id="{C83232EF-B09D-45BD-8A05-533EB28C889B}">
            <xm:f>F426&gt;='https://univpr-my.sharepoint.com/Users/Francesco/Dropbox/22_IJPE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F426</xm:sqref>
        </x14:conditionalFormatting>
        <x14:conditionalFormatting xmlns:xm="http://schemas.microsoft.com/office/excel/2006/main">
          <x14:cfRule type="expression" priority="468" stopIfTrue="1" id="{227A2241-3627-445D-965C-D1E9E860F720}">
            <xm:f>AD426&lt;'https://univpr-my.sharepoint.com/Users/Francesco/Dropbox/22_IJPE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69" id="{27CB01D1-7C3C-43CF-8851-CC11207F8E3D}">
            <xm:f>AD426&gt;='https://univpr-my.sharepoint.com/Users/Francesco/Dropbox/22_IJPE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AD426</xm:sqref>
        </x14:conditionalFormatting>
        <x14:conditionalFormatting xmlns:xm="http://schemas.microsoft.com/office/excel/2006/main">
          <x14:cfRule type="expression" priority="465" stopIfTrue="1" id="{1BB38AE3-1096-4D41-82A8-70CBB7AA198C}">
            <xm:f>L426&lt;'https://univpr-my.sharepoint.com/Users/Francesco/Dropbox/22_IJPE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66" id="{47D98DF5-F585-41A1-9AB8-6C6D0BEF536E}">
            <xm:f>L426&gt;='https://univpr-my.sharepoint.com/Users/Francesco/Dropbox/22_IJPE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L426</xm:sqref>
        </x14:conditionalFormatting>
        <x14:conditionalFormatting xmlns:xm="http://schemas.microsoft.com/office/excel/2006/main">
          <x14:cfRule type="expression" priority="462" stopIfTrue="1" id="{D1206400-2FC6-4C6F-9F3E-96338569AEA9}">
            <xm:f>R426&lt;'https://univpr-my.sharepoint.com/Users/Francesco/Dropbox/22_IJPE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63" id="{D5C60423-967A-4058-B021-C3AF12D604E0}">
            <xm:f>R426&gt;='https://univpr-my.sharepoint.com/Users/Francesco/Dropbox/22_IJPE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R426</xm:sqref>
        </x14:conditionalFormatting>
        <x14:conditionalFormatting xmlns:xm="http://schemas.microsoft.com/office/excel/2006/main">
          <x14:cfRule type="expression" priority="459" stopIfTrue="1" id="{911DDA6E-1092-479B-87EA-BF8938C9EA1F}">
            <xm:f>X426&lt;'https://univpr-my.sharepoint.com/Users/Francesco/Dropbox/22_IJPE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60" id="{489BCADA-2F55-43B8-963E-7F957582E06C}">
            <xm:f>X426&gt;='https://univpr-my.sharepoint.com/Users/Francesco/Dropbox/22_IJPE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X426</xm:sqref>
        </x14:conditionalFormatting>
        <x14:conditionalFormatting xmlns:xm="http://schemas.microsoft.com/office/excel/2006/main">
          <x14:cfRule type="expression" priority="456" stopIfTrue="1" id="{D25000D8-3A96-4EF2-AEC6-274BA4071DD0}">
            <xm:f>AJ426&lt;'https://univpr-my.sharepoint.com/Users/Francesco/Dropbox/22_IJPE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57" id="{962CAA45-1EBD-479E-A132-EE59EB8E29B9}">
            <xm:f>AJ426&gt;='https://univpr-my.sharepoint.com/Users/Francesco/Dropbox/22_IJPE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AJ426</xm:sqref>
        </x14:conditionalFormatting>
        <x14:conditionalFormatting xmlns:xm="http://schemas.microsoft.com/office/excel/2006/main">
          <x14:cfRule type="expression" priority="453" stopIfTrue="1" id="{BE85C20C-A914-4ADC-8062-1632F4B3900D}">
            <xm:f>BH426&lt;'https://univpr-my.sharepoint.com/Users/Francesco/Dropbox/22_IJPE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54" id="{7A3AB3A2-BA61-42E0-8E5E-6BEC69CE184C}">
            <xm:f>BH426&gt;='https://univpr-my.sharepoint.com/Users/Francesco/Dropbox/22_IJPE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BH426</xm:sqref>
        </x14:conditionalFormatting>
        <x14:conditionalFormatting xmlns:xm="http://schemas.microsoft.com/office/excel/2006/main">
          <x14:cfRule type="expression" priority="450" stopIfTrue="1" id="{11204B09-EFC8-42A0-913F-EDFB6AA5059E}">
            <xm:f>AP426&lt;'https://univpr-my.sharepoint.com/Users/Francesco/Dropbox/22_IJPE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51" id="{EDDBAA74-C160-4723-9F2C-0215AD253BE8}">
            <xm:f>AP426&gt;='https://univpr-my.sharepoint.com/Users/Francesco/Dropbox/22_IJPE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AP426</xm:sqref>
        </x14:conditionalFormatting>
        <x14:conditionalFormatting xmlns:xm="http://schemas.microsoft.com/office/excel/2006/main">
          <x14:cfRule type="expression" priority="447" stopIfTrue="1" id="{8E83BF59-264B-4DA3-8C90-FB31BC7409B6}">
            <xm:f>AV426&lt;'https://univpr-my.sharepoint.com/Users/Francesco/Dropbox/22_IJPE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48" id="{87EDE943-7F99-4955-8E8D-3AF15788720B}">
            <xm:f>AV426&gt;='https://univpr-my.sharepoint.com/Users/Francesco/Dropbox/22_IJPE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AV426</xm:sqref>
        </x14:conditionalFormatting>
        <x14:conditionalFormatting xmlns:xm="http://schemas.microsoft.com/office/excel/2006/main">
          <x14:cfRule type="expression" priority="444" stopIfTrue="1" id="{D61DB25B-7D47-42A8-A5D6-20D67F89FFB0}">
            <xm:f>BB426&lt;'https://univpr-my.sharepoint.com/Users/Francesco/Dropbox/22_IJPE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45" id="{7AFCE147-B16F-413E-9EBB-90DFBAF6AD27}">
            <xm:f>BB426&gt;='https://univpr-my.sharepoint.com/Users/Francesco/Dropbox/22_IJPE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BB426</xm:sqref>
        </x14:conditionalFormatting>
        <x14:conditionalFormatting xmlns:xm="http://schemas.microsoft.com/office/excel/2006/main">
          <x14:cfRule type="expression" priority="441" stopIfTrue="1" id="{2BC2562C-8897-4621-951A-876F9F16E5FA}">
            <xm:f>BN426&lt;'https://univpr-my.sharepoint.com/Users/Francesco/Dropbox/22_IJPE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42" id="{2B979D32-3B64-4EC9-982D-94AE7A809929}">
            <xm:f>BN426&gt;='https://univpr-my.sharepoint.com/Users/Francesco/Dropbox/22_IJPE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BN426</xm:sqref>
        </x14:conditionalFormatting>
        <x14:conditionalFormatting xmlns:xm="http://schemas.microsoft.com/office/excel/2006/main">
          <x14:cfRule type="expression" priority="438" stopIfTrue="1" id="{78A6988C-CBE7-470C-954F-F9D4CDC1C8DC}">
            <xm:f>CL426&lt;'https://univpr-my.sharepoint.com/Users/Francesco/Dropbox/22_IJPE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39" id="{811AACCA-B003-4E34-BA26-840569CD00D1}">
            <xm:f>CL426&gt;='https://univpr-my.sharepoint.com/Users/Francesco/Dropbox/22_IJPE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CL426</xm:sqref>
        </x14:conditionalFormatting>
        <x14:conditionalFormatting xmlns:xm="http://schemas.microsoft.com/office/excel/2006/main">
          <x14:cfRule type="expression" priority="435" stopIfTrue="1" id="{5B237F01-A94D-4151-B602-5F076C6A4568}">
            <xm:f>BT426&lt;'https://univpr-my.sharepoint.com/Users/Francesco/Dropbox/22_IJPE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36" id="{A05DEE50-098C-4686-859A-57DBFF998FC8}">
            <xm:f>BT426&gt;='https://univpr-my.sharepoint.com/Users/Francesco/Dropbox/22_IJPE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BT426</xm:sqref>
        </x14:conditionalFormatting>
        <x14:conditionalFormatting xmlns:xm="http://schemas.microsoft.com/office/excel/2006/main">
          <x14:cfRule type="expression" priority="432" stopIfTrue="1" id="{01157647-DEFD-4FAB-ACF6-DDC419A89903}">
            <xm:f>BZ426&lt;'https://univpr-my.sharepoint.com/Users/Francesco/Dropbox/22_IJPE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33" id="{3F29C8B4-9CCA-42BB-8A7F-55F53EFBFE8A}">
            <xm:f>BZ426&gt;='https://univpr-my.sharepoint.com/Users/Francesco/Dropbox/22_IJPE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BZ426</xm:sqref>
        </x14:conditionalFormatting>
        <x14:conditionalFormatting xmlns:xm="http://schemas.microsoft.com/office/excel/2006/main">
          <x14:cfRule type="expression" priority="429" stopIfTrue="1" id="{353EE20B-AD07-4466-89B9-67A8D9A6CAA8}">
            <xm:f>CF426&lt;'https://univpr-my.sharepoint.com/Users/Francesco/Dropbox/22_IJPE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30" id="{E54C5FE0-4AAE-44BB-AE4F-F73074E0167E}">
            <xm:f>CF426&gt;='https://univpr-my.sharepoint.com/Users/Francesco/Dropbox/22_IJPE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CF426</xm:sqref>
        </x14:conditionalFormatting>
        <x14:conditionalFormatting xmlns:xm="http://schemas.microsoft.com/office/excel/2006/main">
          <x14:cfRule type="expression" priority="426" stopIfTrue="1" id="{362BD620-EA10-463F-B0C0-944B8D5E8507}">
            <xm:f>R510&lt;'https://univpr-my.sharepoint.com/Users/Francesco/Dropbox/22_IJPE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27" id="{CE33A992-F809-4999-99D7-F7EE07433D24}">
            <xm:f>R510&gt;='https://univpr-my.sharepoint.com/Users/Francesco/Dropbox/22_IJPE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R510</xm:sqref>
        </x14:conditionalFormatting>
        <x14:conditionalFormatting xmlns:xm="http://schemas.microsoft.com/office/excel/2006/main">
          <x14:cfRule type="expression" priority="423" stopIfTrue="1" id="{DF1AC948-F576-4B3D-97D6-FB83DCDC7174}">
            <xm:f>AD510&lt;'https://univpr-my.sharepoint.com/Users/Francesco/Dropbox/22_IJPE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24" id="{376D984C-94D0-4745-9464-0298107F1F01}">
            <xm:f>AD510&gt;='https://univpr-my.sharepoint.com/Users/Francesco/Dropbox/22_IJPE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AD510</xm:sqref>
        </x14:conditionalFormatting>
        <x14:conditionalFormatting xmlns:xm="http://schemas.microsoft.com/office/excel/2006/main">
          <x14:cfRule type="expression" priority="420" stopIfTrue="1" id="{02D0C674-545A-4EBF-9B79-E32622A17873}">
            <xm:f>L510&lt;'https://univpr-my.sharepoint.com/Users/Francesco/Dropbox/22_IJPE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21" id="{883EAF98-EBC4-4B95-A653-A21138FA6F9A}">
            <xm:f>L510&gt;='https://univpr-my.sharepoint.com/Users/Francesco/Dropbox/22_IJPE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L510</xm:sqref>
        </x14:conditionalFormatting>
        <x14:conditionalFormatting xmlns:xm="http://schemas.microsoft.com/office/excel/2006/main">
          <x14:cfRule type="expression" priority="417" stopIfTrue="1" id="{7B42B0FC-BDBE-4319-A8DE-738A28B295E6}">
            <xm:f>F510&lt;'https://univpr-my.sharepoint.com/Users/Francesco/Dropbox/22_IJPE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18" id="{91327262-9C04-49AC-95D6-D450E33EF9BB}">
            <xm:f>F510&gt;='https://univpr-my.sharepoint.com/Users/Francesco/Dropbox/22_IJPE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F510</xm:sqref>
        </x14:conditionalFormatting>
        <x14:conditionalFormatting xmlns:xm="http://schemas.microsoft.com/office/excel/2006/main">
          <x14:cfRule type="expression" priority="414" stopIfTrue="1" id="{9A4623C9-2DBC-42FF-B04E-083DC22B8954}">
            <xm:f>X510&lt;'https://univpr-my.sharepoint.com/Users/Francesco/Dropbox/22_IJPE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15" id="{2AC0EF60-25E4-48AF-8C00-6FC326797C55}">
            <xm:f>X510&gt;='https://univpr-my.sharepoint.com/Users/Francesco/Dropbox/22_IJPE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X510</xm:sqref>
        </x14:conditionalFormatting>
        <x14:conditionalFormatting xmlns:xm="http://schemas.microsoft.com/office/excel/2006/main">
          <x14:cfRule type="expression" priority="411" stopIfTrue="1" id="{FB3A5ECC-D68B-4764-9EB1-6D055E773A56}">
            <xm:f>AJ510&lt;'https://univpr-my.sharepoint.com/Users/Francesco/Dropbox/22_IJPE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12" id="{DEA07C06-B08B-49FE-A7A2-66AC54B9CBA0}">
            <xm:f>AJ510&gt;='https://univpr-my.sharepoint.com/Users/Francesco/Dropbox/22_IJPE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AJ510</xm:sqref>
        </x14:conditionalFormatting>
        <x14:conditionalFormatting xmlns:xm="http://schemas.microsoft.com/office/excel/2006/main">
          <x14:cfRule type="expression" priority="408" stopIfTrue="1" id="{1D8B7FC2-DCBA-4591-8EB7-80C7A49D528C}">
            <xm:f>BH510&lt;'https://univpr-my.sharepoint.com/Users/Francesco/Dropbox/22_IJPE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09" id="{DB504ABA-9313-4635-88BD-EE47D9A847EB}">
            <xm:f>BH510&gt;='https://univpr-my.sharepoint.com/Users/Francesco/Dropbox/22_IJPE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BH510</xm:sqref>
        </x14:conditionalFormatting>
        <x14:conditionalFormatting xmlns:xm="http://schemas.microsoft.com/office/excel/2006/main">
          <x14:cfRule type="expression" priority="405" stopIfTrue="1" id="{C15525C3-2AEC-4065-9822-E1AE1FA4DC1D}">
            <xm:f>AP510&lt;'https://univpr-my.sharepoint.com/Users/Francesco/Dropbox/22_IJPE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06" id="{596B784E-D970-460B-9D32-32D16C009BDB}">
            <xm:f>AP510&gt;='https://univpr-my.sharepoint.com/Users/Francesco/Dropbox/22_IJPE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AP510</xm:sqref>
        </x14:conditionalFormatting>
        <x14:conditionalFormatting xmlns:xm="http://schemas.microsoft.com/office/excel/2006/main">
          <x14:cfRule type="expression" priority="402" stopIfTrue="1" id="{E916ED9F-D7AD-4EB0-B3B1-F3A296BE0F71}">
            <xm:f>AV510&lt;'https://univpr-my.sharepoint.com/Users/Francesco/Dropbox/22_IJPE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03" id="{06B0D0BA-250F-49D0-BE9B-8006A655AC15}">
            <xm:f>AV510&gt;='https://univpr-my.sharepoint.com/Users/Francesco/Dropbox/22_IJPE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AV510</xm:sqref>
        </x14:conditionalFormatting>
        <x14:conditionalFormatting xmlns:xm="http://schemas.microsoft.com/office/excel/2006/main">
          <x14:cfRule type="expression" priority="399" stopIfTrue="1" id="{76EA4EC2-29E8-45A7-888D-B5FC77F5BCB7}">
            <xm:f>BB510&lt;'https://univpr-my.sharepoint.com/Users/Francesco/Dropbox/22_IJPE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00" id="{A82DEC52-A17C-4B74-80B9-6C76F882FFDE}">
            <xm:f>BB510&gt;='https://univpr-my.sharepoint.com/Users/Francesco/Dropbox/22_IJPE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BB510</xm:sqref>
        </x14:conditionalFormatting>
        <x14:conditionalFormatting xmlns:xm="http://schemas.microsoft.com/office/excel/2006/main">
          <x14:cfRule type="expression" priority="396" stopIfTrue="1" id="{F3D91B8C-991C-4771-8D14-C26035F86119}">
            <xm:f>BN510&lt;'https://univpr-my.sharepoint.com/Users/Francesco/Dropbox/22_IJPE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97" id="{A3760044-3581-4959-A95C-5CE139439FE2}">
            <xm:f>BN510&gt;='https://univpr-my.sharepoint.com/Users/Francesco/Dropbox/22_IJPE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BN510</xm:sqref>
        </x14:conditionalFormatting>
        <x14:conditionalFormatting xmlns:xm="http://schemas.microsoft.com/office/excel/2006/main">
          <x14:cfRule type="expression" priority="393" stopIfTrue="1" id="{1248841D-C747-4E31-B210-C97801353154}">
            <xm:f>BT510&lt;'https://univpr-my.sharepoint.com/Users/Francesco/Dropbox/22_IJPE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94" id="{BF394AEA-CF17-4DBE-AA75-3A9F24108FF4}">
            <xm:f>BT510&gt;='https://univpr-my.sharepoint.com/Users/Francesco/Dropbox/22_IJPE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BT510</xm:sqref>
        </x14:conditionalFormatting>
        <x14:conditionalFormatting xmlns:xm="http://schemas.microsoft.com/office/excel/2006/main">
          <x14:cfRule type="expression" priority="381" stopIfTrue="1" id="{503297FD-052F-470D-BEB7-828F0FFFBB32}">
            <xm:f>F594&lt;'https://univpr-my.sharepoint.com/Users/Francesco/Dropbox/22_IJPE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82" id="{7F104EE8-5AF3-40DF-835B-85C1CC181A98}">
            <xm:f>F594&gt;='https://univpr-my.sharepoint.com/Users/Francesco/Dropbox/22_IJPE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F594</xm:sqref>
        </x14:conditionalFormatting>
        <x14:conditionalFormatting xmlns:xm="http://schemas.microsoft.com/office/excel/2006/main">
          <x14:cfRule type="expression" priority="378" stopIfTrue="1" id="{7A716065-227D-4E23-8B7F-8505CF9615DD}">
            <xm:f>R594&lt;'https://univpr-my.sharepoint.com/Users/Francesco/Dropbox/22_IJPE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79" id="{B154B775-869B-41D7-9A02-7E8D7EA1572D}">
            <xm:f>R594&gt;='https://univpr-my.sharepoint.com/Users/Francesco/Dropbox/22_IJPE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R594</xm:sqref>
        </x14:conditionalFormatting>
        <x14:conditionalFormatting xmlns:xm="http://schemas.microsoft.com/office/excel/2006/main">
          <x14:cfRule type="expression" priority="390" stopIfTrue="1" id="{B99A1350-D0DC-41AD-B585-5B29F5640448}">
            <xm:f>L594&lt;'https://univpr-my.sharepoint.com/Users/Francesco/Dropbox/22_IJPE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91" id="{008E8FBF-0E12-42EA-BB87-1CCF1587C4F8}">
            <xm:f>L594&gt;='https://univpr-my.sharepoint.com/Users/Francesco/Dropbox/22_IJPE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L594</xm:sqref>
        </x14:conditionalFormatting>
        <x14:conditionalFormatting xmlns:xm="http://schemas.microsoft.com/office/excel/2006/main">
          <x14:cfRule type="expression" priority="387" stopIfTrue="1" id="{BEE31CEF-D354-418E-842B-07117FDC4870}">
            <xm:f>X594&lt;'https://univpr-my.sharepoint.com/Users/Francesco/Dropbox/22_IJPE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88" id="{DC6BC341-E31F-44FF-952A-43AAF94E0D92}">
            <xm:f>X594&gt;='https://univpr-my.sharepoint.com/Users/Francesco/Dropbox/22_IJPE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X594</xm:sqref>
        </x14:conditionalFormatting>
        <x14:conditionalFormatting xmlns:xm="http://schemas.microsoft.com/office/excel/2006/main">
          <x14:cfRule type="expression" priority="369" stopIfTrue="1" id="{4BE87B93-A999-4AC1-A4EE-0BDB7422F831}">
            <xm:f>AV594&lt;'https://univpr-my.sharepoint.com/Users/Francesco/Dropbox/22_IJPE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70" id="{217F780E-C999-4112-9BC7-DF15286F2DA7}">
            <xm:f>AV594&gt;='https://univpr-my.sharepoint.com/Users/Francesco/Dropbox/22_IJPE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AV594</xm:sqref>
        </x14:conditionalFormatting>
        <x14:conditionalFormatting xmlns:xm="http://schemas.microsoft.com/office/excel/2006/main">
          <x14:cfRule type="expression" priority="375" stopIfTrue="1" id="{920F58A4-0DC5-483E-8ED3-F8529ED0B6DF}">
            <xm:f>AD594&lt;'https://univpr-my.sharepoint.com/Users/Francesco/Dropbox/22_IJPE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76" id="{F8680EAD-7D76-4DB8-B605-4B936937732C}">
            <xm:f>AD594&gt;='https://univpr-my.sharepoint.com/Users/Francesco/Dropbox/22_IJPE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AD594</xm:sqref>
        </x14:conditionalFormatting>
        <x14:conditionalFormatting xmlns:xm="http://schemas.microsoft.com/office/excel/2006/main">
          <x14:cfRule type="expression" priority="372" stopIfTrue="1" id="{23C93E7A-E60E-48F4-AA95-75ABD359B4A1}">
            <xm:f>AP594&lt;'https://univpr-my.sharepoint.com/Users/Francesco/Dropbox/22_IJPE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73" id="{CFE6F2D4-FAB3-48A4-9F99-39B53132EC5E}">
            <xm:f>AP594&gt;='https://univpr-my.sharepoint.com/Users/Francesco/Dropbox/22_IJPE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AP594</xm:sqref>
        </x14:conditionalFormatting>
        <x14:conditionalFormatting xmlns:xm="http://schemas.microsoft.com/office/excel/2006/main">
          <x14:cfRule type="expression" priority="366" stopIfTrue="1" id="{224CBE1B-F184-4EED-86F0-20BAF5C87C0C}">
            <xm:f>BB594&lt;'https://univpr-my.sharepoint.com/Users/Francesco/Dropbox/22_IJPE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67" id="{A0B5431E-9022-463F-BB46-43A456F668C3}">
            <xm:f>BB594&gt;='https://univpr-my.sharepoint.com/Users/Francesco/Dropbox/22_IJPE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BB594</xm:sqref>
        </x14:conditionalFormatting>
        <x14:conditionalFormatting xmlns:xm="http://schemas.microsoft.com/office/excel/2006/main">
          <x14:cfRule type="expression" priority="363" stopIfTrue="1" id="{711D6F78-DB25-4E7A-9863-5E37439BD18E}">
            <xm:f>AJ594&lt;'https://univpr-my.sharepoint.com/Users/Francesco/Dropbox/22_IJPE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64" id="{DA9B1690-2CC9-4E61-818A-17E5E066BCCE}">
            <xm:f>AJ594&gt;='https://univpr-my.sharepoint.com/Users/Francesco/Dropbox/22_IJPE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AJ594</xm:sqref>
        </x14:conditionalFormatting>
        <x14:conditionalFormatting xmlns:xm="http://schemas.microsoft.com/office/excel/2006/main">
          <x14:cfRule type="expression" priority="360" stopIfTrue="1" id="{4FFC0328-7D8D-472B-AD7A-143A2B8655F3}">
            <xm:f>BH594&lt;'https://univpr-my.sharepoint.com/Users/Francesco/Dropbox/22_IJPE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61" id="{73670525-1453-43A2-96BE-9C144D004655}">
            <xm:f>BH594&gt;='https://univpr-my.sharepoint.com/Users/Francesco/Dropbox/22_IJPE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BH594</xm:sqref>
        </x14:conditionalFormatting>
        <x14:conditionalFormatting xmlns:xm="http://schemas.microsoft.com/office/excel/2006/main">
          <x14:cfRule type="expression" priority="357" stopIfTrue="1" id="{3F05212C-BC90-45C0-8550-75E3819CB43B}">
            <xm:f>BT594&lt;'https://univpr-my.sharepoint.com/Users/Francesco/Dropbox/22_IJPE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58" id="{06DBE577-96D5-4D39-897F-A6A79AB0B783}">
            <xm:f>BT594&gt;='https://univpr-my.sharepoint.com/Users/Francesco/Dropbox/22_IJPE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BT594</xm:sqref>
        </x14:conditionalFormatting>
        <x14:conditionalFormatting xmlns:xm="http://schemas.microsoft.com/office/excel/2006/main">
          <x14:cfRule type="expression" priority="354" stopIfTrue="1" id="{1F2C9D4A-06C7-4D21-B9DA-93448E567989}">
            <xm:f>BN594&lt;'https://univpr-my.sharepoint.com/Users/Francesco/Dropbox/22_IJPE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55" id="{B284272A-B2DD-456F-BF83-EFA0EE26A353}">
            <xm:f>BN594&gt;='https://univpr-my.sharepoint.com/Users/Francesco/Dropbox/22_IJPE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BN594</xm:sqref>
        </x14:conditionalFormatting>
        <x14:conditionalFormatting xmlns:xm="http://schemas.microsoft.com/office/excel/2006/main">
          <x14:cfRule type="expression" priority="345" stopIfTrue="1" id="{07ADEE69-DE26-49C3-B8BF-B69A6A504604}">
            <xm:f>R678&lt;'https://univpr-my.sharepoint.com/Users/Francesco/Dropbox/22_IJPE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46" id="{221B2B63-9B63-40E1-BC09-DF9852D07830}">
            <xm:f>R678&gt;='https://univpr-my.sharepoint.com/Users/Francesco/Dropbox/22_IJPE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R678</xm:sqref>
        </x14:conditionalFormatting>
        <x14:conditionalFormatting xmlns:xm="http://schemas.microsoft.com/office/excel/2006/main">
          <x14:cfRule type="expression" priority="342" stopIfTrue="1" id="{4CC5D934-1D09-41BD-86BA-31B7E750C321}">
            <xm:f>L678&lt;'https://univpr-my.sharepoint.com/Users/Francesco/Dropbox/22_IJPE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43" id="{B68A15C5-D825-451D-B996-1236DB9AE6EF}">
            <xm:f>L678&gt;='https://univpr-my.sharepoint.com/Users/Francesco/Dropbox/22_IJPE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L678</xm:sqref>
        </x14:conditionalFormatting>
        <x14:conditionalFormatting xmlns:xm="http://schemas.microsoft.com/office/excel/2006/main">
          <x14:cfRule type="expression" priority="339" stopIfTrue="1" id="{731E7297-2A3C-429D-A9BB-FCFCE1226EFA}">
            <xm:f>X678&lt;'https://univpr-my.sharepoint.com/Users/Francesco/Dropbox/22_IJPE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40" id="{4AB0C4BC-EDA9-40A2-9F59-67B751E363CC}">
            <xm:f>X678&gt;='https://univpr-my.sharepoint.com/Users/Francesco/Dropbox/22_IJPE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X678</xm:sqref>
        </x14:conditionalFormatting>
        <x14:conditionalFormatting xmlns:xm="http://schemas.microsoft.com/office/excel/2006/main">
          <x14:cfRule type="expression" priority="348" stopIfTrue="1" id="{2CA11F94-3D9B-4EBD-8F47-EA4ECAE4CF32}">
            <xm:f>AD678&lt;'https://univpr-my.sharepoint.com/Users/Francesco/Dropbox/22_IJPE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49" id="{E46255B4-A17B-4B8C-8BF1-13ED7D52C9CC}">
            <xm:f>AD678&gt;='https://univpr-my.sharepoint.com/Users/Francesco/Dropbox/22_IJPE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AD678</xm:sqref>
        </x14:conditionalFormatting>
        <x14:conditionalFormatting xmlns:xm="http://schemas.microsoft.com/office/excel/2006/main">
          <x14:cfRule type="expression" priority="336" stopIfTrue="1" id="{F452622E-95DF-45EA-9C40-786B1E79A63D}">
            <xm:f>AJ678&lt;'https://univpr-my.sharepoint.com/Users/Francesco/Dropbox/22_IJPE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37" id="{17C30070-E6EC-454B-8E67-C4CDFC38DC2B}">
            <xm:f>AJ678&gt;='https://univpr-my.sharepoint.com/Users/Francesco/Dropbox/22_IJPE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AJ678</xm:sqref>
        </x14:conditionalFormatting>
        <x14:conditionalFormatting xmlns:xm="http://schemas.microsoft.com/office/excel/2006/main">
          <x14:cfRule type="expression" priority="333" stopIfTrue="1" id="{2356D153-F67F-4617-9169-59D413220CA1}">
            <xm:f>BB678&lt;'https://univpr-my.sharepoint.com/Users/Francesco/Dropbox/22_IJPE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34" id="{F8326A98-ECF2-4D18-B082-211AF57B5B96}">
            <xm:f>BB678&gt;='https://univpr-my.sharepoint.com/Users/Francesco/Dropbox/22_IJPE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BB678</xm:sqref>
        </x14:conditionalFormatting>
        <x14:conditionalFormatting xmlns:xm="http://schemas.microsoft.com/office/excel/2006/main">
          <x14:cfRule type="expression" priority="330" stopIfTrue="1" id="{04623E08-42C8-4F7D-A3CC-7D935DE3252E}">
            <xm:f>BH678&lt;'https://univpr-my.sharepoint.com/Users/Francesco/Dropbox/22_IJPE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31" id="{D51AC4F9-1498-4DDA-984D-DF250CFBF415}">
            <xm:f>BH678&gt;='https://univpr-my.sharepoint.com/Users/Francesco/Dropbox/22_IJPE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BH678</xm:sqref>
        </x14:conditionalFormatting>
        <x14:conditionalFormatting xmlns:xm="http://schemas.microsoft.com/office/excel/2006/main">
          <x14:cfRule type="expression" priority="327" stopIfTrue="1" id="{4ABCCE56-BB1D-4F71-B9D5-4D5E7007939F}">
            <xm:f>AV678&lt;'https://univpr-my.sharepoint.com/Users/Francesco/Dropbox/22_IJPE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28" id="{DA92F0E1-0C67-4757-A5D5-B1127FF750FA}">
            <xm:f>AV678&gt;='https://univpr-my.sharepoint.com/Users/Francesco/Dropbox/22_IJPE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AV678</xm:sqref>
        </x14:conditionalFormatting>
        <x14:conditionalFormatting xmlns:xm="http://schemas.microsoft.com/office/excel/2006/main">
          <x14:cfRule type="expression" priority="324" stopIfTrue="1" id="{6786F781-1D26-4D70-9CA4-994148F49CFD}">
            <xm:f>AP678&lt;'https://univpr-my.sharepoint.com/Users/Francesco/Dropbox/22_IJPE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25" id="{828756B9-B1E0-45AB-B997-DBDE7FB59CB5}">
            <xm:f>AP678&gt;='https://univpr-my.sharepoint.com/Users/Francesco/Dropbox/22_IJPE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AP678</xm:sqref>
        </x14:conditionalFormatting>
        <x14:conditionalFormatting xmlns:xm="http://schemas.microsoft.com/office/excel/2006/main">
          <x14:cfRule type="expression" priority="321" stopIfTrue="1" id="{E98C9864-3B58-4D6D-AF9C-7BD4937D4E47}">
            <xm:f>BT678&lt;'https://univpr-my.sharepoint.com/Users/Francesco/Dropbox/22_IJPE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22" id="{E5C2E77E-150C-40B3-B9A0-EBC1DD4854C2}">
            <xm:f>BT678&gt;='https://univpr-my.sharepoint.com/Users/Francesco/Dropbox/22_IJPE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BT678</xm:sqref>
        </x14:conditionalFormatting>
        <x14:conditionalFormatting xmlns:xm="http://schemas.microsoft.com/office/excel/2006/main">
          <x14:cfRule type="expression" priority="318" stopIfTrue="1" id="{DDCB7690-E494-4FE0-858D-B90673E96409}">
            <xm:f>BN678&lt;'https://univpr-my.sharepoint.com/Users/Francesco/Dropbox/22_IJPE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19" id="{99180A85-AA1F-4C2F-9C48-D2E58A948181}">
            <xm:f>BN678&gt;='https://univpr-my.sharepoint.com/Users/Francesco/Dropbox/22_IJPE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BN678</xm:sqref>
        </x14:conditionalFormatting>
        <x14:conditionalFormatting xmlns:xm="http://schemas.microsoft.com/office/excel/2006/main">
          <x14:cfRule type="expression" priority="315" stopIfTrue="1" id="{722B2618-A484-4C84-97E1-3515076438C5}">
            <xm:f>F678&lt;'https://univpr-my.sharepoint.com/Users/Francesco/Dropbox/22_IJPE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16" id="{89324F5C-D9BD-4266-B9A7-2DAC8E4CCA3E}">
            <xm:f>F678&gt;='https://univpr-my.sharepoint.com/Users/Francesco/Dropbox/22_IJPE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F678</xm:sqref>
        </x14:conditionalFormatting>
        <x14:conditionalFormatting xmlns:xm="http://schemas.microsoft.com/office/excel/2006/main">
          <x14:cfRule type="expression" priority="312" stopIfTrue="1" id="{16AFFD4B-27F8-4AED-B3B7-DAF508AB7CB8}">
            <xm:f>AD762&lt;'https://univpr-my.sharepoint.com/Users/Francesco/Dropbox/22_IJPE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13" id="{3268B835-9D10-4ED1-BD34-6077BE2E808F}">
            <xm:f>AD762&gt;='https://univpr-my.sharepoint.com/Users/Francesco/Dropbox/22_IJPE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AD762</xm:sqref>
        </x14:conditionalFormatting>
        <x14:conditionalFormatting xmlns:xm="http://schemas.microsoft.com/office/excel/2006/main">
          <x14:cfRule type="expression" priority="309" stopIfTrue="1" id="{573DB8C0-075B-4CCC-807B-18383AC3DAEE}">
            <xm:f>F762&lt;'https://univpr-my.sharepoint.com/Users/Francesco/Dropbox/22_IJPE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10" id="{12F284B1-5301-44FC-AFA0-B3C768178027}">
            <xm:f>F762&gt;='https://univpr-my.sharepoint.com/Users/Francesco/Dropbox/22_IJPE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F762</xm:sqref>
        </x14:conditionalFormatting>
        <x14:conditionalFormatting xmlns:xm="http://schemas.microsoft.com/office/excel/2006/main">
          <x14:cfRule type="expression" priority="300" stopIfTrue="1" id="{EB5C565A-3DEE-48AA-8029-8EA37FD3A457}">
            <xm:f>X762&lt;'https://univpr-my.sharepoint.com/Users/Francesco/Dropbox/22_IJPE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01" id="{0FC2EA48-9658-4BEA-8A40-7847EA6AED28}">
            <xm:f>X762&gt;='https://univpr-my.sharepoint.com/Users/Francesco/Dropbox/22_IJPE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X762</xm:sqref>
        </x14:conditionalFormatting>
        <x14:conditionalFormatting xmlns:xm="http://schemas.microsoft.com/office/excel/2006/main">
          <x14:cfRule type="expression" priority="303" stopIfTrue="1" id="{69BC3CAF-CD63-4DF1-876C-9284FE7649BF}">
            <xm:f>R762&lt;'https://univpr-my.sharepoint.com/Users/Francesco/Dropbox/22_IJPE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04" id="{FA3B92B7-4407-44C3-AFD4-70C72D2CD178}">
            <xm:f>R762&gt;='https://univpr-my.sharepoint.com/Users/Francesco/Dropbox/22_IJPE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R762</xm:sqref>
        </x14:conditionalFormatting>
        <x14:conditionalFormatting xmlns:xm="http://schemas.microsoft.com/office/excel/2006/main">
          <x14:cfRule type="expression" priority="306" stopIfTrue="1" id="{C1D3908A-54C0-4F56-9CC9-A718860F0963}">
            <xm:f>L762&lt;'https://univpr-my.sharepoint.com/Users/Francesco/Dropbox/22_IJPE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07" id="{31EEBA63-F052-47A6-8AB8-AFF5C6D1D572}">
            <xm:f>L762&gt;='https://univpr-my.sharepoint.com/Users/Francesco/Dropbox/22_IJPE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L762</xm:sqref>
        </x14:conditionalFormatting>
        <x14:conditionalFormatting xmlns:xm="http://schemas.microsoft.com/office/excel/2006/main">
          <x14:cfRule type="expression" priority="294" stopIfTrue="1" id="{38F9AFDA-630E-4202-8459-2205F27A0513}">
            <xm:f>AD762&lt;'https://univpr-my.sharepoint.com/Users/Francesco/Dropbox/22_IJPE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95" id="{7106752D-0293-45BA-BB62-0C15E4C13C47}">
            <xm:f>AD762&gt;='https://univpr-my.sharepoint.com/Users/Francesco/Dropbox/22_IJPE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AD762</xm:sqref>
        </x14:conditionalFormatting>
        <x14:conditionalFormatting xmlns:xm="http://schemas.microsoft.com/office/excel/2006/main">
          <x14:cfRule type="expression" priority="297" stopIfTrue="1" id="{41B73FEB-981E-4339-A045-9A01D4E08FC7}">
            <xm:f>X762&lt;'https://univpr-my.sharepoint.com/Users/Francesco/Dropbox/22_IJPE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98" id="{6579D522-C6A8-43CA-A69B-E369A07FA289}">
            <xm:f>X762&gt;='https://univpr-my.sharepoint.com/Users/Francesco/Dropbox/22_IJPE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X762</xm:sqref>
        </x14:conditionalFormatting>
        <x14:conditionalFormatting xmlns:xm="http://schemas.microsoft.com/office/excel/2006/main">
          <x14:cfRule type="expression" priority="282" stopIfTrue="1" id="{75C24D6D-0CDF-49E5-9F82-3D7767ED5CDA}">
            <xm:f>BH762&lt;'https://univpr-my.sharepoint.com/Users/Francesco/Dropbox/22_IJPE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83" id="{6BEEA6CA-6A0B-4687-B5F7-DC5FF2AEADF6}">
            <xm:f>BH762&gt;='https://univpr-my.sharepoint.com/Users/Francesco/Dropbox/22_IJPE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BH762</xm:sqref>
        </x14:conditionalFormatting>
        <x14:conditionalFormatting xmlns:xm="http://schemas.microsoft.com/office/excel/2006/main">
          <x14:cfRule type="expression" priority="279" stopIfTrue="1" id="{39079BB4-5716-4BDE-A9DC-2AE85D668B84}">
            <xm:f>BB762&lt;'https://univpr-my.sharepoint.com/Users/Francesco/Dropbox/22_IJPE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80" id="{9BBD27C6-8F5A-4560-9C0F-5C42CF57CFBF}">
            <xm:f>BB762&gt;='https://univpr-my.sharepoint.com/Users/Francesco/Dropbox/22_IJPE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BB762</xm:sqref>
        </x14:conditionalFormatting>
        <x14:conditionalFormatting xmlns:xm="http://schemas.microsoft.com/office/excel/2006/main">
          <x14:cfRule type="expression" priority="270" stopIfTrue="1" id="{114F4F2B-4155-4548-8BA5-322F31BFADBF}">
            <xm:f>BB762&lt;'https://univpr-my.sharepoint.com/Users/Francesco/Dropbox/22_IJPE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71" id="{EE2ADED8-F351-41C6-9F6E-9250B8A234E8}">
            <xm:f>BB762&gt;='https://univpr-my.sharepoint.com/Users/Francesco/Dropbox/22_IJPE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BB762</xm:sqref>
        </x14:conditionalFormatting>
        <x14:conditionalFormatting xmlns:xm="http://schemas.microsoft.com/office/excel/2006/main">
          <x14:cfRule type="expression" priority="273" stopIfTrue="1" id="{3FE5C620-AD55-4A6C-89A5-F0BBFC9879B0}">
            <xm:f>AV762&lt;'https://univpr-my.sharepoint.com/Users/Francesco/Dropbox/22_IJPE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74" id="{3C2C714A-D4D7-439F-86C6-AFFB4026F88C}">
            <xm:f>AV762&gt;='https://univpr-my.sharepoint.com/Users/Francesco/Dropbox/22_IJPE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AV762</xm:sqref>
        </x14:conditionalFormatting>
        <x14:conditionalFormatting xmlns:xm="http://schemas.microsoft.com/office/excel/2006/main">
          <x14:cfRule type="expression" priority="276" stopIfTrue="1" id="{AC56BB84-95CF-4A60-A860-AAC402F4F73C}">
            <xm:f>BH762&lt;'https://univpr-my.sharepoint.com/Users/Francesco/Dropbox/22_IJPE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77" id="{474AF3B8-86A2-437B-9BEF-A0FC0CAD1776}">
            <xm:f>BH762&gt;='https://univpr-my.sharepoint.com/Users/Francesco/Dropbox/22_IJPE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BH762</xm:sqref>
        </x14:conditionalFormatting>
        <x14:conditionalFormatting xmlns:xm="http://schemas.microsoft.com/office/excel/2006/main">
          <x14:cfRule type="expression" priority="264" stopIfTrue="1" id="{F811D6C7-54A7-4AA8-8B86-6E1DCB3557FE}">
            <xm:f>AP762&lt;'https://univpr-my.sharepoint.com/Users/Francesco/Dropbox/22_IJPE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65" id="{25A08E30-021F-4FED-9F8A-574B14211267}">
            <xm:f>AP762&gt;='https://univpr-my.sharepoint.com/Users/Francesco/Dropbox/22_IJPE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AP762</xm:sqref>
        </x14:conditionalFormatting>
        <x14:conditionalFormatting xmlns:xm="http://schemas.microsoft.com/office/excel/2006/main">
          <x14:cfRule type="expression" priority="267" stopIfTrue="1" id="{47C6C594-DC14-4882-BEE1-B45EC2CFCCD0}">
            <xm:f>BH762&lt;'https://univpr-my.sharepoint.com/Users/Francesco/Dropbox/22_IJPE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68" id="{B209FBEC-322F-4E35-A649-4EB16054CA7F}">
            <xm:f>BH762&gt;='https://univpr-my.sharepoint.com/Users/Francesco/Dropbox/22_IJPE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BH762</xm:sqref>
        </x14:conditionalFormatting>
        <x14:conditionalFormatting xmlns:xm="http://schemas.microsoft.com/office/excel/2006/main">
          <x14:cfRule type="expression" priority="291" stopIfTrue="1" id="{C5E44306-92A6-49DC-869D-5089F47581ED}">
            <xm:f>AJ762&lt;'https://univpr-my.sharepoint.com/Users/Francesco/Dropbox/22_IJPE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92" id="{D302648E-B547-4E93-8D14-47DCD01EC815}">
            <xm:f>AJ762&gt;='https://univpr-my.sharepoint.com/Users/Francesco/Dropbox/22_IJPE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AJ762</xm:sqref>
        </x14:conditionalFormatting>
        <x14:conditionalFormatting xmlns:xm="http://schemas.microsoft.com/office/excel/2006/main">
          <x14:cfRule type="expression" priority="288" stopIfTrue="1" id="{BC1C3DB6-55A4-4396-AD68-D45FA959C183}">
            <xm:f>AV762&lt;'https://univpr-my.sharepoint.com/Users/Francesco/Dropbox/22_IJPE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89" id="{FB9F7C70-FA12-424A-B902-2A43DDFAA558}">
            <xm:f>AV762&gt;='https://univpr-my.sharepoint.com/Users/Francesco/Dropbox/22_IJPE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AV762</xm:sqref>
        </x14:conditionalFormatting>
        <x14:conditionalFormatting xmlns:xm="http://schemas.microsoft.com/office/excel/2006/main">
          <x14:cfRule type="expression" priority="285" stopIfTrue="1" id="{B2E2FCD6-3F86-4104-8EEE-2A8F242A5F95}">
            <xm:f>BB762&lt;'https://univpr-my.sharepoint.com/Users/Francesco/Dropbox/22_IJPE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86" id="{78666EAE-AB61-4ABB-B4BF-5B50895C5449}">
            <xm:f>BB762&gt;='https://univpr-my.sharepoint.com/Users/Francesco/Dropbox/22_IJPE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BB762</xm:sqref>
        </x14:conditionalFormatting>
        <x14:conditionalFormatting xmlns:xm="http://schemas.microsoft.com/office/excel/2006/main">
          <x14:cfRule type="expression" priority="261" stopIfTrue="1" id="{AA7F5A5F-EB93-46A7-8709-AF14DD023644}">
            <xm:f>BN762&lt;'https://univpr-my.sharepoint.com/Users/Francesco/Dropbox/22_IJPE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62" id="{019788A5-F4C9-47C7-8053-64136DB46B85}">
            <xm:f>BN762&gt;='https://univpr-my.sharepoint.com/Users/Francesco/Dropbox/22_IJPE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BN762</xm:sqref>
        </x14:conditionalFormatting>
        <x14:conditionalFormatting xmlns:xm="http://schemas.microsoft.com/office/excel/2006/main">
          <x14:cfRule type="expression" priority="258" stopIfTrue="1" id="{A0202FF3-E554-4CB3-8528-FA50C008C74C}">
            <xm:f>BT762&lt;'https://univpr-my.sharepoint.com/Users/Francesco/Dropbox/22_IJPE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59" id="{8A3FF82D-81CD-4373-812C-7A41E789F79A}">
            <xm:f>BT762&gt;='https://univpr-my.sharepoint.com/Users/Francesco/Dropbox/22_IJPE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BT762</xm:sqref>
        </x14:conditionalFormatting>
        <x14:conditionalFormatting xmlns:xm="http://schemas.microsoft.com/office/excel/2006/main">
          <x14:cfRule type="expression" priority="255" stopIfTrue="1" id="{41540DD8-0F0E-4D32-AF72-38F0F98E485B}">
            <xm:f>BN762&lt;'https://univpr-my.sharepoint.com/Users/Francesco/Dropbox/22_IJPE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56" id="{EC407BAD-3D89-4CAA-842C-488105482269}">
            <xm:f>BN762&gt;='https://univpr-my.sharepoint.com/Users/Francesco/Dropbox/22_IJPE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BN762</xm:sqref>
        </x14:conditionalFormatting>
        <x14:conditionalFormatting xmlns:xm="http://schemas.microsoft.com/office/excel/2006/main">
          <x14:cfRule type="expression" priority="252" stopIfTrue="1" id="{19200681-F3F9-4C7B-8747-727FFF585367}">
            <xm:f>BT762&lt;'https://univpr-my.sharepoint.com/Users/Francesco/Dropbox/22_IJPE post IESM17/Zammo/Dati finali/[1 Results Full DD_estrazione dati.xlsx]Push 90% DD'!#REF!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53" id="{96817656-76DA-4BFD-8B9C-7B28F086C311}">
            <xm:f>BT762&gt;='https://univpr-my.sharepoint.com/Users/Francesco/Dropbox/22_IJPE post IESM17/Zammo/Dati finali/[1 Results Full DD_estrazione dati.xlsx]Push 90% DD'!#REF!</xm:f>
            <x14:dxf>
              <fill>
                <patternFill>
                  <bgColor theme="9" tint="0.79998168889431442"/>
                </patternFill>
              </fill>
            </x14:dxf>
          </x14:cfRule>
          <xm:sqref>BT762</xm:sqref>
        </x14:conditionalFormatting>
        <x14:conditionalFormatting xmlns:xm="http://schemas.microsoft.com/office/excel/2006/main">
          <x14:cfRule type="expression" priority="198" stopIfTrue="1" id="{555A28A0-7CEB-4B8D-A617-FD14B07A7527}">
            <xm:f>R930&lt;'https://univpr-my.sharepoint.com/Users/Francesco/Dropbox/22_IJPE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99" id="{9945AE01-8E77-415D-81F6-F51185BF968F}">
            <xm:f>R930&gt;='https://univpr-my.sharepoint.com/Users/Francesco/Dropbox/22_IJPE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R930</xm:sqref>
        </x14:conditionalFormatting>
        <x14:conditionalFormatting xmlns:xm="http://schemas.microsoft.com/office/excel/2006/main">
          <x14:cfRule type="expression" priority="195" stopIfTrue="1" id="{38277F8F-2784-416C-AFE5-09B0E641743A}">
            <xm:f>AD930&lt;'https://univpr-my.sharepoint.com/Users/Francesco/Dropbox/22_IJPE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96" id="{2DF88FEF-205C-400F-BAA8-AA28CF1D08FB}">
            <xm:f>AD930&gt;='https://univpr-my.sharepoint.com/Users/Francesco/Dropbox/22_IJPE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AD930</xm:sqref>
        </x14:conditionalFormatting>
        <x14:conditionalFormatting xmlns:xm="http://schemas.microsoft.com/office/excel/2006/main">
          <x14:cfRule type="expression" priority="192" stopIfTrue="1" id="{BC564FFE-3BE6-4D51-8D5B-10D990D788DE}">
            <xm:f>L930&lt;'https://univpr-my.sharepoint.com/Users/Francesco/Dropbox/22_IJPE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93" id="{0C3C1D4F-A016-4264-9EDF-FA2521DE6688}">
            <xm:f>L930&gt;='https://univpr-my.sharepoint.com/Users/Francesco/Dropbox/22_IJPE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L930</xm:sqref>
        </x14:conditionalFormatting>
        <x14:conditionalFormatting xmlns:xm="http://schemas.microsoft.com/office/excel/2006/main">
          <x14:cfRule type="expression" priority="189" stopIfTrue="1" id="{B92FB817-6FAD-4D89-86EB-C192C9C43D2C}">
            <xm:f>F930&lt;'https://univpr-my.sharepoint.com/Users/Francesco/Dropbox/22_IJPE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90" id="{E196687F-7EB2-4FE4-AC00-B30E7FE7CD20}">
            <xm:f>F930&gt;='https://univpr-my.sharepoint.com/Users/Francesco/Dropbox/22_IJPE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F930</xm:sqref>
        </x14:conditionalFormatting>
        <x14:conditionalFormatting xmlns:xm="http://schemas.microsoft.com/office/excel/2006/main">
          <x14:cfRule type="expression" priority="186" stopIfTrue="1" id="{EF9C1C09-6DCF-41A3-B584-4A55D97EB930}">
            <xm:f>X930&lt;'https://univpr-my.sharepoint.com/Users/Francesco/Dropbox/22_IJPE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87" id="{130FF263-7CBB-4E52-99BA-FBD30FA3A44C}">
            <xm:f>X930&gt;='https://univpr-my.sharepoint.com/Users/Francesco/Dropbox/22_IJPE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X930</xm:sqref>
        </x14:conditionalFormatting>
        <x14:conditionalFormatting xmlns:xm="http://schemas.microsoft.com/office/excel/2006/main">
          <x14:cfRule type="expression" priority="153" stopIfTrue="1" id="{89A0C024-0A4D-40FF-95E8-C499D5ED45A2}">
            <xm:f>BN930&lt;'https://univpr-my.sharepoint.com/Users/Francesco/Dropbox/22_IJPE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54" id="{44EA114F-3758-48E2-B195-48E718A4E237}">
            <xm:f>BN930&gt;='https://univpr-my.sharepoint.com/Users/Francesco/Dropbox/22_IJPE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BN930</xm:sqref>
        </x14:conditionalFormatting>
        <x14:conditionalFormatting xmlns:xm="http://schemas.microsoft.com/office/excel/2006/main">
          <x14:cfRule type="expression" priority="150" stopIfTrue="1" id="{8AB26FFE-80DD-412E-B7A0-8C190A4FCC95}">
            <xm:f>BT930&lt;'https://univpr-my.sharepoint.com/Users/Francesco/Dropbox/22_IJPE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51" id="{37F514E8-4F0A-4AA1-AAC7-AADEE6D49215}">
            <xm:f>BT930&gt;='https://univpr-my.sharepoint.com/Users/Francesco/Dropbox/22_IJPE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BT930</xm:sqref>
        </x14:conditionalFormatting>
        <x14:conditionalFormatting xmlns:xm="http://schemas.microsoft.com/office/excel/2006/main">
          <x14:cfRule type="expression" priority="147" stopIfTrue="1" id="{222D5DC7-8B6C-4325-AC26-9569C0C3B7FF}">
            <xm:f>AJ930&lt;'https://univpr-my.sharepoint.com/Users/Francesco/Dropbox/22_IJPE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48" id="{91AB3F59-6496-4CE6-8E3F-ABC02C45A834}">
            <xm:f>AJ930&gt;='https://univpr-my.sharepoint.com/Users/Francesco/Dropbox/22_IJPE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AJ930</xm:sqref>
        </x14:conditionalFormatting>
        <x14:conditionalFormatting xmlns:xm="http://schemas.microsoft.com/office/excel/2006/main">
          <x14:cfRule type="expression" priority="144" stopIfTrue="1" id="{EA99704B-1B67-41A0-B56D-E2DD54913552}">
            <xm:f>AP930&lt;'https://univpr-my.sharepoint.com/Users/Francesco/Dropbox/22_IJPE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45" id="{A4CEFEFC-6550-4F5E-94CB-31CD1762C72E}">
            <xm:f>AP930&gt;='https://univpr-my.sharepoint.com/Users/Francesco/Dropbox/22_IJPE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AP930</xm:sqref>
        </x14:conditionalFormatting>
        <x14:conditionalFormatting xmlns:xm="http://schemas.microsoft.com/office/excel/2006/main">
          <x14:cfRule type="expression" priority="141" stopIfTrue="1" id="{6DD48DD3-FB21-4831-9DF6-7D6FA269EB62}">
            <xm:f>AV930&lt;'https://univpr-my.sharepoint.com/Users/Francesco/Dropbox/22_IJPE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42" id="{64B0213B-AD50-4BBB-8440-B7DEED21E393}">
            <xm:f>AV930&gt;='https://univpr-my.sharepoint.com/Users/Francesco/Dropbox/22_IJPE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AV930</xm:sqref>
        </x14:conditionalFormatting>
        <x14:conditionalFormatting xmlns:xm="http://schemas.microsoft.com/office/excel/2006/main">
          <x14:cfRule type="expression" priority="138" stopIfTrue="1" id="{C7F1A36E-C56E-43BA-B0F2-6B1735A7CC40}">
            <xm:f>BH930&lt;'https://univpr-my.sharepoint.com/Users/Francesco/Dropbox/22_IJPE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39" id="{F208DC95-67DF-461B-909C-639B18FCB57E}">
            <xm:f>BH930&gt;='https://univpr-my.sharepoint.com/Users/Francesco/Dropbox/22_IJPE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BH930</xm:sqref>
        </x14:conditionalFormatting>
        <x14:conditionalFormatting xmlns:xm="http://schemas.microsoft.com/office/excel/2006/main">
          <x14:cfRule type="expression" priority="135" stopIfTrue="1" id="{18A3B70E-0391-4784-8182-C0986D73060B}">
            <xm:f>BB930&lt;'https://univpr-my.sharepoint.com/Users/Francesco/Dropbox/22_IJPE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36" id="{63B2C2DD-A91A-4420-B0C7-C7EA45911522}">
            <xm:f>BB930&gt;='https://univpr-my.sharepoint.com/Users/Francesco/Dropbox/22_IJPE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BB930</xm:sqref>
        </x14:conditionalFormatting>
        <x14:conditionalFormatting xmlns:xm="http://schemas.microsoft.com/office/excel/2006/main">
          <x14:cfRule type="expression" priority="132" stopIfTrue="1" id="{013C9D76-B7FB-489C-A7A6-CBE3D14C2342}">
            <xm:f>X1014&lt;'https://univpr-my.sharepoint.com/Users/Francesco/Dropbox/22_IJPE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33" id="{65460AC5-ABE1-4905-98EF-95408AE9717D}">
            <xm:f>X1014&gt;='https://univpr-my.sharepoint.com/Users/Francesco/Dropbox/22_IJPE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X1014</xm:sqref>
        </x14:conditionalFormatting>
        <x14:conditionalFormatting xmlns:xm="http://schemas.microsoft.com/office/excel/2006/main">
          <x14:cfRule type="expression" priority="129" stopIfTrue="1" id="{0B76EEA1-D093-40B2-976E-D0DE7A1AA2AE}">
            <xm:f>L1014&lt;'https://univpr-my.sharepoint.com/Users/Francesco/Dropbox/22_IJPE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30" id="{6DFF711F-B8FE-465F-957A-FB5F71793CA7}">
            <xm:f>L1014&gt;='https://univpr-my.sharepoint.com/Users/Francesco/Dropbox/22_IJPE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L1014</xm:sqref>
        </x14:conditionalFormatting>
        <x14:conditionalFormatting xmlns:xm="http://schemas.microsoft.com/office/excel/2006/main">
          <x14:cfRule type="expression" priority="126" stopIfTrue="1" id="{491B3E21-085F-445C-9176-B16236D4AFAF}">
            <xm:f>F1014&lt;'https://univpr-my.sharepoint.com/Users/Francesco/Dropbox/22_IJPE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27" id="{B97F578B-34FC-40C0-AC44-F09F6A8BBD48}">
            <xm:f>F1014&gt;='https://univpr-my.sharepoint.com/Users/Francesco/Dropbox/22_IJPE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F1014</xm:sqref>
        </x14:conditionalFormatting>
        <x14:conditionalFormatting xmlns:xm="http://schemas.microsoft.com/office/excel/2006/main">
          <x14:cfRule type="expression" priority="123" stopIfTrue="1" id="{38747FC6-9F12-4B88-A0EC-0848CF9DD214}">
            <xm:f>R1014&lt;'https://univpr-my.sharepoint.com/Users/Francesco/Dropbox/22_IJPE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24" id="{40E07591-0798-41BC-8579-008E46845124}">
            <xm:f>R1014&gt;='https://univpr-my.sharepoint.com/Users/Francesco/Dropbox/22_IJPE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R1014</xm:sqref>
        </x14:conditionalFormatting>
        <x14:conditionalFormatting xmlns:xm="http://schemas.microsoft.com/office/excel/2006/main">
          <x14:cfRule type="expression" priority="120" stopIfTrue="1" id="{29A4E7A9-CCE6-4D9F-98E1-F87B6AAFB70C}">
            <xm:f>AD1014&lt;'https://univpr-my.sharepoint.com/Users/Francesco/Dropbox/22_IJPE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21" id="{94D1F831-778A-4C41-8E24-C96F2D29145C}">
            <xm:f>AD1014&gt;='https://univpr-my.sharepoint.com/Users/Francesco/Dropbox/22_IJPE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AD1014</xm:sqref>
        </x14:conditionalFormatting>
        <x14:conditionalFormatting xmlns:xm="http://schemas.microsoft.com/office/excel/2006/main">
          <x14:cfRule type="expression" priority="117" stopIfTrue="1" id="{BD520D3E-82EA-4E00-A690-8B0B667CA36C}">
            <xm:f>AV1014&lt;'https://univpr-my.sharepoint.com/Users/Francesco/Dropbox/22_IJPE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18" id="{62120D6B-5C76-41F0-9E61-06388605CE19}">
            <xm:f>AV1014&gt;='https://univpr-my.sharepoint.com/Users/Francesco/Dropbox/22_IJPE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AV1014</xm:sqref>
        </x14:conditionalFormatting>
        <x14:conditionalFormatting xmlns:xm="http://schemas.microsoft.com/office/excel/2006/main">
          <x14:cfRule type="expression" priority="114" stopIfTrue="1" id="{1677DC57-0866-4E02-A576-8CAFCABB6939}">
            <xm:f>AJ1014&lt;'https://univpr-my.sharepoint.com/Users/Francesco/Dropbox/22_IJPE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15" id="{1E00589E-B7A8-47D0-ACA1-B3DC1AE99A75}">
            <xm:f>AJ1014&gt;='https://univpr-my.sharepoint.com/Users/Francesco/Dropbox/22_IJPE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AJ1014</xm:sqref>
        </x14:conditionalFormatting>
        <x14:conditionalFormatting xmlns:xm="http://schemas.microsoft.com/office/excel/2006/main">
          <x14:cfRule type="expression" priority="111" stopIfTrue="1" id="{51419C82-EE94-4ED7-9382-70071D963641}">
            <xm:f>BH1014&lt;'https://univpr-my.sharepoint.com/Users/Francesco/Dropbox/22_IJPE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12" id="{A27B90BB-5D0E-4F68-811B-8EDEA1F803AC}">
            <xm:f>BH1014&gt;='https://univpr-my.sharepoint.com/Users/Francesco/Dropbox/22_IJPE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BH1014</xm:sqref>
        </x14:conditionalFormatting>
        <x14:conditionalFormatting xmlns:xm="http://schemas.microsoft.com/office/excel/2006/main">
          <x14:cfRule type="expression" priority="108" stopIfTrue="1" id="{F85D052A-BCC6-4A4A-A564-59455E099F92}">
            <xm:f>AP1014&lt;'https://univpr-my.sharepoint.com/Users/Francesco/Dropbox/22_IJPE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09" id="{17F24EBD-8AB4-49EF-B79F-40CFEBEABCD0}">
            <xm:f>AP1014&gt;='https://univpr-my.sharepoint.com/Users/Francesco/Dropbox/22_IJPE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AP1014</xm:sqref>
        </x14:conditionalFormatting>
        <x14:conditionalFormatting xmlns:xm="http://schemas.microsoft.com/office/excel/2006/main">
          <x14:cfRule type="expression" priority="105" stopIfTrue="1" id="{BFE30F10-EB19-4F5B-8BE5-2B1F98288DCB}">
            <xm:f>BB1014&lt;'https://univpr-my.sharepoint.com/Users/Francesco/Dropbox/22_IJPE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06" id="{F5A6E309-92BE-4F89-9686-D54EA60BCDB4}">
            <xm:f>BB1014&gt;='https://univpr-my.sharepoint.com/Users/Francesco/Dropbox/22_IJPE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BB1014</xm:sqref>
        </x14:conditionalFormatting>
        <x14:conditionalFormatting xmlns:xm="http://schemas.microsoft.com/office/excel/2006/main">
          <x14:cfRule type="expression" priority="96" stopIfTrue="1" id="{A2EA9603-1F02-477F-AD2A-0A744AFB7A51}">
            <xm:f>BT1014&lt;'https://univpr-my.sharepoint.com/Users/Francesco/Dropbox/22_IJPE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97" id="{04FBC9D8-9B2F-4172-8673-A1E4302F2846}">
            <xm:f>BT1014&gt;='https://univpr-my.sharepoint.com/Users/Francesco/Dropbox/22_IJPE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BT1014</xm:sqref>
        </x14:conditionalFormatting>
        <x14:conditionalFormatting xmlns:xm="http://schemas.microsoft.com/office/excel/2006/main">
          <x14:cfRule type="expression" priority="93" stopIfTrue="1" id="{7CDCE28B-8F1A-47DC-BA77-13C73A90DB20}">
            <xm:f>BN1014&lt;'https://univpr-my.sharepoint.com/Users/Francesco/Dropbox/22_IJPE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94" id="{2F5628F9-A436-4414-8E0E-FBB13E0E7AF4}">
            <xm:f>BN1014&gt;='https://univpr-my.sharepoint.com/Users/Francesco/Dropbox/22_IJPE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BN1014</xm:sqref>
        </x14:conditionalFormatting>
        <x14:conditionalFormatting xmlns:xm="http://schemas.microsoft.com/office/excel/2006/main">
          <x14:cfRule type="expression" priority="102" stopIfTrue="1" id="{CFF411DB-AE93-4688-BD9E-8EC1D5558AE5}">
            <xm:f>CF1014&lt;'https://univpr-my.sharepoint.com/Users/Francesco/Dropbox/22_IJPE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03" id="{3ED78F48-3B17-4BED-956C-340292255B37}">
            <xm:f>CF1014&gt;='https://univpr-my.sharepoint.com/Users/Francesco/Dropbox/22_IJPE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CF1014</xm:sqref>
        </x14:conditionalFormatting>
        <x14:conditionalFormatting xmlns:xm="http://schemas.microsoft.com/office/excel/2006/main">
          <x14:cfRule type="expression" priority="99" stopIfTrue="1" id="{D407D0EF-1748-464A-B97C-999C0D116199}">
            <xm:f>BZ1014&lt;'https://univpr-my.sharepoint.com/Users/Francesco/Dropbox/22_IJPE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00" id="{CEE869F6-D7B9-4994-AB8F-B4F6BCB8CF44}">
            <xm:f>BZ1014&gt;='https://univpr-my.sharepoint.com/Users/Francesco/Dropbox/22_IJPE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BZ1014</xm:sqref>
        </x14:conditionalFormatting>
        <x14:conditionalFormatting xmlns:xm="http://schemas.microsoft.com/office/excel/2006/main">
          <x14:cfRule type="expression" priority="90" stopIfTrue="1" id="{E57CE899-39C0-4108-864F-918C715918F2}">
            <xm:f>F1098&lt;'https://univpr-my.sharepoint.com/Users/Francesco/Dropbox/22_IJPE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91" id="{A58F011C-FA06-471E-950B-A26B638F5447}">
            <xm:f>F1098&gt;='https://univpr-my.sharepoint.com/Users/Francesco/Dropbox/22_IJPE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F1098</xm:sqref>
        </x14:conditionalFormatting>
        <x14:conditionalFormatting xmlns:xm="http://schemas.microsoft.com/office/excel/2006/main">
          <x14:cfRule type="expression" priority="88" stopIfTrue="1" id="{307134E6-C842-497C-8844-152FCB6CF10D}">
            <xm:f>AD1098&lt;'https://univpr-my.sharepoint.com/Users/Francesco/Dropbox/22_IJPE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89" id="{6395C1B6-5C0B-49F8-8EB4-D29936E2EC7A}">
            <xm:f>AD1098&gt;='https://univpr-my.sharepoint.com/Users/Francesco/Dropbox/22_IJPE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AD1098</xm:sqref>
        </x14:conditionalFormatting>
        <x14:conditionalFormatting xmlns:xm="http://schemas.microsoft.com/office/excel/2006/main">
          <x14:cfRule type="expression" priority="85" stopIfTrue="1" id="{A56029C0-2F06-4EEE-AA1E-ED2E5DDBC8B2}">
            <xm:f>R1098&lt;'https://univpr-my.sharepoint.com/Users/Francesco/Dropbox/22_IJPE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86" id="{37CE170B-16FA-4FE6-B20F-D9D94B45CDB9}">
            <xm:f>R1098&gt;='https://univpr-my.sharepoint.com/Users/Francesco/Dropbox/22_IJPE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R1098</xm:sqref>
        </x14:conditionalFormatting>
        <x14:conditionalFormatting xmlns:xm="http://schemas.microsoft.com/office/excel/2006/main">
          <x14:cfRule type="expression" priority="82" stopIfTrue="1" id="{21138875-8CB3-4A1D-A3C8-14DF87667DA8}">
            <xm:f>L1098&lt;'https://univpr-my.sharepoint.com/Users/Francesco/Dropbox/22_IJPE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83" id="{C96B2126-2F71-4428-9F66-76579036DB03}">
            <xm:f>L1098&gt;='https://univpr-my.sharepoint.com/Users/Francesco/Dropbox/22_IJPE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L1098</xm:sqref>
        </x14:conditionalFormatting>
        <x14:conditionalFormatting xmlns:xm="http://schemas.microsoft.com/office/excel/2006/main">
          <x14:cfRule type="expression" priority="79" stopIfTrue="1" id="{76542DD8-54D2-4CCD-8072-999A3BE6FBB6}">
            <xm:f>X1098&lt;'https://univpr-my.sharepoint.com/Users/Francesco/Dropbox/22_IJPE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80" id="{9D1E8995-C720-4214-8897-99E4A85F6B4E}">
            <xm:f>X1098&gt;='https://univpr-my.sharepoint.com/Users/Francesco/Dropbox/22_IJPE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X1098</xm:sqref>
        </x14:conditionalFormatting>
        <x14:conditionalFormatting xmlns:xm="http://schemas.microsoft.com/office/excel/2006/main">
          <x14:cfRule type="expression" priority="76" stopIfTrue="1" id="{8B8BDA4F-1673-438B-8794-73FE52FBE5D3}">
            <xm:f>AJ1098&lt;'https://univpr-my.sharepoint.com/Users/Francesco/Dropbox/22_IJPE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77" id="{15C9448A-BFFD-44E6-87D4-0A23BBC6C63C}">
            <xm:f>AJ1098&gt;='https://univpr-my.sharepoint.com/Users/Francesco/Dropbox/22_IJPE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AJ1098</xm:sqref>
        </x14:conditionalFormatting>
        <x14:conditionalFormatting xmlns:xm="http://schemas.microsoft.com/office/excel/2006/main">
          <x14:cfRule type="expression" priority="73" stopIfTrue="1" id="{D27316C2-66C3-4B89-BDC1-93A2A48EBFD7}">
            <xm:f>BB1098&lt;'https://univpr-my.sharepoint.com/Users/Francesco/Dropbox/22_IJPE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74" id="{83DC3D60-383D-4890-A596-0B37C3DBCF4B}">
            <xm:f>BB1098&gt;='https://univpr-my.sharepoint.com/Users/Francesco/Dropbox/22_IJPE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BB1098</xm:sqref>
        </x14:conditionalFormatting>
        <x14:conditionalFormatting xmlns:xm="http://schemas.microsoft.com/office/excel/2006/main">
          <x14:cfRule type="expression" priority="70" stopIfTrue="1" id="{ACCD7F82-7A6B-45BC-A1B6-EADEECEC4DEC}">
            <xm:f>AP1098&lt;'https://univpr-my.sharepoint.com/Users/Francesco/Dropbox/22_IJPE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71" id="{3F661B35-CEE6-4122-ABE8-EA6DDDD20F4F}">
            <xm:f>AP1098&gt;='https://univpr-my.sharepoint.com/Users/Francesco/Dropbox/22_IJPE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AP1098</xm:sqref>
        </x14:conditionalFormatting>
        <x14:conditionalFormatting xmlns:xm="http://schemas.microsoft.com/office/excel/2006/main">
          <x14:cfRule type="expression" priority="67" stopIfTrue="1" id="{F40A6136-7072-4864-984D-8533BE617FFC}">
            <xm:f>AV1098&lt;'https://univpr-my.sharepoint.com/Users/Francesco/Dropbox/22_IJPE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8" id="{1AB0469D-CAEF-419A-AC2E-8B3C570B095E}">
            <xm:f>AV1098&gt;='https://univpr-my.sharepoint.com/Users/Francesco/Dropbox/22_IJPE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AV1098</xm:sqref>
        </x14:conditionalFormatting>
        <x14:conditionalFormatting xmlns:xm="http://schemas.microsoft.com/office/excel/2006/main">
          <x14:cfRule type="expression" priority="64" stopIfTrue="1" id="{1C01E128-50CB-44CF-8104-2820CF5F786A}">
            <xm:f>BH1098&lt;'https://univpr-my.sharepoint.com/Users/Francesco/Dropbox/22_IJPE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5" id="{230B5AE7-4356-4CEF-9A04-6A5E66998BD7}">
            <xm:f>BH1098&gt;='https://univpr-my.sharepoint.com/Users/Francesco/Dropbox/22_IJPE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BH1098</xm:sqref>
        </x14:conditionalFormatting>
        <x14:conditionalFormatting xmlns:xm="http://schemas.microsoft.com/office/excel/2006/main">
          <x14:cfRule type="expression" priority="61" stopIfTrue="1" id="{C672A6F0-1FB0-48A6-8AC7-8C8610780D99}">
            <xm:f>CF1098&lt;'https://univpr-my.sharepoint.com/Users/Francesco/Dropbox/22_IJPE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2" id="{A97D6C97-6C17-4813-951D-E344517A6A71}">
            <xm:f>CF1098&gt;='https://univpr-my.sharepoint.com/Users/Francesco/Dropbox/22_IJPE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CF1098</xm:sqref>
        </x14:conditionalFormatting>
        <x14:conditionalFormatting xmlns:xm="http://schemas.microsoft.com/office/excel/2006/main">
          <x14:cfRule type="expression" priority="58" stopIfTrue="1" id="{4EE16704-8819-4522-806C-7E68AD830C7D}">
            <xm:f>BZ1098&lt;'https://univpr-my.sharepoint.com/Users/Francesco/Dropbox/22_IJPE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9" id="{09A9F452-C5EF-4292-9D1D-966271B2C724}">
            <xm:f>BZ1098&gt;='https://univpr-my.sharepoint.com/Users/Francesco/Dropbox/22_IJPE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BZ1098</xm:sqref>
        </x14:conditionalFormatting>
        <x14:conditionalFormatting xmlns:xm="http://schemas.microsoft.com/office/excel/2006/main">
          <x14:cfRule type="expression" priority="55" stopIfTrue="1" id="{74EC63BB-7D66-423C-B247-9BD672A77F54}">
            <xm:f>BN1098&lt;'https://univpr-my.sharepoint.com/Users/Francesco/Dropbox/22_IJPE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6" id="{C413A51C-B611-4251-85C7-7476685B277E}">
            <xm:f>BN1098&gt;='https://univpr-my.sharepoint.com/Users/Francesco/Dropbox/22_IJPE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BN1098</xm:sqref>
        </x14:conditionalFormatting>
        <x14:conditionalFormatting xmlns:xm="http://schemas.microsoft.com/office/excel/2006/main">
          <x14:cfRule type="expression" priority="52" stopIfTrue="1" id="{E6CB091F-6247-413E-A389-67316AA159E8}">
            <xm:f>BT1098&lt;'https://univpr-my.sharepoint.com/Users/Francesco/Dropbox/22_IJPE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3" id="{B24EB0E4-28A0-4D14-AB11-1C5D66539BD4}">
            <xm:f>BT1098&gt;='https://univpr-my.sharepoint.com/Users/Francesco/Dropbox/22_IJPE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BT1098</xm:sqref>
        </x14:conditionalFormatting>
        <x14:conditionalFormatting xmlns:xm="http://schemas.microsoft.com/office/excel/2006/main">
          <x14:cfRule type="expression" priority="49" stopIfTrue="1" id="{0B3DF7F7-CA55-4270-8376-E50C6DDD274B}">
            <xm:f>AV1182&lt;'https://univpr-my.sharepoint.com/Users/Francesco/Dropbox/22_IJPE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50" id="{75E31805-D212-45DF-9BC3-49369F735147}">
            <xm:f>AV1182&gt;='https://univpr-my.sharepoint.com/Users/Francesco/Dropbox/22_IJPE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AV1182</xm:sqref>
        </x14:conditionalFormatting>
        <x14:conditionalFormatting xmlns:xm="http://schemas.microsoft.com/office/excel/2006/main">
          <x14:cfRule type="expression" priority="46" stopIfTrue="1" id="{4AE2491C-06D1-4A9D-933C-4341CA6F3B74}">
            <xm:f>F1182&lt;'https://univpr-my.sharepoint.com/Users/Francesco/Dropbox/22_IJPE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7" id="{B5AC4DC4-4C44-458A-BC72-8AAF1547350C}">
            <xm:f>F1182&gt;='https://univpr-my.sharepoint.com/Users/Francesco/Dropbox/22_IJPE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F1182</xm:sqref>
        </x14:conditionalFormatting>
        <x14:conditionalFormatting xmlns:xm="http://schemas.microsoft.com/office/excel/2006/main">
          <x14:cfRule type="expression" priority="38" stopIfTrue="1" id="{84E59409-28D4-431F-B4AD-883B50F437A7}">
            <xm:f>AP1182&lt;'https://univpr-my.sharepoint.com/Users/Francesco/Dropbox/22_IJPE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9" id="{138D41CF-154A-463C-835D-AF1F21D731F8}">
            <xm:f>AP1182&gt;='https://univpr-my.sharepoint.com/Users/Francesco/Dropbox/22_IJPE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AP1182</xm:sqref>
        </x14:conditionalFormatting>
        <x14:conditionalFormatting xmlns:xm="http://schemas.microsoft.com/office/excel/2006/main">
          <x14:cfRule type="expression" priority="41" stopIfTrue="1" id="{BB50C125-3601-4D2F-8F26-B33C6B4D1E69}">
            <xm:f>AD1182&lt;'https://univpr-my.sharepoint.com/Users/Francesco/Dropbox/22_IJPE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2" id="{32A26740-2A28-4539-8236-2BFD564B9BB5}">
            <xm:f>AD1182&gt;='https://univpr-my.sharepoint.com/Users/Francesco/Dropbox/22_IJPE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AD1182</xm:sqref>
        </x14:conditionalFormatting>
        <x14:conditionalFormatting xmlns:xm="http://schemas.microsoft.com/office/excel/2006/main">
          <x14:cfRule type="expression" priority="44" stopIfTrue="1" id="{122308A1-847D-411A-A952-692E43AA829D}">
            <xm:f>R1182&lt;'https://univpr-my.sharepoint.com/Users/Francesco/Dropbox/22_IJPE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45" id="{181D741F-81B5-4656-A534-2106B54C2534}">
            <xm:f>R1182&gt;='https://univpr-my.sharepoint.com/Users/Francesco/Dropbox/22_IJPE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R1182</xm:sqref>
        </x14:conditionalFormatting>
        <x14:conditionalFormatting xmlns:xm="http://schemas.microsoft.com/office/excel/2006/main">
          <x14:cfRule type="expression" priority="35" stopIfTrue="1" id="{F862090B-1D9F-4E98-89A0-579AE90FAEF6}">
            <xm:f>L1182&lt;'https://univpr-my.sharepoint.com/Users/Francesco/Dropbox/22_IJPE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6" id="{323AFAAC-0E14-44F9-B805-3C20895E3EA5}">
            <xm:f>L1182&gt;='https://univpr-my.sharepoint.com/Users/Francesco/Dropbox/22_IJPE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L1182</xm:sqref>
        </x14:conditionalFormatting>
        <x14:conditionalFormatting xmlns:xm="http://schemas.microsoft.com/office/excel/2006/main">
          <x14:cfRule type="expression" priority="29" stopIfTrue="1" id="{0EAE75E6-8B30-4048-A254-5DAA9D4BC3F8}">
            <xm:f>AJ1182&lt;'https://univpr-my.sharepoint.com/Users/Francesco/Dropbox/22_IJPE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0" id="{C7A28BA6-9D25-4559-AD2B-49C3BCD6F57C}">
            <xm:f>AJ1182&gt;='https://univpr-my.sharepoint.com/Users/Francesco/Dropbox/22_IJPE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AJ1182</xm:sqref>
        </x14:conditionalFormatting>
        <x14:conditionalFormatting xmlns:xm="http://schemas.microsoft.com/office/excel/2006/main">
          <x14:cfRule type="expression" priority="32" stopIfTrue="1" id="{AAF50E00-7BE5-421B-9680-766DEFFEC206}">
            <xm:f>X1182&lt;'https://univpr-my.sharepoint.com/Users/Francesco/Dropbox/22_IJPE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3" id="{AAB9FE4E-96AC-4938-BCFF-9A98CCA73FA6}">
            <xm:f>X1182&gt;='https://univpr-my.sharepoint.com/Users/Francesco/Dropbox/22_IJPE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X1182</xm:sqref>
        </x14:conditionalFormatting>
        <x14:conditionalFormatting xmlns:xm="http://schemas.microsoft.com/office/excel/2006/main">
          <x14:cfRule type="expression" priority="26" stopIfTrue="1" id="{B36AE1E7-81DB-4E61-B0BD-2015AB242CE2}">
            <xm:f>BT1182&lt;'https://univpr-my.sharepoint.com/Users/Francesco/Dropbox/22_IJPE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7" id="{8703C3F9-15E3-4047-B960-816FA07542E4}">
            <xm:f>BT1182&gt;='https://univpr-my.sharepoint.com/Users/Francesco/Dropbox/22_IJPE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BT1182</xm:sqref>
        </x14:conditionalFormatting>
        <x14:conditionalFormatting xmlns:xm="http://schemas.microsoft.com/office/excel/2006/main">
          <x14:cfRule type="expression" priority="23" stopIfTrue="1" id="{AF5203B8-3849-40E5-9472-98DE1ECE11D1}">
            <xm:f>BN1182&lt;'https://univpr-my.sharepoint.com/Users/Francesco/Dropbox/22_IJPE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4" id="{B3909AFE-08F4-46BC-8871-758830E755E9}">
            <xm:f>BN1182&gt;='https://univpr-my.sharepoint.com/Users/Francesco/Dropbox/22_IJPE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BN1182</xm:sqref>
        </x14:conditionalFormatting>
        <x14:conditionalFormatting xmlns:xm="http://schemas.microsoft.com/office/excel/2006/main">
          <x14:cfRule type="expression" priority="20" stopIfTrue="1" id="{0F63C01E-DF67-45FD-BFA5-EC563B9879C3}">
            <xm:f>BH1182&lt;'https://univpr-my.sharepoint.com/Users/Francesco/Dropbox/22_IJPE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1" id="{867989C7-C102-465B-BCA3-5CD9327071AF}">
            <xm:f>BH1182&gt;='https://univpr-my.sharepoint.com/Users/Francesco/Dropbox/22_IJPE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BH1182</xm:sqref>
        </x14:conditionalFormatting>
        <x14:conditionalFormatting xmlns:xm="http://schemas.microsoft.com/office/excel/2006/main">
          <x14:cfRule type="expression" priority="17" stopIfTrue="1" id="{190CF6BA-2093-42F4-9C1E-BEE11B8B26BA}">
            <xm:f>BB1182&lt;'https://univpr-my.sharepoint.com/Users/Francesco/Dropbox/22_IJPE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8" id="{49DC71F7-146B-4A5C-A14F-21FCDD164A3E}">
            <xm:f>BB1182&gt;='https://univpr-my.sharepoint.com/Users/Francesco/Dropbox/22_IJPE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BB1182</xm:sqref>
        </x14:conditionalFormatting>
        <x14:conditionalFormatting xmlns:xm="http://schemas.microsoft.com/office/excel/2006/main">
          <x14:cfRule type="expression" priority="14" stopIfTrue="1" id="{B3F265D6-A8CE-4008-8CF7-317FCFF67F2D}">
            <xm:f>BZ1182&lt;'https://univpr-my.sharepoint.com/Users/Francesco/Dropbox/22_IJPE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5" id="{450808D0-5B37-4E04-BD4E-904B55D5980F}">
            <xm:f>BZ1182&gt;='https://univpr-my.sharepoint.com/Users/Francesco/Dropbox/22_IJPE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BZ1182</xm:sqref>
        </x14:conditionalFormatting>
        <x14:conditionalFormatting xmlns:xm="http://schemas.microsoft.com/office/excel/2006/main">
          <x14:cfRule type="expression" priority="11" stopIfTrue="1" id="{DF33280F-427B-4B39-A0E5-69436A08AC79}">
            <xm:f>CL1182&lt;'https://univpr-my.sharepoint.com/Users/Francesco/Dropbox/22_IJPE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12" id="{6EA8018E-F87B-4AB3-9F14-755DE2EF7450}">
            <xm:f>CL1182&gt;='https://univpr-my.sharepoint.com/Users/Francesco/Dropbox/22_IJPE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CL1182</xm:sqref>
        </x14:conditionalFormatting>
        <x14:conditionalFormatting xmlns:xm="http://schemas.microsoft.com/office/excel/2006/main">
          <x14:cfRule type="expression" priority="8" stopIfTrue="1" id="{C69FB679-3B31-400F-8AB8-F3B3179AC22C}">
            <xm:f>CL1182&lt;'https://univpr-my.sharepoint.com/Users/Francesco/Dropbox/22_IJPE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9" id="{3E5CA6B4-CCD7-4523-8A6A-05E62C042F1E}">
            <xm:f>CL1182&gt;='https://univpr-my.sharepoint.com/Users/Francesco/Dropbox/22_IJPE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CL1182</xm:sqref>
        </x14:conditionalFormatting>
        <x14:conditionalFormatting xmlns:xm="http://schemas.microsoft.com/office/excel/2006/main">
          <x14:cfRule type="expression" priority="5" stopIfTrue="1" id="{6B168B8C-3306-49C3-950C-1C6D07DFB860}">
            <xm:f>CF1182&lt;'https://univpr-my.sharepoint.com/Users/Francesco/Dropbox/22_IJPE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6" id="{F2F3AA8A-4891-450C-92F0-AA4636BA7091}">
            <xm:f>CF1182&gt;='https://univpr-my.sharepoint.com/Users/Francesco/Dropbox/22_IJPE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CF1182</xm:sqref>
        </x14:conditionalFormatting>
        <x14:conditionalFormatting xmlns:xm="http://schemas.microsoft.com/office/excel/2006/main">
          <x14:cfRule type="expression" priority="2" stopIfTrue="1" id="{E07D8F7A-9A3D-4C30-91F5-465912BB10A8}">
            <xm:f>CF1182&lt;'https://univpr-my.sharepoint.com/Users/Francesco/Dropbox/22_IJPE post IESM17/Zammo/Dati finali/[Results Full PST_estrazione dati.xlsx]Push 90% PST'!#REF!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" id="{52E3EA36-84FB-4B01-93EF-AB6B7186CE53}">
            <xm:f>CF1182&gt;='https://univpr-my.sharepoint.com/Users/Francesco/Dropbox/22_IJPE post IESM17/Zammo/Dati finali/[Results Full PST_estrazione dati.xlsx]Push 90% PST'!#REF!</xm:f>
            <x14:dxf>
              <fill>
                <patternFill>
                  <bgColor theme="9" tint="0.79998168889431442"/>
                </patternFill>
              </fill>
            </x14:dxf>
          </x14:cfRule>
          <xm:sqref>CF1182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E318A-25EF-4D23-B0EC-47BAF33623A5}">
  <sheetPr codeName="Foglio3"/>
  <dimension ref="A1:AY423"/>
  <sheetViews>
    <sheetView topLeftCell="J2" workbookViewId="0">
      <selection activeCell="N23" sqref="N23"/>
    </sheetView>
  </sheetViews>
  <sheetFormatPr defaultColWidth="9.1796875" defaultRowHeight="12" x14ac:dyDescent="0.3"/>
  <cols>
    <col min="1" max="1" width="8" style="133" customWidth="1"/>
    <col min="2" max="2" width="26.26953125" style="3" customWidth="1"/>
    <col min="3" max="3" width="9.453125" style="3" customWidth="1"/>
    <col min="4" max="20" width="9.7265625" style="3" customWidth="1"/>
    <col min="21" max="21" width="17.26953125" style="3" customWidth="1"/>
    <col min="22" max="27" width="9.7265625" style="3" customWidth="1"/>
    <col min="28" max="28" width="9.26953125" style="3" customWidth="1"/>
    <col min="29" max="45" width="9.7265625" style="3" customWidth="1"/>
    <col min="46" max="46" width="11" style="3" customWidth="1"/>
    <col min="47" max="47" width="10.453125" style="3" customWidth="1"/>
    <col min="48" max="48" width="9.1796875" style="3" customWidth="1"/>
    <col min="49" max="49" width="10.1796875" style="3" customWidth="1"/>
    <col min="50" max="50" width="8.54296875" style="3" customWidth="1"/>
    <col min="51" max="56" width="7.7265625" style="3" customWidth="1"/>
    <col min="57" max="16384" width="9.1796875" style="3"/>
  </cols>
  <sheetData>
    <row r="1" spans="1:51" ht="6.75" customHeight="1" x14ac:dyDescent="0.3"/>
    <row r="2" spans="1:51" x14ac:dyDescent="0.3">
      <c r="A2" s="134" t="s">
        <v>60</v>
      </c>
      <c r="B2" s="4" t="s">
        <v>61</v>
      </c>
      <c r="C2" s="5" t="s">
        <v>70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51" x14ac:dyDescent="0.3">
      <c r="A3" s="134">
        <v>85</v>
      </c>
      <c r="B3" s="4">
        <v>100</v>
      </c>
      <c r="C3" s="6" t="s">
        <v>62</v>
      </c>
      <c r="D3" s="6">
        <v>0</v>
      </c>
      <c r="E3" s="6">
        <v>6</v>
      </c>
      <c r="F3" s="6">
        <v>12</v>
      </c>
      <c r="G3" s="6">
        <v>18</v>
      </c>
      <c r="H3" s="6">
        <v>24</v>
      </c>
      <c r="I3" s="6">
        <v>30</v>
      </c>
      <c r="J3" s="6">
        <v>36</v>
      </c>
      <c r="K3" s="6">
        <v>42</v>
      </c>
      <c r="L3" s="6">
        <v>48</v>
      </c>
      <c r="M3" s="6">
        <v>54</v>
      </c>
      <c r="N3" s="6">
        <v>60</v>
      </c>
      <c r="O3" s="6">
        <v>66</v>
      </c>
      <c r="P3" s="6">
        <v>72</v>
      </c>
      <c r="Q3" s="6">
        <v>78</v>
      </c>
      <c r="R3" s="6">
        <v>84</v>
      </c>
      <c r="S3" s="6">
        <v>90</v>
      </c>
      <c r="T3" s="6">
        <v>96</v>
      </c>
      <c r="U3" s="6">
        <v>102</v>
      </c>
      <c r="V3" s="6">
        <v>108</v>
      </c>
      <c r="W3" s="6">
        <v>114</v>
      </c>
    </row>
    <row r="5" spans="1:51" x14ac:dyDescent="0.3">
      <c r="B5" s="3" t="s">
        <v>117</v>
      </c>
      <c r="C5" s="135">
        <v>1</v>
      </c>
      <c r="D5" s="7">
        <v>0.99</v>
      </c>
      <c r="E5" s="7">
        <f ca="1">E6/($D6/$D5)</f>
        <v>0.95039999999999991</v>
      </c>
      <c r="F5" s="7">
        <f t="shared" ref="F5:S5" ca="1" si="0">F6/($D6/$D5)</f>
        <v>0.91079999999999994</v>
      </c>
      <c r="G5" s="7">
        <f t="shared" ca="1" si="0"/>
        <v>0.87119999999999997</v>
      </c>
      <c r="H5" s="7">
        <f t="shared" ca="1" si="0"/>
        <v>0.83160000000000001</v>
      </c>
      <c r="I5" s="7">
        <f t="shared" ca="1" si="0"/>
        <v>0.79199999999999993</v>
      </c>
      <c r="J5" s="7">
        <f t="shared" ca="1" si="0"/>
        <v>0.75239999999999996</v>
      </c>
      <c r="K5" s="7">
        <f t="shared" ca="1" si="0"/>
        <v>0.71279999999999999</v>
      </c>
      <c r="L5" s="7">
        <f t="shared" ca="1" si="0"/>
        <v>0.67319999999999991</v>
      </c>
      <c r="M5" s="7">
        <f t="shared" ca="1" si="0"/>
        <v>0.63359999999999994</v>
      </c>
      <c r="N5" s="7">
        <f t="shared" ca="1" si="0"/>
        <v>0.59399999999999997</v>
      </c>
      <c r="O5" s="7">
        <f t="shared" ca="1" si="0"/>
        <v>0.5544</v>
      </c>
      <c r="P5" s="7">
        <f t="shared" ca="1" si="0"/>
        <v>0.51479999999999992</v>
      </c>
      <c r="Q5" s="7">
        <f t="shared" ca="1" si="0"/>
        <v>0.47519999999999996</v>
      </c>
      <c r="R5" s="7">
        <f t="shared" ca="1" si="0"/>
        <v>0.45539999999999997</v>
      </c>
      <c r="S5" s="7">
        <f t="shared" ca="1" si="0"/>
        <v>0.43559999999999999</v>
      </c>
      <c r="Y5" s="14" t="s">
        <v>73</v>
      </c>
    </row>
    <row r="6" spans="1:51" x14ac:dyDescent="0.3">
      <c r="A6" s="133">
        <v>0</v>
      </c>
      <c r="B6" s="8" t="s">
        <v>59</v>
      </c>
      <c r="C6" s="9" t="s">
        <v>54</v>
      </c>
      <c r="D6" s="9">
        <f ca="1">OFFSET(WLC!$B$3,0,Sintesi!D$3)</f>
        <v>250</v>
      </c>
      <c r="E6" s="9">
        <f ca="1">OFFSET(WLC!$B$3,0,Sintesi!E$3)</f>
        <v>240</v>
      </c>
      <c r="F6" s="9">
        <f ca="1">OFFSET(WLC!$B$3,0,Sintesi!F$3)</f>
        <v>230</v>
      </c>
      <c r="G6" s="9">
        <f ca="1">OFFSET(WLC!$B$3,0,Sintesi!G$3)</f>
        <v>220</v>
      </c>
      <c r="H6" s="9">
        <f ca="1">OFFSET(WLC!$B$3,0,Sintesi!H$3)</f>
        <v>210</v>
      </c>
      <c r="I6" s="9">
        <f ca="1">OFFSET(WLC!$B$3,0,Sintesi!I$3)</f>
        <v>200</v>
      </c>
      <c r="J6" s="9">
        <f ca="1">OFFSET(WLC!$B$3,0,Sintesi!J$3)</f>
        <v>190</v>
      </c>
      <c r="K6" s="9">
        <f ca="1">OFFSET(WLC!$B$3,0,Sintesi!K$3)</f>
        <v>180</v>
      </c>
      <c r="L6" s="9">
        <f ca="1">OFFSET(WLC!$B$3,0,Sintesi!L$3)</f>
        <v>170</v>
      </c>
      <c r="M6" s="9">
        <f ca="1">OFFSET(WLC!$B$3,0,Sintesi!M$3)</f>
        <v>160</v>
      </c>
      <c r="N6" s="9">
        <f ca="1">OFFSET(WLC!$B$3,0,Sintesi!N$3)</f>
        <v>150</v>
      </c>
      <c r="O6" s="9">
        <f ca="1">OFFSET(WLC!$B$3,0,Sintesi!O$3)</f>
        <v>140</v>
      </c>
      <c r="P6" s="9">
        <f ca="1">OFFSET(WLC!$B$3,0,Sintesi!P$3)</f>
        <v>130</v>
      </c>
      <c r="Q6" s="10">
        <f ca="1">OFFSET(WLC!$B$3,0,Sintesi!Q$3)</f>
        <v>120</v>
      </c>
      <c r="R6" s="10">
        <f ca="1">OFFSET(WLC!$B$3,0,Sintesi!R$3)</f>
        <v>115</v>
      </c>
      <c r="S6" s="11">
        <f ca="1">OFFSET(WLC!$B$3,0,Sintesi!S$3)</f>
        <v>110</v>
      </c>
      <c r="Y6" s="9" t="s">
        <v>71</v>
      </c>
      <c r="Z6" s="9" t="s">
        <v>72</v>
      </c>
      <c r="AA6" s="9" t="s">
        <v>74</v>
      </c>
      <c r="AB6" s="9" t="str">
        <f t="shared" ref="AB6:AR6" si="1">C6</f>
        <v>Push</v>
      </c>
      <c r="AC6" s="9">
        <f t="shared" ca="1" si="1"/>
        <v>250</v>
      </c>
      <c r="AD6" s="9">
        <f t="shared" ca="1" si="1"/>
        <v>240</v>
      </c>
      <c r="AE6" s="9">
        <f t="shared" ca="1" si="1"/>
        <v>230</v>
      </c>
      <c r="AF6" s="9">
        <f t="shared" ca="1" si="1"/>
        <v>220</v>
      </c>
      <c r="AG6" s="9">
        <f t="shared" ca="1" si="1"/>
        <v>210</v>
      </c>
      <c r="AH6" s="9">
        <f t="shared" ca="1" si="1"/>
        <v>200</v>
      </c>
      <c r="AI6" s="9">
        <f t="shared" ca="1" si="1"/>
        <v>190</v>
      </c>
      <c r="AJ6" s="9">
        <f t="shared" ca="1" si="1"/>
        <v>180</v>
      </c>
      <c r="AK6" s="9">
        <f t="shared" ca="1" si="1"/>
        <v>170</v>
      </c>
      <c r="AL6" s="9">
        <f t="shared" ca="1" si="1"/>
        <v>160</v>
      </c>
      <c r="AM6" s="9">
        <f t="shared" ca="1" si="1"/>
        <v>150</v>
      </c>
      <c r="AN6" s="9">
        <f t="shared" ca="1" si="1"/>
        <v>140</v>
      </c>
      <c r="AO6" s="9">
        <f t="shared" ca="1" si="1"/>
        <v>130</v>
      </c>
      <c r="AP6" s="9">
        <f t="shared" ca="1" si="1"/>
        <v>120</v>
      </c>
      <c r="AQ6" s="9">
        <f t="shared" ca="1" si="1"/>
        <v>115</v>
      </c>
      <c r="AR6" s="9">
        <f t="shared" ca="1" si="1"/>
        <v>110</v>
      </c>
      <c r="AU6" s="32" t="s">
        <v>76</v>
      </c>
    </row>
    <row r="7" spans="1:51" x14ac:dyDescent="0.3">
      <c r="A7" s="133">
        <v>1</v>
      </c>
      <c r="B7" s="12" t="s">
        <v>1</v>
      </c>
      <c r="C7" s="13">
        <f ca="1">VLOOKUP($B7,OFFSET(Push!$B$2,2,0,78,5),4,FALSE)</f>
        <v>5282.6</v>
      </c>
      <c r="D7" s="13">
        <f ca="1">VLOOKUP($B7,OFFSET(WLC!$B$3,2,Sintesi!D$3,78,5),4,FALSE)</f>
        <v>5284.7</v>
      </c>
      <c r="E7" s="13">
        <f ca="1">VLOOKUP($B7,OFFSET(WLC!$B$3,2,Sintesi!E$3,78,5),4,FALSE)</f>
        <v>5284.8</v>
      </c>
      <c r="F7" s="13">
        <f ca="1">VLOOKUP($B7,OFFSET(WLC!$B$3,2,Sintesi!F$3,78,5),4,FALSE)</f>
        <v>5284.7</v>
      </c>
      <c r="G7" s="13">
        <f ca="1">VLOOKUP($B7,OFFSET(WLC!$B$3,2,Sintesi!G$3,78,5),4,FALSE)</f>
        <v>5283.8</v>
      </c>
      <c r="H7" s="13">
        <f ca="1">VLOOKUP($B7,OFFSET(WLC!$B$3,2,Sintesi!H$3,78,5),4,FALSE)</f>
        <v>5283.2</v>
      </c>
      <c r="I7" s="13">
        <f ca="1">VLOOKUP($B7,OFFSET(WLC!$B$3,2,Sintesi!I$3,78,5),4,FALSE)</f>
        <v>5283.1</v>
      </c>
      <c r="J7" s="13">
        <f ca="1">VLOOKUP($B7,OFFSET(WLC!$B$3,2,Sintesi!J$3,78,5),4,FALSE)</f>
        <v>5282.5</v>
      </c>
      <c r="K7" s="13">
        <f ca="1">VLOOKUP($B7,OFFSET(WLC!$B$3,2,Sintesi!K$3,78,5),4,FALSE)</f>
        <v>5281.7</v>
      </c>
      <c r="L7" s="13">
        <f ca="1">VLOOKUP($B7,OFFSET(WLC!$B$3,2,Sintesi!L$3,78,5),4,FALSE)</f>
        <v>5281.7</v>
      </c>
      <c r="M7" s="13">
        <f ca="1">VLOOKUP($B7,OFFSET(WLC!$B$3,2,Sintesi!M$3,78,5),4,FALSE)</f>
        <v>5276</v>
      </c>
      <c r="N7" s="13">
        <f ca="1">VLOOKUP($B7,OFFSET(WLC!$B$3,2,Sintesi!N$3,78,5),4,FALSE)</f>
        <v>5271.8</v>
      </c>
      <c r="O7" s="13">
        <f ca="1">VLOOKUP($B7,OFFSET(WLC!$B$3,2,Sintesi!O$3,78,5),4,FALSE)</f>
        <v>5262.9</v>
      </c>
      <c r="P7" s="13">
        <f ca="1">VLOOKUP($B7,OFFSET(WLC!$B$3,2,Sintesi!P$3,78,5),4,FALSE)</f>
        <v>5248.3</v>
      </c>
      <c r="Q7" s="13">
        <f ca="1">VLOOKUP($B7,OFFSET(WLC!$B$3,2,Sintesi!Q$3,78,5),4,FALSE)</f>
        <v>5226.5</v>
      </c>
      <c r="R7" s="13">
        <f ca="1">VLOOKUP($B7,OFFSET(WLC!$B$3,2,Sintesi!R$3,78,5),4,FALSE)</f>
        <v>5208</v>
      </c>
      <c r="S7" s="13">
        <f ca="1">VLOOKUP($B7,OFFSET(WLC!$B$3,2,Sintesi!S$3,78,5),4,FALSE)</f>
        <v>5198.6000000000004</v>
      </c>
      <c r="Y7" s="15">
        <v>0.12</v>
      </c>
      <c r="Z7" s="15">
        <f t="shared" ref="Z7:Z8" si="2">Y7*AA7</f>
        <v>0.96</v>
      </c>
      <c r="AA7" s="15">
        <v>8</v>
      </c>
      <c r="AB7" s="16">
        <f ca="1">HLOOKUP(AB$6,OFFSET($C$6,0,0,25,20),23,FALSE) + HLOOKUP(AB$6,OFFSET($C$6,0,0,25,20),19,FALSE)*($Z7/$Z$12)</f>
        <v>8.5567166666666665</v>
      </c>
      <c r="AC7" s="16">
        <f t="shared" ref="AC7:AR17" ca="1" si="3">HLOOKUP(AC$6,OFFSET($C$6,0,0,25,20),23,FALSE) + HLOOKUP(AC$6,OFFSET($C$6,0,0,25,20),19,FALSE)*($Z7/$Z$12)</f>
        <v>8.575076666666666</v>
      </c>
      <c r="AD7" s="16">
        <f t="shared" ca="1" si="3"/>
        <v>8.5370799999999996</v>
      </c>
      <c r="AE7" s="16">
        <f t="shared" ca="1" si="3"/>
        <v>8.7569366666666664</v>
      </c>
      <c r="AF7" s="16">
        <f t="shared" ca="1" si="3"/>
        <v>8.9210999999999991</v>
      </c>
      <c r="AG7" s="16">
        <f t="shared" ca="1" si="3"/>
        <v>9.1628633333333322</v>
      </c>
      <c r="AH7" s="16">
        <f t="shared" ca="1" si="3"/>
        <v>9.5538133333333324</v>
      </c>
      <c r="AI7" s="16">
        <f t="shared" ca="1" si="3"/>
        <v>10.380936666666667</v>
      </c>
      <c r="AJ7" s="16">
        <f t="shared" ca="1" si="3"/>
        <v>11.389239999999999</v>
      </c>
      <c r="AK7" s="16">
        <f t="shared" ca="1" si="3"/>
        <v>12.832366666666665</v>
      </c>
      <c r="AL7" s="16">
        <f t="shared" ca="1" si="3"/>
        <v>14.937543333333332</v>
      </c>
      <c r="AM7" s="16">
        <f t="shared" ca="1" si="3"/>
        <v>16.794259999999998</v>
      </c>
      <c r="AN7" s="16">
        <f t="shared" ca="1" si="3"/>
        <v>20.131876666666667</v>
      </c>
      <c r="AO7" s="16">
        <f t="shared" ca="1" si="3"/>
        <v>27.922056666666666</v>
      </c>
      <c r="AP7" s="16">
        <f t="shared" ca="1" si="3"/>
        <v>36.787433333333333</v>
      </c>
      <c r="AQ7" s="16">
        <f t="shared" ca="1" si="3"/>
        <v>44.851136666666669</v>
      </c>
      <c r="AR7" s="16">
        <f t="shared" ca="1" si="3"/>
        <v>48.737849999999995</v>
      </c>
      <c r="AU7" s="12" t="s">
        <v>77</v>
      </c>
      <c r="AV7" s="12" t="s">
        <v>78</v>
      </c>
      <c r="AW7" s="12" t="s">
        <v>79</v>
      </c>
      <c r="AX7" s="12" t="s">
        <v>80</v>
      </c>
      <c r="AY7" s="34" t="s">
        <v>82</v>
      </c>
    </row>
    <row r="8" spans="1:51" x14ac:dyDescent="0.3">
      <c r="A8" s="133">
        <v>2</v>
      </c>
      <c r="B8" s="12" t="s">
        <v>2</v>
      </c>
      <c r="C8" s="13">
        <f ca="1">VLOOKUP($B8,OFFSET(Push!$B$2,2,0,78,5),4,FALSE)</f>
        <v>24.972940000000001</v>
      </c>
      <c r="D8" s="13">
        <f ca="1">VLOOKUP($B8,OFFSET(WLC!$B$3,2,Sintesi!D$3,78,5),4,FALSE)</f>
        <v>24.898330000000001</v>
      </c>
      <c r="E8" s="13">
        <f ca="1">VLOOKUP($B8,OFFSET(WLC!$B$3,2,Sintesi!E$3,78,5),4,FALSE)</f>
        <v>24.81343</v>
      </c>
      <c r="F8" s="13">
        <f ca="1">VLOOKUP($B8,OFFSET(WLC!$B$3,2,Sintesi!F$3,78,5),4,FALSE)</f>
        <v>24.965499999999999</v>
      </c>
      <c r="G8" s="13">
        <f ca="1">VLOOKUP($B8,OFFSET(WLC!$B$3,2,Sintesi!G$3,78,5),4,FALSE)</f>
        <v>25.09592</v>
      </c>
      <c r="H8" s="13">
        <f ca="1">VLOOKUP($B8,OFFSET(WLC!$B$3,2,Sintesi!H$3,78,5),4,FALSE)</f>
        <v>25.16525</v>
      </c>
      <c r="I8" s="13">
        <f ca="1">VLOOKUP($B8,OFFSET(WLC!$B$3,2,Sintesi!I$3,78,5),4,FALSE)</f>
        <v>25.487780000000001</v>
      </c>
      <c r="J8" s="13">
        <f ca="1">VLOOKUP($B8,OFFSET(WLC!$B$3,2,Sintesi!J$3,78,5),4,FALSE)</f>
        <v>26.023530000000001</v>
      </c>
      <c r="K8" s="13">
        <f ca="1">VLOOKUP($B8,OFFSET(WLC!$B$3,2,Sintesi!K$3,78,5),4,FALSE)</f>
        <v>26.672930000000001</v>
      </c>
      <c r="L8" s="13">
        <f ca="1">VLOOKUP($B8,OFFSET(WLC!$B$3,2,Sintesi!L$3,78,5),4,FALSE)</f>
        <v>27.565860000000001</v>
      </c>
      <c r="M8" s="13">
        <f ca="1">VLOOKUP($B8,OFFSET(WLC!$B$3,2,Sintesi!M$3,78,5),4,FALSE)</f>
        <v>29.10209</v>
      </c>
      <c r="N8" s="13">
        <f ca="1">VLOOKUP($B8,OFFSET(WLC!$B$3,2,Sintesi!N$3,78,5),4,FALSE)</f>
        <v>30.107780000000002</v>
      </c>
      <c r="O8" s="13">
        <f ca="1">VLOOKUP($B8,OFFSET(WLC!$B$3,2,Sintesi!O$3,78,5),4,FALSE)</f>
        <v>32.433390000000003</v>
      </c>
      <c r="P8" s="13">
        <f ca="1">VLOOKUP($B8,OFFSET(WLC!$B$3,2,Sintesi!P$3,78,5),4,FALSE)</f>
        <v>37.786079999999998</v>
      </c>
      <c r="Q8" s="13">
        <f ca="1">VLOOKUP($B8,OFFSET(WLC!$B$3,2,Sintesi!Q$3,78,5),4,FALSE)</f>
        <v>43.817860000000003</v>
      </c>
      <c r="R8" s="13">
        <f ca="1">VLOOKUP($B8,OFFSET(WLC!$B$3,2,Sintesi!R$3,78,5),4,FALSE)</f>
        <v>49.456899999999997</v>
      </c>
      <c r="S8" s="13">
        <f ca="1">VLOOKUP($B8,OFFSET(WLC!$B$3,2,Sintesi!S$3,78,5),4,FALSE)</f>
        <v>52.154919999999997</v>
      </c>
      <c r="Y8" s="15">
        <v>0.12</v>
      </c>
      <c r="Z8" s="15">
        <f t="shared" si="2"/>
        <v>0.84</v>
      </c>
      <c r="AA8" s="15">
        <v>7</v>
      </c>
      <c r="AB8" s="16">
        <f t="shared" ref="AB8:AB17" ca="1" si="4">HLOOKUP(AB$6,OFFSET($C$6,0,0,25,20),23,FALSE) + HLOOKUP(AB$6,OFFSET($C$6,0,0,25,20),19,FALSE)*($Z8/$Z$12)</f>
        <v>7.8960033333333328</v>
      </c>
      <c r="AC8" s="16">
        <f t="shared" ca="1" si="3"/>
        <v>7.9045033333333334</v>
      </c>
      <c r="AD8" s="16">
        <f t="shared" ca="1" si="3"/>
        <v>7.8698700000000006</v>
      </c>
      <c r="AE8" s="16">
        <f t="shared" ca="1" si="3"/>
        <v>8.0603833333333341</v>
      </c>
      <c r="AF8" s="16">
        <f t="shared" ca="1" si="3"/>
        <v>8.2015700000000002</v>
      </c>
      <c r="AG8" s="16">
        <f t="shared" ca="1" si="3"/>
        <v>8.4097266666666677</v>
      </c>
      <c r="AH8" s="16">
        <f t="shared" ca="1" si="3"/>
        <v>8.7478966666666658</v>
      </c>
      <c r="AI8" s="16">
        <f t="shared" ca="1" si="3"/>
        <v>9.4666333333333341</v>
      </c>
      <c r="AJ8" s="16">
        <f t="shared" ca="1" si="3"/>
        <v>10.343120000000001</v>
      </c>
      <c r="AK8" s="16">
        <f t="shared" ca="1" si="3"/>
        <v>11.598623333333332</v>
      </c>
      <c r="AL8" s="16">
        <f t="shared" ca="1" si="3"/>
        <v>13.431566666666667</v>
      </c>
      <c r="AM8" s="16">
        <f t="shared" ca="1" si="3"/>
        <v>15.047440000000002</v>
      </c>
      <c r="AN8" s="16">
        <f t="shared" ca="1" si="3"/>
        <v>17.955583333333333</v>
      </c>
      <c r="AO8" s="16">
        <f t="shared" ca="1" si="3"/>
        <v>24.753633333333333</v>
      </c>
      <c r="AP8" s="16">
        <f t="shared" ca="1" si="3"/>
        <v>32.494556666666668</v>
      </c>
      <c r="AQ8" s="16">
        <f t="shared" ca="1" si="3"/>
        <v>39.539533333333338</v>
      </c>
      <c r="AR8" s="16">
        <f t="shared" ca="1" si="3"/>
        <v>42.932259999999999</v>
      </c>
      <c r="AU8" s="33">
        <f t="shared" ref="AU8:AU18" ca="1" si="5">MIN(AB7:AR7)</f>
        <v>8.5370799999999996</v>
      </c>
      <c r="AV8" s="15">
        <f t="shared" ref="AV8:AV18" ca="1" si="6">INDEX($AB$6:$AR$6,1,MATCH(AU8,AB7:AR7,0))</f>
        <v>240</v>
      </c>
      <c r="AW8" s="33">
        <f t="shared" ref="AW8:AW18" ca="1" si="7">AB7</f>
        <v>8.5567166666666665</v>
      </c>
      <c r="AX8" s="15">
        <f t="shared" ref="AX8:AX18" ca="1" si="8">CEILING(AC$6/0.995,1)</f>
        <v>252</v>
      </c>
      <c r="AY8" s="35">
        <f ca="1">(AW8-AU8)/AW8</f>
        <v>2.2948833567392832E-3</v>
      </c>
    </row>
    <row r="9" spans="1:51" x14ac:dyDescent="0.3">
      <c r="A9" s="133">
        <v>3</v>
      </c>
      <c r="B9" s="17" t="s">
        <v>5</v>
      </c>
      <c r="C9" s="18">
        <f ca="1">VLOOKUP($B9,OFFSET(Push!$B$2,2,0,78,5),4,FALSE)</f>
        <v>0</v>
      </c>
      <c r="D9" s="18">
        <f ca="1">VLOOKUP($B9,OFFSET(WLC!$B$3,2,Sintesi!D$3,78,5),4,FALSE)</f>
        <v>0.64766999999999997</v>
      </c>
      <c r="E9" s="18">
        <f ca="1">VLOOKUP($B9,OFFSET(WLC!$B$3,2,Sintesi!E$3,78,5),4,FALSE)</f>
        <v>0.77163000000000004</v>
      </c>
      <c r="F9" s="18">
        <f ca="1">VLOOKUP($B9,OFFSET(WLC!$B$3,2,Sintesi!F$3,78,5),4,FALSE)</f>
        <v>1.03281</v>
      </c>
      <c r="G9" s="18">
        <f ca="1">VLOOKUP($B9,OFFSET(WLC!$B$3,2,Sintesi!G$3,78,5),4,FALSE)</f>
        <v>1.3345199999999999</v>
      </c>
      <c r="H9" s="18">
        <f ca="1">VLOOKUP($B9,OFFSET(WLC!$B$3,2,Sintesi!H$3,78,5),4,FALSE)</f>
        <v>1.7523</v>
      </c>
      <c r="I9" s="18">
        <f ca="1">VLOOKUP($B9,OFFSET(WLC!$B$3,2,Sintesi!I$3,78,5),4,FALSE)</f>
        <v>2.2857699999999999</v>
      </c>
      <c r="J9" s="18">
        <f ca="1">VLOOKUP($B9,OFFSET(WLC!$B$3,2,Sintesi!J$3,78,5),4,FALSE)</f>
        <v>3.1417999999999999</v>
      </c>
      <c r="K9" s="18">
        <f ca="1">VLOOKUP($B9,OFFSET(WLC!$B$3,2,Sintesi!K$3,78,5),4,FALSE)</f>
        <v>4.1790000000000003</v>
      </c>
      <c r="L9" s="18">
        <f ca="1">VLOOKUP($B9,OFFSET(WLC!$B$3,2,Sintesi!L$3,78,5),4,FALSE)</f>
        <v>5.6694399999999998</v>
      </c>
      <c r="M9" s="18">
        <f ca="1">VLOOKUP($B9,OFFSET(WLC!$B$3,2,Sintesi!M$3,78,5),4,FALSE)</f>
        <v>7.7514599999999998</v>
      </c>
      <c r="N9" s="18">
        <f ca="1">VLOOKUP($B9,OFFSET(WLC!$B$3,2,Sintesi!N$3,78,5),4,FALSE)</f>
        <v>9.5150000000000006</v>
      </c>
      <c r="O9" s="18">
        <f ca="1">VLOOKUP($B9,OFFSET(WLC!$B$3,2,Sintesi!O$3,78,5),4,FALSE)</f>
        <v>12.5837</v>
      </c>
      <c r="P9" s="18">
        <f ca="1">VLOOKUP($B9,OFFSET(WLC!$B$3,2,Sintesi!P$3,78,5),4,FALSE)</f>
        <v>18.899909999999998</v>
      </c>
      <c r="Q9" s="18">
        <f ca="1">VLOOKUP($B9,OFFSET(WLC!$B$3,2,Sintesi!Q$3,78,5),4,FALSE)</f>
        <v>26.218579999999999</v>
      </c>
      <c r="R9" s="18">
        <f ca="1">VLOOKUP($B9,OFFSET(WLC!$B$3,2,Sintesi!R$3,78,5),4,FALSE)</f>
        <v>32.406860000000002</v>
      </c>
      <c r="S9" s="18">
        <f ca="1">VLOOKUP($B9,OFFSET(WLC!$B$3,2,Sintesi!S$3,78,5),4,FALSE)</f>
        <v>35.733449999999998</v>
      </c>
      <c r="Y9" s="15">
        <v>0.12</v>
      </c>
      <c r="Z9" s="15">
        <f>Y9*AA9</f>
        <v>0.72</v>
      </c>
      <c r="AA9" s="15">
        <v>6</v>
      </c>
      <c r="AB9" s="16">
        <f t="shared" ca="1" si="4"/>
        <v>7.23529</v>
      </c>
      <c r="AC9" s="16">
        <f t="shared" ca="1" si="3"/>
        <v>7.23393</v>
      </c>
      <c r="AD9" s="16">
        <f t="shared" ca="1" si="3"/>
        <v>7.2026599999999998</v>
      </c>
      <c r="AE9" s="16">
        <f t="shared" ca="1" si="3"/>
        <v>7.3638300000000001</v>
      </c>
      <c r="AF9" s="16">
        <f t="shared" ca="1" si="3"/>
        <v>7.4820399999999996</v>
      </c>
      <c r="AG9" s="16">
        <f t="shared" ca="1" si="3"/>
        <v>7.6565899999999996</v>
      </c>
      <c r="AH9" s="16">
        <f t="shared" ca="1" si="3"/>
        <v>7.9419799999999992</v>
      </c>
      <c r="AI9" s="16">
        <f t="shared" ca="1" si="3"/>
        <v>8.5523300000000013</v>
      </c>
      <c r="AJ9" s="16">
        <f t="shared" ca="1" si="3"/>
        <v>9.2970000000000006</v>
      </c>
      <c r="AK9" s="16">
        <f t="shared" ca="1" si="3"/>
        <v>10.364879999999999</v>
      </c>
      <c r="AL9" s="16">
        <f t="shared" ca="1" si="3"/>
        <v>11.92559</v>
      </c>
      <c r="AM9" s="16">
        <f t="shared" ca="1" si="3"/>
        <v>13.300619999999999</v>
      </c>
      <c r="AN9" s="16">
        <f t="shared" ca="1" si="3"/>
        <v>15.77929</v>
      </c>
      <c r="AO9" s="16">
        <f t="shared" ca="1" si="3"/>
        <v>21.58521</v>
      </c>
      <c r="AP9" s="16">
        <f t="shared" ca="1" si="3"/>
        <v>28.20168</v>
      </c>
      <c r="AQ9" s="16">
        <f t="shared" ca="1" si="3"/>
        <v>34.227930000000001</v>
      </c>
      <c r="AR9" s="16">
        <f t="shared" ca="1" si="3"/>
        <v>37.126669999999997</v>
      </c>
      <c r="AU9" s="33">
        <f t="shared" ca="1" si="5"/>
        <v>7.8698700000000006</v>
      </c>
      <c r="AV9" s="15">
        <f t="shared" ca="1" si="6"/>
        <v>240</v>
      </c>
      <c r="AW9" s="33">
        <f t="shared" ca="1" si="7"/>
        <v>7.8960033333333328</v>
      </c>
      <c r="AX9" s="15">
        <f t="shared" ca="1" si="8"/>
        <v>252</v>
      </c>
      <c r="AY9" s="35">
        <f t="shared" ref="AY9:AY18" ca="1" si="9">(AW9-AU9)/AW9</f>
        <v>3.3096912741930073E-3</v>
      </c>
    </row>
    <row r="10" spans="1:51" x14ac:dyDescent="0.3">
      <c r="A10" s="133">
        <v>4</v>
      </c>
      <c r="B10" s="17" t="s">
        <v>6</v>
      </c>
      <c r="C10" s="18">
        <f ca="1">VLOOKUP($B10,OFFSET(Push!$B$2,2,0,78,5),4,FALSE)</f>
        <v>24.972940000000001</v>
      </c>
      <c r="D10" s="18">
        <f ca="1">VLOOKUP($B10,OFFSET(WLC!$B$3,2,Sintesi!D$3,78,5),4,FALSE)</f>
        <v>24.25066</v>
      </c>
      <c r="E10" s="18">
        <f ca="1">VLOOKUP($B10,OFFSET(WLC!$B$3,2,Sintesi!E$3,78,5),4,FALSE)</f>
        <v>24.041799999999999</v>
      </c>
      <c r="F10" s="18">
        <f ca="1">VLOOKUP($B10,OFFSET(WLC!$B$3,2,Sintesi!F$3,78,5),4,FALSE)</f>
        <v>23.932680000000001</v>
      </c>
      <c r="G10" s="18">
        <f ca="1">VLOOKUP($B10,OFFSET(WLC!$B$3,2,Sintesi!G$3,78,5),4,FALSE)</f>
        <v>23.761399999999998</v>
      </c>
      <c r="H10" s="18">
        <f ca="1">VLOOKUP($B10,OFFSET(WLC!$B$3,2,Sintesi!H$3,78,5),4,FALSE)</f>
        <v>23.412949999999999</v>
      </c>
      <c r="I10" s="18">
        <f ca="1">VLOOKUP($B10,OFFSET(WLC!$B$3,2,Sintesi!I$3,78,5),4,FALSE)</f>
        <v>23.202010000000001</v>
      </c>
      <c r="J10" s="18">
        <f ca="1">VLOOKUP($B10,OFFSET(WLC!$B$3,2,Sintesi!J$3,78,5),4,FALSE)</f>
        <v>22.881730000000001</v>
      </c>
      <c r="K10" s="18">
        <f ca="1">VLOOKUP($B10,OFFSET(WLC!$B$3,2,Sintesi!K$3,78,5),4,FALSE)</f>
        <v>22.493929999999999</v>
      </c>
      <c r="L10" s="18">
        <f ca="1">VLOOKUP($B10,OFFSET(WLC!$B$3,2,Sintesi!L$3,78,5),4,FALSE)</f>
        <v>21.896419999999999</v>
      </c>
      <c r="M10" s="18">
        <f ca="1">VLOOKUP($B10,OFFSET(WLC!$B$3,2,Sintesi!M$3,78,5),4,FALSE)</f>
        <v>21.350629999999999</v>
      </c>
      <c r="N10" s="18">
        <f ca="1">VLOOKUP($B10,OFFSET(WLC!$B$3,2,Sintesi!N$3,78,5),4,FALSE)</f>
        <v>20.592780000000001</v>
      </c>
      <c r="O10" s="18">
        <f ca="1">VLOOKUP($B10,OFFSET(WLC!$B$3,2,Sintesi!O$3,78,5),4,FALSE)</f>
        <v>19.849679999999999</v>
      </c>
      <c r="P10" s="18">
        <f ca="1">VLOOKUP($B10,OFFSET(WLC!$B$3,2,Sintesi!P$3,78,5),4,FALSE)</f>
        <v>18.88617</v>
      </c>
      <c r="Q10" s="18">
        <f ca="1">VLOOKUP($B10,OFFSET(WLC!$B$3,2,Sintesi!Q$3,78,5),4,FALSE)</f>
        <v>17.59928</v>
      </c>
      <c r="R10" s="18">
        <f ca="1">VLOOKUP($B10,OFFSET(WLC!$B$3,2,Sintesi!R$3,78,5),4,FALSE)</f>
        <v>17.050039999999999</v>
      </c>
      <c r="S10" s="18">
        <f ca="1">VLOOKUP($B10,OFFSET(WLC!$B$3,2,Sintesi!S$3,78,5),4,FALSE)</f>
        <v>16.421469999999999</v>
      </c>
      <c r="Y10" s="15">
        <v>0.12</v>
      </c>
      <c r="Z10" s="15">
        <f t="shared" ref="Z10:Z17" si="10">Y10*AA10</f>
        <v>0.6</v>
      </c>
      <c r="AA10" s="15">
        <v>5</v>
      </c>
      <c r="AB10" s="16">
        <f t="shared" ca="1" si="4"/>
        <v>6.5745766666666672</v>
      </c>
      <c r="AC10" s="16">
        <f t="shared" ca="1" si="3"/>
        <v>6.5633566666666674</v>
      </c>
      <c r="AD10" s="16">
        <f t="shared" ca="1" si="3"/>
        <v>6.53545</v>
      </c>
      <c r="AE10" s="16">
        <f t="shared" ca="1" si="3"/>
        <v>6.6672766666666661</v>
      </c>
      <c r="AF10" s="16">
        <f t="shared" ca="1" si="3"/>
        <v>6.7625099999999998</v>
      </c>
      <c r="AG10" s="16">
        <f t="shared" ca="1" si="3"/>
        <v>6.9034533333333332</v>
      </c>
      <c r="AH10" s="16">
        <f t="shared" ca="1" si="3"/>
        <v>7.1360633333333325</v>
      </c>
      <c r="AI10" s="16">
        <f t="shared" ca="1" si="3"/>
        <v>7.6380266666666676</v>
      </c>
      <c r="AJ10" s="16">
        <f t="shared" ca="1" si="3"/>
        <v>8.2508800000000004</v>
      </c>
      <c r="AK10" s="16">
        <f t="shared" ca="1" si="3"/>
        <v>9.1311366666666665</v>
      </c>
      <c r="AL10" s="16">
        <f t="shared" ca="1" si="3"/>
        <v>10.419613333333334</v>
      </c>
      <c r="AM10" s="16">
        <f t="shared" ca="1" si="3"/>
        <v>11.553799999999999</v>
      </c>
      <c r="AN10" s="16">
        <f t="shared" ca="1" si="3"/>
        <v>13.602996666666666</v>
      </c>
      <c r="AO10" s="16">
        <f t="shared" ca="1" si="3"/>
        <v>18.416786666666667</v>
      </c>
      <c r="AP10" s="16">
        <f t="shared" ca="1" si="3"/>
        <v>23.908803333333335</v>
      </c>
      <c r="AQ10" s="16">
        <f t="shared" ca="1" si="3"/>
        <v>28.916326666666667</v>
      </c>
      <c r="AR10" s="16">
        <f t="shared" ca="1" si="3"/>
        <v>31.321080000000002</v>
      </c>
      <c r="AU10" s="33">
        <f t="shared" ca="1" si="5"/>
        <v>7.2026599999999998</v>
      </c>
      <c r="AV10" s="15">
        <f t="shared" ca="1" si="6"/>
        <v>240</v>
      </c>
      <c r="AW10" s="33">
        <f t="shared" ca="1" si="7"/>
        <v>7.23529</v>
      </c>
      <c r="AX10" s="15">
        <f t="shared" ca="1" si="8"/>
        <v>252</v>
      </c>
      <c r="AY10" s="35">
        <f t="shared" ca="1" si="9"/>
        <v>4.5098399649495958E-3</v>
      </c>
    </row>
    <row r="11" spans="1:51" x14ac:dyDescent="0.3">
      <c r="A11" s="133">
        <v>5</v>
      </c>
      <c r="B11" s="17" t="s">
        <v>8</v>
      </c>
      <c r="C11" s="18">
        <f ca="1">VLOOKUP($B11,OFFSET(Push!$B$2,2,0,78,5),4,FALSE)</f>
        <v>21.301349999999999</v>
      </c>
      <c r="D11" s="18">
        <f ca="1">VLOOKUP($B11,OFFSET(WLC!$B$3,2,Sintesi!D$3,78,5),4,FALSE)</f>
        <v>20.579689999999999</v>
      </c>
      <c r="E11" s="18">
        <f ca="1">VLOOKUP($B11,OFFSET(WLC!$B$3,2,Sintesi!E$3,78,5),4,FALSE)</f>
        <v>20.37067</v>
      </c>
      <c r="F11" s="18">
        <f ca="1">VLOOKUP($B11,OFFSET(WLC!$B$3,2,Sintesi!F$3,78,5),4,FALSE)</f>
        <v>20.261990000000001</v>
      </c>
      <c r="G11" s="18">
        <f ca="1">VLOOKUP($B11,OFFSET(WLC!$B$3,2,Sintesi!G$3,78,5),4,FALSE)</f>
        <v>20.091460000000001</v>
      </c>
      <c r="H11" s="18">
        <f ca="1">VLOOKUP($B11,OFFSET(WLC!$B$3,2,Sintesi!H$3,78,5),4,FALSE)</f>
        <v>19.743069999999999</v>
      </c>
      <c r="I11" s="18">
        <f ca="1">VLOOKUP($B11,OFFSET(WLC!$B$3,2,Sintesi!I$3,78,5),4,FALSE)</f>
        <v>19.532609999999998</v>
      </c>
      <c r="J11" s="18">
        <f ca="1">VLOOKUP($B11,OFFSET(WLC!$B$3,2,Sintesi!J$3,78,5),4,FALSE)</f>
        <v>19.212679999999999</v>
      </c>
      <c r="K11" s="18">
        <f ca="1">VLOOKUP($B11,OFFSET(WLC!$B$3,2,Sintesi!K$3,78,5),4,FALSE)</f>
        <v>18.825890000000001</v>
      </c>
      <c r="L11" s="18">
        <f ca="1">VLOOKUP($B11,OFFSET(WLC!$B$3,2,Sintesi!L$3,78,5),4,FALSE)</f>
        <v>18.229759999999999</v>
      </c>
      <c r="M11" s="18">
        <f ca="1">VLOOKUP($B11,OFFSET(WLC!$B$3,2,Sintesi!M$3,78,5),4,FALSE)</f>
        <v>17.687660000000001</v>
      </c>
      <c r="N11" s="18">
        <f ca="1">VLOOKUP($B11,OFFSET(WLC!$B$3,2,Sintesi!N$3,78,5),4,FALSE)</f>
        <v>16.931850000000001</v>
      </c>
      <c r="O11" s="18">
        <f ca="1">VLOOKUP($B11,OFFSET(WLC!$B$3,2,Sintesi!O$3,78,5),4,FALSE)</f>
        <v>16.192170000000001</v>
      </c>
      <c r="P11" s="18">
        <f ca="1">VLOOKUP($B11,OFFSET(WLC!$B$3,2,Sintesi!P$3,78,5),4,FALSE)</f>
        <v>15.240589999999999</v>
      </c>
      <c r="Q11" s="18">
        <f ca="1">VLOOKUP($B11,OFFSET(WLC!$B$3,2,Sintesi!Q$3,78,5),4,FALSE)</f>
        <v>13.96799</v>
      </c>
      <c r="R11" s="18">
        <f ca="1">VLOOKUP($B11,OFFSET(WLC!$B$3,2,Sintesi!R$3,78,5),4,FALSE)</f>
        <v>13.43117</v>
      </c>
      <c r="S11" s="18">
        <f ca="1">VLOOKUP($B11,OFFSET(WLC!$B$3,2,Sintesi!S$3,78,5),4,FALSE)</f>
        <v>12.808249999999999</v>
      </c>
      <c r="Y11" s="15">
        <v>0.12</v>
      </c>
      <c r="Z11" s="15">
        <f t="shared" si="10"/>
        <v>0.48</v>
      </c>
      <c r="AA11" s="15">
        <v>4</v>
      </c>
      <c r="AB11" s="16">
        <f t="shared" ca="1" si="4"/>
        <v>5.9138633333333335</v>
      </c>
      <c r="AC11" s="16">
        <f t="shared" ca="1" si="3"/>
        <v>5.892783333333333</v>
      </c>
      <c r="AD11" s="16">
        <f t="shared" ca="1" si="3"/>
        <v>5.8682400000000001</v>
      </c>
      <c r="AE11" s="16">
        <f t="shared" ca="1" si="3"/>
        <v>5.9707233333333329</v>
      </c>
      <c r="AF11" s="16">
        <f t="shared" ca="1" si="3"/>
        <v>6.04298</v>
      </c>
      <c r="AG11" s="16">
        <f t="shared" ca="1" si="3"/>
        <v>6.150316666666666</v>
      </c>
      <c r="AH11" s="16">
        <f t="shared" ca="1" si="3"/>
        <v>6.3301466666666659</v>
      </c>
      <c r="AI11" s="16">
        <f t="shared" ca="1" si="3"/>
        <v>6.7237233333333339</v>
      </c>
      <c r="AJ11" s="16">
        <f t="shared" ca="1" si="3"/>
        <v>7.2047600000000003</v>
      </c>
      <c r="AK11" s="16">
        <f t="shared" ca="1" si="3"/>
        <v>7.8973933333333326</v>
      </c>
      <c r="AL11" s="16">
        <f t="shared" ca="1" si="3"/>
        <v>8.9136366666666653</v>
      </c>
      <c r="AM11" s="16">
        <f t="shared" ca="1" si="3"/>
        <v>9.8069799999999994</v>
      </c>
      <c r="AN11" s="16">
        <f t="shared" ca="1" si="3"/>
        <v>11.426703333333332</v>
      </c>
      <c r="AO11" s="16">
        <f t="shared" ca="1" si="3"/>
        <v>15.248363333333334</v>
      </c>
      <c r="AP11" s="16">
        <f t="shared" ca="1" si="3"/>
        <v>19.615926666666667</v>
      </c>
      <c r="AQ11" s="16">
        <f t="shared" ca="1" si="3"/>
        <v>23.604723333333332</v>
      </c>
      <c r="AR11" s="16">
        <f t="shared" ca="1" si="3"/>
        <v>25.51549</v>
      </c>
      <c r="AU11" s="33">
        <f t="shared" ca="1" si="5"/>
        <v>6.53545</v>
      </c>
      <c r="AV11" s="15">
        <f t="shared" ca="1" si="6"/>
        <v>240</v>
      </c>
      <c r="AW11" s="33">
        <f t="shared" ca="1" si="7"/>
        <v>6.5745766666666672</v>
      </c>
      <c r="AX11" s="15">
        <f t="shared" ca="1" si="8"/>
        <v>252</v>
      </c>
      <c r="AY11" s="35">
        <f t="shared" ca="1" si="9"/>
        <v>5.9512069978650889E-3</v>
      </c>
    </row>
    <row r="12" spans="1:51" x14ac:dyDescent="0.3">
      <c r="A12" s="133">
        <v>6</v>
      </c>
      <c r="B12" s="17" t="s">
        <v>9</v>
      </c>
      <c r="C12" s="19">
        <f ca="1">VLOOKUP($B12,OFFSET(Push!$B$2,2,0,78,5),4,FALSE)</f>
        <v>0.76626000000000005</v>
      </c>
      <c r="D12" s="19">
        <f ca="1">VLOOKUP($B12,OFFSET(WLC!$B$3,2,Sintesi!D$3,78,5),4,FALSE)</f>
        <v>0.76939999999999997</v>
      </c>
      <c r="E12" s="19">
        <f ca="1">VLOOKUP($B12,OFFSET(WLC!$B$3,2,Sintesi!E$3,78,5),4,FALSE)</f>
        <v>0.77100000000000002</v>
      </c>
      <c r="F12" s="19">
        <f ca="1">VLOOKUP($B12,OFFSET(WLC!$B$3,2,Sintesi!F$3,78,5),4,FALSE)</f>
        <v>0.76888999999999996</v>
      </c>
      <c r="G12" s="19">
        <f ca="1">VLOOKUP($B12,OFFSET(WLC!$B$3,2,Sintesi!G$3,78,5),4,FALSE)</f>
        <v>0.76742999999999995</v>
      </c>
      <c r="H12" s="19">
        <f ca="1">VLOOKUP($B12,OFFSET(WLC!$B$3,2,Sintesi!H$3,78,5),4,FALSE)</f>
        <v>0.76971000000000001</v>
      </c>
      <c r="I12" s="19">
        <f ca="1">VLOOKUP($B12,OFFSET(WLC!$B$3,2,Sintesi!I$3,78,5),4,FALSE)</f>
        <v>0.76751999999999998</v>
      </c>
      <c r="J12" s="19">
        <f ca="1">VLOOKUP($B12,OFFSET(WLC!$B$3,2,Sintesi!J$3,78,5),4,FALSE)</f>
        <v>0.76275000000000004</v>
      </c>
      <c r="K12" s="19">
        <f ca="1">VLOOKUP($B12,OFFSET(WLC!$B$3,2,Sintesi!K$3,78,5),4,FALSE)</f>
        <v>0.76173000000000002</v>
      </c>
      <c r="L12" s="19">
        <f ca="1">VLOOKUP($B12,OFFSET(WLC!$B$3,2,Sintesi!L$3,78,5),4,FALSE)</f>
        <v>0.75690999999999997</v>
      </c>
      <c r="M12" s="19">
        <f ca="1">VLOOKUP($B12,OFFSET(WLC!$B$3,2,Sintesi!M$3,78,5),4,FALSE)</f>
        <v>0.74934000000000001</v>
      </c>
      <c r="N12" s="19">
        <f ca="1">VLOOKUP($B12,OFFSET(WLC!$B$3,2,Sintesi!N$3,78,5),4,FALSE)</f>
        <v>0.74553000000000003</v>
      </c>
      <c r="O12" s="19">
        <f ca="1">VLOOKUP($B12,OFFSET(WLC!$B$3,2,Sintesi!O$3,78,5),4,FALSE)</f>
        <v>0.73370000000000002</v>
      </c>
      <c r="P12" s="19">
        <f ca="1">VLOOKUP($B12,OFFSET(WLC!$B$3,2,Sintesi!P$3,78,5),4,FALSE)</f>
        <v>0.69355</v>
      </c>
      <c r="Q12" s="19">
        <f ca="1">VLOOKUP($B12,OFFSET(WLC!$B$3,2,Sintesi!Q$3,78,5),4,FALSE)</f>
        <v>0.67071000000000003</v>
      </c>
      <c r="R12" s="19">
        <f ca="1">VLOOKUP($B12,OFFSET(WLC!$B$3,2,Sintesi!R$3,78,5),4,FALSE)</f>
        <v>0.6472</v>
      </c>
      <c r="S12" s="19">
        <f ca="1">VLOOKUP($B12,OFFSET(WLC!$B$3,2,Sintesi!S$3,78,5),4,FALSE)</f>
        <v>0.63207999999999998</v>
      </c>
      <c r="Y12" s="15">
        <v>0.12</v>
      </c>
      <c r="Z12" s="15">
        <f t="shared" si="10"/>
        <v>0.36</v>
      </c>
      <c r="AA12" s="15">
        <v>3</v>
      </c>
      <c r="AB12" s="16">
        <f t="shared" ca="1" si="4"/>
        <v>5.2531499999999998</v>
      </c>
      <c r="AC12" s="16">
        <f t="shared" ca="1" si="3"/>
        <v>5.2222100000000005</v>
      </c>
      <c r="AD12" s="16">
        <f t="shared" ca="1" si="3"/>
        <v>5.2010299999999994</v>
      </c>
      <c r="AE12" s="16">
        <f t="shared" ca="1" si="3"/>
        <v>5.2741699999999998</v>
      </c>
      <c r="AF12" s="16">
        <f t="shared" ca="1" si="3"/>
        <v>5.3234499999999993</v>
      </c>
      <c r="AG12" s="16">
        <f t="shared" ca="1" si="3"/>
        <v>5.3971799999999996</v>
      </c>
      <c r="AH12" s="16">
        <f t="shared" ca="1" si="3"/>
        <v>5.5242299999999993</v>
      </c>
      <c r="AI12" s="16">
        <f t="shared" ca="1" si="3"/>
        <v>5.8094200000000003</v>
      </c>
      <c r="AJ12" s="16">
        <f t="shared" ca="1" si="3"/>
        <v>6.1586400000000001</v>
      </c>
      <c r="AK12" s="16">
        <f t="shared" ca="1" si="3"/>
        <v>6.6636499999999996</v>
      </c>
      <c r="AL12" s="16">
        <f t="shared" ca="1" si="3"/>
        <v>7.4076599999999999</v>
      </c>
      <c r="AM12" s="16">
        <f t="shared" ca="1" si="3"/>
        <v>8.0601599999999998</v>
      </c>
      <c r="AN12" s="16">
        <f t="shared" ca="1" si="3"/>
        <v>9.2504100000000005</v>
      </c>
      <c r="AO12" s="16">
        <f t="shared" ca="1" si="3"/>
        <v>12.079940000000001</v>
      </c>
      <c r="AP12" s="16">
        <f t="shared" ca="1" si="3"/>
        <v>15.323049999999999</v>
      </c>
      <c r="AQ12" s="16">
        <f t="shared" ca="1" si="3"/>
        <v>18.293120000000002</v>
      </c>
      <c r="AR12" s="16">
        <f t="shared" ca="1" si="3"/>
        <v>19.709899999999998</v>
      </c>
      <c r="AU12" s="33">
        <f t="shared" ca="1" si="5"/>
        <v>5.8682400000000001</v>
      </c>
      <c r="AV12" s="15">
        <f t="shared" ca="1" si="6"/>
        <v>240</v>
      </c>
      <c r="AW12" s="33">
        <f t="shared" ca="1" si="7"/>
        <v>5.9138633333333335</v>
      </c>
      <c r="AX12" s="15">
        <f t="shared" ca="1" si="8"/>
        <v>252</v>
      </c>
      <c r="AY12" s="35">
        <f t="shared" ca="1" si="9"/>
        <v>7.7146411341937251E-3</v>
      </c>
    </row>
    <row r="13" spans="1:51" x14ac:dyDescent="0.3">
      <c r="A13" s="133">
        <v>7</v>
      </c>
      <c r="B13" s="12" t="s">
        <v>10</v>
      </c>
      <c r="C13" s="13">
        <f ca="1">VLOOKUP($B13,OFFSET(Push!$B$2,2,0,78,5),4,FALSE)</f>
        <v>16.643509999999999</v>
      </c>
      <c r="D13" s="13">
        <f ca="1">VLOOKUP($B13,OFFSET(WLC!$B$3,2,Sintesi!D$3,78,5),4,FALSE)</f>
        <v>16.475149999999999</v>
      </c>
      <c r="E13" s="13">
        <f ca="1">VLOOKUP($B13,OFFSET(WLC!$B$3,2,Sintesi!E$3,78,5),4,FALSE)</f>
        <v>16.437639999999998</v>
      </c>
      <c r="F13" s="13">
        <f ca="1">VLOOKUP($B13,OFFSET(WLC!$B$3,2,Sintesi!F$3,78,5),4,FALSE)</f>
        <v>16.628060000000001</v>
      </c>
      <c r="G13" s="13">
        <f ca="1">VLOOKUP($B13,OFFSET(WLC!$B$3,2,Sintesi!G$3,78,5),4,FALSE)</f>
        <v>16.897089999999999</v>
      </c>
      <c r="H13" s="13">
        <f ca="1">VLOOKUP($B13,OFFSET(WLC!$B$3,2,Sintesi!H$3,78,5),4,FALSE)</f>
        <v>17.219750000000001</v>
      </c>
      <c r="I13" s="13">
        <f ca="1">VLOOKUP($B13,OFFSET(WLC!$B$3,2,Sintesi!I$3,78,5),4,FALSE)</f>
        <v>18.004470000000001</v>
      </c>
      <c r="J13" s="13">
        <f ca="1">VLOOKUP($B13,OFFSET(WLC!$B$3,2,Sintesi!J$3,78,5),4,FALSE)</f>
        <v>19.269159999999999</v>
      </c>
      <c r="K13" s="13">
        <f ca="1">VLOOKUP($B13,OFFSET(WLC!$B$3,2,Sintesi!K$3,78,5),4,FALSE)</f>
        <v>21.355360000000001</v>
      </c>
      <c r="L13" s="13">
        <f ca="1">VLOOKUP($B13,OFFSET(WLC!$B$3,2,Sintesi!L$3,78,5),4,FALSE)</f>
        <v>24.034880000000001</v>
      </c>
      <c r="M13" s="13">
        <f ca="1">VLOOKUP($B13,OFFSET(WLC!$B$3,2,Sintesi!M$3,78,5),4,FALSE)</f>
        <v>27.46979</v>
      </c>
      <c r="N13" s="13">
        <f ca="1">VLOOKUP($B13,OFFSET(WLC!$B$3,2,Sintesi!N$3,78,5),4,FALSE)</f>
        <v>31.68965</v>
      </c>
      <c r="O13" s="13">
        <f ca="1">VLOOKUP($B13,OFFSET(WLC!$B$3,2,Sintesi!O$3,78,5),4,FALSE)</f>
        <v>37.238939999999999</v>
      </c>
      <c r="P13" s="13">
        <f ca="1">VLOOKUP($B13,OFFSET(WLC!$B$3,2,Sintesi!P$3,78,5),4,FALSE)</f>
        <v>48.145130000000002</v>
      </c>
      <c r="Q13" s="13">
        <f ca="1">VLOOKUP($B13,OFFSET(WLC!$B$3,2,Sintesi!Q$3,78,5),4,FALSE)</f>
        <v>61.661459999999998</v>
      </c>
      <c r="R13" s="13">
        <f ca="1">VLOOKUP($B13,OFFSET(WLC!$B$3,2,Sintesi!R$3,78,5),4,FALSE)</f>
        <v>71.929839999999999</v>
      </c>
      <c r="S13" s="13">
        <f ca="1">VLOOKUP($B13,OFFSET(WLC!$B$3,2,Sintesi!S$3,78,5),4,FALSE)</f>
        <v>76.757750000000001</v>
      </c>
      <c r="Y13" s="15">
        <v>0.12</v>
      </c>
      <c r="Z13" s="15">
        <f t="shared" si="10"/>
        <v>0.24</v>
      </c>
      <c r="AA13" s="15">
        <v>2</v>
      </c>
      <c r="AB13" s="16">
        <f t="shared" ca="1" si="4"/>
        <v>4.5924366666666661</v>
      </c>
      <c r="AC13" s="16">
        <f t="shared" ca="1" si="3"/>
        <v>4.551636666666667</v>
      </c>
      <c r="AD13" s="16">
        <f t="shared" ca="1" si="3"/>
        <v>4.5338199999999995</v>
      </c>
      <c r="AE13" s="16">
        <f t="shared" ca="1" si="3"/>
        <v>4.5776166666666667</v>
      </c>
      <c r="AF13" s="16">
        <f t="shared" ca="1" si="3"/>
        <v>4.6039199999999996</v>
      </c>
      <c r="AG13" s="16">
        <f t="shared" ca="1" si="3"/>
        <v>4.6440433333333324</v>
      </c>
      <c r="AH13" s="16">
        <f t="shared" ca="1" si="3"/>
        <v>4.7183133333333327</v>
      </c>
      <c r="AI13" s="16">
        <f t="shared" ca="1" si="3"/>
        <v>4.8951166666666666</v>
      </c>
      <c r="AJ13" s="16">
        <f t="shared" ca="1" si="3"/>
        <v>5.11252</v>
      </c>
      <c r="AK13" s="16">
        <f t="shared" ca="1" si="3"/>
        <v>5.4299066666666658</v>
      </c>
      <c r="AL13" s="16">
        <f t="shared" ca="1" si="3"/>
        <v>5.9016833333333327</v>
      </c>
      <c r="AM13" s="16">
        <f t="shared" ca="1" si="3"/>
        <v>6.3133400000000002</v>
      </c>
      <c r="AN13" s="16">
        <f t="shared" ca="1" si="3"/>
        <v>7.0741166666666668</v>
      </c>
      <c r="AO13" s="16">
        <f t="shared" ca="1" si="3"/>
        <v>8.9115166666666674</v>
      </c>
      <c r="AP13" s="16">
        <f t="shared" ca="1" si="3"/>
        <v>11.030173333333334</v>
      </c>
      <c r="AQ13" s="16">
        <f t="shared" ca="1" si="3"/>
        <v>12.981516666666668</v>
      </c>
      <c r="AR13" s="16">
        <f t="shared" ca="1" si="3"/>
        <v>13.904309999999999</v>
      </c>
      <c r="AU13" s="33">
        <f t="shared" ca="1" si="5"/>
        <v>5.2010299999999994</v>
      </c>
      <c r="AV13" s="15">
        <f t="shared" ca="1" si="6"/>
        <v>240</v>
      </c>
      <c r="AW13" s="33">
        <f t="shared" ca="1" si="7"/>
        <v>5.2531499999999998</v>
      </c>
      <c r="AX13" s="15">
        <f t="shared" ca="1" si="8"/>
        <v>252</v>
      </c>
      <c r="AY13" s="35">
        <f t="shared" ca="1" si="9"/>
        <v>9.9216660479903278E-3</v>
      </c>
    </row>
    <row r="14" spans="1:51" x14ac:dyDescent="0.3">
      <c r="A14" s="133">
        <v>8</v>
      </c>
      <c r="B14" s="12" t="s">
        <v>11</v>
      </c>
      <c r="C14" s="13">
        <f ca="1">VLOOKUP($B14,OFFSET(Push!$B$2,2,0,78,5),4,FALSE)</f>
        <v>3.9868600000000001</v>
      </c>
      <c r="D14" s="13">
        <f ca="1">VLOOKUP($B14,OFFSET(WLC!$B$3,2,Sintesi!D$3,78,5),4,FALSE)</f>
        <v>3.8904999999999998</v>
      </c>
      <c r="E14" s="13">
        <f ca="1">VLOOKUP($B14,OFFSET(WLC!$B$3,2,Sintesi!E$3,78,5),4,FALSE)</f>
        <v>3.8555999999999999</v>
      </c>
      <c r="F14" s="13">
        <f ca="1">VLOOKUP($B14,OFFSET(WLC!$B$3,2,Sintesi!F$3,78,5),4,FALSE)</f>
        <v>3.9589300000000001</v>
      </c>
      <c r="G14" s="13">
        <f ca="1">VLOOKUP($B14,OFFSET(WLC!$B$3,2,Sintesi!G$3,78,5),4,FALSE)</f>
        <v>4.0450400000000002</v>
      </c>
      <c r="H14" s="13">
        <f ca="1">VLOOKUP($B14,OFFSET(WLC!$B$3,2,Sintesi!H$3,78,5),4,FALSE)</f>
        <v>4.12643</v>
      </c>
      <c r="I14" s="13">
        <f ca="1">VLOOKUP($B14,OFFSET(WLC!$B$3,2,Sintesi!I$3,78,5),4,FALSE)</f>
        <v>4.3316800000000004</v>
      </c>
      <c r="J14" s="13">
        <f ca="1">VLOOKUP($B14,OFFSET(WLC!$B$3,2,Sintesi!J$3,78,5),4,FALSE)</f>
        <v>4.76579</v>
      </c>
      <c r="K14" s="13">
        <f ca="1">VLOOKUP($B14,OFFSET(WLC!$B$3,2,Sintesi!K$3,78,5),4,FALSE)</f>
        <v>5.30002</v>
      </c>
      <c r="L14" s="13">
        <f ca="1">VLOOKUP($B14,OFFSET(WLC!$B$3,2,Sintesi!L$3,78,5),4,FALSE)</f>
        <v>6.1217499999999996</v>
      </c>
      <c r="M14" s="13">
        <f ca="1">VLOOKUP($B14,OFFSET(WLC!$B$3,2,Sintesi!M$3,78,5),4,FALSE)</f>
        <v>7.4291700000000001</v>
      </c>
      <c r="N14" s="13">
        <f ca="1">VLOOKUP($B14,OFFSET(WLC!$B$3,2,Sintesi!N$3,78,5),4,FALSE)</f>
        <v>8.3886500000000002</v>
      </c>
      <c r="O14" s="13">
        <f ca="1">VLOOKUP($B14,OFFSET(WLC!$B$3,2,Sintesi!O$3,78,5),4,FALSE)</f>
        <v>10.41108</v>
      </c>
      <c r="P14" s="13">
        <f ca="1">VLOOKUP($B14,OFFSET(WLC!$B$3,2,Sintesi!P$3,78,5),4,FALSE)</f>
        <v>15.16511</v>
      </c>
      <c r="Q14" s="13">
        <f ca="1">VLOOKUP($B14,OFFSET(WLC!$B$3,2,Sintesi!Q$3,78,5),4,FALSE)</f>
        <v>20.935320000000001</v>
      </c>
      <c r="R14" s="13">
        <f ca="1">VLOOKUP($B14,OFFSET(WLC!$B$3,2,Sintesi!R$3,78,5),4,FALSE)</f>
        <v>26.16037</v>
      </c>
      <c r="S14" s="13">
        <f ca="1">VLOOKUP($B14,OFFSET(WLC!$B$3,2,Sintesi!S$3,78,5),4,FALSE)</f>
        <v>28.703579999999999</v>
      </c>
      <c r="Y14" s="15">
        <v>0.12</v>
      </c>
      <c r="Z14" s="15">
        <f t="shared" si="10"/>
        <v>0.12</v>
      </c>
      <c r="AA14" s="15">
        <v>1</v>
      </c>
      <c r="AB14" s="16">
        <f t="shared" ca="1" si="4"/>
        <v>3.9317233333333332</v>
      </c>
      <c r="AC14" s="16">
        <f t="shared" ca="1" si="3"/>
        <v>3.8810633333333335</v>
      </c>
      <c r="AD14" s="16">
        <f t="shared" ca="1" si="3"/>
        <v>3.8666099999999997</v>
      </c>
      <c r="AE14" s="16">
        <f t="shared" ca="1" si="3"/>
        <v>3.8810633333333331</v>
      </c>
      <c r="AF14" s="16">
        <f t="shared" ca="1" si="3"/>
        <v>3.8843899999999998</v>
      </c>
      <c r="AG14" s="16">
        <f t="shared" ca="1" si="3"/>
        <v>3.8909066666666661</v>
      </c>
      <c r="AH14" s="16">
        <f t="shared" ca="1" si="3"/>
        <v>3.9123966666666665</v>
      </c>
      <c r="AI14" s="16">
        <f t="shared" ca="1" si="3"/>
        <v>3.9808133333333333</v>
      </c>
      <c r="AJ14" s="16">
        <f t="shared" ca="1" si="3"/>
        <v>4.0663999999999998</v>
      </c>
      <c r="AK14" s="16">
        <f t="shared" ca="1" si="3"/>
        <v>4.1961633333333328</v>
      </c>
      <c r="AL14" s="16">
        <f t="shared" ca="1" si="3"/>
        <v>4.3957066666666664</v>
      </c>
      <c r="AM14" s="16">
        <f t="shared" ca="1" si="3"/>
        <v>4.5665199999999997</v>
      </c>
      <c r="AN14" s="16">
        <f t="shared" ca="1" si="3"/>
        <v>4.8978233333333332</v>
      </c>
      <c r="AO14" s="16">
        <f t="shared" ca="1" si="3"/>
        <v>5.7430933333333334</v>
      </c>
      <c r="AP14" s="16">
        <f t="shared" ca="1" si="3"/>
        <v>6.7372966666666665</v>
      </c>
      <c r="AQ14" s="16">
        <f t="shared" ca="1" si="3"/>
        <v>7.6699133333333336</v>
      </c>
      <c r="AR14" s="16">
        <f t="shared" ca="1" si="3"/>
        <v>8.0987200000000001</v>
      </c>
      <c r="AU14" s="33">
        <f t="shared" ca="1" si="5"/>
        <v>4.5338199999999995</v>
      </c>
      <c r="AV14" s="15">
        <f t="shared" ca="1" si="6"/>
        <v>240</v>
      </c>
      <c r="AW14" s="33">
        <f t="shared" ca="1" si="7"/>
        <v>4.5924366666666661</v>
      </c>
      <c r="AX14" s="15">
        <f t="shared" ca="1" si="8"/>
        <v>252</v>
      </c>
      <c r="AY14" s="35">
        <f t="shared" ca="1" si="9"/>
        <v>1.2763739801165803E-2</v>
      </c>
    </row>
    <row r="15" spans="1:51" x14ac:dyDescent="0.3">
      <c r="A15" s="133">
        <v>9</v>
      </c>
      <c r="B15" s="12" t="s">
        <v>12</v>
      </c>
      <c r="C15" s="13">
        <f ca="1">VLOOKUP($B15,OFFSET(Push!$B$2,2,0,78,5),4,FALSE)</f>
        <v>64</v>
      </c>
      <c r="D15" s="13">
        <f ca="1">VLOOKUP($B15,OFFSET(WLC!$B$3,2,Sintesi!D$3,78,5),4,FALSE)</f>
        <v>161.5</v>
      </c>
      <c r="E15" s="13">
        <f ca="1">VLOOKUP($B15,OFFSET(WLC!$B$3,2,Sintesi!E$3,78,5),4,FALSE)</f>
        <v>155.5</v>
      </c>
      <c r="F15" s="13">
        <f ca="1">VLOOKUP($B15,OFFSET(WLC!$B$3,2,Sintesi!F$3,78,5),4,FALSE)</f>
        <v>195</v>
      </c>
      <c r="G15" s="13">
        <f ca="1">VLOOKUP($B15,OFFSET(WLC!$B$3,2,Sintesi!G$3,78,5),4,FALSE)</f>
        <v>205.5</v>
      </c>
      <c r="H15" s="13">
        <f ca="1">VLOOKUP($B15,OFFSET(WLC!$B$3,2,Sintesi!H$3,78,5),4,FALSE)</f>
        <v>248</v>
      </c>
      <c r="I15" s="13">
        <f ca="1">VLOOKUP($B15,OFFSET(WLC!$B$3,2,Sintesi!I$3,78,5),4,FALSE)</f>
        <v>273.5</v>
      </c>
      <c r="J15" s="13">
        <f ca="1">VLOOKUP($B15,OFFSET(WLC!$B$3,2,Sintesi!J$3,78,5),4,FALSE)</f>
        <v>390</v>
      </c>
      <c r="K15" s="13">
        <f ca="1">VLOOKUP($B15,OFFSET(WLC!$B$3,2,Sintesi!K$3,78,5),4,FALSE)</f>
        <v>495</v>
      </c>
      <c r="L15" s="13">
        <f ca="1">VLOOKUP($B15,OFFSET(WLC!$B$3,2,Sintesi!L$3,78,5),4,FALSE)</f>
        <v>555.5</v>
      </c>
      <c r="M15" s="13">
        <f ca="1">VLOOKUP($B15,OFFSET(WLC!$B$3,2,Sintesi!M$3,78,5),4,FALSE)</f>
        <v>715.5</v>
      </c>
      <c r="N15" s="13">
        <f ca="1">VLOOKUP($B15,OFFSET(WLC!$B$3,2,Sintesi!N$3,78,5),4,FALSE)</f>
        <v>846</v>
      </c>
      <c r="O15" s="13">
        <f ca="1">VLOOKUP($B15,OFFSET(WLC!$B$3,2,Sintesi!O$3,78,5),4,FALSE)</f>
        <v>1052.5</v>
      </c>
      <c r="P15" s="13">
        <f ca="1">VLOOKUP($B15,OFFSET(WLC!$B$3,2,Sintesi!P$3,78,5),4,FALSE)</f>
        <v>1515</v>
      </c>
      <c r="Q15" s="13">
        <f ca="1">VLOOKUP($B15,OFFSET(WLC!$B$3,2,Sintesi!Q$3,78,5),4,FALSE)</f>
        <v>1824</v>
      </c>
      <c r="R15" s="13">
        <f ca="1">VLOOKUP($B15,OFFSET(WLC!$B$3,2,Sintesi!R$3,78,5),4,FALSE)</f>
        <v>1779.5</v>
      </c>
      <c r="S15" s="13">
        <f ca="1">VLOOKUP($B15,OFFSET(WLC!$B$3,2,Sintesi!S$3,78,5),4,FALSE)</f>
        <v>1915.5</v>
      </c>
      <c r="Y15" s="15">
        <v>0.12</v>
      </c>
      <c r="Z15" s="15">
        <f t="shared" si="10"/>
        <v>0.06</v>
      </c>
      <c r="AA15" s="20">
        <v>0.5</v>
      </c>
      <c r="AB15" s="16">
        <f t="shared" ca="1" si="4"/>
        <v>3.6013666666666664</v>
      </c>
      <c r="AC15" s="16">
        <f t="shared" ca="1" si="3"/>
        <v>3.5457766666666668</v>
      </c>
      <c r="AD15" s="16">
        <f t="shared" ca="1" si="3"/>
        <v>3.5330049999999997</v>
      </c>
      <c r="AE15" s="16">
        <f t="shared" ca="1" si="3"/>
        <v>3.5327866666666665</v>
      </c>
      <c r="AF15" s="16">
        <f t="shared" ca="1" si="3"/>
        <v>3.5246249999999999</v>
      </c>
      <c r="AG15" s="16">
        <f t="shared" ca="1" si="3"/>
        <v>3.5143383333333329</v>
      </c>
      <c r="AH15" s="16">
        <f t="shared" ca="1" si="3"/>
        <v>3.5094383333333332</v>
      </c>
      <c r="AI15" s="16">
        <f t="shared" ca="1" si="3"/>
        <v>3.5236616666666669</v>
      </c>
      <c r="AJ15" s="16">
        <f t="shared" ca="1" si="3"/>
        <v>3.5433400000000002</v>
      </c>
      <c r="AK15" s="16">
        <f t="shared" ca="1" si="3"/>
        <v>3.5792916666666663</v>
      </c>
      <c r="AL15" s="16">
        <f t="shared" ca="1" si="3"/>
        <v>3.6427183333333333</v>
      </c>
      <c r="AM15" s="16">
        <f t="shared" ca="1" si="3"/>
        <v>3.6931099999999999</v>
      </c>
      <c r="AN15" s="16">
        <f t="shared" ca="1" si="3"/>
        <v>3.8096766666666664</v>
      </c>
      <c r="AO15" s="16">
        <f t="shared" ca="1" si="3"/>
        <v>4.1588816666666668</v>
      </c>
      <c r="AP15" s="16">
        <f t="shared" ca="1" si="3"/>
        <v>4.5908583333333333</v>
      </c>
      <c r="AQ15" s="16">
        <f t="shared" ca="1" si="3"/>
        <v>5.0141116666666665</v>
      </c>
      <c r="AR15" s="16">
        <f t="shared" ca="1" si="3"/>
        <v>5.195924999999999</v>
      </c>
      <c r="AU15" s="33">
        <f t="shared" ca="1" si="5"/>
        <v>3.8666099999999997</v>
      </c>
      <c r="AV15" s="15">
        <f t="shared" ca="1" si="6"/>
        <v>240</v>
      </c>
      <c r="AW15" s="33">
        <f t="shared" ca="1" si="7"/>
        <v>3.9317233333333332</v>
      </c>
      <c r="AX15" s="15">
        <f t="shared" ca="1" si="8"/>
        <v>252</v>
      </c>
      <c r="AY15" s="35">
        <f t="shared" ca="1" si="9"/>
        <v>1.6561016076919684E-2</v>
      </c>
    </row>
    <row r="16" spans="1:51" x14ac:dyDescent="0.3">
      <c r="A16" s="133">
        <v>10</v>
      </c>
      <c r="B16" s="12" t="s">
        <v>13</v>
      </c>
      <c r="C16" s="13">
        <f ca="1">VLOOKUP($B16,OFFSET(Push!$B$2,2,0,78,5),4,FALSE)</f>
        <v>22.014489999999999</v>
      </c>
      <c r="D16" s="13">
        <f ca="1">VLOOKUP($B16,OFFSET(WLC!$B$3,2,Sintesi!D$3,78,5),4,FALSE)</f>
        <v>21.905480000000001</v>
      </c>
      <c r="E16" s="13">
        <f ca="1">VLOOKUP($B16,OFFSET(WLC!$B$3,2,Sintesi!E$3,78,5),4,FALSE)</f>
        <v>21.9313</v>
      </c>
      <c r="F16" s="13">
        <f ca="1">VLOOKUP($B16,OFFSET(WLC!$B$3,2,Sintesi!F$3,78,5),4,FALSE)</f>
        <v>21.92088</v>
      </c>
      <c r="G16" s="13">
        <f ca="1">VLOOKUP($B16,OFFSET(WLC!$B$3,2,Sintesi!G$3,78,5),4,FALSE)</f>
        <v>21.90241</v>
      </c>
      <c r="H16" s="13">
        <f ca="1">VLOOKUP($B16,OFFSET(WLC!$B$3,2,Sintesi!H$3,78,5),4,FALSE)</f>
        <v>21.85528</v>
      </c>
      <c r="I16" s="13">
        <f ca="1">VLOOKUP($B16,OFFSET(WLC!$B$3,2,Sintesi!I$3,78,5),4,FALSE)</f>
        <v>21.753799999999998</v>
      </c>
      <c r="J16" s="13">
        <f ca="1">VLOOKUP($B16,OFFSET(WLC!$B$3,2,Sintesi!J$3,78,5),4,FALSE)</f>
        <v>21.74813</v>
      </c>
      <c r="K16" s="13">
        <f ca="1">VLOOKUP($B16,OFFSET(WLC!$B$3,2,Sintesi!K$3,78,5),4,FALSE)</f>
        <v>21.621919999999999</v>
      </c>
      <c r="L16" s="13">
        <f ca="1">VLOOKUP($B16,OFFSET(WLC!$B$3,2,Sintesi!L$3,78,5),4,FALSE)</f>
        <v>21.654150000000001</v>
      </c>
      <c r="M16" s="13">
        <f ca="1">VLOOKUP($B16,OFFSET(WLC!$B$3,2,Sintesi!M$3,78,5),4,FALSE)</f>
        <v>21.547740000000001</v>
      </c>
      <c r="N16" s="13">
        <f ca="1">VLOOKUP($B16,OFFSET(WLC!$B$3,2,Sintesi!N$3,78,5),4,FALSE)</f>
        <v>21.592479999999998</v>
      </c>
      <c r="O16" s="13">
        <f ca="1">VLOOKUP($B16,OFFSET(WLC!$B$3,2,Sintesi!O$3,78,5),4,FALSE)</f>
        <v>21.480930000000001</v>
      </c>
      <c r="P16" s="13">
        <f ca="1">VLOOKUP($B16,OFFSET(WLC!$B$3,2,Sintesi!P$3,78,5),4,FALSE)</f>
        <v>21.714020000000001</v>
      </c>
      <c r="Q16" s="13">
        <f ca="1">VLOOKUP($B16,OFFSET(WLC!$B$3,2,Sintesi!Q$3,78,5),4,FALSE)</f>
        <v>21.993179999999999</v>
      </c>
      <c r="R16" s="13">
        <f ca="1">VLOOKUP($B16,OFFSET(WLC!$B$3,2,Sintesi!R$3,78,5),4,FALSE)</f>
        <v>22.068439999999999</v>
      </c>
      <c r="S16" s="13">
        <f ca="1">VLOOKUP($B16,OFFSET(WLC!$B$3,2,Sintesi!S$3,78,5),4,FALSE)</f>
        <v>22.302630000000001</v>
      </c>
      <c r="Y16" s="15">
        <v>0.12</v>
      </c>
      <c r="Z16" s="15">
        <f t="shared" si="10"/>
        <v>3.9999999999999994E-2</v>
      </c>
      <c r="AA16" s="20">
        <f>1/3</f>
        <v>0.33333333333333331</v>
      </c>
      <c r="AB16" s="16">
        <f t="shared" ca="1" si="4"/>
        <v>3.4912477777777777</v>
      </c>
      <c r="AC16" s="16">
        <f t="shared" ca="1" si="3"/>
        <v>3.4340144444444443</v>
      </c>
      <c r="AD16" s="16">
        <f t="shared" ca="1" si="3"/>
        <v>3.4218033333333331</v>
      </c>
      <c r="AE16" s="16">
        <f t="shared" ca="1" si="3"/>
        <v>3.4166944444444445</v>
      </c>
      <c r="AF16" s="16">
        <f t="shared" ca="1" si="3"/>
        <v>3.4047033333333334</v>
      </c>
      <c r="AG16" s="16">
        <f t="shared" ca="1" si="3"/>
        <v>3.3888155555555555</v>
      </c>
      <c r="AH16" s="16">
        <f t="shared" ca="1" si="3"/>
        <v>3.3751188888888888</v>
      </c>
      <c r="AI16" s="16">
        <f t="shared" ca="1" si="3"/>
        <v>3.3712777777777778</v>
      </c>
      <c r="AJ16" s="16">
        <f t="shared" ca="1" si="3"/>
        <v>3.3689866666666668</v>
      </c>
      <c r="AK16" s="16">
        <f t="shared" ca="1" si="3"/>
        <v>3.3736677777777775</v>
      </c>
      <c r="AL16" s="16">
        <f t="shared" ca="1" si="3"/>
        <v>3.3917222222222225</v>
      </c>
      <c r="AM16" s="16">
        <f t="shared" ca="1" si="3"/>
        <v>3.4019733333333333</v>
      </c>
      <c r="AN16" s="16">
        <f t="shared" ca="1" si="3"/>
        <v>3.4469611111111109</v>
      </c>
      <c r="AO16" s="16">
        <f t="shared" ca="1" si="3"/>
        <v>3.630811111111111</v>
      </c>
      <c r="AP16" s="16">
        <f t="shared" ca="1" si="3"/>
        <v>3.8753788888888887</v>
      </c>
      <c r="AQ16" s="16">
        <f t="shared" ca="1" si="3"/>
        <v>4.1288444444444448</v>
      </c>
      <c r="AR16" s="16">
        <f t="shared" ca="1" si="3"/>
        <v>4.2283266666666659</v>
      </c>
      <c r="AU16" s="33">
        <f t="shared" ca="1" si="5"/>
        <v>3.5094383333333332</v>
      </c>
      <c r="AV16" s="15">
        <f t="shared" ca="1" si="6"/>
        <v>200</v>
      </c>
      <c r="AW16" s="33">
        <f t="shared" ca="1" si="7"/>
        <v>3.6013666666666664</v>
      </c>
      <c r="AX16" s="15">
        <f t="shared" ca="1" si="8"/>
        <v>252</v>
      </c>
      <c r="AY16" s="35">
        <f t="shared" ca="1" si="9"/>
        <v>2.5525957738265985E-2</v>
      </c>
    </row>
    <row r="17" spans="1:51" x14ac:dyDescent="0.3">
      <c r="A17" s="133">
        <v>11</v>
      </c>
      <c r="B17" s="12" t="s">
        <v>14</v>
      </c>
      <c r="C17" s="31">
        <f ca="1">VLOOKUP($B17,OFFSET(Push!$B$2,2,0,78,5),4,FALSE)</f>
        <v>17.50488</v>
      </c>
      <c r="D17" s="31">
        <f ca="1">VLOOKUP($B17,OFFSET(WLC!$B$3,2,Sintesi!D$3,78,5),4,FALSE)</f>
        <v>17.483339999999998</v>
      </c>
      <c r="E17" s="31">
        <f ca="1">VLOOKUP($B17,OFFSET(WLC!$B$3,2,Sintesi!E$3,78,5),4,FALSE)</f>
        <v>17.532969999999999</v>
      </c>
      <c r="F17" s="31">
        <f ca="1">VLOOKUP($B17,OFFSET(WLC!$B$3,2,Sintesi!F$3,78,5),4,FALSE)</f>
        <v>17.483560000000001</v>
      </c>
      <c r="G17" s="31">
        <f ca="1">VLOOKUP($B17,OFFSET(WLC!$B$3,2,Sintesi!G$3,78,5),4,FALSE)</f>
        <v>17.439720000000001</v>
      </c>
      <c r="H17" s="31">
        <f ca="1">VLOOKUP($B17,OFFSET(WLC!$B$3,2,Sintesi!H$3,78,5),4,FALSE)</f>
        <v>17.451070000000001</v>
      </c>
      <c r="I17" s="31">
        <f ca="1">VLOOKUP($B17,OFFSET(WLC!$B$3,2,Sintesi!I$3,78,5),4,FALSE)</f>
        <v>17.3339</v>
      </c>
      <c r="J17" s="31">
        <f ca="1">VLOOKUP($B17,OFFSET(WLC!$B$3,2,Sintesi!J$3,78,5),4,FALSE)</f>
        <v>17.232859999999999</v>
      </c>
      <c r="K17" s="31">
        <f ca="1">VLOOKUP($B17,OFFSET(WLC!$B$3,2,Sintesi!K$3,78,5),4,FALSE)</f>
        <v>17.117699999999999</v>
      </c>
      <c r="L17" s="31">
        <f ca="1">VLOOKUP($B17,OFFSET(WLC!$B$3,2,Sintesi!L$3,78,5),4,FALSE)</f>
        <v>17.047180000000001</v>
      </c>
      <c r="M17" s="31">
        <f ca="1">VLOOKUP($B17,OFFSET(WLC!$B$3,2,Sintesi!M$3,78,5),4,FALSE)</f>
        <v>16.81916</v>
      </c>
      <c r="N17" s="31">
        <f ca="1">VLOOKUP($B17,OFFSET(WLC!$B$3,2,Sintesi!N$3,78,5),4,FALSE)</f>
        <v>16.770050000000001</v>
      </c>
      <c r="O17" s="31">
        <f ca="1">VLOOKUP($B17,OFFSET(WLC!$B$3,2,Sintesi!O$3,78,5),4,FALSE)</f>
        <v>16.468360000000001</v>
      </c>
      <c r="P17" s="31">
        <f ca="1">VLOOKUP($B17,OFFSET(WLC!$B$3,2,Sintesi!P$3,78,5),4,FALSE)</f>
        <v>15.87101</v>
      </c>
      <c r="Q17" s="31">
        <f ca="1">VLOOKUP($B17,OFFSET(WLC!$B$3,2,Sintesi!Q$3,78,5),4,FALSE)</f>
        <v>15.6092</v>
      </c>
      <c r="R17" s="31">
        <f ca="1">VLOOKUP($B17,OFFSET(WLC!$B$3,2,Sintesi!R$3,78,5),4,FALSE)</f>
        <v>15.191549999999999</v>
      </c>
      <c r="S17" s="31">
        <f ca="1">VLOOKUP($B17,OFFSET(WLC!$B$3,2,Sintesi!S$3,78,5),4,FALSE)</f>
        <v>15.03871</v>
      </c>
      <c r="Y17" s="15">
        <v>0.12</v>
      </c>
      <c r="Z17" s="15">
        <f t="shared" si="10"/>
        <v>0.03</v>
      </c>
      <c r="AA17" s="20">
        <v>0.25</v>
      </c>
      <c r="AB17" s="16">
        <f t="shared" ca="1" si="4"/>
        <v>3.4361883333333334</v>
      </c>
      <c r="AC17" s="16">
        <f t="shared" ca="1" si="3"/>
        <v>3.3781333333333334</v>
      </c>
      <c r="AD17" s="16">
        <f t="shared" ca="1" si="3"/>
        <v>3.3662025</v>
      </c>
      <c r="AE17" s="16">
        <f t="shared" ca="1" si="3"/>
        <v>3.3586483333333335</v>
      </c>
      <c r="AF17" s="16">
        <f t="shared" ca="1" si="3"/>
        <v>3.3447425000000002</v>
      </c>
      <c r="AG17" s="16">
        <f t="shared" ca="1" si="3"/>
        <v>3.3260541666666663</v>
      </c>
      <c r="AH17" s="16">
        <f t="shared" ca="1" si="3"/>
        <v>3.3079591666666666</v>
      </c>
      <c r="AI17" s="16">
        <f t="shared" ca="1" si="3"/>
        <v>3.2950858333333333</v>
      </c>
      <c r="AJ17" s="16">
        <f t="shared" ca="1" si="3"/>
        <v>3.2818100000000001</v>
      </c>
      <c r="AK17" s="16">
        <f t="shared" ca="1" si="3"/>
        <v>3.2708558333333331</v>
      </c>
      <c r="AL17" s="16">
        <f t="shared" ca="1" si="3"/>
        <v>3.2662241666666669</v>
      </c>
      <c r="AM17" s="16">
        <f t="shared" ca="1" si="3"/>
        <v>3.256405</v>
      </c>
      <c r="AN17" s="16">
        <f t="shared" ca="1" si="3"/>
        <v>3.2656033333333334</v>
      </c>
      <c r="AO17" s="16">
        <f t="shared" ca="1" si="3"/>
        <v>3.3667758333333335</v>
      </c>
      <c r="AP17" s="16">
        <f t="shared" ca="1" si="3"/>
        <v>3.5176391666666667</v>
      </c>
      <c r="AQ17" s="16">
        <f t="shared" ca="1" si="3"/>
        <v>3.6862108333333339</v>
      </c>
      <c r="AR17" s="16">
        <f t="shared" ca="1" si="3"/>
        <v>3.7445274999999993</v>
      </c>
      <c r="AU17" s="33">
        <f t="shared" ca="1" si="5"/>
        <v>3.3689866666666668</v>
      </c>
      <c r="AV17" s="15">
        <f t="shared" ca="1" si="6"/>
        <v>180</v>
      </c>
      <c r="AW17" s="33">
        <f t="shared" ca="1" si="7"/>
        <v>3.4912477777777777</v>
      </c>
      <c r="AX17" s="15">
        <f t="shared" ca="1" si="8"/>
        <v>252</v>
      </c>
      <c r="AY17" s="35">
        <f t="shared" ca="1" si="9"/>
        <v>3.5019316557626752E-2</v>
      </c>
    </row>
    <row r="18" spans="1:51" x14ac:dyDescent="0.3">
      <c r="A18" s="133">
        <v>12</v>
      </c>
      <c r="B18" s="17" t="s">
        <v>30</v>
      </c>
      <c r="C18" s="18">
        <f ca="1">VLOOKUP($B18,OFFSET(Push!$B$2,2,0,78,5),4,FALSE)</f>
        <v>36.59496</v>
      </c>
      <c r="D18" s="18">
        <f ca="1">VLOOKUP($B18,OFFSET(WLC!$B$3,2,Sintesi!D$3,78,5),4,FALSE)</f>
        <v>35.497700000000002</v>
      </c>
      <c r="E18" s="18">
        <f ca="1">VLOOKUP($B18,OFFSET(WLC!$B$3,2,Sintesi!E$3,78,5),4,FALSE)</f>
        <v>35.186300000000003</v>
      </c>
      <c r="F18" s="18">
        <f ca="1">VLOOKUP($B18,OFFSET(WLC!$B$3,2,Sintesi!F$3,78,5),4,FALSE)</f>
        <v>35.029040000000002</v>
      </c>
      <c r="G18" s="18">
        <f ca="1">VLOOKUP($B18,OFFSET(WLC!$B$3,2,Sintesi!G$3,78,5),4,FALSE)</f>
        <v>34.762819999999998</v>
      </c>
      <c r="H18" s="18">
        <f ca="1">VLOOKUP($B18,OFFSET(WLC!$B$3,2,Sintesi!H$3,78,5),4,FALSE)</f>
        <v>34.258710000000001</v>
      </c>
      <c r="I18" s="18">
        <f ca="1">VLOOKUP($B18,OFFSET(WLC!$B$3,2,Sintesi!I$3,78,5),4,FALSE)</f>
        <v>33.931919999999998</v>
      </c>
      <c r="J18" s="18">
        <f ca="1">VLOOKUP($B18,OFFSET(WLC!$B$3,2,Sintesi!J$3,78,5),4,FALSE)</f>
        <v>33.464219999999997</v>
      </c>
      <c r="K18" s="18">
        <f ca="1">VLOOKUP($B18,OFFSET(WLC!$B$3,2,Sintesi!K$3,78,5),4,FALSE)</f>
        <v>32.884520000000002</v>
      </c>
      <c r="L18" s="18">
        <f ca="1">VLOOKUP($B18,OFFSET(WLC!$B$3,2,Sintesi!L$3,78,5),4,FALSE)</f>
        <v>32.003700000000002</v>
      </c>
      <c r="M18" s="18">
        <f ca="1">VLOOKUP($B18,OFFSET(WLC!$B$3,2,Sintesi!M$3,78,5),4,FALSE)</f>
        <v>31.170680000000001</v>
      </c>
      <c r="N18" s="18">
        <f ca="1">VLOOKUP($B18,OFFSET(WLC!$B$3,2,Sintesi!N$3,78,5),4,FALSE)</f>
        <v>30.043700000000001</v>
      </c>
      <c r="O18" s="18">
        <f ca="1">VLOOKUP($B18,OFFSET(WLC!$B$3,2,Sintesi!O$3,78,5),4,FALSE)</f>
        <v>28.930299999999999</v>
      </c>
      <c r="P18" s="18">
        <f ca="1">VLOOKUP($B18,OFFSET(WLC!$B$3,2,Sintesi!P$3,78,5),4,FALSE)</f>
        <v>27.437809999999999</v>
      </c>
      <c r="Q18" s="18">
        <f ca="1">VLOOKUP($B18,OFFSET(WLC!$B$3,2,Sintesi!Q$3,78,5),4,FALSE)</f>
        <v>25.508679999999998</v>
      </c>
      <c r="R18" s="18">
        <f ca="1">VLOOKUP($B18,OFFSET(WLC!$B$3,2,Sintesi!R$3,78,5),4,FALSE)</f>
        <v>24.616440000000001</v>
      </c>
      <c r="S18" s="18">
        <f ca="1">VLOOKUP($B18,OFFSET(WLC!$B$3,2,Sintesi!S$3,78,5),4,FALSE)</f>
        <v>23.637260000000001</v>
      </c>
      <c r="AU18" s="33">
        <f t="shared" ca="1" si="5"/>
        <v>3.256405</v>
      </c>
      <c r="AV18" s="15">
        <f t="shared" ca="1" si="6"/>
        <v>150</v>
      </c>
      <c r="AW18" s="33">
        <f t="shared" ca="1" si="7"/>
        <v>3.4361883333333334</v>
      </c>
      <c r="AX18" s="15">
        <f t="shared" ca="1" si="8"/>
        <v>252</v>
      </c>
      <c r="AY18" s="35">
        <f t="shared" ca="1" si="9"/>
        <v>5.2320570321863442E-2</v>
      </c>
    </row>
    <row r="19" spans="1:51" x14ac:dyDescent="0.3">
      <c r="A19" s="133">
        <v>13</v>
      </c>
      <c r="B19" s="17" t="s">
        <v>33</v>
      </c>
      <c r="C19" s="18">
        <f ca="1">VLOOKUP($B19,OFFSET(Push!$B$2,2,0,78,5),4,FALSE)</f>
        <v>107.37612</v>
      </c>
      <c r="D19" s="18">
        <f ca="1">VLOOKUP($B19,OFFSET(WLC!$B$3,2,Sintesi!D$3,78,5),4,FALSE)</f>
        <v>103.76421000000001</v>
      </c>
      <c r="E19" s="18">
        <f ca="1">VLOOKUP($B19,OFFSET(WLC!$B$3,2,Sintesi!E$3,78,5),4,FALSE)</f>
        <v>103.00172999999999</v>
      </c>
      <c r="F19" s="18">
        <f ca="1">VLOOKUP($B19,OFFSET(WLC!$B$3,2,Sintesi!F$3,78,5),4,FALSE)</f>
        <v>102.45619000000001</v>
      </c>
      <c r="G19" s="18">
        <f ca="1">VLOOKUP($B19,OFFSET(WLC!$B$3,2,Sintesi!G$3,78,5),4,FALSE)</f>
        <v>101.49088999999999</v>
      </c>
      <c r="H19" s="18">
        <f ca="1">VLOOKUP($B19,OFFSET(WLC!$B$3,2,Sintesi!H$3,78,5),4,FALSE)</f>
        <v>100.1388</v>
      </c>
      <c r="I19" s="18">
        <f ca="1">VLOOKUP($B19,OFFSET(WLC!$B$3,2,Sintesi!I$3,78,5),4,FALSE)</f>
        <v>99.124350000000007</v>
      </c>
      <c r="J19" s="18">
        <f ca="1">VLOOKUP($B19,OFFSET(WLC!$B$3,2,Sintesi!J$3,78,5),4,FALSE)</f>
        <v>97.74221</v>
      </c>
      <c r="K19" s="18">
        <f ca="1">VLOOKUP($B19,OFFSET(WLC!$B$3,2,Sintesi!K$3,78,5),4,FALSE)</f>
        <v>95.890529999999998</v>
      </c>
      <c r="L19" s="18">
        <f ca="1">VLOOKUP($B19,OFFSET(WLC!$B$3,2,Sintesi!L$3,78,5),4,FALSE)</f>
        <v>93.193709999999996</v>
      </c>
      <c r="M19" s="18">
        <f ca="1">VLOOKUP($B19,OFFSET(WLC!$B$3,2,Sintesi!M$3,78,5),4,FALSE)</f>
        <v>90.584729999999993</v>
      </c>
      <c r="N19" s="18">
        <f ca="1">VLOOKUP($B19,OFFSET(WLC!$B$3,2,Sintesi!N$3,78,5),4,FALSE)</f>
        <v>87.381360000000001</v>
      </c>
      <c r="O19" s="18">
        <f ca="1">VLOOKUP($B19,OFFSET(WLC!$B$3,2,Sintesi!O$3,78,5),4,FALSE)</f>
        <v>83.917429999999996</v>
      </c>
      <c r="P19" s="18">
        <f ca="1">VLOOKUP($B19,OFFSET(WLC!$B$3,2,Sintesi!P$3,78,5),4,FALSE)</f>
        <v>79.651899999999998</v>
      </c>
      <c r="Q19" s="18">
        <f ca="1">VLOOKUP($B19,OFFSET(WLC!$B$3,2,Sintesi!Q$3,78,5),4,FALSE)</f>
        <v>73.912130000000005</v>
      </c>
      <c r="R19" s="18">
        <f ca="1">VLOOKUP($B19,OFFSET(WLC!$B$3,2,Sintesi!R$3,78,5),4,FALSE)</f>
        <v>71.108710000000002</v>
      </c>
      <c r="S19" s="18">
        <f ca="1">VLOOKUP($B19,OFFSET(WLC!$B$3,2,Sintesi!S$3,78,5),4,FALSE)</f>
        <v>68.293930000000003</v>
      </c>
      <c r="Y19" s="14" t="s">
        <v>75</v>
      </c>
      <c r="AB19" s="135"/>
    </row>
    <row r="20" spans="1:51" x14ac:dyDescent="0.3">
      <c r="A20" s="133">
        <v>14</v>
      </c>
      <c r="B20" s="12" t="s">
        <v>43</v>
      </c>
      <c r="C20" s="13">
        <f ca="1">VLOOKUP($B20,OFFSET(Push!$B$2,2,0,78,5),4,FALSE)</f>
        <v>6.0991600000000004</v>
      </c>
      <c r="D20" s="13">
        <f ca="1">VLOOKUP($B20,OFFSET(WLC!$B$3,2,Sintesi!D$3,78,5),4,FALSE)</f>
        <v>5.9162800000000004</v>
      </c>
      <c r="E20" s="13">
        <f ca="1">VLOOKUP($B20,OFFSET(WLC!$B$3,2,Sintesi!E$3,78,5),4,FALSE)</f>
        <v>5.8643799999999997</v>
      </c>
      <c r="F20" s="13">
        <f ca="1">VLOOKUP($B20,OFFSET(WLC!$B$3,2,Sintesi!F$3,78,5),4,FALSE)</f>
        <v>5.8381699999999999</v>
      </c>
      <c r="G20" s="13">
        <f ca="1">VLOOKUP($B20,OFFSET(WLC!$B$3,2,Sintesi!G$3,78,5),4,FALSE)</f>
        <v>5.7938000000000001</v>
      </c>
      <c r="H20" s="13">
        <f ca="1">VLOOKUP($B20,OFFSET(WLC!$B$3,2,Sintesi!H$3,78,5),4,FALSE)</f>
        <v>5.7097899999999999</v>
      </c>
      <c r="I20" s="13">
        <f ca="1">VLOOKUP($B20,OFFSET(WLC!$B$3,2,Sintesi!I$3,78,5),4,FALSE)</f>
        <v>5.6553199999999997</v>
      </c>
      <c r="J20" s="13">
        <f ca="1">VLOOKUP($B20,OFFSET(WLC!$B$3,2,Sintesi!J$3,78,5),4,FALSE)</f>
        <v>5.5773700000000002</v>
      </c>
      <c r="K20" s="13">
        <f ca="1">VLOOKUP($B20,OFFSET(WLC!$B$3,2,Sintesi!K$3,78,5),4,FALSE)</f>
        <v>5.4807499999999996</v>
      </c>
      <c r="L20" s="13">
        <f ca="1">VLOOKUP($B20,OFFSET(WLC!$B$3,2,Sintesi!L$3,78,5),4,FALSE)</f>
        <v>5.3339499999999997</v>
      </c>
      <c r="M20" s="13">
        <f ca="1">VLOOKUP($B20,OFFSET(WLC!$B$3,2,Sintesi!M$3,78,5),4,FALSE)</f>
        <v>5.1951099999999997</v>
      </c>
      <c r="N20" s="13">
        <f ca="1">VLOOKUP($B20,OFFSET(WLC!$B$3,2,Sintesi!N$3,78,5),4,FALSE)</f>
        <v>5.0072799999999997</v>
      </c>
      <c r="O20" s="13">
        <f ca="1">VLOOKUP($B20,OFFSET(WLC!$B$3,2,Sintesi!O$3,78,5),4,FALSE)</f>
        <v>4.82172</v>
      </c>
      <c r="P20" s="13">
        <f ca="1">VLOOKUP($B20,OFFSET(WLC!$B$3,2,Sintesi!P$3,78,5),4,FALSE)</f>
        <v>4.5729699999999998</v>
      </c>
      <c r="Q20" s="13">
        <f ca="1">VLOOKUP($B20,OFFSET(WLC!$B$3,2,Sintesi!Q$3,78,5),4,FALSE)</f>
        <v>4.2514500000000002</v>
      </c>
      <c r="R20" s="13">
        <f ca="1">VLOOKUP($B20,OFFSET(WLC!$B$3,2,Sintesi!R$3,78,5),4,FALSE)</f>
        <v>4.1027399999999998</v>
      </c>
      <c r="S20" s="13">
        <f ca="1">VLOOKUP($B20,OFFSET(WLC!$B$3,2,Sintesi!S$3,78,5),4,FALSE)</f>
        <v>3.93954</v>
      </c>
      <c r="Y20" s="9" t="s">
        <v>71</v>
      </c>
      <c r="Z20" s="9" t="s">
        <v>72</v>
      </c>
      <c r="AA20" s="9" t="s">
        <v>74</v>
      </c>
      <c r="AB20" s="30" t="str">
        <f t="shared" ref="AB20:AR20" si="11">AB6</f>
        <v>Push</v>
      </c>
      <c r="AC20" s="9">
        <f t="shared" ca="1" si="11"/>
        <v>250</v>
      </c>
      <c r="AD20" s="9">
        <f t="shared" ca="1" si="11"/>
        <v>240</v>
      </c>
      <c r="AE20" s="9">
        <f t="shared" ca="1" si="11"/>
        <v>230</v>
      </c>
      <c r="AF20" s="9">
        <f t="shared" ca="1" si="11"/>
        <v>220</v>
      </c>
      <c r="AG20" s="9">
        <f t="shared" ca="1" si="11"/>
        <v>210</v>
      </c>
      <c r="AH20" s="9">
        <f t="shared" ca="1" si="11"/>
        <v>200</v>
      </c>
      <c r="AI20" s="9">
        <f t="shared" ca="1" si="11"/>
        <v>190</v>
      </c>
      <c r="AJ20" s="9">
        <f t="shared" ca="1" si="11"/>
        <v>180</v>
      </c>
      <c r="AK20" s="9">
        <f t="shared" ca="1" si="11"/>
        <v>170</v>
      </c>
      <c r="AL20" s="9">
        <f t="shared" ca="1" si="11"/>
        <v>160</v>
      </c>
      <c r="AM20" s="9">
        <f t="shared" ca="1" si="11"/>
        <v>150</v>
      </c>
      <c r="AN20" s="9">
        <f t="shared" ca="1" si="11"/>
        <v>140</v>
      </c>
      <c r="AO20" s="9">
        <f t="shared" ca="1" si="11"/>
        <v>130</v>
      </c>
      <c r="AP20" s="9">
        <f t="shared" ca="1" si="11"/>
        <v>120</v>
      </c>
      <c r="AQ20" s="9">
        <f t="shared" ca="1" si="11"/>
        <v>115</v>
      </c>
      <c r="AR20" s="9">
        <f t="shared" ca="1" si="11"/>
        <v>110</v>
      </c>
    </row>
    <row r="21" spans="1:51" x14ac:dyDescent="0.3">
      <c r="A21" s="133">
        <v>15</v>
      </c>
      <c r="B21" s="12" t="s">
        <v>44</v>
      </c>
      <c r="C21" s="13">
        <f ca="1">VLOOKUP($B21,OFFSET(Push!$B$2,2,0,78,5),4,FALSE)</f>
        <v>6.8940599999999996</v>
      </c>
      <c r="D21" s="13">
        <f ca="1">VLOOKUP($B21,OFFSET(WLC!$B$3,2,Sintesi!D$3,78,5),4,FALSE)</f>
        <v>6.6964499999999996</v>
      </c>
      <c r="E21" s="13">
        <f ca="1">VLOOKUP($B21,OFFSET(WLC!$B$3,2,Sintesi!E$3,78,5),4,FALSE)</f>
        <v>6.6396800000000002</v>
      </c>
      <c r="F21" s="13">
        <f ca="1">VLOOKUP($B21,OFFSET(WLC!$B$3,2,Sintesi!F$3,78,5),4,FALSE)</f>
        <v>6.6120900000000002</v>
      </c>
      <c r="G21" s="13">
        <f ca="1">VLOOKUP($B21,OFFSET(WLC!$B$3,2,Sintesi!G$3,78,5),4,FALSE)</f>
        <v>6.5661199999999997</v>
      </c>
      <c r="H21" s="13">
        <f ca="1">VLOOKUP($B21,OFFSET(WLC!$B$3,2,Sintesi!H$3,78,5),4,FALSE)</f>
        <v>6.4755000000000003</v>
      </c>
      <c r="I21" s="13">
        <f ca="1">VLOOKUP($B21,OFFSET(WLC!$B$3,2,Sintesi!I$3,78,5),4,FALSE)</f>
        <v>6.4135799999999996</v>
      </c>
      <c r="J21" s="13">
        <f ca="1">VLOOKUP($B21,OFFSET(WLC!$B$3,2,Sintesi!J$3,78,5),4,FALSE)</f>
        <v>6.3352399999999998</v>
      </c>
      <c r="K21" s="13">
        <f ca="1">VLOOKUP($B21,OFFSET(WLC!$B$3,2,Sintesi!K$3,78,5),4,FALSE)</f>
        <v>6.2271200000000002</v>
      </c>
      <c r="L21" s="13">
        <f ca="1">VLOOKUP($B21,OFFSET(WLC!$B$3,2,Sintesi!L$3,78,5),4,FALSE)</f>
        <v>6.0725899999999999</v>
      </c>
      <c r="M21" s="13">
        <f ca="1">VLOOKUP($B21,OFFSET(WLC!$B$3,2,Sintesi!M$3,78,5),4,FALSE)</f>
        <v>5.9233700000000002</v>
      </c>
      <c r="N21" s="13">
        <f ca="1">VLOOKUP($B21,OFFSET(WLC!$B$3,2,Sintesi!N$3,78,5),4,FALSE)</f>
        <v>5.7236900000000004</v>
      </c>
      <c r="O21" s="13">
        <f ca="1">VLOOKUP($B21,OFFSET(WLC!$B$3,2,Sintesi!O$3,78,5),4,FALSE)</f>
        <v>5.5135800000000001</v>
      </c>
      <c r="P21" s="13">
        <f ca="1">VLOOKUP($B21,OFFSET(WLC!$B$3,2,Sintesi!P$3,78,5),4,FALSE)</f>
        <v>5.2460899999999997</v>
      </c>
      <c r="Q21" s="13">
        <f ca="1">VLOOKUP($B21,OFFSET(WLC!$B$3,2,Sintesi!Q$3,78,5),4,FALSE)</f>
        <v>4.8946300000000003</v>
      </c>
      <c r="R21" s="13">
        <f ca="1">VLOOKUP($B21,OFFSET(WLC!$B$3,2,Sintesi!R$3,78,5),4,FALSE)</f>
        <v>4.7298400000000003</v>
      </c>
      <c r="S21" s="13">
        <f ca="1">VLOOKUP($B21,OFFSET(WLC!$B$3,2,Sintesi!S$3,78,5),4,FALSE)</f>
        <v>4.5507400000000002</v>
      </c>
      <c r="Y21" s="15">
        <v>0.12</v>
      </c>
      <c r="Z21" s="15">
        <f t="shared" ref="Z21:Z22" si="12">Y21*AA21</f>
        <v>0.96</v>
      </c>
      <c r="AA21" s="15">
        <v>8</v>
      </c>
      <c r="AB21" s="16">
        <f t="shared" ref="AB21:AR21" ca="1" si="13">Price-Dir_Cost-AB7</f>
        <v>6.4432833333333335</v>
      </c>
      <c r="AC21" s="16">
        <f t="shared" ca="1" si="13"/>
        <v>6.424923333333334</v>
      </c>
      <c r="AD21" s="16">
        <f t="shared" ca="1" si="13"/>
        <v>6.4629200000000004</v>
      </c>
      <c r="AE21" s="16">
        <f t="shared" ca="1" si="13"/>
        <v>6.2430633333333336</v>
      </c>
      <c r="AF21" s="16">
        <f t="shared" ca="1" si="13"/>
        <v>6.0789000000000009</v>
      </c>
      <c r="AG21" s="16">
        <f t="shared" ca="1" si="13"/>
        <v>5.8371366666666678</v>
      </c>
      <c r="AH21" s="16">
        <f t="shared" ca="1" si="13"/>
        <v>5.4461866666666676</v>
      </c>
      <c r="AI21" s="16">
        <f t="shared" ca="1" si="13"/>
        <v>4.6190633333333331</v>
      </c>
      <c r="AJ21" s="16">
        <f t="shared" ca="1" si="13"/>
        <v>3.6107600000000009</v>
      </c>
      <c r="AK21" s="16">
        <f t="shared" ca="1" si="13"/>
        <v>2.1676333333333346</v>
      </c>
      <c r="AL21" s="16">
        <f t="shared" ca="1" si="13"/>
        <v>6.2456666666667715E-2</v>
      </c>
      <c r="AM21" s="16">
        <f t="shared" ca="1" si="13"/>
        <v>-1.7942599999999977</v>
      </c>
      <c r="AN21" s="16">
        <f t="shared" ca="1" si="13"/>
        <v>-5.1318766666666669</v>
      </c>
      <c r="AO21" s="16">
        <f t="shared" ca="1" si="13"/>
        <v>-12.922056666666666</v>
      </c>
      <c r="AP21" s="16">
        <f t="shared" ca="1" si="13"/>
        <v>-21.787433333333333</v>
      </c>
      <c r="AQ21" s="16">
        <f t="shared" ca="1" si="13"/>
        <v>-29.851136666666669</v>
      </c>
      <c r="AR21" s="16">
        <f t="shared" ca="1" si="13"/>
        <v>-33.737849999999995</v>
      </c>
    </row>
    <row r="22" spans="1:51" x14ac:dyDescent="0.3">
      <c r="A22" s="133">
        <v>16</v>
      </c>
      <c r="B22" s="12" t="s">
        <v>19</v>
      </c>
      <c r="C22" s="13">
        <f ca="1">VLOOKUP($B22,OFFSET(Push!$B$2,2,0,78,5),4,FALSE)</f>
        <v>1.82351</v>
      </c>
      <c r="D22" s="13">
        <f ca="1">VLOOKUP($B22,OFFSET(WLC!$B$3,2,Sintesi!D$3,78,5),4,FALSE)</f>
        <v>1.7699800000000001</v>
      </c>
      <c r="E22" s="13">
        <f ca="1">VLOOKUP($B22,OFFSET(WLC!$B$3,2,Sintesi!E$3,78,5),4,FALSE)</f>
        <v>1.75471</v>
      </c>
      <c r="F22" s="13">
        <f ca="1">VLOOKUP($B22,OFFSET(WLC!$B$3,2,Sintesi!F$3,78,5),4,FALSE)</f>
        <v>1.74617</v>
      </c>
      <c r="G22" s="13">
        <f ca="1">VLOOKUP($B22,OFFSET(WLC!$B$3,2,Sintesi!G$3,78,5),4,FALSE)</f>
        <v>1.7331799999999999</v>
      </c>
      <c r="H22" s="13">
        <f ca="1">VLOOKUP($B22,OFFSET(WLC!$B$3,2,Sintesi!H$3,78,5),4,FALSE)</f>
        <v>1.70773</v>
      </c>
      <c r="I22" s="13">
        <f ca="1">VLOOKUP($B22,OFFSET(WLC!$B$3,2,Sintesi!I$3,78,5),4,FALSE)</f>
        <v>1.69156</v>
      </c>
      <c r="J22" s="13">
        <f ca="1">VLOOKUP($B22,OFFSET(WLC!$B$3,2,Sintesi!J$3,78,5),4,FALSE)</f>
        <v>1.66811</v>
      </c>
      <c r="K22" s="13">
        <f ca="1">VLOOKUP($B22,OFFSET(WLC!$B$3,2,Sintesi!K$3,78,5),4,FALSE)</f>
        <v>1.6397600000000001</v>
      </c>
      <c r="L22" s="13">
        <f ca="1">VLOOKUP($B22,OFFSET(WLC!$B$3,2,Sintesi!L$3,78,5),4,FALSE)</f>
        <v>1.59535</v>
      </c>
      <c r="M22" s="13">
        <f ca="1">VLOOKUP($B22,OFFSET(WLC!$B$3,2,Sintesi!M$3,78,5),4,FALSE)</f>
        <v>1.5535000000000001</v>
      </c>
      <c r="N22" s="13">
        <f ca="1">VLOOKUP($B22,OFFSET(WLC!$B$3,2,Sintesi!N$3,78,5),4,FALSE)</f>
        <v>1.4984599999999999</v>
      </c>
      <c r="O22" s="13">
        <f ca="1">VLOOKUP($B22,OFFSET(WLC!$B$3,2,Sintesi!O$3,78,5),4,FALSE)</f>
        <v>1.44268</v>
      </c>
      <c r="P22" s="13">
        <f ca="1">VLOOKUP($B22,OFFSET(WLC!$B$3,2,Sintesi!P$3,78,5),4,FALSE)</f>
        <v>1.3706</v>
      </c>
      <c r="Q22" s="13">
        <f ca="1">VLOOKUP($B22,OFFSET(WLC!$B$3,2,Sintesi!Q$3,78,5),4,FALSE)</f>
        <v>1.2743500000000001</v>
      </c>
      <c r="R22" s="13">
        <f ca="1">VLOOKUP($B22,OFFSET(WLC!$B$3,2,Sintesi!R$3,78,5),4,FALSE)</f>
        <v>1.2312000000000001</v>
      </c>
      <c r="S22" s="13">
        <f ca="1">VLOOKUP($B22,OFFSET(WLC!$B$3,2,Sintesi!S$3,78,5),4,FALSE)</f>
        <v>1.18404</v>
      </c>
      <c r="Y22" s="15">
        <v>0.12</v>
      </c>
      <c r="Z22" s="15">
        <f t="shared" si="12"/>
        <v>0.84</v>
      </c>
      <c r="AA22" s="15">
        <v>7</v>
      </c>
      <c r="AB22" s="16">
        <f t="shared" ref="AB22:AR22" ca="1" si="14">Price-Dir_Cost-AB8</f>
        <v>7.1039966666666672</v>
      </c>
      <c r="AC22" s="16">
        <f t="shared" ca="1" si="14"/>
        <v>7.0954966666666666</v>
      </c>
      <c r="AD22" s="16">
        <f t="shared" ca="1" si="14"/>
        <v>7.1301299999999994</v>
      </c>
      <c r="AE22" s="16">
        <f t="shared" ca="1" si="14"/>
        <v>6.9396166666666659</v>
      </c>
      <c r="AF22" s="16">
        <f t="shared" ca="1" si="14"/>
        <v>6.7984299999999998</v>
      </c>
      <c r="AG22" s="16">
        <f t="shared" ca="1" si="14"/>
        <v>6.5902733333333323</v>
      </c>
      <c r="AH22" s="16">
        <f t="shared" ca="1" si="14"/>
        <v>6.2521033333333342</v>
      </c>
      <c r="AI22" s="16">
        <f t="shared" ca="1" si="14"/>
        <v>5.5333666666666659</v>
      </c>
      <c r="AJ22" s="16">
        <f t="shared" ca="1" si="14"/>
        <v>4.6568799999999992</v>
      </c>
      <c r="AK22" s="16">
        <f t="shared" ca="1" si="14"/>
        <v>3.4013766666666676</v>
      </c>
      <c r="AL22" s="16">
        <f t="shared" ca="1" si="14"/>
        <v>1.5684333333333331</v>
      </c>
      <c r="AM22" s="16">
        <f t="shared" ca="1" si="14"/>
        <v>-4.7440000000001703E-2</v>
      </c>
      <c r="AN22" s="16">
        <f t="shared" ca="1" si="14"/>
        <v>-2.9555833333333332</v>
      </c>
      <c r="AO22" s="16">
        <f t="shared" ca="1" si="14"/>
        <v>-9.7536333333333332</v>
      </c>
      <c r="AP22" s="16">
        <f t="shared" ca="1" si="14"/>
        <v>-17.494556666666668</v>
      </c>
      <c r="AQ22" s="16">
        <f t="shared" ca="1" si="14"/>
        <v>-24.539533333333338</v>
      </c>
      <c r="AR22" s="16">
        <f t="shared" ca="1" si="14"/>
        <v>-27.932259999999999</v>
      </c>
    </row>
    <row r="23" spans="1:51" x14ac:dyDescent="0.3">
      <c r="A23" s="133">
        <v>17</v>
      </c>
      <c r="B23" s="12" t="s">
        <v>20</v>
      </c>
      <c r="C23" s="13">
        <f ca="1">VLOOKUP($B23,OFFSET(Push!$B$2,2,0,78,5),4,FALSE)</f>
        <v>1.4475</v>
      </c>
      <c r="D23" s="13">
        <f ca="1">VLOOKUP($B23,OFFSET(WLC!$B$3,2,Sintesi!D$3,78,5),4,FALSE)</f>
        <v>1.44051</v>
      </c>
      <c r="E23" s="13">
        <f ca="1">VLOOKUP($B23,OFFSET(WLC!$B$3,2,Sintesi!E$3,78,5),4,FALSE)</f>
        <v>1.44469</v>
      </c>
      <c r="F23" s="13">
        <f ca="1">VLOOKUP($B23,OFFSET(WLC!$B$3,2,Sintesi!F$3,78,5),4,FALSE)</f>
        <v>1.43834</v>
      </c>
      <c r="G23" s="13">
        <f ca="1">VLOOKUP($B23,OFFSET(WLC!$B$3,2,Sintesi!G$3,78,5),4,FALSE)</f>
        <v>1.4316800000000001</v>
      </c>
      <c r="H23" s="13">
        <f ca="1">VLOOKUP($B23,OFFSET(WLC!$B$3,2,Sintesi!H$3,78,5),4,FALSE)</f>
        <v>1.43004</v>
      </c>
      <c r="I23" s="13">
        <f ca="1">VLOOKUP($B23,OFFSET(WLC!$B$3,2,Sintesi!I$3,78,5),4,FALSE)</f>
        <v>1.41492</v>
      </c>
      <c r="J23" s="13">
        <f ca="1">VLOOKUP($B23,OFFSET(WLC!$B$3,2,Sintesi!J$3,78,5),4,FALSE)</f>
        <v>1.3984000000000001</v>
      </c>
      <c r="K23" s="13">
        <f ca="1">VLOOKUP($B23,OFFSET(WLC!$B$3,2,Sintesi!K$3,78,5),4,FALSE)</f>
        <v>1.38052</v>
      </c>
      <c r="L23" s="13">
        <f ca="1">VLOOKUP($B23,OFFSET(WLC!$B$3,2,Sintesi!L$3,78,5),4,FALSE)</f>
        <v>1.36707</v>
      </c>
      <c r="M23" s="13">
        <f ca="1">VLOOKUP($B23,OFFSET(WLC!$B$3,2,Sintesi!M$3,78,5),4,FALSE)</f>
        <v>1.33623</v>
      </c>
      <c r="N23" s="13">
        <f ca="1">VLOOKUP($B23,OFFSET(WLC!$B$3,2,Sintesi!N$3,78,5),4,FALSE)</f>
        <v>1.32124</v>
      </c>
      <c r="O23" s="13">
        <f ca="1">VLOOKUP($B23,OFFSET(WLC!$B$3,2,Sintesi!O$3,78,5),4,FALSE)</f>
        <v>1.27885</v>
      </c>
      <c r="P23" s="13">
        <f ca="1">VLOOKUP($B23,OFFSET(WLC!$B$3,2,Sintesi!P$3,78,5),4,FALSE)</f>
        <v>1.20407</v>
      </c>
      <c r="Q23" s="13">
        <f ca="1">VLOOKUP($B23,OFFSET(WLC!$B$3,2,Sintesi!Q$3,78,5),4,FALSE)</f>
        <v>1.1700699999999999</v>
      </c>
      <c r="R23" s="13">
        <f ca="1">VLOOKUP($B23,OFFSET(WLC!$B$3,2,Sintesi!R$3,78,5),4,FALSE)</f>
        <v>1.1271100000000001</v>
      </c>
      <c r="S23" s="13">
        <f ca="1">VLOOKUP($B23,OFFSET(WLC!$B$3,2,Sintesi!S$3,78,5),4,FALSE)</f>
        <v>1.1090899999999999</v>
      </c>
      <c r="Y23" s="15">
        <v>0.12</v>
      </c>
      <c r="Z23" s="15">
        <f>Y23*AA23</f>
        <v>0.72</v>
      </c>
      <c r="AA23" s="15">
        <v>6</v>
      </c>
      <c r="AB23" s="16">
        <f t="shared" ref="AB23:AR23" ca="1" si="15">Price-Dir_Cost-AB9</f>
        <v>7.76471</v>
      </c>
      <c r="AC23" s="16">
        <f t="shared" ca="1" si="15"/>
        <v>7.76607</v>
      </c>
      <c r="AD23" s="16">
        <f t="shared" ca="1" si="15"/>
        <v>7.7973400000000002</v>
      </c>
      <c r="AE23" s="16">
        <f t="shared" ca="1" si="15"/>
        <v>7.6361699999999999</v>
      </c>
      <c r="AF23" s="16">
        <f t="shared" ca="1" si="15"/>
        <v>7.5179600000000004</v>
      </c>
      <c r="AG23" s="16">
        <f t="shared" ca="1" si="15"/>
        <v>7.3434100000000004</v>
      </c>
      <c r="AH23" s="16">
        <f t="shared" ca="1" si="15"/>
        <v>7.0580200000000008</v>
      </c>
      <c r="AI23" s="16">
        <f t="shared" ca="1" si="15"/>
        <v>6.4476699999999987</v>
      </c>
      <c r="AJ23" s="16">
        <f t="shared" ca="1" si="15"/>
        <v>5.7029999999999994</v>
      </c>
      <c r="AK23" s="16">
        <f t="shared" ca="1" si="15"/>
        <v>4.6351200000000006</v>
      </c>
      <c r="AL23" s="16">
        <f t="shared" ca="1" si="15"/>
        <v>3.0744100000000003</v>
      </c>
      <c r="AM23" s="16">
        <f t="shared" ca="1" si="15"/>
        <v>1.6993800000000014</v>
      </c>
      <c r="AN23" s="16">
        <f t="shared" ca="1" si="15"/>
        <v>-0.77928999999999959</v>
      </c>
      <c r="AO23" s="16">
        <f t="shared" ca="1" si="15"/>
        <v>-6.58521</v>
      </c>
      <c r="AP23" s="16">
        <f t="shared" ca="1" si="15"/>
        <v>-13.20168</v>
      </c>
      <c r="AQ23" s="16">
        <f t="shared" ca="1" si="15"/>
        <v>-19.227930000000001</v>
      </c>
      <c r="AR23" s="16">
        <f t="shared" ca="1" si="15"/>
        <v>-22.126669999999997</v>
      </c>
    </row>
    <row r="24" spans="1:51" x14ac:dyDescent="0.3">
      <c r="A24" s="133">
        <v>18</v>
      </c>
      <c r="B24" s="12" t="s">
        <v>23</v>
      </c>
      <c r="C24" s="13">
        <f ca="1">VLOOKUP($B24,OFFSET(Push!$B$2,2,0,78,5),4,FALSE)</f>
        <v>1.98214</v>
      </c>
      <c r="D24" s="13">
        <f ca="1">VLOOKUP($B24,OFFSET(WLC!$B$3,2,Sintesi!D$3,78,5),4,FALSE)</f>
        <v>2.01172</v>
      </c>
      <c r="E24" s="13">
        <f ca="1">VLOOKUP($B24,OFFSET(WLC!$B$3,2,Sintesi!E$3,78,5),4,FALSE)</f>
        <v>2.00163</v>
      </c>
      <c r="F24" s="13">
        <f ca="1">VLOOKUP($B24,OFFSET(WLC!$B$3,2,Sintesi!F$3,78,5),4,FALSE)</f>
        <v>2.0896599999999999</v>
      </c>
      <c r="G24" s="13">
        <f ca="1">VLOOKUP($B24,OFFSET(WLC!$B$3,2,Sintesi!G$3,78,5),4,FALSE)</f>
        <v>2.1585899999999998</v>
      </c>
      <c r="H24" s="13">
        <f ca="1">VLOOKUP($B24,OFFSET(WLC!$B$3,2,Sintesi!H$3,78,5),4,FALSE)</f>
        <v>2.2594099999999999</v>
      </c>
      <c r="I24" s="13">
        <f ca="1">VLOOKUP($B24,OFFSET(WLC!$B$3,2,Sintesi!I$3,78,5),4,FALSE)</f>
        <v>2.4177499999999998</v>
      </c>
      <c r="J24" s="13">
        <f ca="1">VLOOKUP($B24,OFFSET(WLC!$B$3,2,Sintesi!J$3,78,5),4,FALSE)</f>
        <v>2.7429100000000002</v>
      </c>
      <c r="K24" s="13">
        <f ca="1">VLOOKUP($B24,OFFSET(WLC!$B$3,2,Sintesi!K$3,78,5),4,FALSE)</f>
        <v>3.13836</v>
      </c>
      <c r="L24" s="13">
        <f ca="1">VLOOKUP($B24,OFFSET(WLC!$B$3,2,Sintesi!L$3,78,5),4,FALSE)</f>
        <v>3.7012299999999998</v>
      </c>
      <c r="M24" s="13">
        <f ca="1">VLOOKUP($B24,OFFSET(WLC!$B$3,2,Sintesi!M$3,78,5),4,FALSE)</f>
        <v>4.5179299999999998</v>
      </c>
      <c r="N24" s="13">
        <f ca="1">VLOOKUP($B24,OFFSET(WLC!$B$3,2,Sintesi!N$3,78,5),4,FALSE)</f>
        <v>5.2404599999999997</v>
      </c>
      <c r="O24" s="13">
        <f ca="1">VLOOKUP($B24,OFFSET(WLC!$B$3,2,Sintesi!O$3,78,5),4,FALSE)</f>
        <v>6.52888</v>
      </c>
      <c r="P24" s="13">
        <f ca="1">VLOOKUP($B24,OFFSET(WLC!$B$3,2,Sintesi!P$3,78,5),4,FALSE)</f>
        <v>9.5052699999999994</v>
      </c>
      <c r="Q24" s="13">
        <f ca="1">VLOOKUP($B24,OFFSET(WLC!$B$3,2,Sintesi!Q$3,78,5),4,FALSE)</f>
        <v>12.878629999999999</v>
      </c>
      <c r="R24" s="13">
        <f ca="1">VLOOKUP($B24,OFFSET(WLC!$B$3,2,Sintesi!R$3,78,5),4,FALSE)</f>
        <v>15.934810000000001</v>
      </c>
      <c r="S24" s="13">
        <f ca="1">VLOOKUP($B24,OFFSET(WLC!$B$3,2,Sintesi!S$3,78,5),4,FALSE)</f>
        <v>17.41677</v>
      </c>
      <c r="Y24" s="15">
        <v>0.12</v>
      </c>
      <c r="Z24" s="15">
        <f t="shared" ref="Z24:Z31" si="16">Y24*AA24</f>
        <v>0.6</v>
      </c>
      <c r="AA24" s="15">
        <v>5</v>
      </c>
      <c r="AB24" s="16">
        <f t="shared" ref="AB24:AR24" ca="1" si="17">Price-Dir_Cost-AB10</f>
        <v>8.4254233333333328</v>
      </c>
      <c r="AC24" s="16">
        <f t="shared" ca="1" si="17"/>
        <v>8.4366433333333326</v>
      </c>
      <c r="AD24" s="16">
        <f t="shared" ca="1" si="17"/>
        <v>8.4645499999999991</v>
      </c>
      <c r="AE24" s="16">
        <f t="shared" ca="1" si="17"/>
        <v>8.3327233333333339</v>
      </c>
      <c r="AF24" s="16">
        <f t="shared" ca="1" si="17"/>
        <v>8.2374900000000011</v>
      </c>
      <c r="AG24" s="16">
        <f t="shared" ca="1" si="17"/>
        <v>8.0965466666666668</v>
      </c>
      <c r="AH24" s="16">
        <f t="shared" ca="1" si="17"/>
        <v>7.8639366666666675</v>
      </c>
      <c r="AI24" s="16">
        <f t="shared" ca="1" si="17"/>
        <v>7.3619733333333324</v>
      </c>
      <c r="AJ24" s="16">
        <f t="shared" ca="1" si="17"/>
        <v>6.7491199999999996</v>
      </c>
      <c r="AK24" s="16">
        <f t="shared" ca="1" si="17"/>
        <v>5.8688633333333335</v>
      </c>
      <c r="AL24" s="16">
        <f t="shared" ca="1" si="17"/>
        <v>4.5803866666666657</v>
      </c>
      <c r="AM24" s="16">
        <f t="shared" ca="1" si="17"/>
        <v>3.446200000000001</v>
      </c>
      <c r="AN24" s="16">
        <f t="shared" ca="1" si="17"/>
        <v>1.397003333333334</v>
      </c>
      <c r="AO24" s="16">
        <f t="shared" ca="1" si="17"/>
        <v>-3.4167866666666669</v>
      </c>
      <c r="AP24" s="16">
        <f t="shared" ca="1" si="17"/>
        <v>-8.908803333333335</v>
      </c>
      <c r="AQ24" s="16">
        <f t="shared" ca="1" si="17"/>
        <v>-13.916326666666667</v>
      </c>
      <c r="AR24" s="16">
        <f t="shared" ca="1" si="17"/>
        <v>-16.321080000000002</v>
      </c>
    </row>
    <row r="25" spans="1:51" x14ac:dyDescent="0.3">
      <c r="A25" s="133">
        <v>19</v>
      </c>
      <c r="B25" s="12" t="s">
        <v>17</v>
      </c>
      <c r="C25" s="13">
        <f ca="1">VLOOKUP($B25,OFFSET(Push!$B$2,2,0,78,5),4,FALSE)</f>
        <v>90.41695</v>
      </c>
      <c r="D25" s="13">
        <f ca="1">VLOOKUP($B25,OFFSET(WLC!$B$3,2,Sintesi!D$3,78,5),4,FALSE)</f>
        <v>90.375330000000005</v>
      </c>
      <c r="E25" s="13">
        <f ca="1">VLOOKUP($B25,OFFSET(WLC!$B$3,2,Sintesi!E$3,78,5),4,FALSE)</f>
        <v>90.35651</v>
      </c>
      <c r="F25" s="13">
        <f ca="1">VLOOKUP($B25,OFFSET(WLC!$B$3,2,Sintesi!F$3,78,5),4,FALSE)</f>
        <v>90.421080000000003</v>
      </c>
      <c r="G25" s="13">
        <f ca="1">VLOOKUP($B25,OFFSET(WLC!$B$3,2,Sintesi!G$3,78,5),4,FALSE)</f>
        <v>90.457800000000006</v>
      </c>
      <c r="H25" s="13">
        <f ca="1">VLOOKUP($B25,OFFSET(WLC!$B$3,2,Sintesi!H$3,78,5),4,FALSE)</f>
        <v>90.529309999999995</v>
      </c>
      <c r="I25" s="13">
        <f ca="1">VLOOKUP($B25,OFFSET(WLC!$B$3,2,Sintesi!I$3,78,5),4,FALSE)</f>
        <v>90.64855</v>
      </c>
      <c r="J25" s="13">
        <f ca="1">VLOOKUP($B25,OFFSET(WLC!$B$3,2,Sintesi!J$3,78,5),4,FALSE)</f>
        <v>90.928669999999997</v>
      </c>
      <c r="K25" s="13">
        <f ca="1">VLOOKUP($B25,OFFSET(WLC!$B$3,2,Sintesi!K$3,78,5),4,FALSE)</f>
        <v>91.260549999999995</v>
      </c>
      <c r="L25" s="13">
        <f ca="1">VLOOKUP($B25,OFFSET(WLC!$B$3,2,Sintesi!L$3,78,5),4,FALSE)</f>
        <v>91.738389999999995</v>
      </c>
      <c r="M25" s="13">
        <f ca="1">VLOOKUP($B25,OFFSET(WLC!$B$3,2,Sintesi!M$3,78,5),4,FALSE)</f>
        <v>92.418400000000005</v>
      </c>
      <c r="N25" s="13">
        <f ca="1">VLOOKUP($B25,OFFSET(WLC!$B$3,2,Sintesi!N$3,78,5),4,FALSE)</f>
        <v>93.036730000000006</v>
      </c>
      <c r="O25" s="13">
        <f ca="1">VLOOKUP($B25,OFFSET(WLC!$B$3,2,Sintesi!O$3,78,5),4,FALSE)</f>
        <v>94.164240000000007</v>
      </c>
      <c r="P25" s="13">
        <f ca="1">VLOOKUP($B25,OFFSET(WLC!$B$3,2,Sintesi!P$3,78,5),4,FALSE)</f>
        <v>96.781710000000004</v>
      </c>
      <c r="Q25" s="13">
        <f ca="1">VLOOKUP($B25,OFFSET(WLC!$B$3,2,Sintesi!Q$3,78,5),4,FALSE)</f>
        <v>99.774379999999994</v>
      </c>
      <c r="R25" s="13">
        <f ca="1">VLOOKUP($B25,OFFSET(WLC!$B$3,2,Sintesi!R$3,78,5),4,FALSE)</f>
        <v>102.51545</v>
      </c>
      <c r="S25" s="13">
        <f ca="1">VLOOKUP($B25,OFFSET(WLC!$B$3,2,Sintesi!S$3,78,5),4,FALSE)</f>
        <v>103.83441999999999</v>
      </c>
      <c r="Y25" s="15">
        <v>0.12</v>
      </c>
      <c r="Z25" s="15">
        <f t="shared" si="16"/>
        <v>0.48</v>
      </c>
      <c r="AA25" s="15">
        <v>4</v>
      </c>
      <c r="AB25" s="16">
        <f t="shared" ref="AB25:AR25" ca="1" si="18">Price-Dir_Cost-AB11</f>
        <v>9.0861366666666665</v>
      </c>
      <c r="AC25" s="16">
        <f t="shared" ca="1" si="18"/>
        <v>9.1072166666666661</v>
      </c>
      <c r="AD25" s="16">
        <f t="shared" ca="1" si="18"/>
        <v>9.1317599999999999</v>
      </c>
      <c r="AE25" s="16">
        <f t="shared" ca="1" si="18"/>
        <v>9.0292766666666679</v>
      </c>
      <c r="AF25" s="16">
        <f t="shared" ca="1" si="18"/>
        <v>8.95702</v>
      </c>
      <c r="AG25" s="16">
        <f t="shared" ca="1" si="18"/>
        <v>8.8496833333333349</v>
      </c>
      <c r="AH25" s="16">
        <f t="shared" ca="1" si="18"/>
        <v>8.6698533333333341</v>
      </c>
      <c r="AI25" s="16">
        <f t="shared" ca="1" si="18"/>
        <v>8.2762766666666661</v>
      </c>
      <c r="AJ25" s="16">
        <f t="shared" ca="1" si="18"/>
        <v>7.7952399999999997</v>
      </c>
      <c r="AK25" s="16">
        <f t="shared" ca="1" si="18"/>
        <v>7.1026066666666674</v>
      </c>
      <c r="AL25" s="16">
        <f t="shared" ca="1" si="18"/>
        <v>6.0863633333333347</v>
      </c>
      <c r="AM25" s="16">
        <f t="shared" ca="1" si="18"/>
        <v>5.1930200000000006</v>
      </c>
      <c r="AN25" s="16">
        <f t="shared" ca="1" si="18"/>
        <v>3.5732966666666677</v>
      </c>
      <c r="AO25" s="16">
        <f t="shared" ca="1" si="18"/>
        <v>-0.24836333333333371</v>
      </c>
      <c r="AP25" s="16">
        <f t="shared" ca="1" si="18"/>
        <v>-4.6159266666666667</v>
      </c>
      <c r="AQ25" s="16">
        <f t="shared" ca="1" si="18"/>
        <v>-8.6047233333333324</v>
      </c>
      <c r="AR25" s="16">
        <f t="shared" ca="1" si="18"/>
        <v>-10.51549</v>
      </c>
    </row>
    <row r="26" spans="1:51" x14ac:dyDescent="0.3">
      <c r="A26" s="133">
        <v>20</v>
      </c>
      <c r="B26" s="12" t="s">
        <v>26</v>
      </c>
      <c r="C26" s="13">
        <f ca="1">VLOOKUP($B26,OFFSET(Push!$B$2,2,0,78,5),4,FALSE)</f>
        <v>9.6505200000000002</v>
      </c>
      <c r="D26" s="13">
        <f ca="1">VLOOKUP($B26,OFFSET(WLC!$B$3,2,Sintesi!D$3,78,5),4,FALSE)</f>
        <v>9.6795799999999996</v>
      </c>
      <c r="E26" s="13">
        <f ca="1">VLOOKUP($B26,OFFSET(WLC!$B$3,2,Sintesi!E$3,78,5),4,FALSE)</f>
        <v>9.7011699999999994</v>
      </c>
      <c r="F26" s="13">
        <f ca="1">VLOOKUP($B26,OFFSET(WLC!$B$3,2,Sintesi!F$3,78,5),4,FALSE)</f>
        <v>9.6265400000000003</v>
      </c>
      <c r="G26" s="13">
        <f ca="1">VLOOKUP($B26,OFFSET(WLC!$B$3,2,Sintesi!G$3,78,5),4,FALSE)</f>
        <v>9.5750600000000006</v>
      </c>
      <c r="H26" s="13">
        <f ca="1">VLOOKUP($B26,OFFSET(WLC!$B$3,2,Sintesi!H$3,78,5),4,FALSE)</f>
        <v>9.5009399999999999</v>
      </c>
      <c r="I26" s="13">
        <f ca="1">VLOOKUP($B26,OFFSET(WLC!$B$3,2,Sintesi!I$3,78,5),4,FALSE)</f>
        <v>9.3725199999999997</v>
      </c>
      <c r="J26" s="13">
        <f ca="1">VLOOKUP($B26,OFFSET(WLC!$B$3,2,Sintesi!J$3,78,5),4,FALSE)</f>
        <v>9.0864499999999992</v>
      </c>
      <c r="K26" s="13">
        <f ca="1">VLOOKUP($B26,OFFSET(WLC!$B$3,2,Sintesi!K$3,78,5),4,FALSE)</f>
        <v>8.7341999999999995</v>
      </c>
      <c r="L26" s="13">
        <f ca="1">VLOOKUP($B26,OFFSET(WLC!$B$3,2,Sintesi!L$3,78,5),4,FALSE)</f>
        <v>8.2244299999999999</v>
      </c>
      <c r="M26" s="13">
        <f ca="1">VLOOKUP($B26,OFFSET(WLC!$B$3,2,Sintesi!M$3,78,5),4,FALSE)</f>
        <v>7.4692100000000003</v>
      </c>
      <c r="N26" s="13">
        <f ca="1">VLOOKUP($B26,OFFSET(WLC!$B$3,2,Sintesi!N$3,78,5),4,FALSE)</f>
        <v>6.8107300000000004</v>
      </c>
      <c r="O26" s="13">
        <f ca="1">VLOOKUP($B26,OFFSET(WLC!$B$3,2,Sintesi!O$3,78,5),4,FALSE)</f>
        <v>5.6095199999999998</v>
      </c>
      <c r="P26" s="13">
        <f ca="1">VLOOKUP($B26,OFFSET(WLC!$B$3,2,Sintesi!P$3,78,5),4,FALSE)</f>
        <v>2.7428599999999999</v>
      </c>
      <c r="Q26" s="13">
        <f ca="1">VLOOKUP($B26,OFFSET(WLC!$B$3,2,Sintesi!Q$3,78,5),4,FALSE)</f>
        <v>-0.54405999999999999</v>
      </c>
      <c r="R26" s="13">
        <f ca="1">VLOOKUP($B26,OFFSET(WLC!$B$3,2,Sintesi!R$3,78,5),4,FALSE)</f>
        <v>-3.5542199999999999</v>
      </c>
      <c r="S26" s="13">
        <f ca="1">VLOOKUP($B26,OFFSET(WLC!$B$3,2,Sintesi!S$3,78,5),4,FALSE)</f>
        <v>-4.9881000000000002</v>
      </c>
      <c r="Y26" s="15">
        <v>0.12</v>
      </c>
      <c r="Z26" s="15">
        <f t="shared" si="16"/>
        <v>0.36</v>
      </c>
      <c r="AA26" s="15">
        <v>3</v>
      </c>
      <c r="AB26" s="16">
        <f t="shared" ref="AB26:AR26" ca="1" si="19">Price-Dir_Cost-AB12</f>
        <v>9.7468500000000002</v>
      </c>
      <c r="AC26" s="16">
        <f t="shared" ca="1" si="19"/>
        <v>9.7777899999999995</v>
      </c>
      <c r="AD26" s="16">
        <f t="shared" ca="1" si="19"/>
        <v>9.7989700000000006</v>
      </c>
      <c r="AE26" s="16">
        <f t="shared" ca="1" si="19"/>
        <v>9.7258300000000002</v>
      </c>
      <c r="AF26" s="16">
        <f t="shared" ca="1" si="19"/>
        <v>9.6765500000000007</v>
      </c>
      <c r="AG26" s="16">
        <f t="shared" ca="1" si="19"/>
        <v>9.6028200000000012</v>
      </c>
      <c r="AH26" s="16">
        <f t="shared" ca="1" si="19"/>
        <v>9.4757700000000007</v>
      </c>
      <c r="AI26" s="16">
        <f t="shared" ca="1" si="19"/>
        <v>9.1905800000000006</v>
      </c>
      <c r="AJ26" s="16">
        <f t="shared" ca="1" si="19"/>
        <v>8.8413599999999999</v>
      </c>
      <c r="AK26" s="16">
        <f t="shared" ca="1" si="19"/>
        <v>8.3363499999999995</v>
      </c>
      <c r="AL26" s="16">
        <f t="shared" ca="1" si="19"/>
        <v>7.5923400000000001</v>
      </c>
      <c r="AM26" s="16">
        <f t="shared" ca="1" si="19"/>
        <v>6.9398400000000002</v>
      </c>
      <c r="AN26" s="16">
        <f t="shared" ca="1" si="19"/>
        <v>5.7495899999999995</v>
      </c>
      <c r="AO26" s="16">
        <f t="shared" ca="1" si="19"/>
        <v>2.9200599999999994</v>
      </c>
      <c r="AP26" s="16">
        <f t="shared" ca="1" si="19"/>
        <v>-0.32304999999999851</v>
      </c>
      <c r="AQ26" s="16">
        <f t="shared" ca="1" si="19"/>
        <v>-3.2931200000000018</v>
      </c>
      <c r="AR26" s="16">
        <f t="shared" ca="1" si="19"/>
        <v>-4.7098999999999975</v>
      </c>
    </row>
    <row r="27" spans="1:51" x14ac:dyDescent="0.3">
      <c r="A27" s="133">
        <v>21</v>
      </c>
      <c r="B27" s="17" t="s">
        <v>29</v>
      </c>
      <c r="C27" s="21">
        <f ca="1">VLOOKUP($B27,OFFSET(Push!$B$2,2,0,78,5),4,FALSE)</f>
        <v>50954.060649999999</v>
      </c>
      <c r="D27" s="21">
        <f ca="1">VLOOKUP($B27,OFFSET(WLC!$B$3,2,Sintesi!D$3,78,5),4,FALSE)</f>
        <v>51126.919990000002</v>
      </c>
      <c r="E27" s="21">
        <f ca="1">VLOOKUP($B27,OFFSET(WLC!$B$3,2,Sintesi!E$3,78,5),4,FALSE)</f>
        <v>51239.945319999999</v>
      </c>
      <c r="F27" s="21">
        <f ca="1">VLOOKUP($B27,OFFSET(WLC!$B$3,2,Sintesi!F$3,78,5),4,FALSE)</f>
        <v>50847.758950000003</v>
      </c>
      <c r="G27" s="21">
        <f ca="1">VLOOKUP($B27,OFFSET(WLC!$B$3,2,Sintesi!G$3,78,5),4,FALSE)</f>
        <v>50562.499649999998</v>
      </c>
      <c r="H27" s="21">
        <f ca="1">VLOOKUP($B27,OFFSET(WLC!$B$3,2,Sintesi!H$3,78,5),4,FALSE)</f>
        <v>50164.383150000001</v>
      </c>
      <c r="I27" s="21">
        <f ca="1">VLOOKUP($B27,OFFSET(WLC!$B$3,2,Sintesi!I$3,78,5),4,FALSE)</f>
        <v>49484.513400000003</v>
      </c>
      <c r="J27" s="21">
        <f ca="1">VLOOKUP($B27,OFFSET(WLC!$B$3,2,Sintesi!J$3,78,5),4,FALSE)</f>
        <v>47972.688869999998</v>
      </c>
      <c r="K27" s="21">
        <f ca="1">VLOOKUP($B27,OFFSET(WLC!$B$3,2,Sintesi!K$3,78,5),4,FALSE)</f>
        <v>46087.029759999998</v>
      </c>
      <c r="L27" s="21">
        <f ca="1">VLOOKUP($B27,OFFSET(WLC!$B$3,2,Sintesi!L$3,78,5),4,FALSE)</f>
        <v>43406.523350000003</v>
      </c>
      <c r="M27" s="21">
        <f ca="1">VLOOKUP($B27,OFFSET(WLC!$B$3,2,Sintesi!M$3,78,5),4,FALSE)</f>
        <v>39366.280530000004</v>
      </c>
      <c r="N27" s="21">
        <f ca="1">VLOOKUP($B27,OFFSET(WLC!$B$3,2,Sintesi!N$3,78,5),4,FALSE)</f>
        <v>35870.667130000002</v>
      </c>
      <c r="O27" s="21">
        <f ca="1">VLOOKUP($B27,OFFSET(WLC!$B$3,2,Sintesi!O$3,78,5),4,FALSE)</f>
        <v>29482.586009999999</v>
      </c>
      <c r="P27" s="21">
        <f ca="1">VLOOKUP($B27,OFFSET(WLC!$B$3,2,Sintesi!P$3,78,5),4,FALSE)</f>
        <v>14359.73057</v>
      </c>
      <c r="Q27" s="21">
        <f ca="1">VLOOKUP($B27,OFFSET(WLC!$B$3,2,Sintesi!Q$3,78,5),4,FALSE)</f>
        <v>-2855.0838600000002</v>
      </c>
      <c r="R27" s="21">
        <f ca="1">VLOOKUP($B27,OFFSET(WLC!$B$3,2,Sintesi!R$3,78,5),4,FALSE)</f>
        <v>-18504.555629999999</v>
      </c>
      <c r="S27" s="21">
        <f ca="1">VLOOKUP($B27,OFFSET(WLC!$B$3,2,Sintesi!S$3,78,5),4,FALSE)</f>
        <v>-25945.99252</v>
      </c>
      <c r="Y27" s="15">
        <v>0.12</v>
      </c>
      <c r="Z27" s="15">
        <f t="shared" si="16"/>
        <v>0.24</v>
      </c>
      <c r="AA27" s="15">
        <v>2</v>
      </c>
      <c r="AB27" s="16">
        <f t="shared" ref="AB27:AR27" ca="1" si="20">Price-Dir_Cost-AB13</f>
        <v>10.407563333333334</v>
      </c>
      <c r="AC27" s="16">
        <f t="shared" ca="1" si="20"/>
        <v>10.448363333333333</v>
      </c>
      <c r="AD27" s="16">
        <f t="shared" ca="1" si="20"/>
        <v>10.466180000000001</v>
      </c>
      <c r="AE27" s="16">
        <f t="shared" ca="1" si="20"/>
        <v>10.422383333333332</v>
      </c>
      <c r="AF27" s="16">
        <f t="shared" ca="1" si="20"/>
        <v>10.396080000000001</v>
      </c>
      <c r="AG27" s="16">
        <f t="shared" ca="1" si="20"/>
        <v>10.355956666666668</v>
      </c>
      <c r="AH27" s="16">
        <f t="shared" ca="1" si="20"/>
        <v>10.281686666666667</v>
      </c>
      <c r="AI27" s="16">
        <f t="shared" ca="1" si="20"/>
        <v>10.104883333333333</v>
      </c>
      <c r="AJ27" s="16">
        <f t="shared" ca="1" si="20"/>
        <v>9.88748</v>
      </c>
      <c r="AK27" s="16">
        <f t="shared" ca="1" si="20"/>
        <v>9.5700933333333342</v>
      </c>
      <c r="AL27" s="16">
        <f t="shared" ca="1" si="20"/>
        <v>9.0983166666666673</v>
      </c>
      <c r="AM27" s="16">
        <f t="shared" ca="1" si="20"/>
        <v>8.6866599999999998</v>
      </c>
      <c r="AN27" s="16">
        <f t="shared" ca="1" si="20"/>
        <v>7.9258833333333332</v>
      </c>
      <c r="AO27" s="16">
        <f t="shared" ca="1" si="20"/>
        <v>6.0884833333333326</v>
      </c>
      <c r="AP27" s="16">
        <f t="shared" ca="1" si="20"/>
        <v>3.9698266666666662</v>
      </c>
      <c r="AQ27" s="16">
        <f t="shared" ca="1" si="20"/>
        <v>2.0184833333333323</v>
      </c>
      <c r="AR27" s="16">
        <f t="shared" ca="1" si="20"/>
        <v>1.0956900000000012</v>
      </c>
    </row>
    <row r="28" spans="1:51" x14ac:dyDescent="0.3">
      <c r="A28" s="133">
        <v>22</v>
      </c>
      <c r="B28" s="22" t="s">
        <v>55</v>
      </c>
      <c r="C28" s="23">
        <f ca="1">C22+C23</f>
        <v>3.27101</v>
      </c>
      <c r="D28" s="23">
        <f t="shared" ref="D28:S28" ca="1" si="21">D22+D23</f>
        <v>3.2104900000000001</v>
      </c>
      <c r="E28" s="23">
        <f t="shared" ca="1" si="21"/>
        <v>3.1993999999999998</v>
      </c>
      <c r="F28" s="23">
        <f t="shared" ca="1" si="21"/>
        <v>3.18451</v>
      </c>
      <c r="G28" s="23">
        <f t="shared" ca="1" si="21"/>
        <v>3.16486</v>
      </c>
      <c r="H28" s="23">
        <f t="shared" ca="1" si="21"/>
        <v>3.1377699999999997</v>
      </c>
      <c r="I28" s="23">
        <f t="shared" ca="1" si="21"/>
        <v>3.1064799999999999</v>
      </c>
      <c r="J28" s="23">
        <f t="shared" ca="1" si="21"/>
        <v>3.0665100000000001</v>
      </c>
      <c r="K28" s="23">
        <f t="shared" ca="1" si="21"/>
        <v>3.0202800000000001</v>
      </c>
      <c r="L28" s="23">
        <f t="shared" ca="1" si="21"/>
        <v>2.9624199999999998</v>
      </c>
      <c r="M28" s="23">
        <f t="shared" ca="1" si="21"/>
        <v>2.8897300000000001</v>
      </c>
      <c r="N28" s="23">
        <f t="shared" ca="1" si="21"/>
        <v>2.8197000000000001</v>
      </c>
      <c r="O28" s="23">
        <f t="shared" ca="1" si="21"/>
        <v>2.72153</v>
      </c>
      <c r="P28" s="23">
        <f t="shared" ca="1" si="21"/>
        <v>2.5746700000000002</v>
      </c>
      <c r="Q28" s="23">
        <f t="shared" ca="1" si="21"/>
        <v>2.44442</v>
      </c>
      <c r="R28" s="23">
        <f t="shared" ca="1" si="21"/>
        <v>2.3583100000000004</v>
      </c>
      <c r="S28" s="23">
        <f t="shared" ca="1" si="21"/>
        <v>2.2931299999999997</v>
      </c>
      <c r="Y28" s="15">
        <v>0.12</v>
      </c>
      <c r="Z28" s="15">
        <f t="shared" si="16"/>
        <v>0.12</v>
      </c>
      <c r="AA28" s="15">
        <v>1</v>
      </c>
      <c r="AB28" s="16">
        <f t="shared" ref="AB28:AR28" ca="1" si="22">Price-Dir_Cost-AB14</f>
        <v>11.068276666666666</v>
      </c>
      <c r="AC28" s="16">
        <f t="shared" ca="1" si="22"/>
        <v>11.118936666666666</v>
      </c>
      <c r="AD28" s="16">
        <f t="shared" ca="1" si="22"/>
        <v>11.13339</v>
      </c>
      <c r="AE28" s="16">
        <f t="shared" ca="1" si="22"/>
        <v>11.118936666666666</v>
      </c>
      <c r="AF28" s="16">
        <f t="shared" ca="1" si="22"/>
        <v>11.11561</v>
      </c>
      <c r="AG28" s="16">
        <f t="shared" ca="1" si="22"/>
        <v>11.109093333333334</v>
      </c>
      <c r="AH28" s="16">
        <f t="shared" ca="1" si="22"/>
        <v>11.087603333333334</v>
      </c>
      <c r="AI28" s="16">
        <f t="shared" ca="1" si="22"/>
        <v>11.019186666666666</v>
      </c>
      <c r="AJ28" s="16">
        <f t="shared" ca="1" si="22"/>
        <v>10.9336</v>
      </c>
      <c r="AK28" s="16">
        <f t="shared" ca="1" si="22"/>
        <v>10.803836666666667</v>
      </c>
      <c r="AL28" s="16">
        <f t="shared" ca="1" si="22"/>
        <v>10.604293333333334</v>
      </c>
      <c r="AM28" s="16">
        <f t="shared" ca="1" si="22"/>
        <v>10.433479999999999</v>
      </c>
      <c r="AN28" s="16">
        <f t="shared" ca="1" si="22"/>
        <v>10.102176666666667</v>
      </c>
      <c r="AO28" s="16">
        <f t="shared" ca="1" si="22"/>
        <v>9.2569066666666657</v>
      </c>
      <c r="AP28" s="16">
        <f t="shared" ca="1" si="22"/>
        <v>8.2627033333333344</v>
      </c>
      <c r="AQ28" s="16">
        <f t="shared" ca="1" si="22"/>
        <v>7.3300866666666664</v>
      </c>
      <c r="AR28" s="16">
        <f t="shared" ca="1" si="22"/>
        <v>6.9012799999999999</v>
      </c>
    </row>
    <row r="29" spans="1:51" x14ac:dyDescent="0.3">
      <c r="A29" s="133">
        <v>23</v>
      </c>
      <c r="B29" s="22" t="s">
        <v>56</v>
      </c>
      <c r="C29" s="24">
        <f ca="1">C28/C24</f>
        <v>1.6502416580059935</v>
      </c>
      <c r="D29" s="24">
        <f t="shared" ref="D29:S29" ca="1" si="23">D28/D24</f>
        <v>1.595893066629551</v>
      </c>
      <c r="E29" s="24">
        <f t="shared" ca="1" si="23"/>
        <v>1.5983973061954506</v>
      </c>
      <c r="F29" s="24">
        <f t="shared" ca="1" si="23"/>
        <v>1.5239369083965812</v>
      </c>
      <c r="G29" s="24">
        <f t="shared" ca="1" si="23"/>
        <v>1.4661700461875578</v>
      </c>
      <c r="H29" s="24">
        <f t="shared" ca="1" si="23"/>
        <v>1.3887563567480006</v>
      </c>
      <c r="I29" s="24">
        <f t="shared" ca="1" si="23"/>
        <v>1.2848640264708924</v>
      </c>
      <c r="J29" s="24">
        <f t="shared" ca="1" si="23"/>
        <v>1.1179768931536214</v>
      </c>
      <c r="K29" s="24">
        <f t="shared" ca="1" si="23"/>
        <v>0.96237525331701912</v>
      </c>
      <c r="L29" s="24">
        <f t="shared" ca="1" si="23"/>
        <v>0.80038797913126181</v>
      </c>
      <c r="M29" s="24">
        <f t="shared" ca="1" si="23"/>
        <v>0.63961371690132429</v>
      </c>
      <c r="N29" s="24">
        <f t="shared" ca="1" si="23"/>
        <v>0.53806345244501441</v>
      </c>
      <c r="O29" s="24">
        <f t="shared" ca="1" si="23"/>
        <v>0.41684484934628913</v>
      </c>
      <c r="P29" s="24">
        <f t="shared" ca="1" si="23"/>
        <v>0.27086763448066181</v>
      </c>
      <c r="Q29" s="24">
        <f t="shared" ca="1" si="23"/>
        <v>0.1898043503074473</v>
      </c>
      <c r="R29" s="24">
        <f t="shared" ca="1" si="23"/>
        <v>0.14799737179169381</v>
      </c>
      <c r="S29" s="24">
        <f t="shared" ca="1" si="23"/>
        <v>0.13166218535354143</v>
      </c>
      <c r="Y29" s="15">
        <v>0.12</v>
      </c>
      <c r="Z29" s="15">
        <f t="shared" si="16"/>
        <v>0.06</v>
      </c>
      <c r="AA29" s="20">
        <v>0.5</v>
      </c>
      <c r="AB29" s="16">
        <f t="shared" ref="AB29:AR29" ca="1" si="24">Price-Dir_Cost-AB15</f>
        <v>11.398633333333333</v>
      </c>
      <c r="AC29" s="16">
        <f t="shared" ca="1" si="24"/>
        <v>11.454223333333333</v>
      </c>
      <c r="AD29" s="16">
        <f t="shared" ca="1" si="24"/>
        <v>11.466995000000001</v>
      </c>
      <c r="AE29" s="16">
        <f t="shared" ca="1" si="24"/>
        <v>11.467213333333333</v>
      </c>
      <c r="AF29" s="16">
        <f t="shared" ca="1" si="24"/>
        <v>11.475375</v>
      </c>
      <c r="AG29" s="16">
        <f t="shared" ca="1" si="24"/>
        <v>11.485661666666667</v>
      </c>
      <c r="AH29" s="16">
        <f t="shared" ca="1" si="24"/>
        <v>11.490561666666666</v>
      </c>
      <c r="AI29" s="16">
        <f t="shared" ca="1" si="24"/>
        <v>11.476338333333333</v>
      </c>
      <c r="AJ29" s="16">
        <f t="shared" ca="1" si="24"/>
        <v>11.456659999999999</v>
      </c>
      <c r="AK29" s="16">
        <f t="shared" ca="1" si="24"/>
        <v>11.420708333333334</v>
      </c>
      <c r="AL29" s="16">
        <f t="shared" ca="1" si="24"/>
        <v>11.357281666666667</v>
      </c>
      <c r="AM29" s="16">
        <f t="shared" ca="1" si="24"/>
        <v>11.306889999999999</v>
      </c>
      <c r="AN29" s="16">
        <f t="shared" ca="1" si="24"/>
        <v>11.190323333333334</v>
      </c>
      <c r="AO29" s="16">
        <f t="shared" ca="1" si="24"/>
        <v>10.841118333333334</v>
      </c>
      <c r="AP29" s="16">
        <f t="shared" ca="1" si="24"/>
        <v>10.409141666666667</v>
      </c>
      <c r="AQ29" s="16">
        <f t="shared" ca="1" si="24"/>
        <v>9.9858883333333335</v>
      </c>
      <c r="AR29" s="16">
        <f t="shared" ca="1" si="24"/>
        <v>9.804075000000001</v>
      </c>
    </row>
    <row r="30" spans="1:51" x14ac:dyDescent="0.3">
      <c r="A30" s="133">
        <v>24</v>
      </c>
      <c r="B30" s="22" t="s">
        <v>57</v>
      </c>
      <c r="C30" s="25">
        <f ca="1">C28+C24</f>
        <v>5.2531499999999998</v>
      </c>
      <c r="D30" s="25">
        <f t="shared" ref="D30:S30" ca="1" si="25">D28+D24</f>
        <v>5.2222100000000005</v>
      </c>
      <c r="E30" s="25">
        <f t="shared" ca="1" si="25"/>
        <v>5.2010299999999994</v>
      </c>
      <c r="F30" s="25">
        <f t="shared" ca="1" si="25"/>
        <v>5.2741699999999998</v>
      </c>
      <c r="G30" s="25">
        <f t="shared" ca="1" si="25"/>
        <v>5.3234499999999993</v>
      </c>
      <c r="H30" s="25">
        <f t="shared" ca="1" si="25"/>
        <v>5.3971799999999996</v>
      </c>
      <c r="I30" s="25">
        <f t="shared" ca="1" si="25"/>
        <v>5.5242299999999993</v>
      </c>
      <c r="J30" s="25">
        <f t="shared" ca="1" si="25"/>
        <v>5.8094200000000003</v>
      </c>
      <c r="K30" s="25">
        <f t="shared" ca="1" si="25"/>
        <v>6.1586400000000001</v>
      </c>
      <c r="L30" s="25">
        <f t="shared" ca="1" si="25"/>
        <v>6.6636499999999996</v>
      </c>
      <c r="M30" s="25">
        <f t="shared" ca="1" si="25"/>
        <v>7.4076599999999999</v>
      </c>
      <c r="N30" s="25">
        <f t="shared" ca="1" si="25"/>
        <v>8.0601599999999998</v>
      </c>
      <c r="O30" s="25">
        <f t="shared" ca="1" si="25"/>
        <v>9.2504100000000005</v>
      </c>
      <c r="P30" s="25">
        <f t="shared" ca="1" si="25"/>
        <v>12.079940000000001</v>
      </c>
      <c r="Q30" s="25">
        <f t="shared" ca="1" si="25"/>
        <v>15.323049999999999</v>
      </c>
      <c r="R30" s="25">
        <f t="shared" ca="1" si="25"/>
        <v>18.293120000000002</v>
      </c>
      <c r="S30" s="25">
        <f t="shared" ca="1" si="25"/>
        <v>19.709899999999998</v>
      </c>
      <c r="Y30" s="15">
        <v>0.12</v>
      </c>
      <c r="Z30" s="15">
        <f t="shared" si="16"/>
        <v>3.9999999999999994E-2</v>
      </c>
      <c r="AA30" s="20">
        <f>1/3</f>
        <v>0.33333333333333331</v>
      </c>
      <c r="AB30" s="16">
        <f t="shared" ref="AB30:AR30" ca="1" si="26">Price-Dir_Cost-AB16</f>
        <v>11.508752222222222</v>
      </c>
      <c r="AC30" s="16">
        <f t="shared" ca="1" si="26"/>
        <v>11.565985555555557</v>
      </c>
      <c r="AD30" s="16">
        <f t="shared" ca="1" si="26"/>
        <v>11.578196666666667</v>
      </c>
      <c r="AE30" s="16">
        <f t="shared" ca="1" si="26"/>
        <v>11.583305555555555</v>
      </c>
      <c r="AF30" s="16">
        <f t="shared" ca="1" si="26"/>
        <v>11.595296666666666</v>
      </c>
      <c r="AG30" s="16">
        <f t="shared" ca="1" si="26"/>
        <v>11.611184444444444</v>
      </c>
      <c r="AH30" s="16">
        <f t="shared" ca="1" si="26"/>
        <v>11.624881111111112</v>
      </c>
      <c r="AI30" s="16">
        <f t="shared" ca="1" si="26"/>
        <v>11.628722222222223</v>
      </c>
      <c r="AJ30" s="16">
        <f t="shared" ca="1" si="26"/>
        <v>11.631013333333334</v>
      </c>
      <c r="AK30" s="16">
        <f t="shared" ca="1" si="26"/>
        <v>11.626332222222223</v>
      </c>
      <c r="AL30" s="16">
        <f t="shared" ca="1" si="26"/>
        <v>11.608277777777777</v>
      </c>
      <c r="AM30" s="16">
        <f t="shared" ca="1" si="26"/>
        <v>11.598026666666666</v>
      </c>
      <c r="AN30" s="16">
        <f t="shared" ca="1" si="26"/>
        <v>11.553038888888889</v>
      </c>
      <c r="AO30" s="16">
        <f t="shared" ca="1" si="26"/>
        <v>11.369188888888889</v>
      </c>
      <c r="AP30" s="16">
        <f t="shared" ca="1" si="26"/>
        <v>11.124621111111111</v>
      </c>
      <c r="AQ30" s="16">
        <f t="shared" ca="1" si="26"/>
        <v>10.871155555555555</v>
      </c>
      <c r="AR30" s="16">
        <f t="shared" ca="1" si="26"/>
        <v>10.771673333333334</v>
      </c>
    </row>
    <row r="31" spans="1:51" x14ac:dyDescent="0.3">
      <c r="A31" s="133">
        <v>25</v>
      </c>
      <c r="B31" s="26" t="s">
        <v>58</v>
      </c>
      <c r="C31" s="27">
        <f t="shared" ref="C31:S31" ca="1" si="27">Price-Dir_Cost-C30</f>
        <v>9.7468500000000002</v>
      </c>
      <c r="D31" s="28">
        <f t="shared" ca="1" si="27"/>
        <v>9.7777899999999995</v>
      </c>
      <c r="E31" s="28">
        <f t="shared" ca="1" si="27"/>
        <v>9.7989700000000006</v>
      </c>
      <c r="F31" s="28">
        <f t="shared" ca="1" si="27"/>
        <v>9.7258300000000002</v>
      </c>
      <c r="G31" s="28">
        <f t="shared" ca="1" si="27"/>
        <v>9.6765500000000007</v>
      </c>
      <c r="H31" s="28">
        <f t="shared" ca="1" si="27"/>
        <v>9.6028200000000012</v>
      </c>
      <c r="I31" s="28">
        <f t="shared" ca="1" si="27"/>
        <v>9.4757700000000007</v>
      </c>
      <c r="J31" s="28">
        <f t="shared" ca="1" si="27"/>
        <v>9.1905800000000006</v>
      </c>
      <c r="K31" s="28">
        <f t="shared" ca="1" si="27"/>
        <v>8.8413599999999999</v>
      </c>
      <c r="L31" s="28">
        <f t="shared" ca="1" si="27"/>
        <v>8.3363499999999995</v>
      </c>
      <c r="M31" s="28">
        <f t="shared" ca="1" si="27"/>
        <v>7.5923400000000001</v>
      </c>
      <c r="N31" s="28">
        <f t="shared" ca="1" si="27"/>
        <v>6.9398400000000002</v>
      </c>
      <c r="O31" s="28">
        <f t="shared" ca="1" si="27"/>
        <v>5.7495899999999995</v>
      </c>
      <c r="P31" s="28">
        <f t="shared" ca="1" si="27"/>
        <v>2.9200599999999994</v>
      </c>
      <c r="Q31" s="28">
        <f t="shared" ca="1" si="27"/>
        <v>-0.32304999999999851</v>
      </c>
      <c r="R31" s="28">
        <f t="shared" ca="1" si="27"/>
        <v>-3.2931200000000018</v>
      </c>
      <c r="S31" s="28">
        <f t="shared" ca="1" si="27"/>
        <v>-4.7098999999999975</v>
      </c>
      <c r="Y31" s="15">
        <v>0.12</v>
      </c>
      <c r="Z31" s="15">
        <f t="shared" si="16"/>
        <v>0.03</v>
      </c>
      <c r="AA31" s="20">
        <v>0.25</v>
      </c>
      <c r="AB31" s="16">
        <f t="shared" ref="AB31:AR31" ca="1" si="28">Price-Dir_Cost-AB17</f>
        <v>11.563811666666666</v>
      </c>
      <c r="AC31" s="16">
        <f t="shared" ca="1" si="28"/>
        <v>11.621866666666666</v>
      </c>
      <c r="AD31" s="16">
        <f t="shared" ca="1" si="28"/>
        <v>11.6337975</v>
      </c>
      <c r="AE31" s="16">
        <f t="shared" ca="1" si="28"/>
        <v>11.641351666666667</v>
      </c>
      <c r="AF31" s="16">
        <f t="shared" ca="1" si="28"/>
        <v>11.655257499999999</v>
      </c>
      <c r="AG31" s="16">
        <f t="shared" ca="1" si="28"/>
        <v>11.673945833333335</v>
      </c>
      <c r="AH31" s="16">
        <f t="shared" ca="1" si="28"/>
        <v>11.692040833333333</v>
      </c>
      <c r="AI31" s="16">
        <f t="shared" ca="1" si="28"/>
        <v>11.704914166666667</v>
      </c>
      <c r="AJ31" s="16">
        <f t="shared" ca="1" si="28"/>
        <v>11.71819</v>
      </c>
      <c r="AK31" s="16">
        <f t="shared" ca="1" si="28"/>
        <v>11.729144166666668</v>
      </c>
      <c r="AL31" s="16">
        <f t="shared" ca="1" si="28"/>
        <v>11.733775833333333</v>
      </c>
      <c r="AM31" s="16">
        <f t="shared" ca="1" si="28"/>
        <v>11.743594999999999</v>
      </c>
      <c r="AN31" s="16">
        <f t="shared" ca="1" si="28"/>
        <v>11.734396666666667</v>
      </c>
      <c r="AO31" s="16">
        <f t="shared" ca="1" si="28"/>
        <v>11.633224166666666</v>
      </c>
      <c r="AP31" s="16">
        <f t="shared" ca="1" si="28"/>
        <v>11.482360833333333</v>
      </c>
      <c r="AQ31" s="16">
        <f t="shared" ca="1" si="28"/>
        <v>11.313789166666666</v>
      </c>
      <c r="AR31" s="16">
        <f t="shared" ca="1" si="28"/>
        <v>11.2554725</v>
      </c>
    </row>
    <row r="32" spans="1:51" x14ac:dyDescent="0.3">
      <c r="A32" s="133">
        <v>26</v>
      </c>
    </row>
    <row r="33" spans="1:51" x14ac:dyDescent="0.3">
      <c r="A33" s="133">
        <v>27</v>
      </c>
      <c r="B33" s="3" t="s">
        <v>117</v>
      </c>
      <c r="C33" s="135">
        <v>1</v>
      </c>
      <c r="D33" s="7">
        <v>0.99</v>
      </c>
      <c r="E33" s="7">
        <f ca="1">E34/($D34/$D33)</f>
        <v>0.93176470588235294</v>
      </c>
      <c r="F33" s="7">
        <f t="shared" ref="F33:S33" ca="1" si="29">F34/($D34/$D33)</f>
        <v>0.87352941176470589</v>
      </c>
      <c r="G33" s="7">
        <f t="shared" ca="1" si="29"/>
        <v>0.81529411764705884</v>
      </c>
      <c r="H33" s="7">
        <f t="shared" ca="1" si="29"/>
        <v>0.75705882352941178</v>
      </c>
      <c r="I33" s="7">
        <f t="shared" ca="1" si="29"/>
        <v>0.69882352941176473</v>
      </c>
      <c r="J33" s="7">
        <f t="shared" ca="1" si="29"/>
        <v>0.64058823529411768</v>
      </c>
      <c r="K33" s="7">
        <f t="shared" ca="1" si="29"/>
        <v>0.58235294117647063</v>
      </c>
      <c r="L33" s="7">
        <f t="shared" ca="1" si="29"/>
        <v>0.52411764705882358</v>
      </c>
      <c r="M33" s="7">
        <f t="shared" ca="1" si="29"/>
        <v>0.46588235294117647</v>
      </c>
      <c r="N33" s="7">
        <f t="shared" ca="1" si="29"/>
        <v>0.43676470588235294</v>
      </c>
      <c r="O33" s="7">
        <f t="shared" ca="1" si="29"/>
        <v>0.40764705882352942</v>
      </c>
      <c r="P33" s="7">
        <f t="shared" ca="1" si="29"/>
        <v>0.37852941176470589</v>
      </c>
      <c r="Q33" s="7">
        <f t="shared" ca="1" si="29"/>
        <v>0.34941176470588237</v>
      </c>
      <c r="R33" s="7">
        <f t="shared" ca="1" si="29"/>
        <v>0.32029411764705884</v>
      </c>
      <c r="S33" s="7" t="e">
        <f t="shared" ca="1" si="29"/>
        <v>#VALUE!</v>
      </c>
      <c r="Y33" s="14" t="s">
        <v>73</v>
      </c>
    </row>
    <row r="34" spans="1:51" x14ac:dyDescent="0.3">
      <c r="A34" s="133">
        <v>28</v>
      </c>
      <c r="B34" s="8" t="s">
        <v>65</v>
      </c>
      <c r="C34" s="9" t="s">
        <v>54</v>
      </c>
      <c r="D34" s="9">
        <f ca="1">OFFSET(WLC!$B$87,0,Sintesi!D$3)</f>
        <v>170</v>
      </c>
      <c r="E34" s="9">
        <f ca="1">OFFSET(WLC!$B$87,0,Sintesi!E$3)</f>
        <v>160</v>
      </c>
      <c r="F34" s="9">
        <f ca="1">OFFSET(WLC!$B$87,0,Sintesi!F$3)</f>
        <v>150</v>
      </c>
      <c r="G34" s="9">
        <f ca="1">OFFSET(WLC!$B$87,0,Sintesi!G$3)</f>
        <v>140</v>
      </c>
      <c r="H34" s="9">
        <f ca="1">OFFSET(WLC!$B$87,0,Sintesi!H$3)</f>
        <v>130</v>
      </c>
      <c r="I34" s="9">
        <f ca="1">OFFSET(WLC!$B$87,0,Sintesi!I$3)</f>
        <v>120</v>
      </c>
      <c r="J34" s="9">
        <f ca="1">OFFSET(WLC!$B$87,0,Sintesi!J$3)</f>
        <v>110</v>
      </c>
      <c r="K34" s="9">
        <f ca="1">OFFSET(WLC!$B$87,0,Sintesi!K$3)</f>
        <v>100</v>
      </c>
      <c r="L34" s="9">
        <f ca="1">OFFSET(WLC!$B$87,0,Sintesi!L$3)</f>
        <v>90</v>
      </c>
      <c r="M34" s="9">
        <f ca="1">OFFSET(WLC!$B$87,0,Sintesi!M$3)</f>
        <v>80</v>
      </c>
      <c r="N34" s="9">
        <f ca="1">OFFSET(WLC!$B$87,0,Sintesi!N$3)</f>
        <v>75</v>
      </c>
      <c r="O34" s="9">
        <f ca="1">OFFSET(WLC!$B$87,0,Sintesi!O$3)</f>
        <v>70</v>
      </c>
      <c r="P34" s="11">
        <f ca="1">OFFSET(WLC!$B$87,0,Sintesi!P$3)</f>
        <v>65</v>
      </c>
      <c r="Q34" s="11">
        <v>60</v>
      </c>
      <c r="R34" s="11">
        <v>55</v>
      </c>
      <c r="S34" s="11" t="s">
        <v>66</v>
      </c>
      <c r="Y34" s="9" t="s">
        <v>71</v>
      </c>
      <c r="Z34" s="9" t="s">
        <v>72</v>
      </c>
      <c r="AA34" s="9" t="s">
        <v>74</v>
      </c>
      <c r="AB34" s="9" t="str">
        <f t="shared" ref="AB34:AR34" si="30">C34</f>
        <v>Push</v>
      </c>
      <c r="AC34" s="9">
        <f t="shared" ca="1" si="30"/>
        <v>170</v>
      </c>
      <c r="AD34" s="9">
        <f t="shared" ca="1" si="30"/>
        <v>160</v>
      </c>
      <c r="AE34" s="9">
        <f t="shared" ca="1" si="30"/>
        <v>150</v>
      </c>
      <c r="AF34" s="9">
        <f t="shared" ca="1" si="30"/>
        <v>140</v>
      </c>
      <c r="AG34" s="9">
        <f t="shared" ca="1" si="30"/>
        <v>130</v>
      </c>
      <c r="AH34" s="9">
        <f t="shared" ca="1" si="30"/>
        <v>120</v>
      </c>
      <c r="AI34" s="9">
        <f t="shared" ca="1" si="30"/>
        <v>110</v>
      </c>
      <c r="AJ34" s="9">
        <f t="shared" ca="1" si="30"/>
        <v>100</v>
      </c>
      <c r="AK34" s="9">
        <f t="shared" ca="1" si="30"/>
        <v>90</v>
      </c>
      <c r="AL34" s="9">
        <f t="shared" ca="1" si="30"/>
        <v>80</v>
      </c>
      <c r="AM34" s="9">
        <f t="shared" ca="1" si="30"/>
        <v>75</v>
      </c>
      <c r="AN34" s="9">
        <f t="shared" ca="1" si="30"/>
        <v>70</v>
      </c>
      <c r="AO34" s="9">
        <f t="shared" ca="1" si="30"/>
        <v>65</v>
      </c>
      <c r="AP34" s="9">
        <f t="shared" si="30"/>
        <v>60</v>
      </c>
      <c r="AQ34" s="9">
        <f t="shared" si="30"/>
        <v>55</v>
      </c>
      <c r="AR34" s="9" t="str">
        <f t="shared" si="30"/>
        <v>ND</v>
      </c>
      <c r="AU34" s="32" t="s">
        <v>76</v>
      </c>
    </row>
    <row r="35" spans="1:51" x14ac:dyDescent="0.3">
      <c r="A35" s="133">
        <v>29</v>
      </c>
      <c r="B35" s="12" t="s">
        <v>1</v>
      </c>
      <c r="C35" s="13">
        <f ca="1">VLOOKUP($B35,OFFSET(Push!$B$2,2,0,78,5),4,FALSE)</f>
        <v>5282.6</v>
      </c>
      <c r="D35" s="13">
        <f ca="1">VLOOKUP($B35,OFFSET(WLC!$B$87,2,Sintesi!D$3,78,5),4,FALSE)</f>
        <v>5283.8</v>
      </c>
      <c r="E35" s="13">
        <f ca="1">VLOOKUP($B35,OFFSET(WLC!$B$87,2,Sintesi!E$3,78,5),4,FALSE)</f>
        <v>5284.5</v>
      </c>
      <c r="F35" s="13">
        <f ca="1">VLOOKUP($B35,OFFSET(WLC!$B$87,2,Sintesi!F$3,78,5),4,FALSE)</f>
        <v>5283.6</v>
      </c>
      <c r="G35" s="13">
        <f ca="1">VLOOKUP($B35,OFFSET(WLC!$B$87,2,Sintesi!G$3,78,5),4,FALSE)</f>
        <v>5284.1</v>
      </c>
      <c r="H35" s="13">
        <f ca="1">VLOOKUP($B35,OFFSET(WLC!$B$87,2,Sintesi!H$3,78,5),4,FALSE)</f>
        <v>5283.2</v>
      </c>
      <c r="I35" s="13">
        <f ca="1">VLOOKUP($B35,OFFSET(WLC!$B$87,2,Sintesi!I$3,78,5),4,FALSE)</f>
        <v>5282.5</v>
      </c>
      <c r="J35" s="13">
        <f ca="1">VLOOKUP($B35,OFFSET(WLC!$B$87,2,Sintesi!J$3,78,5),4,FALSE)</f>
        <v>5283.7</v>
      </c>
      <c r="K35" s="13">
        <f ca="1">VLOOKUP($B35,OFFSET(WLC!$B$87,2,Sintesi!K$3,78,5),4,FALSE)</f>
        <v>5280.4</v>
      </c>
      <c r="L35" s="13">
        <f ca="1">VLOOKUP($B35,OFFSET(WLC!$B$87,2,Sintesi!L$3,78,5),4,FALSE)</f>
        <v>5270.8</v>
      </c>
      <c r="M35" s="13">
        <f ca="1">VLOOKUP($B35,OFFSET(WLC!$B$87,2,Sintesi!M$3,78,5),4,FALSE)</f>
        <v>5252.7</v>
      </c>
      <c r="N35" s="13">
        <f ca="1">VLOOKUP($B35,OFFSET(WLC!$B$87,2,Sintesi!N$3,78,5),4,FALSE)</f>
        <v>5240.6000000000004</v>
      </c>
      <c r="O35" s="13">
        <f ca="1">VLOOKUP($B35,OFFSET(WLC!$B$87,2,Sintesi!O$3,78,5),4,FALSE)</f>
        <v>5217.8</v>
      </c>
      <c r="P35" s="13">
        <f ca="1">VLOOKUP($B35,OFFSET(WLC!$B$87,2,Sintesi!P$3,78,5),4,FALSE)</f>
        <v>5193.1000000000004</v>
      </c>
      <c r="Q35" s="13"/>
      <c r="R35" s="13"/>
      <c r="S35" s="13"/>
      <c r="U35" s="187"/>
      <c r="Y35" s="15">
        <v>0.12</v>
      </c>
      <c r="Z35" s="15">
        <f t="shared" ref="Z35:Z36" si="31">Y35*AA35</f>
        <v>0.96</v>
      </c>
      <c r="AA35" s="15">
        <v>8</v>
      </c>
      <c r="AB35" s="16">
        <f t="shared" ref="AB35:AO45" ca="1" si="32">HLOOKUP(AB$34,OFFSET($C$34,0,0,25,20),23,FALSE) + HLOOKUP(AB$34,OFFSET($C$34,0,0,25,20),19,FALSE)*($Z35/$Z$40)</f>
        <v>8.5567166666666665</v>
      </c>
      <c r="AC35" s="16">
        <f t="shared" ca="1" si="32"/>
        <v>8.6499266666666674</v>
      </c>
      <c r="AD35" s="16">
        <f t="shared" ca="1" si="32"/>
        <v>8.5487133333333318</v>
      </c>
      <c r="AE35" s="16">
        <f t="shared" ca="1" si="32"/>
        <v>8.7096766666666667</v>
      </c>
      <c r="AF35" s="16">
        <f t="shared" ca="1" si="32"/>
        <v>8.9409999999999989</v>
      </c>
      <c r="AG35" s="16">
        <f t="shared" ca="1" si="32"/>
        <v>9.1718866666666656</v>
      </c>
      <c r="AH35" s="16">
        <f t="shared" ca="1" si="32"/>
        <v>10.575356666666666</v>
      </c>
      <c r="AI35" s="16">
        <f t="shared" ca="1" si="32"/>
        <v>12.543419999999999</v>
      </c>
      <c r="AJ35" s="16">
        <f t="shared" ca="1" si="32"/>
        <v>14.76117</v>
      </c>
      <c r="AK35" s="16">
        <f t="shared" ca="1" si="32"/>
        <v>18.92211</v>
      </c>
      <c r="AL35" s="16">
        <f t="shared" ca="1" si="32"/>
        <v>25.352113333333332</v>
      </c>
      <c r="AM35" s="16">
        <f t="shared" ca="1" si="32"/>
        <v>28.979219999999998</v>
      </c>
      <c r="AN35" s="16">
        <f t="shared" ca="1" si="32"/>
        <v>35.331446666666665</v>
      </c>
      <c r="AO35" s="16">
        <f t="shared" ca="1" si="32"/>
        <v>43.125553333333329</v>
      </c>
      <c r="AP35" s="16"/>
      <c r="AQ35" s="16"/>
      <c r="AR35" s="16"/>
      <c r="AU35" s="12" t="s">
        <v>77</v>
      </c>
      <c r="AV35" s="12" t="s">
        <v>78</v>
      </c>
      <c r="AW35" s="12" t="s">
        <v>79</v>
      </c>
      <c r="AX35" s="12" t="s">
        <v>80</v>
      </c>
      <c r="AY35" s="34" t="s">
        <v>82</v>
      </c>
    </row>
    <row r="36" spans="1:51" x14ac:dyDescent="0.3">
      <c r="A36" s="133">
        <v>30</v>
      </c>
      <c r="B36" s="12" t="s">
        <v>2</v>
      </c>
      <c r="C36" s="13">
        <f ca="1">VLOOKUP($B36,OFFSET(Push!$B$2,2,0,78,5),4,FALSE)</f>
        <v>24.972940000000001</v>
      </c>
      <c r="D36" s="13">
        <f ca="1">VLOOKUP($B36,OFFSET(WLC!$B$87,2,Sintesi!D$3,78,5),4,FALSE)</f>
        <v>24.895150000000001</v>
      </c>
      <c r="E36" s="13">
        <f ca="1">VLOOKUP($B36,OFFSET(WLC!$B$87,2,Sintesi!E$3,78,5),4,FALSE)</f>
        <v>24.66478</v>
      </c>
      <c r="F36" s="13">
        <f ca="1">VLOOKUP($B36,OFFSET(WLC!$B$87,2,Sintesi!F$3,78,5),4,FALSE)</f>
        <v>24.79269</v>
      </c>
      <c r="G36" s="13">
        <f ca="1">VLOOKUP($B36,OFFSET(WLC!$B$87,2,Sintesi!G$3,78,5),4,FALSE)</f>
        <v>24.795100000000001</v>
      </c>
      <c r="H36" s="13">
        <f ca="1">VLOOKUP($B36,OFFSET(WLC!$B$87,2,Sintesi!H$3,78,5),4,FALSE)</f>
        <v>24.75367</v>
      </c>
      <c r="I36" s="13">
        <f ca="1">VLOOKUP($B36,OFFSET(WLC!$B$87,2,Sintesi!I$3,78,5),4,FALSE)</f>
        <v>25.41469</v>
      </c>
      <c r="J36" s="13">
        <f ca="1">VLOOKUP($B36,OFFSET(WLC!$B$87,2,Sintesi!J$3,78,5),4,FALSE)</f>
        <v>26.309819999999998</v>
      </c>
      <c r="K36" s="13">
        <f ca="1">VLOOKUP($B36,OFFSET(WLC!$B$87,2,Sintesi!K$3,78,5),4,FALSE)</f>
        <v>27.09338</v>
      </c>
      <c r="L36" s="13">
        <f ca="1">VLOOKUP($B36,OFFSET(WLC!$B$87,2,Sintesi!L$3,78,5),4,FALSE)</f>
        <v>29.176310000000001</v>
      </c>
      <c r="M36" s="13">
        <f ca="1">VLOOKUP($B36,OFFSET(WLC!$B$87,2,Sintesi!M$3,78,5),4,FALSE)</f>
        <v>32.413170000000001</v>
      </c>
      <c r="N36" s="13">
        <f ca="1">VLOOKUP($B36,OFFSET(WLC!$B$87,2,Sintesi!N$3,78,5),4,FALSE)</f>
        <v>34.348469999999999</v>
      </c>
      <c r="O36" s="13">
        <f ca="1">VLOOKUP($B36,OFFSET(WLC!$B$87,2,Sintesi!O$3,78,5),4,FALSE)</f>
        <v>38.313650000000003</v>
      </c>
      <c r="P36" s="13">
        <f ca="1">VLOOKUP($B36,OFFSET(WLC!$B$87,2,Sintesi!P$3,78,5),4,FALSE)</f>
        <v>43.39378</v>
      </c>
      <c r="Q36" s="13"/>
      <c r="R36" s="13"/>
      <c r="S36" s="13"/>
      <c r="Y36" s="15">
        <v>0.12</v>
      </c>
      <c r="Z36" s="15">
        <f t="shared" si="31"/>
        <v>0.84</v>
      </c>
      <c r="AA36" s="15">
        <v>7</v>
      </c>
      <c r="AB36" s="16">
        <f t="shared" ca="1" si="32"/>
        <v>7.8960033333333328</v>
      </c>
      <c r="AC36" s="16">
        <f t="shared" ca="1" si="32"/>
        <v>7.9721133333333345</v>
      </c>
      <c r="AD36" s="16">
        <f t="shared" ca="1" si="32"/>
        <v>7.8816466666666667</v>
      </c>
      <c r="AE36" s="16">
        <f t="shared" ca="1" si="32"/>
        <v>8.0198333333333345</v>
      </c>
      <c r="AF36" s="16">
        <f t="shared" ca="1" si="32"/>
        <v>8.2190700000000003</v>
      </c>
      <c r="AG36" s="16">
        <f t="shared" ca="1" si="32"/>
        <v>8.417253333333333</v>
      </c>
      <c r="AH36" s="16">
        <f t="shared" ca="1" si="32"/>
        <v>9.6394233333333332</v>
      </c>
      <c r="AI36" s="16">
        <f t="shared" ca="1" si="32"/>
        <v>11.353820000000001</v>
      </c>
      <c r="AJ36" s="16">
        <f t="shared" ca="1" si="32"/>
        <v>13.28571</v>
      </c>
      <c r="AK36" s="16">
        <f t="shared" ca="1" si="32"/>
        <v>16.914520000000003</v>
      </c>
      <c r="AL36" s="16">
        <f t="shared" ca="1" si="32"/>
        <v>22.52538666666667</v>
      </c>
      <c r="AM36" s="16">
        <f t="shared" ca="1" si="32"/>
        <v>25.690350000000002</v>
      </c>
      <c r="AN36" s="16">
        <f t="shared" ca="1" si="32"/>
        <v>31.237723333333335</v>
      </c>
      <c r="AO36" s="16">
        <f t="shared" ca="1" si="32"/>
        <v>38.044316666666667</v>
      </c>
      <c r="AP36" s="16"/>
      <c r="AQ36" s="16"/>
      <c r="AR36" s="16"/>
      <c r="AU36" s="33">
        <f ca="1">MIN(AB35:AR35)</f>
        <v>8.5487133333333318</v>
      </c>
      <c r="AV36" s="15">
        <f ca="1">INDEX($AB$34:$AR$34,1,MATCH(AU36,AB35:AR35,0))</f>
        <v>160</v>
      </c>
      <c r="AW36" s="33">
        <f ca="1">AB35</f>
        <v>8.5567166666666665</v>
      </c>
      <c r="AX36" s="15">
        <f ca="1">CEILING(AC$34/0.995,1)</f>
        <v>171</v>
      </c>
      <c r="AY36" s="35">
        <f ca="1">(AW36-AU36)/AW36</f>
        <v>9.3532760813645744E-4</v>
      </c>
    </row>
    <row r="37" spans="1:51" x14ac:dyDescent="0.3">
      <c r="A37" s="133">
        <v>31</v>
      </c>
      <c r="B37" s="17" t="s">
        <v>5</v>
      </c>
      <c r="C37" s="18">
        <f ca="1">VLOOKUP($B37,OFFSET(Push!$B$2,2,0,78,5),4,FALSE)</f>
        <v>0</v>
      </c>
      <c r="D37" s="18">
        <f ca="1">VLOOKUP($B37,OFFSET(WLC!$B$87,2,Sintesi!D$3,78,5),4,FALSE)</f>
        <v>0.43913999999999997</v>
      </c>
      <c r="E37" s="18">
        <f ca="1">VLOOKUP($B37,OFFSET(WLC!$B$87,2,Sintesi!E$3,78,5),4,FALSE)</f>
        <v>0.55579000000000001</v>
      </c>
      <c r="F37" s="18">
        <f ca="1">VLOOKUP($B37,OFFSET(WLC!$B$87,2,Sintesi!F$3,78,5),4,FALSE)</f>
        <v>0.81301000000000001</v>
      </c>
      <c r="G37" s="18">
        <f ca="1">VLOOKUP($B37,OFFSET(WLC!$B$87,2,Sintesi!G$3,78,5),4,FALSE)</f>
        <v>1.16161</v>
      </c>
      <c r="H37" s="18">
        <f ca="1">VLOOKUP($B37,OFFSET(WLC!$B$87,2,Sintesi!H$3,78,5),4,FALSE)</f>
        <v>1.5864199999999999</v>
      </c>
      <c r="I37" s="18">
        <f ca="1">VLOOKUP($B37,OFFSET(WLC!$B$87,2,Sintesi!I$3,78,5),4,FALSE)</f>
        <v>2.7288899999999998</v>
      </c>
      <c r="J37" s="18">
        <f ca="1">VLOOKUP($B37,OFFSET(WLC!$B$87,2,Sintesi!J$3,78,5),4,FALSE)</f>
        <v>4.2406100000000002</v>
      </c>
      <c r="K37" s="18">
        <f ca="1">VLOOKUP($B37,OFFSET(WLC!$B$87,2,Sintesi!K$3,78,5),4,FALSE)</f>
        <v>6.14201</v>
      </c>
      <c r="L37" s="18">
        <f ca="1">VLOOKUP($B37,OFFSET(WLC!$B$87,2,Sintesi!L$3,78,5),4,FALSE)</f>
        <v>9.3017599999999998</v>
      </c>
      <c r="M37" s="18">
        <f ca="1">VLOOKUP($B37,OFFSET(WLC!$B$87,2,Sintesi!M$3,78,5),4,FALSE)</f>
        <v>14.232570000000001</v>
      </c>
      <c r="N37" s="18">
        <f ca="1">VLOOKUP($B37,OFFSET(WLC!$B$87,2,Sintesi!N$3,78,5),4,FALSE)</f>
        <v>17.26088</v>
      </c>
      <c r="O37" s="18">
        <f ca="1">VLOOKUP($B37,OFFSET(WLC!$B$87,2,Sintesi!O$3,78,5),4,FALSE)</f>
        <v>22.142119999999998</v>
      </c>
      <c r="P37" s="18">
        <f ca="1">VLOOKUP($B37,OFFSET(WLC!$B$87,2,Sintesi!P$3,78,5),4,FALSE)</f>
        <v>28.2639</v>
      </c>
      <c r="Q37" s="18"/>
      <c r="R37" s="18"/>
      <c r="S37" s="18"/>
      <c r="Y37" s="15">
        <v>0.12</v>
      </c>
      <c r="Z37" s="15">
        <f>Y37*AA37</f>
        <v>0.72</v>
      </c>
      <c r="AA37" s="15">
        <v>6</v>
      </c>
      <c r="AB37" s="16">
        <f t="shared" ca="1" si="32"/>
        <v>7.23529</v>
      </c>
      <c r="AC37" s="16">
        <f t="shared" ca="1" si="32"/>
        <v>7.2942999999999998</v>
      </c>
      <c r="AD37" s="16">
        <f t="shared" ca="1" si="32"/>
        <v>7.2145799999999998</v>
      </c>
      <c r="AE37" s="16">
        <f t="shared" ca="1" si="32"/>
        <v>7.3299899999999996</v>
      </c>
      <c r="AF37" s="16">
        <f t="shared" ca="1" si="32"/>
        <v>7.4971399999999999</v>
      </c>
      <c r="AG37" s="16">
        <f t="shared" ca="1" si="32"/>
        <v>7.6626200000000004</v>
      </c>
      <c r="AH37" s="16">
        <f t="shared" ca="1" si="32"/>
        <v>8.7034899999999986</v>
      </c>
      <c r="AI37" s="16">
        <f t="shared" ca="1" si="32"/>
        <v>10.16422</v>
      </c>
      <c r="AJ37" s="16">
        <f t="shared" ca="1" si="32"/>
        <v>11.81025</v>
      </c>
      <c r="AK37" s="16">
        <f t="shared" ca="1" si="32"/>
        <v>14.906930000000001</v>
      </c>
      <c r="AL37" s="16">
        <f t="shared" ca="1" si="32"/>
        <v>19.69866</v>
      </c>
      <c r="AM37" s="16">
        <f t="shared" ca="1" si="32"/>
        <v>22.401479999999999</v>
      </c>
      <c r="AN37" s="16">
        <f t="shared" ca="1" si="32"/>
        <v>27.143999999999998</v>
      </c>
      <c r="AO37" s="16">
        <f t="shared" ca="1" si="32"/>
        <v>32.963079999999998</v>
      </c>
      <c r="AP37" s="16"/>
      <c r="AQ37" s="16"/>
      <c r="AR37" s="16"/>
      <c r="AU37" s="33">
        <f t="shared" ref="AU37:AU46" ca="1" si="33">MIN(AB36:AR36)</f>
        <v>7.8816466666666667</v>
      </c>
      <c r="AV37" s="15">
        <f t="shared" ref="AV37:AV46" ca="1" si="34">INDEX($AB$34:$AR$34,1,MATCH(AU37,AB36:AR36,0))</f>
        <v>160</v>
      </c>
      <c r="AW37" s="33">
        <f t="shared" ref="AW37:AW46" ca="1" si="35">AB36</f>
        <v>7.8960033333333328</v>
      </c>
      <c r="AX37" s="15">
        <f t="shared" ref="AX37:AX46" ca="1" si="36">CEILING(AC$34/0.995,1)</f>
        <v>171</v>
      </c>
      <c r="AY37" s="35">
        <f t="shared" ref="AY37:AY46" ca="1" si="37">(AW37-AU37)/AW37</f>
        <v>1.8182194283098661E-3</v>
      </c>
    </row>
    <row r="38" spans="1:51" x14ac:dyDescent="0.3">
      <c r="A38" s="133">
        <v>32</v>
      </c>
      <c r="B38" s="17" t="s">
        <v>6</v>
      </c>
      <c r="C38" s="18">
        <f ca="1">VLOOKUP($B38,OFFSET(Push!$B$2,2,0,78,5),4,FALSE)</f>
        <v>24.972940000000001</v>
      </c>
      <c r="D38" s="18">
        <f ca="1">VLOOKUP($B38,OFFSET(WLC!$B$87,2,Sintesi!D$3,78,5),4,FALSE)</f>
        <v>24.456009999999999</v>
      </c>
      <c r="E38" s="18">
        <f ca="1">VLOOKUP($B38,OFFSET(WLC!$B$87,2,Sintesi!E$3,78,5),4,FALSE)</f>
        <v>24.109000000000002</v>
      </c>
      <c r="F38" s="18">
        <f ca="1">VLOOKUP($B38,OFFSET(WLC!$B$87,2,Sintesi!F$3,78,5),4,FALSE)</f>
        <v>23.979679999999998</v>
      </c>
      <c r="G38" s="18">
        <f ca="1">VLOOKUP($B38,OFFSET(WLC!$B$87,2,Sintesi!G$3,78,5),4,FALSE)</f>
        <v>23.633489999999998</v>
      </c>
      <c r="H38" s="18">
        <f ca="1">VLOOKUP($B38,OFFSET(WLC!$B$87,2,Sintesi!H$3,78,5),4,FALSE)</f>
        <v>23.167249999999999</v>
      </c>
      <c r="I38" s="18">
        <f ca="1">VLOOKUP($B38,OFFSET(WLC!$B$87,2,Sintesi!I$3,78,5),4,FALSE)</f>
        <v>22.6858</v>
      </c>
      <c r="J38" s="18">
        <f ca="1">VLOOKUP($B38,OFFSET(WLC!$B$87,2,Sintesi!J$3,78,5),4,FALSE)</f>
        <v>22.069199999999999</v>
      </c>
      <c r="K38" s="18">
        <f ca="1">VLOOKUP($B38,OFFSET(WLC!$B$87,2,Sintesi!K$3,78,5),4,FALSE)</f>
        <v>20.951370000000001</v>
      </c>
      <c r="L38" s="18">
        <f ca="1">VLOOKUP($B38,OFFSET(WLC!$B$87,2,Sintesi!L$3,78,5),4,FALSE)</f>
        <v>19.874549999999999</v>
      </c>
      <c r="M38" s="18">
        <f ca="1">VLOOKUP($B38,OFFSET(WLC!$B$87,2,Sintesi!M$3,78,5),4,FALSE)</f>
        <v>18.180599999999998</v>
      </c>
      <c r="N38" s="18">
        <f ca="1">VLOOKUP($B38,OFFSET(WLC!$B$87,2,Sintesi!N$3,78,5),4,FALSE)</f>
        <v>17.087589999999999</v>
      </c>
      <c r="O38" s="18">
        <f ca="1">VLOOKUP($B38,OFFSET(WLC!$B$87,2,Sintesi!O$3,78,5),4,FALSE)</f>
        <v>16.171530000000001</v>
      </c>
      <c r="P38" s="18">
        <f ca="1">VLOOKUP($B38,OFFSET(WLC!$B$87,2,Sintesi!P$3,78,5),4,FALSE)</f>
        <v>15.12988</v>
      </c>
      <c r="Q38" s="18"/>
      <c r="R38" s="18"/>
      <c r="S38" s="18"/>
      <c r="Y38" s="15">
        <v>0.12</v>
      </c>
      <c r="Z38" s="15">
        <f t="shared" ref="Z38:Z45" si="38">Y38*AA38</f>
        <v>0.6</v>
      </c>
      <c r="AA38" s="15">
        <v>5</v>
      </c>
      <c r="AB38" s="16">
        <f t="shared" ca="1" si="32"/>
        <v>6.5745766666666672</v>
      </c>
      <c r="AC38" s="16">
        <f t="shared" ca="1" si="32"/>
        <v>6.6164866666666668</v>
      </c>
      <c r="AD38" s="16">
        <f t="shared" ca="1" si="32"/>
        <v>6.5475133333333329</v>
      </c>
      <c r="AE38" s="16">
        <f t="shared" ca="1" si="32"/>
        <v>6.6401466666666664</v>
      </c>
      <c r="AF38" s="16">
        <f t="shared" ca="1" si="32"/>
        <v>6.7752099999999995</v>
      </c>
      <c r="AG38" s="16">
        <f t="shared" ca="1" si="32"/>
        <v>6.9079866666666669</v>
      </c>
      <c r="AH38" s="16">
        <f t="shared" ca="1" si="32"/>
        <v>7.7675566666666667</v>
      </c>
      <c r="AI38" s="16">
        <f t="shared" ca="1" si="32"/>
        <v>8.9746199999999998</v>
      </c>
      <c r="AJ38" s="16">
        <f t="shared" ca="1" si="32"/>
        <v>10.33479</v>
      </c>
      <c r="AK38" s="16">
        <f t="shared" ca="1" si="32"/>
        <v>12.89934</v>
      </c>
      <c r="AL38" s="16">
        <f t="shared" ca="1" si="32"/>
        <v>16.871933333333335</v>
      </c>
      <c r="AM38" s="16">
        <f t="shared" ca="1" si="32"/>
        <v>19.11261</v>
      </c>
      <c r="AN38" s="16">
        <f t="shared" ca="1" si="32"/>
        <v>23.050276666666665</v>
      </c>
      <c r="AO38" s="16">
        <f t="shared" ca="1" si="32"/>
        <v>27.881843333333336</v>
      </c>
      <c r="AP38" s="16"/>
      <c r="AQ38" s="16"/>
      <c r="AR38" s="16"/>
      <c r="AU38" s="33">
        <f t="shared" ca="1" si="33"/>
        <v>7.2145799999999998</v>
      </c>
      <c r="AV38" s="15">
        <f t="shared" ca="1" si="34"/>
        <v>160</v>
      </c>
      <c r="AW38" s="33">
        <f t="shared" ca="1" si="35"/>
        <v>7.23529</v>
      </c>
      <c r="AX38" s="15">
        <f t="shared" ca="1" si="36"/>
        <v>171</v>
      </c>
      <c r="AY38" s="35">
        <f t="shared" ca="1" si="37"/>
        <v>2.8623593525622646E-3</v>
      </c>
    </row>
    <row r="39" spans="1:51" x14ac:dyDescent="0.3">
      <c r="A39" s="133">
        <v>33</v>
      </c>
      <c r="B39" s="17" t="s">
        <v>8</v>
      </c>
      <c r="C39" s="18">
        <f ca="1">VLOOKUP($B39,OFFSET(Push!$B$2,2,0,78,5),4,FALSE)</f>
        <v>21.301349999999999</v>
      </c>
      <c r="D39" s="18">
        <f ca="1">VLOOKUP($B39,OFFSET(WLC!$B$87,2,Sintesi!D$3,78,5),4,FALSE)</f>
        <v>20.785340000000001</v>
      </c>
      <c r="E39" s="18">
        <f ca="1">VLOOKUP($B39,OFFSET(WLC!$B$87,2,Sintesi!E$3,78,5),4,FALSE)</f>
        <v>20.438300000000002</v>
      </c>
      <c r="F39" s="18">
        <f ca="1">VLOOKUP($B39,OFFSET(WLC!$B$87,2,Sintesi!F$3,78,5),4,FALSE)</f>
        <v>20.309180000000001</v>
      </c>
      <c r="G39" s="18">
        <f ca="1">VLOOKUP($B39,OFFSET(WLC!$B$87,2,Sintesi!G$3,78,5),4,FALSE)</f>
        <v>19.963360000000002</v>
      </c>
      <c r="H39" s="18">
        <f ca="1">VLOOKUP($B39,OFFSET(WLC!$B$87,2,Sintesi!H$3,78,5),4,FALSE)</f>
        <v>19.498139999999999</v>
      </c>
      <c r="I39" s="18">
        <f ca="1">VLOOKUP($B39,OFFSET(WLC!$B$87,2,Sintesi!I$3,78,5),4,FALSE)</f>
        <v>19.018999999999998</v>
      </c>
      <c r="J39" s="18">
        <f ca="1">VLOOKUP($B39,OFFSET(WLC!$B$87,2,Sintesi!J$3,78,5),4,FALSE)</f>
        <v>18.404050000000002</v>
      </c>
      <c r="K39" s="18">
        <f ca="1">VLOOKUP($B39,OFFSET(WLC!$B$87,2,Sintesi!K$3,78,5),4,FALSE)</f>
        <v>17.289709999999999</v>
      </c>
      <c r="L39" s="18">
        <f ca="1">VLOOKUP($B39,OFFSET(WLC!$B$87,2,Sintesi!L$3,78,5),4,FALSE)</f>
        <v>16.22026</v>
      </c>
      <c r="M39" s="18">
        <f ca="1">VLOOKUP($B39,OFFSET(WLC!$B$87,2,Sintesi!M$3,78,5),4,FALSE)</f>
        <v>14.546720000000001</v>
      </c>
      <c r="N39" s="18">
        <f ca="1">VLOOKUP($B39,OFFSET(WLC!$B$87,2,Sintesi!N$3,78,5),4,FALSE)</f>
        <v>13.46557</v>
      </c>
      <c r="O39" s="18">
        <f ca="1">VLOOKUP($B39,OFFSET(WLC!$B$87,2,Sintesi!O$3,78,5),4,FALSE)</f>
        <v>12.57033</v>
      </c>
      <c r="P39" s="18">
        <f ca="1">VLOOKUP($B39,OFFSET(WLC!$B$87,2,Sintesi!P$3,78,5),4,FALSE)</f>
        <v>11.55264</v>
      </c>
      <c r="Q39" s="18"/>
      <c r="R39" s="18"/>
      <c r="S39" s="18"/>
      <c r="Y39" s="15">
        <v>0.12</v>
      </c>
      <c r="Z39" s="15">
        <f t="shared" si="38"/>
        <v>0.48</v>
      </c>
      <c r="AA39" s="15">
        <v>4</v>
      </c>
      <c r="AB39" s="16">
        <f t="shared" ca="1" si="32"/>
        <v>5.9138633333333335</v>
      </c>
      <c r="AC39" s="16">
        <f t="shared" ca="1" si="32"/>
        <v>5.9386733333333339</v>
      </c>
      <c r="AD39" s="16">
        <f t="shared" ca="1" si="32"/>
        <v>5.8804466666666659</v>
      </c>
      <c r="AE39" s="16">
        <f t="shared" ca="1" si="32"/>
        <v>5.9503033333333324</v>
      </c>
      <c r="AF39" s="16">
        <f t="shared" ca="1" si="32"/>
        <v>6.05328</v>
      </c>
      <c r="AG39" s="16">
        <f t="shared" ca="1" si="32"/>
        <v>6.1533533333333335</v>
      </c>
      <c r="AH39" s="16">
        <f t="shared" ca="1" si="32"/>
        <v>6.8316233333333329</v>
      </c>
      <c r="AI39" s="16">
        <f t="shared" ca="1" si="32"/>
        <v>7.7850199999999994</v>
      </c>
      <c r="AJ39" s="16">
        <f t="shared" ca="1" si="32"/>
        <v>8.8593299999999999</v>
      </c>
      <c r="AK39" s="16">
        <f t="shared" ca="1" si="32"/>
        <v>10.89175</v>
      </c>
      <c r="AL39" s="16">
        <f t="shared" ca="1" si="32"/>
        <v>14.045206666666665</v>
      </c>
      <c r="AM39" s="16">
        <f t="shared" ca="1" si="32"/>
        <v>15.823739999999999</v>
      </c>
      <c r="AN39" s="16">
        <f t="shared" ca="1" si="32"/>
        <v>18.956553333333332</v>
      </c>
      <c r="AO39" s="16">
        <f t="shared" ca="1" si="32"/>
        <v>22.800606666666667</v>
      </c>
      <c r="AP39" s="16"/>
      <c r="AQ39" s="16"/>
      <c r="AR39" s="16"/>
      <c r="AU39" s="33">
        <f t="shared" ca="1" si="33"/>
        <v>6.5475133333333329</v>
      </c>
      <c r="AV39" s="15">
        <f t="shared" ca="1" si="34"/>
        <v>160</v>
      </c>
      <c r="AW39" s="33">
        <f t="shared" ca="1" si="35"/>
        <v>6.5745766666666672</v>
      </c>
      <c r="AX39" s="15">
        <f t="shared" ca="1" si="36"/>
        <v>171</v>
      </c>
      <c r="AY39" s="35">
        <f t="shared" ca="1" si="37"/>
        <v>4.1163613576135436E-3</v>
      </c>
    </row>
    <row r="40" spans="1:51" x14ac:dyDescent="0.3">
      <c r="A40" s="133">
        <v>34</v>
      </c>
      <c r="B40" s="17" t="s">
        <v>9</v>
      </c>
      <c r="C40" s="19">
        <f ca="1">VLOOKUP($B40,OFFSET(Push!$B$2,2,0,78,5),4,FALSE)</f>
        <v>0.76626000000000005</v>
      </c>
      <c r="D40" s="19">
        <f ca="1">VLOOKUP($B40,OFFSET(WLC!$B$87,2,Sintesi!D$3,78,5),4,FALSE)</f>
        <v>0.76898</v>
      </c>
      <c r="E40" s="19">
        <f ca="1">VLOOKUP($B40,OFFSET(WLC!$B$87,2,Sintesi!E$3,78,5),4,FALSE)</f>
        <v>0.77373000000000003</v>
      </c>
      <c r="F40" s="19">
        <f ca="1">VLOOKUP($B40,OFFSET(WLC!$B$87,2,Sintesi!F$3,78,5),4,FALSE)</f>
        <v>0.77273000000000003</v>
      </c>
      <c r="G40" s="19">
        <f ca="1">VLOOKUP($B40,OFFSET(WLC!$B$87,2,Sintesi!G$3,78,5),4,FALSE)</f>
        <v>0.77698999999999996</v>
      </c>
      <c r="H40" s="19">
        <f ca="1">VLOOKUP($B40,OFFSET(WLC!$B$87,2,Sintesi!H$3,78,5),4,FALSE)</f>
        <v>0.78156000000000003</v>
      </c>
      <c r="I40" s="19">
        <f ca="1">VLOOKUP($B40,OFFSET(WLC!$B$87,2,Sintesi!I$3,78,5),4,FALSE)</f>
        <v>0.78408</v>
      </c>
      <c r="J40" s="19">
        <f ca="1">VLOOKUP($B40,OFFSET(WLC!$B$87,2,Sintesi!J$3,78,5),4,FALSE)</f>
        <v>0.78629000000000004</v>
      </c>
      <c r="K40" s="19">
        <f ca="1">VLOOKUP($B40,OFFSET(WLC!$B$87,2,Sintesi!K$3,78,5),4,FALSE)</f>
        <v>0.79310999999999998</v>
      </c>
      <c r="L40" s="19">
        <f ca="1">VLOOKUP($B40,OFFSET(WLC!$B$87,2,Sintesi!L$3,78,5),4,FALSE)</f>
        <v>0.79178999999999999</v>
      </c>
      <c r="M40" s="19">
        <f ca="1">VLOOKUP($B40,OFFSET(WLC!$B$87,2,Sintesi!M$3,78,5),4,FALSE)</f>
        <v>0.78715999999999997</v>
      </c>
      <c r="N40" s="19">
        <f ca="1">VLOOKUP($B40,OFFSET(WLC!$B$87,2,Sintesi!N$3,78,5),4,FALSE)</f>
        <v>0.78242999999999996</v>
      </c>
      <c r="O40" s="19">
        <f ca="1">VLOOKUP($B40,OFFSET(WLC!$B$87,2,Sintesi!O$3,78,5),4,FALSE)</f>
        <v>0.76668000000000003</v>
      </c>
      <c r="P40" s="19">
        <f ca="1">VLOOKUP($B40,OFFSET(WLC!$B$87,2,Sintesi!P$3,78,5),4,FALSE)</f>
        <v>0.74509999999999998</v>
      </c>
      <c r="Q40" s="19"/>
      <c r="R40" s="19"/>
      <c r="S40" s="19"/>
      <c r="Y40" s="15">
        <v>0.12</v>
      </c>
      <c r="Z40" s="15">
        <f t="shared" si="38"/>
        <v>0.36</v>
      </c>
      <c r="AA40" s="15">
        <v>3</v>
      </c>
      <c r="AB40" s="16">
        <f t="shared" ca="1" si="32"/>
        <v>5.2531499999999998</v>
      </c>
      <c r="AC40" s="16">
        <f t="shared" ca="1" si="32"/>
        <v>5.2608600000000001</v>
      </c>
      <c r="AD40" s="16">
        <f t="shared" ca="1" si="32"/>
        <v>5.2133799999999999</v>
      </c>
      <c r="AE40" s="16">
        <f t="shared" ca="1" si="32"/>
        <v>5.2604600000000001</v>
      </c>
      <c r="AF40" s="16">
        <f t="shared" ca="1" si="32"/>
        <v>5.3313500000000005</v>
      </c>
      <c r="AG40" s="16">
        <f t="shared" ca="1" si="32"/>
        <v>5.39872</v>
      </c>
      <c r="AH40" s="16">
        <f t="shared" ca="1" si="32"/>
        <v>5.8956900000000001</v>
      </c>
      <c r="AI40" s="16">
        <f t="shared" ca="1" si="32"/>
        <v>6.5954199999999998</v>
      </c>
      <c r="AJ40" s="16">
        <f t="shared" ca="1" si="32"/>
        <v>7.3838699999999999</v>
      </c>
      <c r="AK40" s="16">
        <f t="shared" ca="1" si="32"/>
        <v>8.8841600000000014</v>
      </c>
      <c r="AL40" s="16">
        <f t="shared" ca="1" si="32"/>
        <v>11.21848</v>
      </c>
      <c r="AM40" s="16">
        <f t="shared" ca="1" si="32"/>
        <v>12.53487</v>
      </c>
      <c r="AN40" s="16">
        <f t="shared" ca="1" si="32"/>
        <v>14.862829999999999</v>
      </c>
      <c r="AO40" s="16">
        <f t="shared" ca="1" si="32"/>
        <v>17.719370000000001</v>
      </c>
      <c r="AP40" s="16"/>
      <c r="AQ40" s="16"/>
      <c r="AR40" s="16"/>
      <c r="AU40" s="33">
        <f t="shared" ca="1" si="33"/>
        <v>5.8804466666666659</v>
      </c>
      <c r="AV40" s="15">
        <f t="shared" ca="1" si="34"/>
        <v>160</v>
      </c>
      <c r="AW40" s="33">
        <f t="shared" ca="1" si="35"/>
        <v>5.9138633333333335</v>
      </c>
      <c r="AX40" s="15">
        <f t="shared" ca="1" si="36"/>
        <v>171</v>
      </c>
      <c r="AY40" s="35">
        <f t="shared" ca="1" si="37"/>
        <v>5.6505645773576446E-3</v>
      </c>
    </row>
    <row r="41" spans="1:51" x14ac:dyDescent="0.3">
      <c r="A41" s="133">
        <v>35</v>
      </c>
      <c r="B41" s="12" t="s">
        <v>10</v>
      </c>
      <c r="C41" s="13">
        <f ca="1">VLOOKUP($B41,OFFSET(Push!$B$2,2,0,78,5),4,FALSE)</f>
        <v>16.643509999999999</v>
      </c>
      <c r="D41" s="13">
        <f ca="1">VLOOKUP($B41,OFFSET(WLC!$B$87,2,Sintesi!D$3,78,5),4,FALSE)</f>
        <v>16.459869999999999</v>
      </c>
      <c r="E41" s="13">
        <f ca="1">VLOOKUP($B41,OFFSET(WLC!$B$87,2,Sintesi!E$3,78,5),4,FALSE)</f>
        <v>16.34299</v>
      </c>
      <c r="F41" s="13">
        <f ca="1">VLOOKUP($B41,OFFSET(WLC!$B$87,2,Sintesi!F$3,78,5),4,FALSE)</f>
        <v>16.41339</v>
      </c>
      <c r="G41" s="13">
        <f ca="1">VLOOKUP($B41,OFFSET(WLC!$B$87,2,Sintesi!G$3,78,5),4,FALSE)</f>
        <v>16.97786</v>
      </c>
      <c r="H41" s="13">
        <f ca="1">VLOOKUP($B41,OFFSET(WLC!$B$87,2,Sintesi!H$3,78,5),4,FALSE)</f>
        <v>17.541599999999999</v>
      </c>
      <c r="I41" s="13">
        <f ca="1">VLOOKUP($B41,OFFSET(WLC!$B$87,2,Sintesi!I$3,78,5),4,FALSE)</f>
        <v>20.305060000000001</v>
      </c>
      <c r="J41" s="13">
        <f ca="1">VLOOKUP($B41,OFFSET(WLC!$B$87,2,Sintesi!J$3,78,5),4,FALSE)</f>
        <v>24.472110000000001</v>
      </c>
      <c r="K41" s="13">
        <f ca="1">VLOOKUP($B41,OFFSET(WLC!$B$87,2,Sintesi!K$3,78,5),4,FALSE)</f>
        <v>30.06521</v>
      </c>
      <c r="L41" s="13">
        <f ca="1">VLOOKUP($B41,OFFSET(WLC!$B$87,2,Sintesi!L$3,78,5),4,FALSE)</f>
        <v>40.236490000000003</v>
      </c>
      <c r="M41" s="13">
        <f ca="1">VLOOKUP($B41,OFFSET(WLC!$B$87,2,Sintesi!M$3,78,5),4,FALSE)</f>
        <v>55.648359999999997</v>
      </c>
      <c r="N41" s="13">
        <f ca="1">VLOOKUP($B41,OFFSET(WLC!$B$87,2,Sintesi!N$3,78,5),4,FALSE)</f>
        <v>64.913529999999994</v>
      </c>
      <c r="O41" s="13">
        <f ca="1">VLOOKUP($B41,OFFSET(WLC!$B$87,2,Sintesi!O$3,78,5),4,FALSE)</f>
        <v>76.907049999999998</v>
      </c>
      <c r="P41" s="13">
        <f ca="1">VLOOKUP($B41,OFFSET(WLC!$B$87,2,Sintesi!P$3,78,5),4,FALSE)</f>
        <v>90.363389999999995</v>
      </c>
      <c r="Q41" s="13"/>
      <c r="R41" s="13"/>
      <c r="S41" s="13"/>
      <c r="Y41" s="15">
        <v>0.12</v>
      </c>
      <c r="Z41" s="15">
        <f t="shared" si="38"/>
        <v>0.24</v>
      </c>
      <c r="AA41" s="15">
        <v>2</v>
      </c>
      <c r="AB41" s="16">
        <f t="shared" ca="1" si="32"/>
        <v>4.5924366666666661</v>
      </c>
      <c r="AC41" s="16">
        <f t="shared" ca="1" si="32"/>
        <v>4.5830466666666663</v>
      </c>
      <c r="AD41" s="16">
        <f t="shared" ca="1" si="32"/>
        <v>4.546313333333333</v>
      </c>
      <c r="AE41" s="16">
        <f t="shared" ca="1" si="32"/>
        <v>4.5706166666666661</v>
      </c>
      <c r="AF41" s="16">
        <f t="shared" ca="1" si="32"/>
        <v>4.6094200000000001</v>
      </c>
      <c r="AG41" s="16">
        <f t="shared" ca="1" si="32"/>
        <v>4.6440866666666665</v>
      </c>
      <c r="AH41" s="16">
        <f t="shared" ca="1" si="32"/>
        <v>4.9597566666666664</v>
      </c>
      <c r="AI41" s="16">
        <f t="shared" ca="1" si="32"/>
        <v>5.4058200000000003</v>
      </c>
      <c r="AJ41" s="16">
        <f t="shared" ca="1" si="32"/>
        <v>5.9084099999999999</v>
      </c>
      <c r="AK41" s="16">
        <f t="shared" ca="1" si="32"/>
        <v>6.8765700000000001</v>
      </c>
      <c r="AL41" s="16">
        <f t="shared" ca="1" si="32"/>
        <v>8.3917533333333338</v>
      </c>
      <c r="AM41" s="16">
        <f t="shared" ca="1" si="32"/>
        <v>9.2459999999999987</v>
      </c>
      <c r="AN41" s="16">
        <f t="shared" ca="1" si="32"/>
        <v>10.769106666666666</v>
      </c>
      <c r="AO41" s="16">
        <f t="shared" ca="1" si="32"/>
        <v>12.638133333333332</v>
      </c>
      <c r="AP41" s="16"/>
      <c r="AQ41" s="16"/>
      <c r="AR41" s="16"/>
      <c r="AU41" s="33">
        <f t="shared" ca="1" si="33"/>
        <v>5.2133799999999999</v>
      </c>
      <c r="AV41" s="15">
        <f t="shared" ca="1" si="34"/>
        <v>160</v>
      </c>
      <c r="AW41" s="33">
        <f t="shared" ca="1" si="35"/>
        <v>5.2531499999999998</v>
      </c>
      <c r="AX41" s="15">
        <f t="shared" ca="1" si="36"/>
        <v>171</v>
      </c>
      <c r="AY41" s="35">
        <f t="shared" ca="1" si="37"/>
        <v>7.5706956778313706E-3</v>
      </c>
    </row>
    <row r="42" spans="1:51" x14ac:dyDescent="0.3">
      <c r="A42" s="133">
        <v>36</v>
      </c>
      <c r="B42" s="12" t="s">
        <v>11</v>
      </c>
      <c r="C42" s="13">
        <f ca="1">VLOOKUP($B42,OFFSET(Push!$B$2,2,0,78,5),4,FALSE)</f>
        <v>3.9868600000000001</v>
      </c>
      <c r="D42" s="13">
        <f ca="1">VLOOKUP($B42,OFFSET(WLC!$B$87,2,Sintesi!D$3,78,5),4,FALSE)</f>
        <v>3.9036</v>
      </c>
      <c r="E42" s="13">
        <f ca="1">VLOOKUP($B42,OFFSET(WLC!$B$87,2,Sintesi!E$3,78,5),4,FALSE)</f>
        <v>3.78403</v>
      </c>
      <c r="F42" s="13">
        <f ca="1">VLOOKUP($B42,OFFSET(WLC!$B$87,2,Sintesi!F$3,78,5),4,FALSE)</f>
        <v>3.8327</v>
      </c>
      <c r="G42" s="13">
        <f ca="1">VLOOKUP($B42,OFFSET(WLC!$B$87,2,Sintesi!G$3,78,5),4,FALSE)</f>
        <v>3.8714400000000002</v>
      </c>
      <c r="H42" s="13">
        <f ca="1">VLOOKUP($B42,OFFSET(WLC!$B$87,2,Sintesi!H$3,78,5),4,FALSE)</f>
        <v>3.9139900000000001</v>
      </c>
      <c r="I42" s="13">
        <f ca="1">VLOOKUP($B42,OFFSET(WLC!$B$87,2,Sintesi!I$3,78,5),4,FALSE)</f>
        <v>4.55091</v>
      </c>
      <c r="J42" s="13">
        <f ca="1">VLOOKUP($B42,OFFSET(WLC!$B$87,2,Sintesi!J$3,78,5),4,FALSE)</f>
        <v>5.4139799999999996</v>
      </c>
      <c r="K42" s="13">
        <f ca="1">VLOOKUP($B42,OFFSET(WLC!$B$87,2,Sintesi!K$3,78,5),4,FALSE)</f>
        <v>6.4503599999999999</v>
      </c>
      <c r="L42" s="13">
        <f ca="1">VLOOKUP($B42,OFFSET(WLC!$B$87,2,Sintesi!L$3,78,5),4,FALSE)</f>
        <v>8.57498</v>
      </c>
      <c r="M42" s="13">
        <f ca="1">VLOOKUP($B42,OFFSET(WLC!$B$87,2,Sintesi!M$3,78,5),4,FALSE)</f>
        <v>12.092000000000001</v>
      </c>
      <c r="N42" s="13">
        <f ca="1">VLOOKUP($B42,OFFSET(WLC!$B$87,2,Sintesi!N$3,78,5),4,FALSE)</f>
        <v>14.24874</v>
      </c>
      <c r="O42" s="13">
        <f ca="1">VLOOKUP($B42,OFFSET(WLC!$B$87,2,Sintesi!O$3,78,5),4,FALSE)</f>
        <v>18.179970000000001</v>
      </c>
      <c r="P42" s="13">
        <f ca="1">VLOOKUP($B42,OFFSET(WLC!$B$87,2,Sintesi!P$3,78,5),4,FALSE)</f>
        <v>23.161269999999998</v>
      </c>
      <c r="Q42" s="13"/>
      <c r="R42" s="13"/>
      <c r="S42" s="13"/>
      <c r="Y42" s="15">
        <v>0.12</v>
      </c>
      <c r="Z42" s="15">
        <f t="shared" si="38"/>
        <v>0.12</v>
      </c>
      <c r="AA42" s="15">
        <v>1</v>
      </c>
      <c r="AB42" s="16">
        <f t="shared" ca="1" si="32"/>
        <v>3.9317233333333332</v>
      </c>
      <c r="AC42" s="16">
        <f t="shared" ca="1" si="32"/>
        <v>3.9052333333333333</v>
      </c>
      <c r="AD42" s="16">
        <f t="shared" ca="1" si="32"/>
        <v>3.8792466666666665</v>
      </c>
      <c r="AE42" s="16">
        <f t="shared" ca="1" si="32"/>
        <v>3.880773333333333</v>
      </c>
      <c r="AF42" s="16">
        <f t="shared" ca="1" si="32"/>
        <v>3.8874900000000001</v>
      </c>
      <c r="AG42" s="16">
        <f t="shared" ca="1" si="32"/>
        <v>3.889453333333333</v>
      </c>
      <c r="AH42" s="16">
        <f t="shared" ca="1" si="32"/>
        <v>4.0238233333333326</v>
      </c>
      <c r="AI42" s="16">
        <f t="shared" ca="1" si="32"/>
        <v>4.2162199999999999</v>
      </c>
      <c r="AJ42" s="16">
        <f t="shared" ca="1" si="32"/>
        <v>4.4329499999999999</v>
      </c>
      <c r="AK42" s="16">
        <f t="shared" ca="1" si="32"/>
        <v>4.8689800000000005</v>
      </c>
      <c r="AL42" s="16">
        <f t="shared" ca="1" si="32"/>
        <v>5.5650266666666663</v>
      </c>
      <c r="AM42" s="16">
        <f t="shared" ca="1" si="32"/>
        <v>5.9571299999999994</v>
      </c>
      <c r="AN42" s="16">
        <f t="shared" ca="1" si="32"/>
        <v>6.6753833333333326</v>
      </c>
      <c r="AO42" s="16">
        <f t="shared" ca="1" si="32"/>
        <v>7.5568966666666668</v>
      </c>
      <c r="AP42" s="16"/>
      <c r="AQ42" s="16"/>
      <c r="AR42" s="16"/>
      <c r="AU42" s="33">
        <f t="shared" ca="1" si="33"/>
        <v>4.546313333333333</v>
      </c>
      <c r="AV42" s="15">
        <f t="shared" ca="1" si="34"/>
        <v>160</v>
      </c>
      <c r="AW42" s="33">
        <f t="shared" ca="1" si="35"/>
        <v>4.5924366666666661</v>
      </c>
      <c r="AX42" s="15">
        <f t="shared" ca="1" si="36"/>
        <v>171</v>
      </c>
      <c r="AY42" s="35">
        <f t="shared" ca="1" si="37"/>
        <v>1.0043324858045528E-2</v>
      </c>
    </row>
    <row r="43" spans="1:51" x14ac:dyDescent="0.3">
      <c r="A43" s="133">
        <v>37</v>
      </c>
      <c r="B43" s="12" t="s">
        <v>12</v>
      </c>
      <c r="C43" s="13">
        <f ca="1">VLOOKUP($B43,OFFSET(Push!$B$2,2,0,78,5),4,FALSE)</f>
        <v>64</v>
      </c>
      <c r="D43" s="13">
        <f ca="1">VLOOKUP($B43,OFFSET(WLC!$B$87,2,Sintesi!D$3,78,5),4,FALSE)</f>
        <v>162</v>
      </c>
      <c r="E43" s="13">
        <f ca="1">VLOOKUP($B43,OFFSET(WLC!$B$87,2,Sintesi!E$3,78,5),4,FALSE)</f>
        <v>201</v>
      </c>
      <c r="F43" s="13">
        <f ca="1">VLOOKUP($B43,OFFSET(WLC!$B$87,2,Sintesi!F$3,78,5),4,FALSE)</f>
        <v>215.5</v>
      </c>
      <c r="G43" s="13">
        <f ca="1">VLOOKUP($B43,OFFSET(WLC!$B$87,2,Sintesi!G$3,78,5),4,FALSE)</f>
        <v>283.5</v>
      </c>
      <c r="H43" s="13">
        <f ca="1">VLOOKUP($B43,OFFSET(WLC!$B$87,2,Sintesi!H$3,78,5),4,FALSE)</f>
        <v>328</v>
      </c>
      <c r="I43" s="13">
        <f ca="1">VLOOKUP($B43,OFFSET(WLC!$B$87,2,Sintesi!I$3,78,5),4,FALSE)</f>
        <v>629.5</v>
      </c>
      <c r="J43" s="13">
        <f ca="1">VLOOKUP($B43,OFFSET(WLC!$B$87,2,Sintesi!J$3,78,5),4,FALSE)</f>
        <v>832</v>
      </c>
      <c r="K43" s="13">
        <f ca="1">VLOOKUP($B43,OFFSET(WLC!$B$87,2,Sintesi!K$3,78,5),4,FALSE)</f>
        <v>955.5</v>
      </c>
      <c r="L43" s="13">
        <f ca="1">VLOOKUP($B43,OFFSET(WLC!$B$87,2,Sintesi!L$3,78,5),4,FALSE)</f>
        <v>1388.5</v>
      </c>
      <c r="M43" s="13">
        <f ca="1">VLOOKUP($B43,OFFSET(WLC!$B$87,2,Sintesi!M$3,78,5),4,FALSE)</f>
        <v>2004</v>
      </c>
      <c r="N43" s="13">
        <f ca="1">VLOOKUP($B43,OFFSET(WLC!$B$87,2,Sintesi!N$3,78,5),4,FALSE)</f>
        <v>1909</v>
      </c>
      <c r="O43" s="13">
        <f ca="1">VLOOKUP($B43,OFFSET(WLC!$B$87,2,Sintesi!O$3,78,5),4,FALSE)</f>
        <v>2125.5</v>
      </c>
      <c r="P43" s="13">
        <f ca="1">VLOOKUP($B43,OFFSET(WLC!$B$87,2,Sintesi!P$3,78,5),4,FALSE)</f>
        <v>2522.5</v>
      </c>
      <c r="Q43" s="13"/>
      <c r="R43" s="13"/>
      <c r="S43" s="13"/>
      <c r="Y43" s="15">
        <v>0.12</v>
      </c>
      <c r="Z43" s="15">
        <f t="shared" si="38"/>
        <v>0.06</v>
      </c>
      <c r="AA43" s="20">
        <v>0.5</v>
      </c>
      <c r="AB43" s="16">
        <f t="shared" ca="1" si="32"/>
        <v>3.6013666666666664</v>
      </c>
      <c r="AC43" s="16">
        <f t="shared" ca="1" si="32"/>
        <v>3.5663266666666669</v>
      </c>
      <c r="AD43" s="16">
        <f t="shared" ca="1" si="32"/>
        <v>3.5457133333333335</v>
      </c>
      <c r="AE43" s="16">
        <f t="shared" ca="1" si="32"/>
        <v>3.5358516666666664</v>
      </c>
      <c r="AF43" s="16">
        <f t="shared" ca="1" si="32"/>
        <v>3.5265250000000004</v>
      </c>
      <c r="AG43" s="16">
        <f t="shared" ca="1" si="32"/>
        <v>3.5121366666666667</v>
      </c>
      <c r="AH43" s="16">
        <f t="shared" ca="1" si="32"/>
        <v>3.5558566666666662</v>
      </c>
      <c r="AI43" s="16">
        <f t="shared" ca="1" si="32"/>
        <v>3.6214199999999996</v>
      </c>
      <c r="AJ43" s="16">
        <f t="shared" ca="1" si="32"/>
        <v>3.6952199999999999</v>
      </c>
      <c r="AK43" s="16">
        <f t="shared" ca="1" si="32"/>
        <v>3.8651850000000003</v>
      </c>
      <c r="AL43" s="16">
        <f t="shared" ca="1" si="32"/>
        <v>4.1516633333333335</v>
      </c>
      <c r="AM43" s="16">
        <f t="shared" ca="1" si="32"/>
        <v>4.3126949999999997</v>
      </c>
      <c r="AN43" s="16">
        <f t="shared" ca="1" si="32"/>
        <v>4.628521666666666</v>
      </c>
      <c r="AO43" s="16">
        <f t="shared" ca="1" si="32"/>
        <v>5.0162783333333332</v>
      </c>
      <c r="AP43" s="16"/>
      <c r="AQ43" s="16"/>
      <c r="AR43" s="16"/>
      <c r="AU43" s="33">
        <f t="shared" ca="1" si="33"/>
        <v>3.8792466666666665</v>
      </c>
      <c r="AV43" s="15">
        <f t="shared" ca="1" si="34"/>
        <v>160</v>
      </c>
      <c r="AW43" s="33">
        <f t="shared" ca="1" si="35"/>
        <v>3.9317233333333332</v>
      </c>
      <c r="AX43" s="15">
        <f t="shared" ca="1" si="36"/>
        <v>171</v>
      </c>
      <c r="AY43" s="35">
        <f t="shared" ca="1" si="37"/>
        <v>1.334698864026548E-2</v>
      </c>
    </row>
    <row r="44" spans="1:51" x14ac:dyDescent="0.3">
      <c r="A44" s="133">
        <v>38</v>
      </c>
      <c r="B44" s="12" t="s">
        <v>13</v>
      </c>
      <c r="C44" s="13">
        <f ca="1">VLOOKUP($B44,OFFSET(Push!$B$2,2,0,78,5),4,FALSE)</f>
        <v>22.014489999999999</v>
      </c>
      <c r="D44" s="13">
        <f ca="1">VLOOKUP($B44,OFFSET(WLC!$B$87,2,Sintesi!D$3,78,5),4,FALSE)</f>
        <v>21.939630000000001</v>
      </c>
      <c r="E44" s="13">
        <f ca="1">VLOOKUP($B44,OFFSET(WLC!$B$87,2,Sintesi!E$3,78,5),4,FALSE)</f>
        <v>21.958600000000001</v>
      </c>
      <c r="F44" s="13">
        <f ca="1">VLOOKUP($B44,OFFSET(WLC!$B$87,2,Sintesi!F$3,78,5),4,FALSE)</f>
        <v>21.883690000000001</v>
      </c>
      <c r="G44" s="13">
        <f ca="1">VLOOKUP($B44,OFFSET(WLC!$B$87,2,Sintesi!G$3,78,5),4,FALSE)</f>
        <v>21.82488</v>
      </c>
      <c r="H44" s="13">
        <f ca="1">VLOOKUP($B44,OFFSET(WLC!$B$87,2,Sintesi!H$3,78,5),4,FALSE)</f>
        <v>21.829989999999999</v>
      </c>
      <c r="I44" s="13">
        <f ca="1">VLOOKUP($B44,OFFSET(WLC!$B$87,2,Sintesi!I$3,78,5),4,FALSE)</f>
        <v>21.732040000000001</v>
      </c>
      <c r="J44" s="13">
        <f ca="1">VLOOKUP($B44,OFFSET(WLC!$B$87,2,Sintesi!J$3,78,5),4,FALSE)</f>
        <v>21.64875</v>
      </c>
      <c r="K44" s="13">
        <f ca="1">VLOOKUP($B44,OFFSET(WLC!$B$87,2,Sintesi!K$3,78,5),4,FALSE)</f>
        <v>21.80641</v>
      </c>
      <c r="L44" s="13">
        <f ca="1">VLOOKUP($B44,OFFSET(WLC!$B$87,2,Sintesi!L$3,78,5),4,FALSE)</f>
        <v>21.903459999999999</v>
      </c>
      <c r="M44" s="13">
        <f ca="1">VLOOKUP($B44,OFFSET(WLC!$B$87,2,Sintesi!M$3,78,5),4,FALSE)</f>
        <v>22.379899999999999</v>
      </c>
      <c r="N44" s="13">
        <f ca="1">VLOOKUP($B44,OFFSET(WLC!$B$87,2,Sintesi!N$3,78,5),4,FALSE)</f>
        <v>22.77206</v>
      </c>
      <c r="O44" s="13">
        <f ca="1">VLOOKUP($B44,OFFSET(WLC!$B$87,2,Sintesi!O$3,78,5),4,FALSE)</f>
        <v>23.15917</v>
      </c>
      <c r="P44" s="13">
        <f ca="1">VLOOKUP($B44,OFFSET(WLC!$B$87,2,Sintesi!P$3,78,5),4,FALSE)</f>
        <v>23.635719999999999</v>
      </c>
      <c r="Q44" s="13"/>
      <c r="R44" s="13"/>
      <c r="S44" s="13"/>
      <c r="Y44" s="15">
        <v>0.12</v>
      </c>
      <c r="Z44" s="15">
        <f t="shared" si="38"/>
        <v>3.9999999999999994E-2</v>
      </c>
      <c r="AA44" s="20">
        <f>1/3</f>
        <v>0.33333333333333331</v>
      </c>
      <c r="AB44" s="16">
        <f t="shared" ca="1" si="32"/>
        <v>3.4912477777777777</v>
      </c>
      <c r="AC44" s="16">
        <f t="shared" ca="1" si="32"/>
        <v>3.4533577777777777</v>
      </c>
      <c r="AD44" s="16">
        <f t="shared" ca="1" si="32"/>
        <v>3.4345355555555557</v>
      </c>
      <c r="AE44" s="16">
        <f t="shared" ca="1" si="32"/>
        <v>3.4208777777777777</v>
      </c>
      <c r="AF44" s="16">
        <f t="shared" ca="1" si="32"/>
        <v>3.4062033333333335</v>
      </c>
      <c r="AG44" s="16">
        <f t="shared" ca="1" si="32"/>
        <v>3.3863644444444443</v>
      </c>
      <c r="AH44" s="16">
        <f t="shared" ca="1" si="32"/>
        <v>3.3998677777777777</v>
      </c>
      <c r="AI44" s="16">
        <f t="shared" ca="1" si="32"/>
        <v>3.423153333333333</v>
      </c>
      <c r="AJ44" s="16">
        <f t="shared" ca="1" si="32"/>
        <v>3.4493100000000001</v>
      </c>
      <c r="AK44" s="16">
        <f t="shared" ca="1" si="32"/>
        <v>3.5305866666666668</v>
      </c>
      <c r="AL44" s="16">
        <f t="shared" ca="1" si="32"/>
        <v>3.6805422222222219</v>
      </c>
      <c r="AM44" s="16">
        <f t="shared" ca="1" si="32"/>
        <v>3.7645499999999998</v>
      </c>
      <c r="AN44" s="16">
        <f t="shared" ca="1" si="32"/>
        <v>3.9462344444444444</v>
      </c>
      <c r="AO44" s="16">
        <f t="shared" ca="1" si="32"/>
        <v>4.1694055555555556</v>
      </c>
      <c r="AP44" s="16"/>
      <c r="AQ44" s="16"/>
      <c r="AR44" s="16"/>
      <c r="AU44" s="33">
        <f t="shared" ca="1" si="33"/>
        <v>3.5121366666666667</v>
      </c>
      <c r="AV44" s="15">
        <f t="shared" ca="1" si="34"/>
        <v>130</v>
      </c>
      <c r="AW44" s="33">
        <f t="shared" ca="1" si="35"/>
        <v>3.6013666666666664</v>
      </c>
      <c r="AX44" s="15">
        <f t="shared" ca="1" si="36"/>
        <v>171</v>
      </c>
      <c r="AY44" s="35">
        <f t="shared" ca="1" si="37"/>
        <v>2.4776705139715395E-2</v>
      </c>
    </row>
    <row r="45" spans="1:51" x14ac:dyDescent="0.3">
      <c r="A45" s="133">
        <v>39</v>
      </c>
      <c r="B45" s="12" t="s">
        <v>14</v>
      </c>
      <c r="C45" s="13">
        <f ca="1">VLOOKUP($B45,OFFSET(Push!$B$2,2,0,78,5),4,FALSE)</f>
        <v>17.50488</v>
      </c>
      <c r="D45" s="13">
        <f ca="1">VLOOKUP($B45,OFFSET(WLC!$B$87,2,Sintesi!D$3,78,5),4,FALSE)</f>
        <v>17.500060000000001</v>
      </c>
      <c r="E45" s="13">
        <f ca="1">VLOOKUP($B45,OFFSET(WLC!$B$87,2,Sintesi!E$3,78,5),4,FALSE)</f>
        <v>17.61037</v>
      </c>
      <c r="F45" s="13">
        <f ca="1">VLOOKUP($B45,OFFSET(WLC!$B$87,2,Sintesi!F$3,78,5),4,FALSE)</f>
        <v>17.53077</v>
      </c>
      <c r="G45" s="13">
        <f ca="1">VLOOKUP($B45,OFFSET(WLC!$B$87,2,Sintesi!G$3,78,5),4,FALSE)</f>
        <v>17.56737</v>
      </c>
      <c r="H45" s="13">
        <f ca="1">VLOOKUP($B45,OFFSET(WLC!$B$87,2,Sintesi!H$3,78,5),4,FALSE)</f>
        <v>17.651789999999998</v>
      </c>
      <c r="I45" s="13">
        <f ca="1">VLOOKUP($B45,OFFSET(WLC!$B$87,2,Sintesi!I$3,78,5),4,FALSE)</f>
        <v>17.629069999999999</v>
      </c>
      <c r="J45" s="13">
        <f ca="1">VLOOKUP($B45,OFFSET(WLC!$B$87,2,Sintesi!J$3,78,5),4,FALSE)</f>
        <v>17.59713</v>
      </c>
      <c r="K45" s="13">
        <f ca="1">VLOOKUP($B45,OFFSET(WLC!$B$87,2,Sintesi!K$3,78,5),4,FALSE)</f>
        <v>17.849540000000001</v>
      </c>
      <c r="L45" s="13">
        <f ca="1">VLOOKUP($B45,OFFSET(WLC!$B$87,2,Sintesi!L$3,78,5),4,FALSE)</f>
        <v>17.890440000000002</v>
      </c>
      <c r="M45" s="13">
        <f ca="1">VLOOKUP($B45,OFFSET(WLC!$B$87,2,Sintesi!M$3,78,5),4,FALSE)</f>
        <v>18.171970000000002</v>
      </c>
      <c r="N45" s="13">
        <f ca="1">VLOOKUP($B45,OFFSET(WLC!$B$87,2,Sintesi!N$3,78,5),4,FALSE)</f>
        <v>18.38926</v>
      </c>
      <c r="O45" s="13">
        <f ca="1">VLOOKUP($B45,OFFSET(WLC!$B$87,2,Sintesi!O$3,78,5),4,FALSE)</f>
        <v>18.359110000000001</v>
      </c>
      <c r="P45" s="13">
        <f ca="1">VLOOKUP($B45,OFFSET(WLC!$B$87,2,Sintesi!P$3,78,5),4,FALSE)</f>
        <v>18.2606</v>
      </c>
      <c r="Q45" s="13"/>
      <c r="R45" s="13"/>
      <c r="S45" s="13"/>
      <c r="Y45" s="15">
        <v>0.12</v>
      </c>
      <c r="Z45" s="15">
        <f t="shared" si="38"/>
        <v>0.03</v>
      </c>
      <c r="AA45" s="20">
        <v>0.25</v>
      </c>
      <c r="AB45" s="16">
        <f t="shared" ca="1" si="32"/>
        <v>3.4361883333333334</v>
      </c>
      <c r="AC45" s="16">
        <f t="shared" ca="1" si="32"/>
        <v>3.3968733333333332</v>
      </c>
      <c r="AD45" s="16">
        <f t="shared" ca="1" si="32"/>
        <v>3.3789466666666668</v>
      </c>
      <c r="AE45" s="16">
        <f t="shared" ca="1" si="32"/>
        <v>3.3633908333333333</v>
      </c>
      <c r="AF45" s="16">
        <f t="shared" ca="1" si="32"/>
        <v>3.3460425000000003</v>
      </c>
      <c r="AG45" s="16">
        <f t="shared" ca="1" si="32"/>
        <v>3.3234783333333331</v>
      </c>
      <c r="AH45" s="16">
        <f t="shared" ca="1" si="32"/>
        <v>3.321873333333333</v>
      </c>
      <c r="AI45" s="16">
        <f t="shared" ca="1" si="32"/>
        <v>3.32402</v>
      </c>
      <c r="AJ45" s="16">
        <f t="shared" ca="1" si="32"/>
        <v>3.326355</v>
      </c>
      <c r="AK45" s="16">
        <f t="shared" ca="1" si="32"/>
        <v>3.3632875000000002</v>
      </c>
      <c r="AL45" s="16">
        <f t="shared" ca="1" si="32"/>
        <v>3.4449816666666662</v>
      </c>
      <c r="AM45" s="16">
        <f t="shared" ca="1" si="32"/>
        <v>3.4904774999999999</v>
      </c>
      <c r="AN45" s="16">
        <f t="shared" ca="1" si="32"/>
        <v>3.6050908333333331</v>
      </c>
      <c r="AO45" s="16">
        <f t="shared" ca="1" si="32"/>
        <v>3.7459691666666668</v>
      </c>
      <c r="AP45" s="16"/>
      <c r="AQ45" s="16"/>
      <c r="AR45" s="16"/>
      <c r="AU45" s="33">
        <f t="shared" ca="1" si="33"/>
        <v>3.3863644444444443</v>
      </c>
      <c r="AV45" s="15">
        <f t="shared" ca="1" si="34"/>
        <v>130</v>
      </c>
      <c r="AW45" s="33">
        <f t="shared" ca="1" si="35"/>
        <v>3.4912477777777777</v>
      </c>
      <c r="AX45" s="15">
        <f t="shared" ca="1" si="36"/>
        <v>171</v>
      </c>
      <c r="AY45" s="35">
        <f t="shared" ca="1" si="37"/>
        <v>3.0041790216360116E-2</v>
      </c>
    </row>
    <row r="46" spans="1:51" x14ac:dyDescent="0.3">
      <c r="A46" s="133">
        <v>40</v>
      </c>
      <c r="B46" s="17" t="s">
        <v>30</v>
      </c>
      <c r="C46" s="18">
        <f ca="1">VLOOKUP($B46,OFFSET(Push!$B$2,2,0,78,5),4,FALSE)</f>
        <v>36.59496</v>
      </c>
      <c r="D46" s="18">
        <f ca="1">VLOOKUP($B46,OFFSET(WLC!$B$87,2,Sintesi!D$3,78,5),4,FALSE)</f>
        <v>35.803919999999998</v>
      </c>
      <c r="E46" s="18">
        <f ca="1">VLOOKUP($B46,OFFSET(WLC!$B$87,2,Sintesi!E$3,78,5),4,FALSE)</f>
        <v>35.293640000000003</v>
      </c>
      <c r="F46" s="18">
        <f ca="1">VLOOKUP($B46,OFFSET(WLC!$B$87,2,Sintesi!F$3,78,5),4,FALSE)</f>
        <v>35.094189999999998</v>
      </c>
      <c r="G46" s="18">
        <f ca="1">VLOOKUP($B46,OFFSET(WLC!$B$87,2,Sintesi!G$3,78,5),4,FALSE)</f>
        <v>34.587809999999998</v>
      </c>
      <c r="H46" s="18">
        <f ca="1">VLOOKUP($B46,OFFSET(WLC!$B$87,2,Sintesi!H$3,78,5),4,FALSE)</f>
        <v>33.896599999999999</v>
      </c>
      <c r="I46" s="18">
        <f ca="1">VLOOKUP($B46,OFFSET(WLC!$B$87,2,Sintesi!I$3,78,5),4,FALSE)</f>
        <v>33.159700000000001</v>
      </c>
      <c r="J46" s="18">
        <f ca="1">VLOOKUP($B46,OFFSET(WLC!$B$87,2,Sintesi!J$3,78,5),4,FALSE)</f>
        <v>32.245289999999997</v>
      </c>
      <c r="K46" s="18">
        <f ca="1">VLOOKUP($B46,OFFSET(WLC!$B$87,2,Sintesi!K$3,78,5),4,FALSE)</f>
        <v>30.589780000000001</v>
      </c>
      <c r="L46" s="18">
        <f ca="1">VLOOKUP($B46,OFFSET(WLC!$B$87,2,Sintesi!L$3,78,5),4,FALSE)</f>
        <v>28.995619999999999</v>
      </c>
      <c r="M46" s="18">
        <f ca="1">VLOOKUP($B46,OFFSET(WLC!$B$87,2,Sintesi!M$3,78,5),4,FALSE)</f>
        <v>26.444929999999999</v>
      </c>
      <c r="N46" s="18">
        <f ca="1">VLOOKUP($B46,OFFSET(WLC!$B$87,2,Sintesi!N$3,78,5),4,FALSE)</f>
        <v>24.81992</v>
      </c>
      <c r="O46" s="18">
        <f ca="1">VLOOKUP($B46,OFFSET(WLC!$B$87,2,Sintesi!O$3,78,5),4,FALSE)</f>
        <v>23.361509999999999</v>
      </c>
      <c r="P46" s="18">
        <f ca="1">VLOOKUP($B46,OFFSET(WLC!$B$87,2,Sintesi!P$3,78,5),4,FALSE)</f>
        <v>21.768380000000001</v>
      </c>
      <c r="Q46" s="18"/>
      <c r="R46" s="18"/>
      <c r="S46" s="18"/>
      <c r="AU46" s="33">
        <f t="shared" ca="1" si="33"/>
        <v>3.321873333333333</v>
      </c>
      <c r="AV46" s="15">
        <f t="shared" ca="1" si="34"/>
        <v>120</v>
      </c>
      <c r="AW46" s="33">
        <f t="shared" ca="1" si="35"/>
        <v>3.4361883333333334</v>
      </c>
      <c r="AX46" s="15">
        <f t="shared" ca="1" si="36"/>
        <v>171</v>
      </c>
      <c r="AY46" s="35">
        <f t="shared" ca="1" si="37"/>
        <v>3.3267966976975087E-2</v>
      </c>
    </row>
    <row r="47" spans="1:51" x14ac:dyDescent="0.3">
      <c r="A47" s="133">
        <v>41</v>
      </c>
      <c r="B47" s="17" t="s">
        <v>33</v>
      </c>
      <c r="C47" s="18">
        <f ca="1">VLOOKUP($B47,OFFSET(Push!$B$2,2,0,78,5),4,FALSE)</f>
        <v>107.37612</v>
      </c>
      <c r="D47" s="18">
        <f ca="1">VLOOKUP($B47,OFFSET(WLC!$B$87,2,Sintesi!D$3,78,5),4,FALSE)</f>
        <v>104.58177999999999</v>
      </c>
      <c r="E47" s="18">
        <f ca="1">VLOOKUP($B47,OFFSET(WLC!$B$87,2,Sintesi!E$3,78,5),4,FALSE)</f>
        <v>103.08275</v>
      </c>
      <c r="F47" s="18">
        <f ca="1">VLOOKUP($B47,OFFSET(WLC!$B$87,2,Sintesi!F$3,78,5),4,FALSE)</f>
        <v>102.29170999999999</v>
      </c>
      <c r="G47" s="18">
        <f ca="1">VLOOKUP($B47,OFFSET(WLC!$B$87,2,Sintesi!G$3,78,5),4,FALSE)</f>
        <v>100.68153</v>
      </c>
      <c r="H47" s="18">
        <f ca="1">VLOOKUP($B47,OFFSET(WLC!$B$87,2,Sintesi!H$3,78,5),4,FALSE)</f>
        <v>98.541650000000004</v>
      </c>
      <c r="I47" s="18">
        <f ca="1">VLOOKUP($B47,OFFSET(WLC!$B$87,2,Sintesi!I$3,78,5),4,FALSE)</f>
        <v>96.137360000000001</v>
      </c>
      <c r="J47" s="18">
        <f ca="1">VLOOKUP($B47,OFFSET(WLC!$B$87,2,Sintesi!J$3,78,5),4,FALSE)</f>
        <v>93.341059999999999</v>
      </c>
      <c r="K47" s="18">
        <f ca="1">VLOOKUP($B47,OFFSET(WLC!$B$87,2,Sintesi!K$3,78,5),4,FALSE)</f>
        <v>88.145439999999994</v>
      </c>
      <c r="L47" s="18">
        <f ca="1">VLOOKUP($B47,OFFSET(WLC!$B$87,2,Sintesi!L$3,78,5),4,FALSE)</f>
        <v>83.159049999999993</v>
      </c>
      <c r="M47" s="18">
        <f ca="1">VLOOKUP($B47,OFFSET(WLC!$B$87,2,Sintesi!M$3,78,5),4,FALSE)</f>
        <v>75.404970000000006</v>
      </c>
      <c r="N47" s="18">
        <f ca="1">VLOOKUP($B47,OFFSET(WLC!$B$87,2,Sintesi!N$3,78,5),4,FALSE)</f>
        <v>70.910340000000005</v>
      </c>
      <c r="O47" s="18">
        <f ca="1">VLOOKUP($B47,OFFSET(WLC!$B$87,2,Sintesi!O$3,78,5),4,FALSE)</f>
        <v>66.191119999999998</v>
      </c>
      <c r="P47" s="18">
        <f ca="1">VLOOKUP($B47,OFFSET(WLC!$B$87,2,Sintesi!P$3,78,5),4,FALSE)</f>
        <v>61.488950000000003</v>
      </c>
      <c r="Q47" s="18"/>
      <c r="R47" s="18"/>
      <c r="S47" s="18"/>
      <c r="Y47" s="14" t="s">
        <v>75</v>
      </c>
    </row>
    <row r="48" spans="1:51" x14ac:dyDescent="0.3">
      <c r="A48" s="133">
        <v>42</v>
      </c>
      <c r="B48" s="12" t="s">
        <v>43</v>
      </c>
      <c r="C48" s="13">
        <f ca="1">VLOOKUP($B48,OFFSET(Push!$B$2,2,0,78,5),4,FALSE)</f>
        <v>6.0991600000000004</v>
      </c>
      <c r="D48" s="13">
        <f ca="1">VLOOKUP($B48,OFFSET(WLC!$B$87,2,Sintesi!D$3,78,5),4,FALSE)</f>
        <v>5.96732</v>
      </c>
      <c r="E48" s="13">
        <f ca="1">VLOOKUP($B48,OFFSET(WLC!$B$87,2,Sintesi!E$3,78,5),4,FALSE)</f>
        <v>5.8822700000000001</v>
      </c>
      <c r="F48" s="13">
        <f ca="1">VLOOKUP($B48,OFFSET(WLC!$B$87,2,Sintesi!F$3,78,5),4,FALSE)</f>
        <v>5.84903</v>
      </c>
      <c r="G48" s="13">
        <f ca="1">VLOOKUP($B48,OFFSET(WLC!$B$87,2,Sintesi!G$3,78,5),4,FALSE)</f>
        <v>5.7646300000000004</v>
      </c>
      <c r="H48" s="13">
        <f ca="1">VLOOKUP($B48,OFFSET(WLC!$B$87,2,Sintesi!H$3,78,5),4,FALSE)</f>
        <v>5.6494299999999997</v>
      </c>
      <c r="I48" s="13">
        <f ca="1">VLOOKUP($B48,OFFSET(WLC!$B$87,2,Sintesi!I$3,78,5),4,FALSE)</f>
        <v>5.5266200000000003</v>
      </c>
      <c r="J48" s="13">
        <f ca="1">VLOOKUP($B48,OFFSET(WLC!$B$87,2,Sintesi!J$3,78,5),4,FALSE)</f>
        <v>5.3742099999999997</v>
      </c>
      <c r="K48" s="13">
        <f ca="1">VLOOKUP($B48,OFFSET(WLC!$B$87,2,Sintesi!K$3,78,5),4,FALSE)</f>
        <v>5.0983000000000001</v>
      </c>
      <c r="L48" s="13">
        <f ca="1">VLOOKUP($B48,OFFSET(WLC!$B$87,2,Sintesi!L$3,78,5),4,FALSE)</f>
        <v>4.8326000000000002</v>
      </c>
      <c r="M48" s="13">
        <f ca="1">VLOOKUP($B48,OFFSET(WLC!$B$87,2,Sintesi!M$3,78,5),4,FALSE)</f>
        <v>4.4074900000000001</v>
      </c>
      <c r="N48" s="13">
        <f ca="1">VLOOKUP($B48,OFFSET(WLC!$B$87,2,Sintesi!N$3,78,5),4,FALSE)</f>
        <v>4.1366500000000004</v>
      </c>
      <c r="O48" s="13">
        <f ca="1">VLOOKUP($B48,OFFSET(WLC!$B$87,2,Sintesi!O$3,78,5),4,FALSE)</f>
        <v>3.89358</v>
      </c>
      <c r="P48" s="13">
        <f ca="1">VLOOKUP($B48,OFFSET(WLC!$B$87,2,Sintesi!P$3,78,5),4,FALSE)</f>
        <v>3.6280600000000001</v>
      </c>
      <c r="Q48" s="13"/>
      <c r="R48" s="13"/>
      <c r="S48" s="13"/>
      <c r="Y48" s="9" t="s">
        <v>71</v>
      </c>
      <c r="Z48" s="9" t="s">
        <v>72</v>
      </c>
      <c r="AA48" s="9" t="s">
        <v>74</v>
      </c>
      <c r="AB48" s="30" t="str">
        <f t="shared" ref="AB48:AR48" si="39">AB34</f>
        <v>Push</v>
      </c>
      <c r="AC48" s="9">
        <f t="shared" ca="1" si="39"/>
        <v>170</v>
      </c>
      <c r="AD48" s="9">
        <f t="shared" ca="1" si="39"/>
        <v>160</v>
      </c>
      <c r="AE48" s="9">
        <f t="shared" ca="1" si="39"/>
        <v>150</v>
      </c>
      <c r="AF48" s="9">
        <f t="shared" ca="1" si="39"/>
        <v>140</v>
      </c>
      <c r="AG48" s="9">
        <f t="shared" ca="1" si="39"/>
        <v>130</v>
      </c>
      <c r="AH48" s="9">
        <f t="shared" ca="1" si="39"/>
        <v>120</v>
      </c>
      <c r="AI48" s="9">
        <f t="shared" ca="1" si="39"/>
        <v>110</v>
      </c>
      <c r="AJ48" s="9">
        <f t="shared" ca="1" si="39"/>
        <v>100</v>
      </c>
      <c r="AK48" s="9">
        <f t="shared" ca="1" si="39"/>
        <v>90</v>
      </c>
      <c r="AL48" s="9">
        <f t="shared" ca="1" si="39"/>
        <v>80</v>
      </c>
      <c r="AM48" s="9">
        <f t="shared" ca="1" si="39"/>
        <v>75</v>
      </c>
      <c r="AN48" s="9">
        <f t="shared" ca="1" si="39"/>
        <v>70</v>
      </c>
      <c r="AO48" s="9">
        <f t="shared" ca="1" si="39"/>
        <v>65</v>
      </c>
      <c r="AP48" s="9">
        <f t="shared" si="39"/>
        <v>60</v>
      </c>
      <c r="AQ48" s="9">
        <f t="shared" si="39"/>
        <v>55</v>
      </c>
      <c r="AR48" s="9" t="str">
        <f t="shared" si="39"/>
        <v>ND</v>
      </c>
    </row>
    <row r="49" spans="1:51" x14ac:dyDescent="0.3">
      <c r="A49" s="133">
        <v>43</v>
      </c>
      <c r="B49" s="12" t="s">
        <v>44</v>
      </c>
      <c r="C49" s="13">
        <f ca="1">VLOOKUP($B49,OFFSET(Push!$B$2,2,0,78,5),4,FALSE)</f>
        <v>6.8940599999999996</v>
      </c>
      <c r="D49" s="13">
        <f ca="1">VLOOKUP($B49,OFFSET(WLC!$B$87,2,Sintesi!D$3,78,5),4,FALSE)</f>
        <v>6.7508800000000004</v>
      </c>
      <c r="E49" s="13">
        <f ca="1">VLOOKUP($B49,OFFSET(WLC!$B$87,2,Sintesi!E$3,78,5),4,FALSE)</f>
        <v>6.6637599999999999</v>
      </c>
      <c r="F49" s="13">
        <f ca="1">VLOOKUP($B49,OFFSET(WLC!$B$87,2,Sintesi!F$3,78,5),4,FALSE)</f>
        <v>6.6265000000000001</v>
      </c>
      <c r="G49" s="13">
        <f ca="1">VLOOKUP($B49,OFFSET(WLC!$B$87,2,Sintesi!G$3,78,5),4,FALSE)</f>
        <v>6.5301400000000003</v>
      </c>
      <c r="H49" s="13">
        <f ca="1">VLOOKUP($B49,OFFSET(WLC!$B$87,2,Sintesi!H$3,78,5),4,FALSE)</f>
        <v>6.4074799999999996</v>
      </c>
      <c r="I49" s="13">
        <f ca="1">VLOOKUP($B49,OFFSET(WLC!$B$87,2,Sintesi!I$3,78,5),4,FALSE)</f>
        <v>6.2778700000000001</v>
      </c>
      <c r="J49" s="13">
        <f ca="1">VLOOKUP($B49,OFFSET(WLC!$B$87,2,Sintesi!J$3,78,5),4,FALSE)</f>
        <v>6.1150799999999998</v>
      </c>
      <c r="K49" s="13">
        <f ca="1">VLOOKUP($B49,OFFSET(WLC!$B$87,2,Sintesi!K$3,78,5),4,FALSE)</f>
        <v>5.8158500000000002</v>
      </c>
      <c r="L49" s="13">
        <f ca="1">VLOOKUP($B49,OFFSET(WLC!$B$87,2,Sintesi!L$3,78,5),4,FALSE)</f>
        <v>5.5263200000000001</v>
      </c>
      <c r="M49" s="13">
        <f ca="1">VLOOKUP($B49,OFFSET(WLC!$B$87,2,Sintesi!M$3,78,5),4,FALSE)</f>
        <v>5.05375</v>
      </c>
      <c r="N49" s="13">
        <f ca="1">VLOOKUP($B49,OFFSET(WLC!$B$87,2,Sintesi!N$3,78,5),4,FALSE)</f>
        <v>4.7584600000000004</v>
      </c>
      <c r="O49" s="13">
        <f ca="1">VLOOKUP($B49,OFFSET(WLC!$B$87,2,Sintesi!O$3,78,5),4,FALSE)</f>
        <v>4.4888500000000002</v>
      </c>
      <c r="P49" s="13">
        <f ca="1">VLOOKUP($B49,OFFSET(WLC!$B$87,2,Sintesi!P$3,78,5),4,FALSE)</f>
        <v>4.1882700000000002</v>
      </c>
      <c r="Q49" s="13"/>
      <c r="R49" s="13"/>
      <c r="S49" s="13"/>
      <c r="Y49" s="15">
        <v>0.12</v>
      </c>
      <c r="Z49" s="15">
        <f t="shared" ref="Z49:Z50" si="40">Y49*AA49</f>
        <v>0.96</v>
      </c>
      <c r="AA49" s="15">
        <v>8</v>
      </c>
      <c r="AB49" s="16">
        <f t="shared" ref="AB49:AO49" ca="1" si="41">Price-Dir_Cost-AB35</f>
        <v>6.4432833333333335</v>
      </c>
      <c r="AC49" s="16">
        <f t="shared" ca="1" si="41"/>
        <v>6.3500733333333326</v>
      </c>
      <c r="AD49" s="16">
        <f t="shared" ca="1" si="41"/>
        <v>6.4512866666666682</v>
      </c>
      <c r="AE49" s="16">
        <f t="shared" ca="1" si="41"/>
        <v>6.2903233333333333</v>
      </c>
      <c r="AF49" s="16">
        <f t="shared" ca="1" si="41"/>
        <v>6.0590000000000011</v>
      </c>
      <c r="AG49" s="16">
        <f t="shared" ca="1" si="41"/>
        <v>5.8281133333333344</v>
      </c>
      <c r="AH49" s="16">
        <f t="shared" ca="1" si="41"/>
        <v>4.4246433333333339</v>
      </c>
      <c r="AI49" s="16">
        <f t="shared" ca="1" si="41"/>
        <v>2.4565800000000007</v>
      </c>
      <c r="AJ49" s="16">
        <f t="shared" ca="1" si="41"/>
        <v>0.2388300000000001</v>
      </c>
      <c r="AK49" s="16">
        <f t="shared" ca="1" si="41"/>
        <v>-3.92211</v>
      </c>
      <c r="AL49" s="16">
        <f t="shared" ca="1" si="41"/>
        <v>-10.352113333333332</v>
      </c>
      <c r="AM49" s="16">
        <f t="shared" ca="1" si="41"/>
        <v>-13.979219999999998</v>
      </c>
      <c r="AN49" s="16">
        <f t="shared" ca="1" si="41"/>
        <v>-20.331446666666665</v>
      </c>
      <c r="AO49" s="16">
        <f t="shared" ca="1" si="41"/>
        <v>-28.125553333333329</v>
      </c>
      <c r="AP49" s="16"/>
      <c r="AQ49" s="16"/>
      <c r="AR49" s="16"/>
      <c r="AU49" s="33">
        <f ca="1">MAX(AB49:AR49)</f>
        <v>6.4512866666666682</v>
      </c>
    </row>
    <row r="50" spans="1:51" x14ac:dyDescent="0.3">
      <c r="A50" s="133">
        <v>44</v>
      </c>
      <c r="B50" s="12" t="s">
        <v>19</v>
      </c>
      <c r="C50" s="13">
        <f ca="1">VLOOKUP($B50,OFFSET(Push!$B$2,2,0,78,5),4,FALSE)</f>
        <v>1.82351</v>
      </c>
      <c r="D50" s="13">
        <f ca="1">VLOOKUP($B50,OFFSET(WLC!$B$87,2,Sintesi!D$3,78,5),4,FALSE)</f>
        <v>1.7844599999999999</v>
      </c>
      <c r="E50" s="13">
        <f ca="1">VLOOKUP($B50,OFFSET(WLC!$B$87,2,Sintesi!E$3,78,5),4,FALSE)</f>
        <v>1.7595700000000001</v>
      </c>
      <c r="F50" s="13">
        <f ca="1">VLOOKUP($B50,OFFSET(WLC!$B$87,2,Sintesi!F$3,78,5),4,FALSE)</f>
        <v>1.74929</v>
      </c>
      <c r="G50" s="13">
        <f ca="1">VLOOKUP($B50,OFFSET(WLC!$B$87,2,Sintesi!G$3,78,5),4,FALSE)</f>
        <v>1.7230000000000001</v>
      </c>
      <c r="H50" s="13">
        <f ca="1">VLOOKUP($B50,OFFSET(WLC!$B$87,2,Sintesi!H$3,78,5),4,FALSE)</f>
        <v>1.68855</v>
      </c>
      <c r="I50" s="13">
        <f ca="1">VLOOKUP($B50,OFFSET(WLC!$B$87,2,Sintesi!I$3,78,5),4,FALSE)</f>
        <v>1.65198</v>
      </c>
      <c r="J50" s="13">
        <f ca="1">VLOOKUP($B50,OFFSET(WLC!$B$87,2,Sintesi!J$3,78,5),4,FALSE)</f>
        <v>1.60686</v>
      </c>
      <c r="K50" s="13">
        <f ca="1">VLOOKUP($B50,OFFSET(WLC!$B$87,2,Sintesi!K$3,78,5),4,FALSE)</f>
        <v>1.5236000000000001</v>
      </c>
      <c r="L50" s="13">
        <f ca="1">VLOOKUP($B50,OFFSET(WLC!$B$87,2,Sintesi!L$3,78,5),4,FALSE)</f>
        <v>1.4430799999999999</v>
      </c>
      <c r="M50" s="13">
        <f ca="1">VLOOKUP($B50,OFFSET(WLC!$B$87,2,Sintesi!M$3,78,5),4,FALSE)</f>
        <v>1.31403</v>
      </c>
      <c r="N50" s="13">
        <f ca="1">VLOOKUP($B50,OFFSET(WLC!$B$87,2,Sintesi!N$3,78,5),4,FALSE)</f>
        <v>1.23332</v>
      </c>
      <c r="O50" s="13">
        <f ca="1">VLOOKUP($B50,OFFSET(WLC!$B$87,2,Sintesi!O$3,78,5),4,FALSE)</f>
        <v>1.1616899999999999</v>
      </c>
      <c r="P50" s="13">
        <f ca="1">VLOOKUP($B50,OFFSET(WLC!$B$87,2,Sintesi!P$3,78,5),4,FALSE)</f>
        <v>1.08203</v>
      </c>
      <c r="Q50" s="13"/>
      <c r="R50" s="13"/>
      <c r="S50" s="13"/>
      <c r="Y50" s="15">
        <v>0.12</v>
      </c>
      <c r="Z50" s="15">
        <f t="shared" si="40"/>
        <v>0.84</v>
      </c>
      <c r="AA50" s="15">
        <v>7</v>
      </c>
      <c r="AB50" s="16">
        <f t="shared" ref="AB50:AO50" ca="1" si="42">Price-Dir_Cost-AB36</f>
        <v>7.1039966666666672</v>
      </c>
      <c r="AC50" s="16">
        <f t="shared" ca="1" si="42"/>
        <v>7.0278866666666655</v>
      </c>
      <c r="AD50" s="16">
        <f t="shared" ca="1" si="42"/>
        <v>7.1183533333333333</v>
      </c>
      <c r="AE50" s="16">
        <f t="shared" ca="1" si="42"/>
        <v>6.9801666666666655</v>
      </c>
      <c r="AF50" s="16">
        <f t="shared" ca="1" si="42"/>
        <v>6.7809299999999997</v>
      </c>
      <c r="AG50" s="16">
        <f t="shared" ca="1" si="42"/>
        <v>6.582746666666667</v>
      </c>
      <c r="AH50" s="16">
        <f t="shared" ca="1" si="42"/>
        <v>5.3605766666666668</v>
      </c>
      <c r="AI50" s="16">
        <f t="shared" ca="1" si="42"/>
        <v>3.6461799999999993</v>
      </c>
      <c r="AJ50" s="16">
        <f t="shared" ca="1" si="42"/>
        <v>1.7142900000000001</v>
      </c>
      <c r="AK50" s="16">
        <f t="shared" ca="1" si="42"/>
        <v>-1.9145200000000031</v>
      </c>
      <c r="AL50" s="16">
        <f t="shared" ca="1" si="42"/>
        <v>-7.5253866666666696</v>
      </c>
      <c r="AM50" s="16">
        <f t="shared" ca="1" si="42"/>
        <v>-10.690350000000002</v>
      </c>
      <c r="AN50" s="16">
        <f t="shared" ca="1" si="42"/>
        <v>-16.237723333333335</v>
      </c>
      <c r="AO50" s="16">
        <f t="shared" ca="1" si="42"/>
        <v>-23.044316666666667</v>
      </c>
      <c r="AP50" s="16"/>
      <c r="AQ50" s="16"/>
      <c r="AR50" s="16"/>
      <c r="AU50" s="33">
        <f t="shared" ref="AU50:AU59" ca="1" si="43">MAX(AB50:AR50)</f>
        <v>7.1183533333333333</v>
      </c>
    </row>
    <row r="51" spans="1:51" x14ac:dyDescent="0.3">
      <c r="A51" s="133">
        <v>45</v>
      </c>
      <c r="B51" s="12" t="s">
        <v>20</v>
      </c>
      <c r="C51" s="13">
        <f ca="1">VLOOKUP($B51,OFFSET(Push!$B$2,2,0,78,5),4,FALSE)</f>
        <v>1.4475</v>
      </c>
      <c r="D51" s="13">
        <f ca="1">VLOOKUP($B51,OFFSET(WLC!$B$87,2,Sintesi!D$3,78,5),4,FALSE)</f>
        <v>1.44296</v>
      </c>
      <c r="E51" s="13">
        <f ca="1">VLOOKUP($B51,OFFSET(WLC!$B$87,2,Sintesi!E$3,78,5),4,FALSE)</f>
        <v>1.45261</v>
      </c>
      <c r="F51" s="13">
        <f ca="1">VLOOKUP($B51,OFFSET(WLC!$B$87,2,Sintesi!F$3,78,5),4,FALSE)</f>
        <v>1.44164</v>
      </c>
      <c r="G51" s="13">
        <f ca="1">VLOOKUP($B51,OFFSET(WLC!$B$87,2,Sintesi!G$3,78,5),4,FALSE)</f>
        <v>1.4425600000000001</v>
      </c>
      <c r="H51" s="13">
        <f ca="1">VLOOKUP($B51,OFFSET(WLC!$B$87,2,Sintesi!H$3,78,5),4,FALSE)</f>
        <v>1.4462699999999999</v>
      </c>
      <c r="I51" s="13">
        <f ca="1">VLOOKUP($B51,OFFSET(WLC!$B$87,2,Sintesi!I$3,78,5),4,FALSE)</f>
        <v>1.43591</v>
      </c>
      <c r="J51" s="13">
        <f ca="1">VLOOKUP($B51,OFFSET(WLC!$B$87,2,Sintesi!J$3,78,5),4,FALSE)</f>
        <v>1.4197599999999999</v>
      </c>
      <c r="K51" s="13">
        <f ca="1">VLOOKUP($B51,OFFSET(WLC!$B$87,2,Sintesi!K$3,78,5),4,FALSE)</f>
        <v>1.4338900000000001</v>
      </c>
      <c r="L51" s="13">
        <f ca="1">VLOOKUP($B51,OFFSET(WLC!$B$87,2,Sintesi!L$3,78,5),4,FALSE)</f>
        <v>1.41831</v>
      </c>
      <c r="M51" s="13">
        <f ca="1">VLOOKUP($B51,OFFSET(WLC!$B$87,2,Sintesi!M$3,78,5),4,FALSE)</f>
        <v>1.4242699999999999</v>
      </c>
      <c r="N51" s="13">
        <f ca="1">VLOOKUP($B51,OFFSET(WLC!$B$87,2,Sintesi!N$3,78,5),4,FALSE)</f>
        <v>1.4349400000000001</v>
      </c>
      <c r="O51" s="13">
        <f ca="1">VLOOKUP($B51,OFFSET(WLC!$B$87,2,Sintesi!O$3,78,5),4,FALSE)</f>
        <v>1.41997</v>
      </c>
      <c r="P51" s="13">
        <f ca="1">VLOOKUP($B51,OFFSET(WLC!$B$87,2,Sintesi!P$3,78,5),4,FALSE)</f>
        <v>1.3936299999999999</v>
      </c>
      <c r="Q51" s="13"/>
      <c r="R51" s="13"/>
      <c r="S51" s="13"/>
      <c r="Y51" s="15">
        <v>0.12</v>
      </c>
      <c r="Z51" s="15">
        <f>Y51*AA51</f>
        <v>0.72</v>
      </c>
      <c r="AA51" s="15">
        <v>6</v>
      </c>
      <c r="AB51" s="16">
        <f t="shared" ref="AB51:AO51" ca="1" si="44">Price-Dir_Cost-AB37</f>
        <v>7.76471</v>
      </c>
      <c r="AC51" s="16">
        <f t="shared" ca="1" si="44"/>
        <v>7.7057000000000002</v>
      </c>
      <c r="AD51" s="16">
        <f t="shared" ca="1" si="44"/>
        <v>7.7854200000000002</v>
      </c>
      <c r="AE51" s="16">
        <f t="shared" ca="1" si="44"/>
        <v>7.6700100000000004</v>
      </c>
      <c r="AF51" s="16">
        <f t="shared" ca="1" si="44"/>
        <v>7.5028600000000001</v>
      </c>
      <c r="AG51" s="16">
        <f t="shared" ca="1" si="44"/>
        <v>7.3373799999999996</v>
      </c>
      <c r="AH51" s="16">
        <f t="shared" ca="1" si="44"/>
        <v>6.2965100000000014</v>
      </c>
      <c r="AI51" s="16">
        <f t="shared" ca="1" si="44"/>
        <v>4.8357799999999997</v>
      </c>
      <c r="AJ51" s="16">
        <f t="shared" ca="1" si="44"/>
        <v>3.1897500000000001</v>
      </c>
      <c r="AK51" s="16">
        <f t="shared" ca="1" si="44"/>
        <v>9.3069999999999098E-2</v>
      </c>
      <c r="AL51" s="16">
        <f t="shared" ca="1" si="44"/>
        <v>-4.6986600000000003</v>
      </c>
      <c r="AM51" s="16">
        <f t="shared" ca="1" si="44"/>
        <v>-7.4014799999999994</v>
      </c>
      <c r="AN51" s="16">
        <f t="shared" ca="1" si="44"/>
        <v>-12.143999999999998</v>
      </c>
      <c r="AO51" s="16">
        <f t="shared" ca="1" si="44"/>
        <v>-17.963079999999998</v>
      </c>
      <c r="AP51" s="16"/>
      <c r="AQ51" s="16"/>
      <c r="AR51" s="16"/>
      <c r="AU51" s="33">
        <f t="shared" ca="1" si="43"/>
        <v>7.7854200000000002</v>
      </c>
    </row>
    <row r="52" spans="1:51" x14ac:dyDescent="0.3">
      <c r="A52" s="133">
        <v>46</v>
      </c>
      <c r="B52" s="12" t="s">
        <v>23</v>
      </c>
      <c r="C52" s="13">
        <f ca="1">VLOOKUP($B52,OFFSET(Push!$B$2,2,0,78,5),4,FALSE)</f>
        <v>1.98214</v>
      </c>
      <c r="D52" s="13">
        <f ca="1">VLOOKUP($B52,OFFSET(WLC!$B$87,2,Sintesi!D$3,78,5),4,FALSE)</f>
        <v>2.0334400000000001</v>
      </c>
      <c r="E52" s="13">
        <f ca="1">VLOOKUP($B52,OFFSET(WLC!$B$87,2,Sintesi!E$3,78,5),4,FALSE)</f>
        <v>2.0011999999999999</v>
      </c>
      <c r="F52" s="13">
        <f ca="1">VLOOKUP($B52,OFFSET(WLC!$B$87,2,Sintesi!F$3,78,5),4,FALSE)</f>
        <v>2.0695299999999999</v>
      </c>
      <c r="G52" s="13">
        <f ca="1">VLOOKUP($B52,OFFSET(WLC!$B$87,2,Sintesi!G$3,78,5),4,FALSE)</f>
        <v>2.1657899999999999</v>
      </c>
      <c r="H52" s="13">
        <f ca="1">VLOOKUP($B52,OFFSET(WLC!$B$87,2,Sintesi!H$3,78,5),4,FALSE)</f>
        <v>2.2639</v>
      </c>
      <c r="I52" s="13">
        <f ca="1">VLOOKUP($B52,OFFSET(WLC!$B$87,2,Sintesi!I$3,78,5),4,FALSE)</f>
        <v>2.8077999999999999</v>
      </c>
      <c r="J52" s="13">
        <f ca="1">VLOOKUP($B52,OFFSET(WLC!$B$87,2,Sintesi!J$3,78,5),4,FALSE)</f>
        <v>3.5688</v>
      </c>
      <c r="K52" s="13">
        <f ca="1">VLOOKUP($B52,OFFSET(WLC!$B$87,2,Sintesi!K$3,78,5),4,FALSE)</f>
        <v>4.42638</v>
      </c>
      <c r="L52" s="13">
        <f ca="1">VLOOKUP($B52,OFFSET(WLC!$B$87,2,Sintesi!L$3,78,5),4,FALSE)</f>
        <v>6.0227700000000004</v>
      </c>
      <c r="M52" s="13">
        <f ca="1">VLOOKUP($B52,OFFSET(WLC!$B$87,2,Sintesi!M$3,78,5),4,FALSE)</f>
        <v>8.4801800000000007</v>
      </c>
      <c r="N52" s="13">
        <f ca="1">VLOOKUP($B52,OFFSET(WLC!$B$87,2,Sintesi!N$3,78,5),4,FALSE)</f>
        <v>9.8666099999999997</v>
      </c>
      <c r="O52" s="13">
        <f ca="1">VLOOKUP($B52,OFFSET(WLC!$B$87,2,Sintesi!O$3,78,5),4,FALSE)</f>
        <v>12.281169999999999</v>
      </c>
      <c r="P52" s="13">
        <f ca="1">VLOOKUP($B52,OFFSET(WLC!$B$87,2,Sintesi!P$3,78,5),4,FALSE)</f>
        <v>15.24371</v>
      </c>
      <c r="Q52" s="13"/>
      <c r="R52" s="13"/>
      <c r="S52" s="13"/>
      <c r="Y52" s="15">
        <v>0.12</v>
      </c>
      <c r="Z52" s="15">
        <f t="shared" ref="Z52:Z59" si="45">Y52*AA52</f>
        <v>0.6</v>
      </c>
      <c r="AA52" s="15">
        <v>5</v>
      </c>
      <c r="AB52" s="16">
        <f t="shared" ref="AB52:AO52" ca="1" si="46">Price-Dir_Cost-AB38</f>
        <v>8.4254233333333328</v>
      </c>
      <c r="AC52" s="16">
        <f t="shared" ca="1" si="46"/>
        <v>8.3835133333333332</v>
      </c>
      <c r="AD52" s="16">
        <f t="shared" ca="1" si="46"/>
        <v>8.4524866666666671</v>
      </c>
      <c r="AE52" s="16">
        <f t="shared" ca="1" si="46"/>
        <v>8.3598533333333336</v>
      </c>
      <c r="AF52" s="16">
        <f t="shared" ca="1" si="46"/>
        <v>8.2247900000000005</v>
      </c>
      <c r="AG52" s="16">
        <f t="shared" ca="1" si="46"/>
        <v>8.0920133333333339</v>
      </c>
      <c r="AH52" s="16">
        <f t="shared" ca="1" si="46"/>
        <v>7.2324433333333333</v>
      </c>
      <c r="AI52" s="16">
        <f t="shared" ca="1" si="46"/>
        <v>6.0253800000000002</v>
      </c>
      <c r="AJ52" s="16">
        <f t="shared" ca="1" si="46"/>
        <v>4.6652100000000001</v>
      </c>
      <c r="AK52" s="16">
        <f t="shared" ca="1" si="46"/>
        <v>2.1006599999999995</v>
      </c>
      <c r="AL52" s="16">
        <f t="shared" ca="1" si="46"/>
        <v>-1.8719333333333346</v>
      </c>
      <c r="AM52" s="16">
        <f t="shared" ca="1" si="46"/>
        <v>-4.1126100000000001</v>
      </c>
      <c r="AN52" s="16">
        <f t="shared" ca="1" si="46"/>
        <v>-8.0502766666666652</v>
      </c>
      <c r="AO52" s="16">
        <f t="shared" ca="1" si="46"/>
        <v>-12.881843333333336</v>
      </c>
      <c r="AP52" s="16"/>
      <c r="AQ52" s="16"/>
      <c r="AR52" s="16"/>
      <c r="AU52" s="33">
        <f t="shared" ca="1" si="43"/>
        <v>8.4524866666666671</v>
      </c>
    </row>
    <row r="53" spans="1:51" x14ac:dyDescent="0.3">
      <c r="A53" s="133">
        <v>47</v>
      </c>
      <c r="B53" s="12" t="s">
        <v>17</v>
      </c>
      <c r="C53" s="13">
        <f ca="1">VLOOKUP($B53,OFFSET(Push!$B$2,2,0,78,5),4,FALSE)</f>
        <v>90.41695</v>
      </c>
      <c r="D53" s="13">
        <f ca="1">VLOOKUP($B53,OFFSET(WLC!$B$87,2,Sintesi!D$3,78,5),4,FALSE)</f>
        <v>90.407640000000001</v>
      </c>
      <c r="E53" s="13">
        <f ca="1">VLOOKUP($B53,OFFSET(WLC!$B$87,2,Sintesi!E$3,78,5),4,FALSE)</f>
        <v>90.361750000000001</v>
      </c>
      <c r="F53" s="13">
        <f ca="1">VLOOKUP($B53,OFFSET(WLC!$B$87,2,Sintesi!F$3,78,5),4,FALSE)</f>
        <v>90.404730000000001</v>
      </c>
      <c r="G53" s="13">
        <f ca="1">VLOOKUP($B53,OFFSET(WLC!$B$87,2,Sintesi!G$3,78,5),4,FALSE)</f>
        <v>90.468190000000007</v>
      </c>
      <c r="H53" s="13">
        <f ca="1">VLOOKUP($B53,OFFSET(WLC!$B$87,2,Sintesi!H$3,78,5),4,FALSE)</f>
        <v>90.517300000000006</v>
      </c>
      <c r="I53" s="13">
        <f ca="1">VLOOKUP($B53,OFFSET(WLC!$B$87,2,Sintesi!I$3,78,5),4,FALSE)</f>
        <v>90.972949999999997</v>
      </c>
      <c r="J53" s="13">
        <f ca="1">VLOOKUP($B53,OFFSET(WLC!$B$87,2,Sintesi!J$3,78,5),4,FALSE)</f>
        <v>91.644440000000003</v>
      </c>
      <c r="K53" s="13">
        <f ca="1">VLOOKUP($B53,OFFSET(WLC!$B$87,2,Sintesi!K$3,78,5),4,FALSE)</f>
        <v>92.371160000000003</v>
      </c>
      <c r="L53" s="13">
        <f ca="1">VLOOKUP($B53,OFFSET(WLC!$B$87,2,Sintesi!L$3,78,5),4,FALSE)</f>
        <v>93.739580000000004</v>
      </c>
      <c r="M53" s="13">
        <f ca="1">VLOOKUP($B53,OFFSET(WLC!$B$87,2,Sintesi!M$3,78,5),4,FALSE)</f>
        <v>95.709630000000004</v>
      </c>
      <c r="N53" s="13">
        <f ca="1">VLOOKUP($B53,OFFSET(WLC!$B$87,2,Sintesi!N$3,78,5),4,FALSE)</f>
        <v>96.819289999999995</v>
      </c>
      <c r="O53" s="13">
        <f ca="1">VLOOKUP($B53,OFFSET(WLC!$B$87,2,Sintesi!O$3,78,5),4,FALSE)</f>
        <v>98.774050000000003</v>
      </c>
      <c r="P53" s="13">
        <f ca="1">VLOOKUP($B53,OFFSET(WLC!$B$87,2,Sintesi!P$3,78,5),4,FALSE)</f>
        <v>101.20368999999999</v>
      </c>
      <c r="Q53" s="13"/>
      <c r="R53" s="13"/>
      <c r="S53" s="13"/>
      <c r="Y53" s="15">
        <v>0.12</v>
      </c>
      <c r="Z53" s="15">
        <f t="shared" si="45"/>
        <v>0.48</v>
      </c>
      <c r="AA53" s="15">
        <v>4</v>
      </c>
      <c r="AB53" s="16">
        <f t="shared" ref="AB53:AO53" ca="1" si="47">Price-Dir_Cost-AB39</f>
        <v>9.0861366666666665</v>
      </c>
      <c r="AC53" s="16">
        <f t="shared" ca="1" si="47"/>
        <v>9.0613266666666661</v>
      </c>
      <c r="AD53" s="16">
        <f t="shared" ca="1" si="47"/>
        <v>9.1195533333333341</v>
      </c>
      <c r="AE53" s="16">
        <f t="shared" ca="1" si="47"/>
        <v>9.0496966666666676</v>
      </c>
      <c r="AF53" s="16">
        <f t="shared" ca="1" si="47"/>
        <v>8.9467199999999991</v>
      </c>
      <c r="AG53" s="16">
        <f t="shared" ca="1" si="47"/>
        <v>8.8466466666666665</v>
      </c>
      <c r="AH53" s="16">
        <f t="shared" ca="1" si="47"/>
        <v>8.1683766666666671</v>
      </c>
      <c r="AI53" s="16">
        <f t="shared" ca="1" si="47"/>
        <v>7.2149800000000006</v>
      </c>
      <c r="AJ53" s="16">
        <f t="shared" ca="1" si="47"/>
        <v>6.1406700000000001</v>
      </c>
      <c r="AK53" s="16">
        <f t="shared" ca="1" si="47"/>
        <v>4.10825</v>
      </c>
      <c r="AL53" s="16">
        <f t="shared" ca="1" si="47"/>
        <v>0.95479333333333472</v>
      </c>
      <c r="AM53" s="16">
        <f t="shared" ca="1" si="47"/>
        <v>-0.82373999999999903</v>
      </c>
      <c r="AN53" s="16">
        <f t="shared" ca="1" si="47"/>
        <v>-3.956553333333332</v>
      </c>
      <c r="AO53" s="16">
        <f t="shared" ca="1" si="47"/>
        <v>-7.8006066666666669</v>
      </c>
      <c r="AP53" s="16"/>
      <c r="AQ53" s="16"/>
      <c r="AR53" s="16"/>
      <c r="AU53" s="33">
        <f t="shared" ca="1" si="43"/>
        <v>9.1195533333333341</v>
      </c>
    </row>
    <row r="54" spans="1:51" x14ac:dyDescent="0.3">
      <c r="A54" s="133">
        <v>48</v>
      </c>
      <c r="B54" s="12" t="s">
        <v>26</v>
      </c>
      <c r="C54" s="13">
        <f ca="1">VLOOKUP($B54,OFFSET(Push!$B$2,2,0,78,5),4,FALSE)</f>
        <v>9.6505200000000002</v>
      </c>
      <c r="D54" s="13">
        <f ca="1">VLOOKUP($B54,OFFSET(WLC!$B$87,2,Sintesi!D$3,78,5),4,FALSE)</f>
        <v>9.6398399999999995</v>
      </c>
      <c r="E54" s="13">
        <f ca="1">VLOOKUP($B54,OFFSET(WLC!$B$87,2,Sintesi!E$3,78,5),4,FALSE)</f>
        <v>9.6875999999999998</v>
      </c>
      <c r="F54" s="13">
        <f ca="1">VLOOKUP($B54,OFFSET(WLC!$B$87,2,Sintesi!F$3,78,5),4,FALSE)</f>
        <v>9.6397899999999996</v>
      </c>
      <c r="G54" s="13">
        <f ca="1">VLOOKUP($B54,OFFSET(WLC!$B$87,2,Sintesi!G$3,78,5),4,FALSE)</f>
        <v>9.5676000000000005</v>
      </c>
      <c r="H54" s="13">
        <f ca="1">VLOOKUP($B54,OFFSET(WLC!$B$87,2,Sintesi!H$3,78,5),4,FALSE)</f>
        <v>9.4970300000000005</v>
      </c>
      <c r="I54" s="13">
        <f ca="1">VLOOKUP($B54,OFFSET(WLC!$B$87,2,Sintesi!I$3,78,5),4,FALSE)</f>
        <v>8.9928399999999993</v>
      </c>
      <c r="J54" s="13">
        <f ca="1">VLOOKUP($B54,OFFSET(WLC!$B$87,2,Sintesi!J$3,78,5),4,FALSE)</f>
        <v>8.2881599999999995</v>
      </c>
      <c r="K54" s="13">
        <f ca="1">VLOOKUP($B54,OFFSET(WLC!$B$87,2,Sintesi!K$3,78,5),4,FALSE)</f>
        <v>7.4889200000000002</v>
      </c>
      <c r="L54" s="13">
        <f ca="1">VLOOKUP($B54,OFFSET(WLC!$B$87,2,Sintesi!L$3,78,5),4,FALSE)</f>
        <v>5.9655199999999997</v>
      </c>
      <c r="M54" s="13">
        <f ca="1">VLOOKUP($B54,OFFSET(WLC!$B$87,2,Sintesi!M$3,78,5),4,FALSE)</f>
        <v>3.5674700000000001</v>
      </c>
      <c r="N54" s="13">
        <f ca="1">VLOOKUP($B54,OFFSET(WLC!$B$87,2,Sintesi!N$3,78,5),4,FALSE)</f>
        <v>2.21489</v>
      </c>
      <c r="O54" s="13">
        <f ca="1">VLOOKUP($B54,OFFSET(WLC!$B$87,2,Sintesi!O$3,78,5),4,FALSE)</f>
        <v>-0.17837</v>
      </c>
      <c r="P54" s="13">
        <f ca="1">VLOOKUP($B54,OFFSET(WLC!$B$87,2,Sintesi!P$3,78,5),4,FALSE)</f>
        <v>-3.10961</v>
      </c>
      <c r="Q54" s="13"/>
      <c r="R54" s="13"/>
      <c r="S54" s="13"/>
      <c r="Y54" s="15">
        <v>0.12</v>
      </c>
      <c r="Z54" s="15">
        <f t="shared" si="45"/>
        <v>0.36</v>
      </c>
      <c r="AA54" s="15">
        <v>3</v>
      </c>
      <c r="AB54" s="16">
        <f t="shared" ref="AB54:AO54" ca="1" si="48">Price-Dir_Cost-AB40</f>
        <v>9.7468500000000002</v>
      </c>
      <c r="AC54" s="16">
        <f t="shared" ca="1" si="48"/>
        <v>9.739139999999999</v>
      </c>
      <c r="AD54" s="16">
        <f t="shared" ca="1" si="48"/>
        <v>9.7866199999999992</v>
      </c>
      <c r="AE54" s="16">
        <f t="shared" ca="1" si="48"/>
        <v>9.7395399999999999</v>
      </c>
      <c r="AF54" s="16">
        <f t="shared" ca="1" si="48"/>
        <v>9.6686499999999995</v>
      </c>
      <c r="AG54" s="16">
        <f t="shared" ca="1" si="48"/>
        <v>9.6012799999999991</v>
      </c>
      <c r="AH54" s="16">
        <f t="shared" ca="1" si="48"/>
        <v>9.1043099999999999</v>
      </c>
      <c r="AI54" s="16">
        <f t="shared" ca="1" si="48"/>
        <v>8.4045799999999993</v>
      </c>
      <c r="AJ54" s="16">
        <f t="shared" ca="1" si="48"/>
        <v>7.6161300000000001</v>
      </c>
      <c r="AK54" s="16">
        <f t="shared" ca="1" si="48"/>
        <v>6.1158399999999986</v>
      </c>
      <c r="AL54" s="16">
        <f t="shared" ca="1" si="48"/>
        <v>3.7815200000000004</v>
      </c>
      <c r="AM54" s="16">
        <f t="shared" ca="1" si="48"/>
        <v>2.4651300000000003</v>
      </c>
      <c r="AN54" s="16">
        <f t="shared" ca="1" si="48"/>
        <v>0.13717000000000112</v>
      </c>
      <c r="AO54" s="16">
        <f t="shared" ca="1" si="48"/>
        <v>-2.7193700000000014</v>
      </c>
      <c r="AP54" s="16"/>
      <c r="AQ54" s="16"/>
      <c r="AR54" s="16"/>
      <c r="AU54" s="33">
        <f t="shared" ca="1" si="43"/>
        <v>9.7866199999999992</v>
      </c>
    </row>
    <row r="55" spans="1:51" x14ac:dyDescent="0.3">
      <c r="A55" s="133">
        <v>49</v>
      </c>
      <c r="B55" s="17" t="s">
        <v>29</v>
      </c>
      <c r="C55" s="21">
        <f ca="1">VLOOKUP($B55,OFFSET(Push!$B$2,2,0,78,5),4,FALSE)</f>
        <v>50954.060649999999</v>
      </c>
      <c r="D55" s="21">
        <f ca="1">VLOOKUP($B55,OFFSET(WLC!$B$87,2,Sintesi!D$3,78,5),4,FALSE)</f>
        <v>50910.863660000003</v>
      </c>
      <c r="E55" s="21">
        <f ca="1">VLOOKUP($B55,OFFSET(WLC!$B$87,2,Sintesi!E$3,78,5),4,FALSE)</f>
        <v>51168.678690000001</v>
      </c>
      <c r="F55" s="21">
        <f ca="1">VLOOKUP($B55,OFFSET(WLC!$B$87,2,Sintesi!F$3,78,5),4,FALSE)</f>
        <v>50904.58238</v>
      </c>
      <c r="G55" s="21">
        <f ca="1">VLOOKUP($B55,OFFSET(WLC!$B$87,2,Sintesi!G$3,78,5),4,FALSE)</f>
        <v>50533.833919999997</v>
      </c>
      <c r="H55" s="21">
        <f ca="1">VLOOKUP($B55,OFFSET(WLC!$B$87,2,Sintesi!H$3,78,5),4,FALSE)</f>
        <v>50148.423949999997</v>
      </c>
      <c r="I55" s="21">
        <f ca="1">VLOOKUP($B55,OFFSET(WLC!$B$87,2,Sintesi!I$3,78,5),4,FALSE)</f>
        <v>47455.500650000002</v>
      </c>
      <c r="J55" s="21">
        <f ca="1">VLOOKUP($B55,OFFSET(WLC!$B$87,2,Sintesi!J$3,78,5),4,FALSE)</f>
        <v>43739.606059999998</v>
      </c>
      <c r="K55" s="21">
        <f ca="1">VLOOKUP($B55,OFFSET(WLC!$B$87,2,Sintesi!K$3,78,5),4,FALSE)</f>
        <v>39500.624539999997</v>
      </c>
      <c r="L55" s="21">
        <f ca="1">VLOOKUP($B55,OFFSET(WLC!$B$87,2,Sintesi!L$3,78,5),4,FALSE)</f>
        <v>31415.805189999999</v>
      </c>
      <c r="M55" s="21">
        <f ca="1">VLOOKUP($B55,OFFSET(WLC!$B$87,2,Sintesi!M$3,78,5),4,FALSE)</f>
        <v>18717.107820000001</v>
      </c>
      <c r="N55" s="21">
        <f ca="1">VLOOKUP($B55,OFFSET(WLC!$B$87,2,Sintesi!N$3,78,5),4,FALSE)</f>
        <v>11568.3613</v>
      </c>
      <c r="O55" s="21">
        <f ca="1">VLOOKUP($B55,OFFSET(WLC!$B$87,2,Sintesi!O$3,78,5),4,FALSE)</f>
        <v>-918.51032999999995</v>
      </c>
      <c r="P55" s="21">
        <f ca="1">VLOOKUP($B55,OFFSET(WLC!$B$87,2,Sintesi!P$3,78,5),4,FALSE)</f>
        <v>-16194.5293</v>
      </c>
      <c r="Q55" s="21"/>
      <c r="R55" s="21"/>
      <c r="S55" s="21"/>
      <c r="Y55" s="15">
        <v>0.12</v>
      </c>
      <c r="Z55" s="15">
        <f t="shared" si="45"/>
        <v>0.24</v>
      </c>
      <c r="AA55" s="15">
        <v>2</v>
      </c>
      <c r="AB55" s="16">
        <f t="shared" ref="AB55:AO55" ca="1" si="49">Price-Dir_Cost-AB41</f>
        <v>10.407563333333334</v>
      </c>
      <c r="AC55" s="16">
        <f t="shared" ca="1" si="49"/>
        <v>10.416953333333334</v>
      </c>
      <c r="AD55" s="16">
        <f t="shared" ca="1" si="49"/>
        <v>10.453686666666666</v>
      </c>
      <c r="AE55" s="16">
        <f t="shared" ca="1" si="49"/>
        <v>10.429383333333334</v>
      </c>
      <c r="AF55" s="16">
        <f t="shared" ca="1" si="49"/>
        <v>10.39058</v>
      </c>
      <c r="AG55" s="16">
        <f t="shared" ca="1" si="49"/>
        <v>10.355913333333334</v>
      </c>
      <c r="AH55" s="16">
        <f t="shared" ca="1" si="49"/>
        <v>10.040243333333333</v>
      </c>
      <c r="AI55" s="16">
        <f t="shared" ca="1" si="49"/>
        <v>9.5941799999999997</v>
      </c>
      <c r="AJ55" s="16">
        <f t="shared" ca="1" si="49"/>
        <v>9.0915900000000001</v>
      </c>
      <c r="AK55" s="16">
        <f t="shared" ca="1" si="49"/>
        <v>8.123429999999999</v>
      </c>
      <c r="AL55" s="16">
        <f t="shared" ca="1" si="49"/>
        <v>6.6082466666666662</v>
      </c>
      <c r="AM55" s="16">
        <f t="shared" ca="1" si="49"/>
        <v>5.7540000000000013</v>
      </c>
      <c r="AN55" s="16">
        <f t="shared" ca="1" si="49"/>
        <v>4.2308933333333343</v>
      </c>
      <c r="AO55" s="16">
        <f t="shared" ca="1" si="49"/>
        <v>2.3618666666666677</v>
      </c>
      <c r="AP55" s="16"/>
      <c r="AQ55" s="16"/>
      <c r="AR55" s="16"/>
      <c r="AU55" s="33">
        <f t="shared" ca="1" si="43"/>
        <v>10.453686666666666</v>
      </c>
    </row>
    <row r="56" spans="1:51" x14ac:dyDescent="0.3">
      <c r="A56" s="133">
        <v>50</v>
      </c>
      <c r="B56" s="22" t="s">
        <v>55</v>
      </c>
      <c r="C56" s="23">
        <f ca="1">C50+C51</f>
        <v>3.27101</v>
      </c>
      <c r="D56" s="23">
        <f t="shared" ref="D56:P56" ca="1" si="50">D50+D51</f>
        <v>3.22742</v>
      </c>
      <c r="E56" s="23">
        <f t="shared" ca="1" si="50"/>
        <v>3.21218</v>
      </c>
      <c r="F56" s="23">
        <f t="shared" ca="1" si="50"/>
        <v>3.1909299999999998</v>
      </c>
      <c r="G56" s="23">
        <f t="shared" ca="1" si="50"/>
        <v>3.1655600000000002</v>
      </c>
      <c r="H56" s="23">
        <f t="shared" ca="1" si="50"/>
        <v>3.1348199999999999</v>
      </c>
      <c r="I56" s="23">
        <f t="shared" ca="1" si="50"/>
        <v>3.0878899999999998</v>
      </c>
      <c r="J56" s="23">
        <f t="shared" ca="1" si="50"/>
        <v>3.0266199999999999</v>
      </c>
      <c r="K56" s="23">
        <f t="shared" ca="1" si="50"/>
        <v>2.95749</v>
      </c>
      <c r="L56" s="23">
        <f t="shared" ca="1" si="50"/>
        <v>2.8613900000000001</v>
      </c>
      <c r="M56" s="23">
        <f t="shared" ca="1" si="50"/>
        <v>2.7382999999999997</v>
      </c>
      <c r="N56" s="23">
        <f t="shared" ca="1" si="50"/>
        <v>2.6682600000000001</v>
      </c>
      <c r="O56" s="23">
        <f t="shared" ca="1" si="50"/>
        <v>2.5816599999999998</v>
      </c>
      <c r="P56" s="23">
        <f t="shared" ca="1" si="50"/>
        <v>2.47566</v>
      </c>
      <c r="Q56" s="23"/>
      <c r="R56" s="23"/>
      <c r="S56" s="23"/>
      <c r="Y56" s="15">
        <v>0.12</v>
      </c>
      <c r="Z56" s="15">
        <f t="shared" si="45"/>
        <v>0.12</v>
      </c>
      <c r="AA56" s="15">
        <v>1</v>
      </c>
      <c r="AB56" s="16">
        <f t="shared" ref="AB56:AO56" ca="1" si="51">Price-Dir_Cost-AB42</f>
        <v>11.068276666666666</v>
      </c>
      <c r="AC56" s="16">
        <f t="shared" ca="1" si="51"/>
        <v>11.094766666666667</v>
      </c>
      <c r="AD56" s="16">
        <f t="shared" ca="1" si="51"/>
        <v>11.120753333333333</v>
      </c>
      <c r="AE56" s="16">
        <f t="shared" ca="1" si="51"/>
        <v>11.119226666666666</v>
      </c>
      <c r="AF56" s="16">
        <f t="shared" ca="1" si="51"/>
        <v>11.11251</v>
      </c>
      <c r="AG56" s="16">
        <f t="shared" ca="1" si="51"/>
        <v>11.110546666666668</v>
      </c>
      <c r="AH56" s="16">
        <f t="shared" ca="1" si="51"/>
        <v>10.976176666666667</v>
      </c>
      <c r="AI56" s="16">
        <f t="shared" ca="1" si="51"/>
        <v>10.78378</v>
      </c>
      <c r="AJ56" s="16">
        <f t="shared" ca="1" si="51"/>
        <v>10.56705</v>
      </c>
      <c r="AK56" s="16">
        <f t="shared" ca="1" si="51"/>
        <v>10.131019999999999</v>
      </c>
      <c r="AL56" s="16">
        <f t="shared" ca="1" si="51"/>
        <v>9.4349733333333337</v>
      </c>
      <c r="AM56" s="16">
        <f t="shared" ca="1" si="51"/>
        <v>9.0428700000000006</v>
      </c>
      <c r="AN56" s="16">
        <f t="shared" ca="1" si="51"/>
        <v>8.3246166666666674</v>
      </c>
      <c r="AO56" s="16">
        <f t="shared" ca="1" si="51"/>
        <v>7.4431033333333332</v>
      </c>
      <c r="AP56" s="16"/>
      <c r="AQ56" s="16"/>
      <c r="AR56" s="16"/>
      <c r="AU56" s="33">
        <f t="shared" ca="1" si="43"/>
        <v>11.120753333333333</v>
      </c>
    </row>
    <row r="57" spans="1:51" x14ac:dyDescent="0.3">
      <c r="A57" s="133">
        <v>51</v>
      </c>
      <c r="B57" s="22" t="s">
        <v>56</v>
      </c>
      <c r="C57" s="24">
        <f ca="1">C56/C52</f>
        <v>1.6502416580059935</v>
      </c>
      <c r="D57" s="24">
        <f t="shared" ref="D57:P57" ca="1" si="52">D56/D52</f>
        <v>1.5871724761979698</v>
      </c>
      <c r="E57" s="24">
        <f t="shared" ca="1" si="52"/>
        <v>1.6051269238456927</v>
      </c>
      <c r="F57" s="24">
        <f t="shared" ca="1" si="52"/>
        <v>1.5418621619401507</v>
      </c>
      <c r="G57" s="24">
        <f t="shared" ca="1" si="52"/>
        <v>1.4616190858762854</v>
      </c>
      <c r="H57" s="24">
        <f t="shared" ca="1" si="52"/>
        <v>1.3846989708025972</v>
      </c>
      <c r="I57" s="24">
        <f t="shared" ca="1" si="52"/>
        <v>1.0997542560011397</v>
      </c>
      <c r="J57" s="24">
        <f t="shared" ca="1" si="52"/>
        <v>0.84807778524994393</v>
      </c>
      <c r="K57" s="24">
        <f t="shared" ca="1" si="52"/>
        <v>0.66815094953438248</v>
      </c>
      <c r="L57" s="24">
        <f t="shared" ca="1" si="52"/>
        <v>0.47509534649339091</v>
      </c>
      <c r="M57" s="24">
        <f t="shared" ca="1" si="52"/>
        <v>0.32290588171477486</v>
      </c>
      <c r="N57" s="24">
        <f t="shared" ca="1" si="52"/>
        <v>0.2704333099210367</v>
      </c>
      <c r="O57" s="24">
        <f t="shared" ca="1" si="52"/>
        <v>0.21021287059783392</v>
      </c>
      <c r="P57" s="24">
        <f t="shared" ca="1" si="52"/>
        <v>0.16240534620509048</v>
      </c>
      <c r="Q57" s="24"/>
      <c r="R57" s="24"/>
      <c r="S57" s="24"/>
      <c r="Y57" s="15">
        <v>0.12</v>
      </c>
      <c r="Z57" s="15">
        <f t="shared" si="45"/>
        <v>0.06</v>
      </c>
      <c r="AA57" s="20">
        <v>0.5</v>
      </c>
      <c r="AB57" s="16">
        <f t="shared" ref="AB57:AO57" ca="1" si="53">Price-Dir_Cost-AB43</f>
        <v>11.398633333333333</v>
      </c>
      <c r="AC57" s="16">
        <f t="shared" ca="1" si="53"/>
        <v>11.433673333333333</v>
      </c>
      <c r="AD57" s="16">
        <f t="shared" ca="1" si="53"/>
        <v>11.454286666666667</v>
      </c>
      <c r="AE57" s="16">
        <f t="shared" ca="1" si="53"/>
        <v>11.464148333333334</v>
      </c>
      <c r="AF57" s="16">
        <f t="shared" ca="1" si="53"/>
        <v>11.473475000000001</v>
      </c>
      <c r="AG57" s="16">
        <f t="shared" ca="1" si="53"/>
        <v>11.487863333333333</v>
      </c>
      <c r="AH57" s="16">
        <f t="shared" ca="1" si="53"/>
        <v>11.444143333333333</v>
      </c>
      <c r="AI57" s="16">
        <f t="shared" ca="1" si="53"/>
        <v>11.378579999999999</v>
      </c>
      <c r="AJ57" s="16">
        <f t="shared" ca="1" si="53"/>
        <v>11.304780000000001</v>
      </c>
      <c r="AK57" s="16">
        <f t="shared" ca="1" si="53"/>
        <v>11.134815</v>
      </c>
      <c r="AL57" s="16">
        <f t="shared" ca="1" si="53"/>
        <v>10.848336666666667</v>
      </c>
      <c r="AM57" s="16">
        <f t="shared" ca="1" si="53"/>
        <v>10.687305</v>
      </c>
      <c r="AN57" s="16">
        <f t="shared" ca="1" si="53"/>
        <v>10.371478333333334</v>
      </c>
      <c r="AO57" s="16">
        <f t="shared" ca="1" si="53"/>
        <v>9.9837216666666677</v>
      </c>
      <c r="AP57" s="16"/>
      <c r="AQ57" s="16"/>
      <c r="AR57" s="16"/>
      <c r="AU57" s="33">
        <f t="shared" ca="1" si="43"/>
        <v>11.487863333333333</v>
      </c>
    </row>
    <row r="58" spans="1:51" x14ac:dyDescent="0.3">
      <c r="A58" s="133">
        <v>52</v>
      </c>
      <c r="B58" s="22" t="s">
        <v>57</v>
      </c>
      <c r="C58" s="25">
        <f ca="1">C56+C52</f>
        <v>5.2531499999999998</v>
      </c>
      <c r="D58" s="25">
        <f t="shared" ref="D58:P58" ca="1" si="54">D56+D52</f>
        <v>5.2608600000000001</v>
      </c>
      <c r="E58" s="25">
        <f t="shared" ca="1" si="54"/>
        <v>5.2133799999999999</v>
      </c>
      <c r="F58" s="25">
        <f t="shared" ca="1" si="54"/>
        <v>5.2604600000000001</v>
      </c>
      <c r="G58" s="25">
        <f t="shared" ca="1" si="54"/>
        <v>5.3313500000000005</v>
      </c>
      <c r="H58" s="25">
        <f t="shared" ca="1" si="54"/>
        <v>5.39872</v>
      </c>
      <c r="I58" s="25">
        <f t="shared" ca="1" si="54"/>
        <v>5.8956900000000001</v>
      </c>
      <c r="J58" s="25">
        <f t="shared" ca="1" si="54"/>
        <v>6.5954199999999998</v>
      </c>
      <c r="K58" s="25">
        <f t="shared" ca="1" si="54"/>
        <v>7.3838699999999999</v>
      </c>
      <c r="L58" s="25">
        <f t="shared" ca="1" si="54"/>
        <v>8.8841600000000014</v>
      </c>
      <c r="M58" s="25">
        <f t="shared" ca="1" si="54"/>
        <v>11.21848</v>
      </c>
      <c r="N58" s="25">
        <f t="shared" ca="1" si="54"/>
        <v>12.53487</v>
      </c>
      <c r="O58" s="25">
        <f t="shared" ca="1" si="54"/>
        <v>14.862829999999999</v>
      </c>
      <c r="P58" s="25">
        <f t="shared" ca="1" si="54"/>
        <v>17.719370000000001</v>
      </c>
      <c r="Q58" s="25"/>
      <c r="R58" s="25"/>
      <c r="S58" s="25"/>
      <c r="Y58" s="15">
        <v>0.12</v>
      </c>
      <c r="Z58" s="15">
        <f t="shared" si="45"/>
        <v>3.9999999999999994E-2</v>
      </c>
      <c r="AA58" s="20">
        <f>1/3</f>
        <v>0.33333333333333331</v>
      </c>
      <c r="AB58" s="16">
        <f t="shared" ref="AB58:AO58" ca="1" si="55">Price-Dir_Cost-AB44</f>
        <v>11.508752222222222</v>
      </c>
      <c r="AC58" s="16">
        <f t="shared" ca="1" si="55"/>
        <v>11.546642222222221</v>
      </c>
      <c r="AD58" s="16">
        <f t="shared" ca="1" si="55"/>
        <v>11.565464444444444</v>
      </c>
      <c r="AE58" s="16">
        <f t="shared" ca="1" si="55"/>
        <v>11.579122222222223</v>
      </c>
      <c r="AF58" s="16">
        <f t="shared" ca="1" si="55"/>
        <v>11.593796666666666</v>
      </c>
      <c r="AG58" s="16">
        <f t="shared" ca="1" si="55"/>
        <v>11.613635555555556</v>
      </c>
      <c r="AH58" s="16">
        <f t="shared" ca="1" si="55"/>
        <v>11.600132222222221</v>
      </c>
      <c r="AI58" s="16">
        <f t="shared" ca="1" si="55"/>
        <v>11.576846666666667</v>
      </c>
      <c r="AJ58" s="16">
        <f t="shared" ca="1" si="55"/>
        <v>11.550689999999999</v>
      </c>
      <c r="AK58" s="16">
        <f t="shared" ca="1" si="55"/>
        <v>11.469413333333334</v>
      </c>
      <c r="AL58" s="16">
        <f t="shared" ca="1" si="55"/>
        <v>11.319457777777778</v>
      </c>
      <c r="AM58" s="16">
        <f t="shared" ca="1" si="55"/>
        <v>11.23545</v>
      </c>
      <c r="AN58" s="16">
        <f t="shared" ca="1" si="55"/>
        <v>11.053765555555556</v>
      </c>
      <c r="AO58" s="16">
        <f t="shared" ca="1" si="55"/>
        <v>10.830594444444444</v>
      </c>
      <c r="AP58" s="16"/>
      <c r="AQ58" s="16"/>
      <c r="AR58" s="16"/>
      <c r="AU58" s="33">
        <f t="shared" ca="1" si="43"/>
        <v>11.613635555555556</v>
      </c>
    </row>
    <row r="59" spans="1:51" x14ac:dyDescent="0.3">
      <c r="A59" s="133">
        <v>53</v>
      </c>
      <c r="B59" s="26" t="s">
        <v>58</v>
      </c>
      <c r="C59" s="27">
        <f t="shared" ref="C59:P59" ca="1" si="56">Price-Dir_Cost-C58</f>
        <v>9.7468500000000002</v>
      </c>
      <c r="D59" s="28">
        <f t="shared" ca="1" si="56"/>
        <v>9.739139999999999</v>
      </c>
      <c r="E59" s="28">
        <f t="shared" ca="1" si="56"/>
        <v>9.7866199999999992</v>
      </c>
      <c r="F59" s="28">
        <f t="shared" ca="1" si="56"/>
        <v>9.7395399999999999</v>
      </c>
      <c r="G59" s="28">
        <f t="shared" ca="1" si="56"/>
        <v>9.6686499999999995</v>
      </c>
      <c r="H59" s="28">
        <f t="shared" ca="1" si="56"/>
        <v>9.6012799999999991</v>
      </c>
      <c r="I59" s="28">
        <f t="shared" ca="1" si="56"/>
        <v>9.1043099999999999</v>
      </c>
      <c r="J59" s="28">
        <f t="shared" ca="1" si="56"/>
        <v>8.4045799999999993</v>
      </c>
      <c r="K59" s="28">
        <f t="shared" ca="1" si="56"/>
        <v>7.6161300000000001</v>
      </c>
      <c r="L59" s="28">
        <f t="shared" ca="1" si="56"/>
        <v>6.1158399999999986</v>
      </c>
      <c r="M59" s="28">
        <f t="shared" ca="1" si="56"/>
        <v>3.7815200000000004</v>
      </c>
      <c r="N59" s="28">
        <f t="shared" ca="1" si="56"/>
        <v>2.4651300000000003</v>
      </c>
      <c r="O59" s="28">
        <f t="shared" ca="1" si="56"/>
        <v>0.13717000000000112</v>
      </c>
      <c r="P59" s="28">
        <f t="shared" ca="1" si="56"/>
        <v>-2.7193700000000014</v>
      </c>
      <c r="Q59" s="28"/>
      <c r="R59" s="28"/>
      <c r="S59" s="28"/>
      <c r="Y59" s="15">
        <v>0.12</v>
      </c>
      <c r="Z59" s="15">
        <f t="shared" si="45"/>
        <v>0.03</v>
      </c>
      <c r="AA59" s="20">
        <v>0.25</v>
      </c>
      <c r="AB59" s="16">
        <f t="shared" ref="AB59:AO59" ca="1" si="57">Price-Dir_Cost-AB45</f>
        <v>11.563811666666666</v>
      </c>
      <c r="AC59" s="16">
        <f t="shared" ca="1" si="57"/>
        <v>11.603126666666666</v>
      </c>
      <c r="AD59" s="16">
        <f t="shared" ca="1" si="57"/>
        <v>11.621053333333332</v>
      </c>
      <c r="AE59" s="16">
        <f t="shared" ca="1" si="57"/>
        <v>11.636609166666666</v>
      </c>
      <c r="AF59" s="16">
        <f t="shared" ca="1" si="57"/>
        <v>11.653957500000001</v>
      </c>
      <c r="AG59" s="16">
        <f t="shared" ca="1" si="57"/>
        <v>11.676521666666666</v>
      </c>
      <c r="AH59" s="16">
        <f t="shared" ca="1" si="57"/>
        <v>11.678126666666667</v>
      </c>
      <c r="AI59" s="16">
        <f t="shared" ca="1" si="57"/>
        <v>11.675979999999999</v>
      </c>
      <c r="AJ59" s="16">
        <f t="shared" ca="1" si="57"/>
        <v>11.673645</v>
      </c>
      <c r="AK59" s="16">
        <f t="shared" ca="1" si="57"/>
        <v>11.6367125</v>
      </c>
      <c r="AL59" s="16">
        <f t="shared" ca="1" si="57"/>
        <v>11.555018333333333</v>
      </c>
      <c r="AM59" s="16">
        <f t="shared" ca="1" si="57"/>
        <v>11.509522499999999</v>
      </c>
      <c r="AN59" s="16">
        <f t="shared" ca="1" si="57"/>
        <v>11.394909166666666</v>
      </c>
      <c r="AO59" s="16">
        <f t="shared" ca="1" si="57"/>
        <v>11.254030833333333</v>
      </c>
      <c r="AP59" s="16"/>
      <c r="AQ59" s="16"/>
      <c r="AR59" s="16"/>
      <c r="AU59" s="33">
        <f t="shared" ca="1" si="43"/>
        <v>11.678126666666667</v>
      </c>
    </row>
    <row r="60" spans="1:51" x14ac:dyDescent="0.3">
      <c r="A60" s="133">
        <v>54</v>
      </c>
    </row>
    <row r="61" spans="1:51" x14ac:dyDescent="0.3">
      <c r="A61" s="133">
        <v>55</v>
      </c>
      <c r="B61" s="3" t="s">
        <v>117</v>
      </c>
      <c r="C61" s="135">
        <v>1</v>
      </c>
      <c r="D61" s="7">
        <v>0.99</v>
      </c>
      <c r="E61" s="7">
        <f ca="1">E62/($D62/$D61)</f>
        <v>0.9405</v>
      </c>
      <c r="F61" s="7">
        <f t="shared" ref="F61:S61" ca="1" si="58">F62/($D62/$D61)</f>
        <v>0.89100000000000001</v>
      </c>
      <c r="G61" s="7">
        <f t="shared" ca="1" si="58"/>
        <v>0.84150000000000003</v>
      </c>
      <c r="H61" s="7">
        <f t="shared" ca="1" si="58"/>
        <v>0.79200000000000004</v>
      </c>
      <c r="I61" s="7">
        <f t="shared" ca="1" si="58"/>
        <v>0.74250000000000005</v>
      </c>
      <c r="J61" s="7">
        <f t="shared" ca="1" si="58"/>
        <v>0.69299999999999995</v>
      </c>
      <c r="K61" s="7">
        <f t="shared" ca="1" si="58"/>
        <v>0.64349999999999996</v>
      </c>
      <c r="L61" s="7">
        <f t="shared" ca="1" si="58"/>
        <v>0.59399999999999997</v>
      </c>
      <c r="M61" s="7">
        <f t="shared" ca="1" si="58"/>
        <v>0.54449999999999998</v>
      </c>
      <c r="N61" s="7">
        <f t="shared" ca="1" si="58"/>
        <v>0.495</v>
      </c>
      <c r="O61" s="7">
        <f t="shared" ca="1" si="58"/>
        <v>0.44550000000000001</v>
      </c>
      <c r="P61" s="7" t="e">
        <f t="shared" ca="1" si="58"/>
        <v>#VALUE!</v>
      </c>
      <c r="Q61" s="7" t="e">
        <f t="shared" ca="1" si="58"/>
        <v>#VALUE!</v>
      </c>
      <c r="R61" s="7" t="e">
        <f t="shared" ca="1" si="58"/>
        <v>#VALUE!</v>
      </c>
      <c r="S61" s="7" t="e">
        <f t="shared" ca="1" si="58"/>
        <v>#VALUE!</v>
      </c>
      <c r="Y61" s="14" t="s">
        <v>73</v>
      </c>
    </row>
    <row r="62" spans="1:51" x14ac:dyDescent="0.3">
      <c r="A62" s="133">
        <v>56</v>
      </c>
      <c r="B62" s="8" t="s">
        <v>67</v>
      </c>
      <c r="C62" s="9" t="s">
        <v>54</v>
      </c>
      <c r="D62" s="9">
        <f ca="1">OFFSET(WLC!$B$171,0,Sintesi!D$3)</f>
        <v>100</v>
      </c>
      <c r="E62" s="9">
        <f ca="1">OFFSET(WLC!$B$171,0,Sintesi!E$3)</f>
        <v>95</v>
      </c>
      <c r="F62" s="9">
        <f ca="1">OFFSET(WLC!$B$171,0,Sintesi!F$3)</f>
        <v>90</v>
      </c>
      <c r="G62" s="9">
        <f ca="1">OFFSET(WLC!$B$171,0,Sintesi!G$3)</f>
        <v>85</v>
      </c>
      <c r="H62" s="9">
        <f ca="1">OFFSET(WLC!$B$171,0,Sintesi!H$3)</f>
        <v>80</v>
      </c>
      <c r="I62" s="9">
        <v>75</v>
      </c>
      <c r="J62" s="9">
        <f ca="1">OFFSET(WLC!$B$171,0,Sintesi!J$3)</f>
        <v>70</v>
      </c>
      <c r="K62" s="9">
        <f ca="1">OFFSET(WLC!$B$171,0,Sintesi!K$3)</f>
        <v>65</v>
      </c>
      <c r="L62" s="9">
        <f ca="1">OFFSET(WLC!$B$171,0,Sintesi!L$3)</f>
        <v>60</v>
      </c>
      <c r="M62" s="9">
        <f ca="1">OFFSET(WLC!$B$171,0,Sintesi!M$3)</f>
        <v>55</v>
      </c>
      <c r="N62" s="9">
        <f ca="1">OFFSET(WLC!$B$171,0,Sintesi!N$3)</f>
        <v>50</v>
      </c>
      <c r="O62" s="11">
        <f ca="1">OFFSET(WLC!$B$171,0,Sintesi!O$3)</f>
        <v>45</v>
      </c>
      <c r="P62" s="11" t="s">
        <v>66</v>
      </c>
      <c r="Q62" s="11" t="s">
        <v>66</v>
      </c>
      <c r="R62" s="11" t="s">
        <v>66</v>
      </c>
      <c r="S62" s="11" t="s">
        <v>66</v>
      </c>
      <c r="Y62" s="9" t="s">
        <v>71</v>
      </c>
      <c r="Z62" s="9" t="s">
        <v>72</v>
      </c>
      <c r="AA62" s="9" t="s">
        <v>74</v>
      </c>
      <c r="AB62" s="9" t="str">
        <f t="shared" ref="AB62:AR62" si="59">C62</f>
        <v>Push</v>
      </c>
      <c r="AC62" s="9">
        <f t="shared" ca="1" si="59"/>
        <v>100</v>
      </c>
      <c r="AD62" s="9">
        <f t="shared" ca="1" si="59"/>
        <v>95</v>
      </c>
      <c r="AE62" s="9">
        <f t="shared" ca="1" si="59"/>
        <v>90</v>
      </c>
      <c r="AF62" s="9">
        <f t="shared" ca="1" si="59"/>
        <v>85</v>
      </c>
      <c r="AG62" s="9">
        <f t="shared" ca="1" si="59"/>
        <v>80</v>
      </c>
      <c r="AH62" s="9">
        <f t="shared" si="59"/>
        <v>75</v>
      </c>
      <c r="AI62" s="9">
        <f t="shared" ca="1" si="59"/>
        <v>70</v>
      </c>
      <c r="AJ62" s="9">
        <f t="shared" ca="1" si="59"/>
        <v>65</v>
      </c>
      <c r="AK62" s="9">
        <f t="shared" ca="1" si="59"/>
        <v>60</v>
      </c>
      <c r="AL62" s="9">
        <f t="shared" ca="1" si="59"/>
        <v>55</v>
      </c>
      <c r="AM62" s="9">
        <f t="shared" ca="1" si="59"/>
        <v>50</v>
      </c>
      <c r="AN62" s="9">
        <f t="shared" ca="1" si="59"/>
        <v>45</v>
      </c>
      <c r="AO62" s="9" t="str">
        <f t="shared" si="59"/>
        <v>ND</v>
      </c>
      <c r="AP62" s="9" t="str">
        <f t="shared" si="59"/>
        <v>ND</v>
      </c>
      <c r="AQ62" s="9" t="str">
        <f t="shared" si="59"/>
        <v>ND</v>
      </c>
      <c r="AR62" s="9" t="str">
        <f t="shared" si="59"/>
        <v>ND</v>
      </c>
      <c r="AU62" s="32" t="s">
        <v>76</v>
      </c>
    </row>
    <row r="63" spans="1:51" x14ac:dyDescent="0.3">
      <c r="A63" s="133">
        <v>57</v>
      </c>
      <c r="B63" s="12" t="s">
        <v>1</v>
      </c>
      <c r="C63" s="13">
        <f ca="1">VLOOKUP($B63,OFFSET(Push!$B$2,2,0,78,5),4,FALSE)</f>
        <v>5282.6</v>
      </c>
      <c r="D63" s="13">
        <f ca="1">VLOOKUP($B63,OFFSET(WLC!$B$171,2,Sintesi!D$3,78,5),4,FALSE)</f>
        <v>5283.4</v>
      </c>
      <c r="E63" s="13">
        <f ca="1">VLOOKUP($B63,OFFSET(WLC!$B$171,2,Sintesi!E$3,78,5),4,FALSE)</f>
        <v>5283.4</v>
      </c>
      <c r="F63" s="13">
        <f ca="1">VLOOKUP($B63,OFFSET(WLC!$B$171,2,Sintesi!F$3,78,5),4,FALSE)</f>
        <v>5284.6</v>
      </c>
      <c r="G63" s="13">
        <f ca="1">VLOOKUP($B63,OFFSET(WLC!$B$171,2,Sintesi!G$3,78,5),4,FALSE)</f>
        <v>5283.5</v>
      </c>
      <c r="H63" s="13">
        <f ca="1">VLOOKUP($B63,OFFSET(WLC!$B$171,2,Sintesi!H$3,78,5),4,FALSE)</f>
        <v>5284.1</v>
      </c>
      <c r="I63" s="13">
        <f ca="1">VLOOKUP($B63,OFFSET(WLC!$B$171,2,Sintesi!I$3,78,5),4,FALSE)</f>
        <v>5283.5</v>
      </c>
      <c r="J63" s="13">
        <f ca="1">VLOOKUP($B63,OFFSET(WLC!$B$171,2,Sintesi!J$3,78,5),4,FALSE)</f>
        <v>5281.1</v>
      </c>
      <c r="K63" s="13">
        <f ca="1">VLOOKUP($B63,OFFSET(WLC!$B$171,2,Sintesi!K$3,78,5),4,FALSE)</f>
        <v>5277.7</v>
      </c>
      <c r="L63" s="13">
        <f ca="1">VLOOKUP($B63,OFFSET(WLC!$B$171,2,Sintesi!L$3,78,5),4,FALSE)</f>
        <v>5274</v>
      </c>
      <c r="M63" s="13">
        <f ca="1">VLOOKUP($B63,OFFSET(WLC!$B$171,2,Sintesi!M$3,78,5),4,FALSE)</f>
        <v>5264.9</v>
      </c>
      <c r="N63" s="13">
        <f ca="1">VLOOKUP($B63,OFFSET(WLC!$B$171,2,Sintesi!N$3,78,5),4,FALSE)</f>
        <v>5241.8999999999996</v>
      </c>
      <c r="O63" s="13">
        <f ca="1">VLOOKUP($B63,OFFSET(WLC!$B$171,2,Sintesi!O$3,78,5),4,FALSE)</f>
        <v>5204.2</v>
      </c>
      <c r="P63" s="13"/>
      <c r="Q63" s="13"/>
      <c r="R63" s="13"/>
      <c r="S63" s="13"/>
      <c r="Y63" s="15">
        <v>0.12</v>
      </c>
      <c r="Z63" s="15">
        <f t="shared" ref="Z63:Z64" si="60">Y63*AA63</f>
        <v>0.96</v>
      </c>
      <c r="AA63" s="15">
        <v>8</v>
      </c>
      <c r="AB63" s="16">
        <f ca="1">HLOOKUP(AB$62,OFFSET($C$62,0,0,25,20),23,FALSE) + HLOOKUP(AB$62,OFFSET($C$62,0,0,25,20),19,FALSE)*($Z63/$Z$68)</f>
        <v>8.5567166666666665</v>
      </c>
      <c r="AC63" s="16">
        <f t="shared" ref="AC63:AN73" ca="1" si="61">HLOOKUP(AC$62,OFFSET($C$62,0,0,25,20),23,FALSE) + HLOOKUP(AC$62,OFFSET($C$62,0,0,25,20),19,FALSE)*($Z63/$Z$68)</f>
        <v>8.5631266666666654</v>
      </c>
      <c r="AD63" s="16">
        <f t="shared" ca="1" si="61"/>
        <v>8.4525000000000006</v>
      </c>
      <c r="AE63" s="16">
        <f t="shared" ca="1" si="61"/>
        <v>8.8004599999999993</v>
      </c>
      <c r="AF63" s="16">
        <f t="shared" ca="1" si="61"/>
        <v>8.8102233333333331</v>
      </c>
      <c r="AG63" s="16">
        <f t="shared" ca="1" si="61"/>
        <v>9.1141000000000005</v>
      </c>
      <c r="AH63" s="16">
        <f t="shared" ca="1" si="61"/>
        <v>10.092516666666667</v>
      </c>
      <c r="AI63" s="16">
        <f t="shared" ca="1" si="61"/>
        <v>10.873139999999999</v>
      </c>
      <c r="AJ63" s="16">
        <f t="shared" ca="1" si="61"/>
        <v>13.192823333333333</v>
      </c>
      <c r="AK63" s="16">
        <f t="shared" ca="1" si="61"/>
        <v>15.603606666666666</v>
      </c>
      <c r="AL63" s="16">
        <f t="shared" ca="1" si="61"/>
        <v>19.854763333333331</v>
      </c>
      <c r="AM63" s="16">
        <f t="shared" ca="1" si="61"/>
        <v>28.151936666666664</v>
      </c>
      <c r="AN63" s="16">
        <f t="shared" ca="1" si="61"/>
        <v>40.649033333333328</v>
      </c>
      <c r="AO63" s="16"/>
      <c r="AP63" s="16"/>
      <c r="AQ63" s="16"/>
      <c r="AR63" s="16"/>
      <c r="AU63" s="12" t="s">
        <v>77</v>
      </c>
      <c r="AV63" s="12" t="s">
        <v>78</v>
      </c>
      <c r="AW63" s="12" t="s">
        <v>79</v>
      </c>
      <c r="AX63" s="12" t="s">
        <v>80</v>
      </c>
      <c r="AY63" s="34" t="s">
        <v>82</v>
      </c>
    </row>
    <row r="64" spans="1:51" x14ac:dyDescent="0.3">
      <c r="A64" s="133">
        <v>58</v>
      </c>
      <c r="B64" s="12" t="s">
        <v>2</v>
      </c>
      <c r="C64" s="13">
        <f ca="1">VLOOKUP($B64,OFFSET(Push!$B$2,2,0,78,5),4,FALSE)</f>
        <v>24.972940000000001</v>
      </c>
      <c r="D64" s="13">
        <f ca="1">VLOOKUP($B64,OFFSET(WLC!$B$171,2,Sintesi!D$3,78,5),4,FALSE)</f>
        <v>24.93825</v>
      </c>
      <c r="E64" s="13">
        <f ca="1">VLOOKUP($B64,OFFSET(WLC!$B$171,2,Sintesi!E$3,78,5),4,FALSE)</f>
        <v>24.826599999999999</v>
      </c>
      <c r="F64" s="13">
        <f ca="1">VLOOKUP($B64,OFFSET(WLC!$B$171,2,Sintesi!F$3,78,5),4,FALSE)</f>
        <v>25.099779999999999</v>
      </c>
      <c r="G64" s="13">
        <f ca="1">VLOOKUP($B64,OFFSET(WLC!$B$171,2,Sintesi!G$3,78,5),4,FALSE)</f>
        <v>24.99024</v>
      </c>
      <c r="H64" s="13">
        <f ca="1">VLOOKUP($B64,OFFSET(WLC!$B$171,2,Sintesi!H$3,78,5),4,FALSE)</f>
        <v>25.197620000000001</v>
      </c>
      <c r="I64" s="13">
        <f ca="1">VLOOKUP($B64,OFFSET(WLC!$B$171,2,Sintesi!I$3,78,5),4,FALSE)</f>
        <v>26.02683</v>
      </c>
      <c r="J64" s="13">
        <f ca="1">VLOOKUP($B64,OFFSET(WLC!$B$171,2,Sintesi!J$3,78,5),4,FALSE)</f>
        <v>26.48892</v>
      </c>
      <c r="K64" s="13">
        <f ca="1">VLOOKUP($B64,OFFSET(WLC!$B$171,2,Sintesi!K$3,78,5),4,FALSE)</f>
        <v>28.144760000000002</v>
      </c>
      <c r="L64" s="13">
        <f ca="1">VLOOKUP($B64,OFFSET(WLC!$B$171,2,Sintesi!L$3,78,5),4,FALSE)</f>
        <v>29.816659999999999</v>
      </c>
      <c r="M64" s="13">
        <f ca="1">VLOOKUP($B64,OFFSET(WLC!$B$171,2,Sintesi!M$3,78,5),4,FALSE)</f>
        <v>32.77496</v>
      </c>
      <c r="N64" s="13">
        <f ca="1">VLOOKUP($B64,OFFSET(WLC!$B$171,2,Sintesi!N$3,78,5),4,FALSE)</f>
        <v>39.212339999999998</v>
      </c>
      <c r="O64" s="13">
        <f ca="1">VLOOKUP($B64,OFFSET(WLC!$B$171,2,Sintesi!O$3,78,5),4,FALSE)</f>
        <v>48.393639999999998</v>
      </c>
      <c r="P64" s="13"/>
      <c r="Q64" s="13"/>
      <c r="R64" s="13"/>
      <c r="S64" s="13"/>
      <c r="Y64" s="15">
        <v>0.12</v>
      </c>
      <c r="Z64" s="15">
        <f t="shared" si="60"/>
        <v>0.84</v>
      </c>
      <c r="AA64" s="15">
        <v>7</v>
      </c>
      <c r="AB64" s="16">
        <f t="shared" ref="AB64:AB73" ca="1" si="62">HLOOKUP(AB$62,OFFSET($C$62,0,0,25,20),23,FALSE) + HLOOKUP(AB$62,OFFSET($C$62,0,0,25,20),19,FALSE)*($Z64/$Z$68)</f>
        <v>7.8960033333333328</v>
      </c>
      <c r="AC64" s="16">
        <f t="shared" ca="1" si="61"/>
        <v>7.8947533333333331</v>
      </c>
      <c r="AD64" s="16">
        <f t="shared" ca="1" si="61"/>
        <v>7.7957099999999997</v>
      </c>
      <c r="AE64" s="16">
        <f t="shared" ca="1" si="61"/>
        <v>8.0978300000000001</v>
      </c>
      <c r="AF64" s="16">
        <f t="shared" ca="1" si="61"/>
        <v>8.1029366666666665</v>
      </c>
      <c r="AG64" s="16">
        <f t="shared" ca="1" si="61"/>
        <v>8.3647200000000002</v>
      </c>
      <c r="AH64" s="16">
        <f t="shared" ca="1" si="61"/>
        <v>9.2141933333333341</v>
      </c>
      <c r="AI64" s="16">
        <f t="shared" ca="1" si="61"/>
        <v>9.8895800000000005</v>
      </c>
      <c r="AJ64" s="16">
        <f t="shared" ca="1" si="61"/>
        <v>11.909156666666668</v>
      </c>
      <c r="AK64" s="16">
        <f t="shared" ca="1" si="61"/>
        <v>14.006423333333334</v>
      </c>
      <c r="AL64" s="16">
        <f t="shared" ca="1" si="61"/>
        <v>17.711846666666666</v>
      </c>
      <c r="AM64" s="16">
        <f t="shared" ca="1" si="61"/>
        <v>24.948353333333333</v>
      </c>
      <c r="AN64" s="16">
        <f t="shared" ca="1" si="61"/>
        <v>35.860136666666669</v>
      </c>
      <c r="AO64" s="16"/>
      <c r="AP64" s="16"/>
      <c r="AQ64" s="16"/>
      <c r="AR64" s="16"/>
      <c r="AU64" s="33">
        <f t="shared" ref="AU64:AU74" ca="1" si="63">MIN(AB63:AR63)</f>
        <v>8.4525000000000006</v>
      </c>
      <c r="AV64" s="15">
        <f t="shared" ref="AV64:AV74" ca="1" si="64">INDEX($AB$62:$AR$62,1,MATCH(AU64,AB63:AR63,0))</f>
        <v>95</v>
      </c>
      <c r="AW64" s="33">
        <f t="shared" ref="AW64:AW74" ca="1" si="65">AB63</f>
        <v>8.5567166666666665</v>
      </c>
      <c r="AX64" s="15">
        <f t="shared" ref="AX64:AX74" ca="1" si="66">CEILING(AC$62/0.995,1)</f>
        <v>101</v>
      </c>
      <c r="AY64" s="35">
        <f ca="1">(AW64-AU64)/AW64</f>
        <v>1.217951589686846E-2</v>
      </c>
    </row>
    <row r="65" spans="1:51" x14ac:dyDescent="0.3">
      <c r="A65" s="133">
        <v>59</v>
      </c>
      <c r="B65" s="17" t="s">
        <v>5</v>
      </c>
      <c r="C65" s="18">
        <f ca="1">VLOOKUP($B65,OFFSET(Push!$B$2,2,0,78,5),4,FALSE)</f>
        <v>0</v>
      </c>
      <c r="D65" s="18">
        <f ca="1">VLOOKUP($B65,OFFSET(WLC!$B$171,2,Sintesi!D$3,78,5),4,FALSE)</f>
        <v>0.56854000000000005</v>
      </c>
      <c r="E65" s="18">
        <f ca="1">VLOOKUP($B65,OFFSET(WLC!$B$171,2,Sintesi!E$3,78,5),4,FALSE)</f>
        <v>0.71484000000000003</v>
      </c>
      <c r="F65" s="18">
        <f ca="1">VLOOKUP($B65,OFFSET(WLC!$B$171,2,Sintesi!F$3,78,5),4,FALSE)</f>
        <v>1.1126199999999999</v>
      </c>
      <c r="G65" s="18">
        <f ca="1">VLOOKUP($B65,OFFSET(WLC!$B$171,2,Sintesi!G$3,78,5),4,FALSE)</f>
        <v>1.4278</v>
      </c>
      <c r="H65" s="18">
        <f ca="1">VLOOKUP($B65,OFFSET(WLC!$B$171,2,Sintesi!H$3,78,5),4,FALSE)</f>
        <v>1.9269799999999999</v>
      </c>
      <c r="I65" s="18">
        <f ca="1">VLOOKUP($B65,OFFSET(WLC!$B$171,2,Sintesi!I$3,78,5),4,FALSE)</f>
        <v>3.06053</v>
      </c>
      <c r="J65" s="18">
        <f ca="1">VLOOKUP($B65,OFFSET(WLC!$B$171,2,Sintesi!J$3,78,5),4,FALSE)</f>
        <v>4.2547699999999997</v>
      </c>
      <c r="K65" s="18">
        <f ca="1">VLOOKUP($B65,OFFSET(WLC!$B$171,2,Sintesi!K$3,78,5),4,FALSE)</f>
        <v>6.56175</v>
      </c>
      <c r="L65" s="18">
        <f ca="1">VLOOKUP($B65,OFFSET(WLC!$B$171,2,Sintesi!L$3,78,5),4,FALSE)</f>
        <v>9.0113699999999994</v>
      </c>
      <c r="M65" s="18">
        <f ca="1">VLOOKUP($B65,OFFSET(WLC!$B$171,2,Sintesi!M$3,78,5),4,FALSE)</f>
        <v>13.053800000000001</v>
      </c>
      <c r="N65" s="18">
        <f ca="1">VLOOKUP($B65,OFFSET(WLC!$B$171,2,Sintesi!N$3,78,5),4,FALSE)</f>
        <v>20.74099</v>
      </c>
      <c r="O65" s="18">
        <f ca="1">VLOOKUP($B65,OFFSET(WLC!$B$171,2,Sintesi!O$3,78,5),4,FALSE)</f>
        <v>31.58811</v>
      </c>
      <c r="P65" s="18"/>
      <c r="Q65" s="18"/>
      <c r="R65" s="18"/>
      <c r="S65" s="18"/>
      <c r="Y65" s="15">
        <v>0.12</v>
      </c>
      <c r="Z65" s="15">
        <f>Y65*AA65</f>
        <v>0.72</v>
      </c>
      <c r="AA65" s="15">
        <v>6</v>
      </c>
      <c r="AB65" s="16">
        <f t="shared" ca="1" si="62"/>
        <v>7.23529</v>
      </c>
      <c r="AC65" s="16">
        <f t="shared" ca="1" si="61"/>
        <v>7.2263799999999998</v>
      </c>
      <c r="AD65" s="16">
        <f t="shared" ca="1" si="61"/>
        <v>7.1389199999999997</v>
      </c>
      <c r="AE65" s="16">
        <f t="shared" ca="1" si="61"/>
        <v>7.3952</v>
      </c>
      <c r="AF65" s="16">
        <f t="shared" ca="1" si="61"/>
        <v>7.3956499999999998</v>
      </c>
      <c r="AG65" s="16">
        <f t="shared" ca="1" si="61"/>
        <v>7.6153399999999998</v>
      </c>
      <c r="AH65" s="16">
        <f t="shared" ca="1" si="61"/>
        <v>8.3358699999999999</v>
      </c>
      <c r="AI65" s="16">
        <f t="shared" ca="1" si="61"/>
        <v>8.9060199999999998</v>
      </c>
      <c r="AJ65" s="16">
        <f t="shared" ca="1" si="61"/>
        <v>10.625489999999999</v>
      </c>
      <c r="AK65" s="16">
        <f t="shared" ca="1" si="61"/>
        <v>12.40924</v>
      </c>
      <c r="AL65" s="16">
        <f t="shared" ca="1" si="61"/>
        <v>15.56893</v>
      </c>
      <c r="AM65" s="16">
        <f t="shared" ca="1" si="61"/>
        <v>21.744769999999999</v>
      </c>
      <c r="AN65" s="16">
        <f t="shared" ca="1" si="61"/>
        <v>31.07124</v>
      </c>
      <c r="AO65" s="16"/>
      <c r="AP65" s="16"/>
      <c r="AQ65" s="16"/>
      <c r="AR65" s="16"/>
      <c r="AU65" s="33">
        <f t="shared" ca="1" si="63"/>
        <v>7.7957099999999997</v>
      </c>
      <c r="AV65" s="15">
        <f t="shared" ca="1" si="64"/>
        <v>95</v>
      </c>
      <c r="AW65" s="33">
        <f t="shared" ca="1" si="65"/>
        <v>7.8960033333333328</v>
      </c>
      <c r="AX65" s="15">
        <f t="shared" ca="1" si="66"/>
        <v>101</v>
      </c>
      <c r="AY65" s="35">
        <f t="shared" ref="AY65:AY74" ca="1" si="67">(AW65-AU65)/AW65</f>
        <v>1.2701784573714693E-2</v>
      </c>
    </row>
    <row r="66" spans="1:51" x14ac:dyDescent="0.3">
      <c r="A66" s="133">
        <v>60</v>
      </c>
      <c r="B66" s="17" t="s">
        <v>6</v>
      </c>
      <c r="C66" s="18">
        <f ca="1">VLOOKUP($B66,OFFSET(Push!$B$2,2,0,78,5),4,FALSE)</f>
        <v>24.972940000000001</v>
      </c>
      <c r="D66" s="18">
        <f ca="1">VLOOKUP($B66,OFFSET(WLC!$B$171,2,Sintesi!D$3,78,5),4,FALSE)</f>
        <v>24.369700000000002</v>
      </c>
      <c r="E66" s="18">
        <f ca="1">VLOOKUP($B66,OFFSET(WLC!$B$171,2,Sintesi!E$3,78,5),4,FALSE)</f>
        <v>24.11176</v>
      </c>
      <c r="F66" s="18">
        <f ca="1">VLOOKUP($B66,OFFSET(WLC!$B$171,2,Sintesi!F$3,78,5),4,FALSE)</f>
        <v>23.987169999999999</v>
      </c>
      <c r="G66" s="18">
        <f ca="1">VLOOKUP($B66,OFFSET(WLC!$B$171,2,Sintesi!G$3,78,5),4,FALSE)</f>
        <v>23.562439999999999</v>
      </c>
      <c r="H66" s="18">
        <f ca="1">VLOOKUP($B66,OFFSET(WLC!$B$171,2,Sintesi!H$3,78,5),4,FALSE)</f>
        <v>23.27064</v>
      </c>
      <c r="I66" s="18">
        <f ca="1">VLOOKUP($B66,OFFSET(WLC!$B$171,2,Sintesi!I$3,78,5),4,FALSE)</f>
        <v>22.9663</v>
      </c>
      <c r="J66" s="18">
        <f ca="1">VLOOKUP($B66,OFFSET(WLC!$B$171,2,Sintesi!J$3,78,5),4,FALSE)</f>
        <v>22.23415</v>
      </c>
      <c r="K66" s="18">
        <f ca="1">VLOOKUP($B66,OFFSET(WLC!$B$171,2,Sintesi!K$3,78,5),4,FALSE)</f>
        <v>21.582999999999998</v>
      </c>
      <c r="L66" s="18">
        <f ca="1">VLOOKUP($B66,OFFSET(WLC!$B$171,2,Sintesi!L$3,78,5),4,FALSE)</f>
        <v>20.805289999999999</v>
      </c>
      <c r="M66" s="18">
        <f ca="1">VLOOKUP($B66,OFFSET(WLC!$B$171,2,Sintesi!M$3,78,5),4,FALSE)</f>
        <v>19.721160000000001</v>
      </c>
      <c r="N66" s="18">
        <f ca="1">VLOOKUP($B66,OFFSET(WLC!$B$171,2,Sintesi!N$3,78,5),4,FALSE)</f>
        <v>18.471350000000001</v>
      </c>
      <c r="O66" s="18">
        <f ca="1">VLOOKUP($B66,OFFSET(WLC!$B$171,2,Sintesi!O$3,78,5),4,FALSE)</f>
        <v>16.805520000000001</v>
      </c>
      <c r="P66" s="18"/>
      <c r="Q66" s="18"/>
      <c r="R66" s="18"/>
      <c r="S66" s="18"/>
      <c r="Y66" s="15">
        <v>0.12</v>
      </c>
      <c r="Z66" s="15">
        <f t="shared" ref="Z66:Z73" si="68">Y66*AA66</f>
        <v>0.6</v>
      </c>
      <c r="AA66" s="15">
        <v>5</v>
      </c>
      <c r="AB66" s="16">
        <f t="shared" ca="1" si="62"/>
        <v>6.5745766666666672</v>
      </c>
      <c r="AC66" s="16">
        <f t="shared" ca="1" si="61"/>
        <v>6.5580066666666665</v>
      </c>
      <c r="AD66" s="16">
        <f t="shared" ca="1" si="61"/>
        <v>6.4821299999999997</v>
      </c>
      <c r="AE66" s="16">
        <f t="shared" ca="1" si="61"/>
        <v>6.6925699999999999</v>
      </c>
      <c r="AF66" s="16">
        <f t="shared" ca="1" si="61"/>
        <v>6.6883633333333332</v>
      </c>
      <c r="AG66" s="16">
        <f t="shared" ca="1" si="61"/>
        <v>6.8659599999999994</v>
      </c>
      <c r="AH66" s="16">
        <f t="shared" ca="1" si="61"/>
        <v>7.4575466666666665</v>
      </c>
      <c r="AI66" s="16">
        <f t="shared" ca="1" si="61"/>
        <v>7.9224600000000009</v>
      </c>
      <c r="AJ66" s="16">
        <f t="shared" ca="1" si="61"/>
        <v>9.341823333333334</v>
      </c>
      <c r="AK66" s="16">
        <f t="shared" ca="1" si="61"/>
        <v>10.812056666666667</v>
      </c>
      <c r="AL66" s="16">
        <f t="shared" ca="1" si="61"/>
        <v>13.426013333333334</v>
      </c>
      <c r="AM66" s="16">
        <f t="shared" ca="1" si="61"/>
        <v>18.541186666666668</v>
      </c>
      <c r="AN66" s="16">
        <f t="shared" ca="1" si="61"/>
        <v>26.282343333333333</v>
      </c>
      <c r="AO66" s="16"/>
      <c r="AP66" s="16"/>
      <c r="AQ66" s="16"/>
      <c r="AR66" s="16"/>
      <c r="AU66" s="33">
        <f t="shared" ca="1" si="63"/>
        <v>7.1389199999999997</v>
      </c>
      <c r="AV66" s="15">
        <f t="shared" ca="1" si="64"/>
        <v>95</v>
      </c>
      <c r="AW66" s="33">
        <f t="shared" ca="1" si="65"/>
        <v>7.23529</v>
      </c>
      <c r="AX66" s="15">
        <f t="shared" ca="1" si="66"/>
        <v>101</v>
      </c>
      <c r="AY66" s="35">
        <f t="shared" ca="1" si="67"/>
        <v>1.3319438474477221E-2</v>
      </c>
    </row>
    <row r="67" spans="1:51" x14ac:dyDescent="0.3">
      <c r="A67" s="133">
        <v>61</v>
      </c>
      <c r="B67" s="17" t="s">
        <v>8</v>
      </c>
      <c r="C67" s="18">
        <f ca="1">VLOOKUP($B67,OFFSET(Push!$B$2,2,0,78,5),4,FALSE)</f>
        <v>21.301349999999999</v>
      </c>
      <c r="D67" s="18">
        <f ca="1">VLOOKUP($B67,OFFSET(WLC!$B$171,2,Sintesi!D$3,78,5),4,FALSE)</f>
        <v>20.698879999999999</v>
      </c>
      <c r="E67" s="18">
        <f ca="1">VLOOKUP($B67,OFFSET(WLC!$B$171,2,Sintesi!E$3,78,5),4,FALSE)</f>
        <v>20.441120000000002</v>
      </c>
      <c r="F67" s="18">
        <f ca="1">VLOOKUP($B67,OFFSET(WLC!$B$171,2,Sintesi!F$3,78,5),4,FALSE)</f>
        <v>20.316680000000002</v>
      </c>
      <c r="G67" s="18">
        <f ca="1">VLOOKUP($B67,OFFSET(WLC!$B$171,2,Sintesi!G$3,78,5),4,FALSE)</f>
        <v>19.892399999999999</v>
      </c>
      <c r="H67" s="18">
        <f ca="1">VLOOKUP($B67,OFFSET(WLC!$B$171,2,Sintesi!H$3,78,5),4,FALSE)</f>
        <v>19.60089</v>
      </c>
      <c r="I67" s="18">
        <f ca="1">VLOOKUP($B67,OFFSET(WLC!$B$171,2,Sintesi!I$3,78,5),4,FALSE)</f>
        <v>19.297070000000001</v>
      </c>
      <c r="J67" s="18">
        <f ca="1">VLOOKUP($B67,OFFSET(WLC!$B$171,2,Sintesi!J$3,78,5),4,FALSE)</f>
        <v>18.566690000000001</v>
      </c>
      <c r="K67" s="18">
        <f ca="1">VLOOKUP($B67,OFFSET(WLC!$B$171,2,Sintesi!K$3,78,5),4,FALSE)</f>
        <v>17.917210000000001</v>
      </c>
      <c r="L67" s="18">
        <f ca="1">VLOOKUP($B67,OFFSET(WLC!$B$171,2,Sintesi!L$3,78,5),4,FALSE)</f>
        <v>17.14217</v>
      </c>
      <c r="M67" s="18">
        <f ca="1">VLOOKUP($B67,OFFSET(WLC!$B$171,2,Sintesi!M$3,78,5),4,FALSE)</f>
        <v>16.062519999999999</v>
      </c>
      <c r="N67" s="18">
        <f ca="1">VLOOKUP($B67,OFFSET(WLC!$B$171,2,Sintesi!N$3,78,5),4,FALSE)</f>
        <v>14.82789</v>
      </c>
      <c r="O67" s="18">
        <f ca="1">VLOOKUP($B67,OFFSET(WLC!$B$171,2,Sintesi!O$3,78,5),4,FALSE)</f>
        <v>13.18249</v>
      </c>
      <c r="P67" s="18"/>
      <c r="Q67" s="18"/>
      <c r="R67" s="18"/>
      <c r="S67" s="18"/>
      <c r="Y67" s="15">
        <v>0.12</v>
      </c>
      <c r="Z67" s="15">
        <f t="shared" si="68"/>
        <v>0.48</v>
      </c>
      <c r="AA67" s="15">
        <v>4</v>
      </c>
      <c r="AB67" s="16">
        <f t="shared" ca="1" si="62"/>
        <v>5.9138633333333335</v>
      </c>
      <c r="AC67" s="16">
        <f t="shared" ca="1" si="61"/>
        <v>5.8896333333333333</v>
      </c>
      <c r="AD67" s="16">
        <f t="shared" ca="1" si="61"/>
        <v>5.8253399999999997</v>
      </c>
      <c r="AE67" s="16">
        <f t="shared" ca="1" si="61"/>
        <v>5.9899399999999998</v>
      </c>
      <c r="AF67" s="16">
        <f t="shared" ca="1" si="61"/>
        <v>5.9810766666666666</v>
      </c>
      <c r="AG67" s="16">
        <f t="shared" ca="1" si="61"/>
        <v>6.1165799999999999</v>
      </c>
      <c r="AH67" s="16">
        <f t="shared" ca="1" si="61"/>
        <v>6.5792233333333332</v>
      </c>
      <c r="AI67" s="16">
        <f t="shared" ca="1" si="61"/>
        <v>6.9389000000000003</v>
      </c>
      <c r="AJ67" s="16">
        <f t="shared" ca="1" si="61"/>
        <v>8.0581566666666653</v>
      </c>
      <c r="AK67" s="16">
        <f t="shared" ca="1" si="61"/>
        <v>9.2148733333333332</v>
      </c>
      <c r="AL67" s="16">
        <f t="shared" ca="1" si="61"/>
        <v>11.283096666666665</v>
      </c>
      <c r="AM67" s="16">
        <f t="shared" ca="1" si="61"/>
        <v>15.337603333333332</v>
      </c>
      <c r="AN67" s="16">
        <f t="shared" ca="1" si="61"/>
        <v>21.493446666666664</v>
      </c>
      <c r="AO67" s="16"/>
      <c r="AP67" s="16"/>
      <c r="AQ67" s="16"/>
      <c r="AR67" s="16"/>
      <c r="AU67" s="33">
        <f t="shared" ca="1" si="63"/>
        <v>6.4821299999999997</v>
      </c>
      <c r="AV67" s="15">
        <f t="shared" ca="1" si="64"/>
        <v>95</v>
      </c>
      <c r="AW67" s="33">
        <f t="shared" ca="1" si="65"/>
        <v>6.5745766666666672</v>
      </c>
      <c r="AX67" s="15">
        <f t="shared" ca="1" si="66"/>
        <v>101</v>
      </c>
      <c r="AY67" s="35">
        <f t="shared" ca="1" si="67"/>
        <v>1.4061234867847123E-2</v>
      </c>
    </row>
    <row r="68" spans="1:51" x14ac:dyDescent="0.3">
      <c r="A68" s="133">
        <v>62</v>
      </c>
      <c r="B68" s="17" t="s">
        <v>9</v>
      </c>
      <c r="C68" s="19">
        <f ca="1">VLOOKUP($B68,OFFSET(Push!$B$2,2,0,78,5),4,FALSE)</f>
        <v>0.76626000000000005</v>
      </c>
      <c r="D68" s="19">
        <f ca="1">VLOOKUP($B68,OFFSET(WLC!$B$171,2,Sintesi!D$3,78,5),4,FALSE)</f>
        <v>0.76819000000000004</v>
      </c>
      <c r="E68" s="19">
        <f ca="1">VLOOKUP($B68,OFFSET(WLC!$B$171,2,Sintesi!E$3,78,5),4,FALSE)</f>
        <v>0.77073999999999998</v>
      </c>
      <c r="F68" s="19">
        <f ca="1">VLOOKUP($B68,OFFSET(WLC!$B$171,2,Sintesi!F$3,78,5),4,FALSE)</f>
        <v>0.76698999999999995</v>
      </c>
      <c r="G68" s="19">
        <f ca="1">VLOOKUP($B68,OFFSET(WLC!$B$171,2,Sintesi!G$3,78,5),4,FALSE)</f>
        <v>0.77039000000000002</v>
      </c>
      <c r="H68" s="19">
        <f ca="1">VLOOKUP($B68,OFFSET(WLC!$B$171,2,Sintesi!H$3,78,5),4,FALSE)</f>
        <v>0.77141999999999999</v>
      </c>
      <c r="I68" s="19">
        <f ca="1">VLOOKUP($B68,OFFSET(WLC!$B$171,2,Sintesi!I$3,78,5),4,FALSE)</f>
        <v>0.76490999999999998</v>
      </c>
      <c r="J68" s="19">
        <f ca="1">VLOOKUP($B68,OFFSET(WLC!$B$171,2,Sintesi!J$3,78,5),4,FALSE)</f>
        <v>0.76856999999999998</v>
      </c>
      <c r="K68" s="19">
        <f ca="1">VLOOKUP($B68,OFFSET(WLC!$B$171,2,Sintesi!K$3,78,5),4,FALSE)</f>
        <v>0.75882000000000005</v>
      </c>
      <c r="L68" s="19">
        <f ca="1">VLOOKUP($B68,OFFSET(WLC!$B$171,2,Sintesi!L$3,78,5),4,FALSE)</f>
        <v>0.75202000000000002</v>
      </c>
      <c r="M68" s="19">
        <f ca="1">VLOOKUP($B68,OFFSET(WLC!$B$171,2,Sintesi!M$3,78,5),4,FALSE)</f>
        <v>0.73875000000000002</v>
      </c>
      <c r="N68" s="19">
        <f ca="1">VLOOKUP($B68,OFFSET(WLC!$B$171,2,Sintesi!N$3,78,5),4,FALSE)</f>
        <v>0.69801000000000002</v>
      </c>
      <c r="O68" s="19">
        <f ca="1">VLOOKUP($B68,OFFSET(WLC!$B$171,2,Sintesi!O$3,78,5),4,FALSE)</f>
        <v>0.65595000000000003</v>
      </c>
      <c r="P68" s="19"/>
      <c r="Q68" s="19"/>
      <c r="R68" s="19"/>
      <c r="S68" s="19"/>
      <c r="Y68" s="15">
        <v>0.12</v>
      </c>
      <c r="Z68" s="15">
        <f t="shared" si="68"/>
        <v>0.36</v>
      </c>
      <c r="AA68" s="15">
        <v>3</v>
      </c>
      <c r="AB68" s="16">
        <f t="shared" ca="1" si="62"/>
        <v>5.2531499999999998</v>
      </c>
      <c r="AC68" s="16">
        <f t="shared" ca="1" si="61"/>
        <v>5.22126</v>
      </c>
      <c r="AD68" s="16">
        <f t="shared" ca="1" si="61"/>
        <v>5.1685499999999998</v>
      </c>
      <c r="AE68" s="16">
        <f t="shared" ca="1" si="61"/>
        <v>5.2873099999999997</v>
      </c>
      <c r="AF68" s="16">
        <f t="shared" ca="1" si="61"/>
        <v>5.27379</v>
      </c>
      <c r="AG68" s="16">
        <f t="shared" ca="1" si="61"/>
        <v>5.3672000000000004</v>
      </c>
      <c r="AH68" s="16">
        <f t="shared" ca="1" si="61"/>
        <v>5.7008999999999999</v>
      </c>
      <c r="AI68" s="16">
        <f t="shared" ca="1" si="61"/>
        <v>5.9553399999999996</v>
      </c>
      <c r="AJ68" s="16">
        <f t="shared" ca="1" si="61"/>
        <v>6.7744900000000001</v>
      </c>
      <c r="AK68" s="16">
        <f t="shared" ca="1" si="61"/>
        <v>7.6176899999999996</v>
      </c>
      <c r="AL68" s="16">
        <f t="shared" ca="1" si="61"/>
        <v>9.1401800000000009</v>
      </c>
      <c r="AM68" s="16">
        <f t="shared" ca="1" si="61"/>
        <v>12.13402</v>
      </c>
      <c r="AN68" s="16">
        <f t="shared" ca="1" si="61"/>
        <v>16.704550000000001</v>
      </c>
      <c r="AO68" s="16"/>
      <c r="AP68" s="16"/>
      <c r="AQ68" s="16"/>
      <c r="AR68" s="16"/>
      <c r="AU68" s="33">
        <f t="shared" ca="1" si="63"/>
        <v>5.8253399999999997</v>
      </c>
      <c r="AV68" s="15">
        <f t="shared" ca="1" si="64"/>
        <v>95</v>
      </c>
      <c r="AW68" s="33">
        <f t="shared" ca="1" si="65"/>
        <v>5.9138633333333335</v>
      </c>
      <c r="AX68" s="15">
        <f t="shared" ca="1" si="66"/>
        <v>101</v>
      </c>
      <c r="AY68" s="35">
        <f t="shared" ca="1" si="67"/>
        <v>1.4968782392108103E-2</v>
      </c>
    </row>
    <row r="69" spans="1:51" x14ac:dyDescent="0.3">
      <c r="A69" s="133">
        <v>63</v>
      </c>
      <c r="B69" s="12" t="s">
        <v>10</v>
      </c>
      <c r="C69" s="13">
        <f ca="1">VLOOKUP($B69,OFFSET(Push!$B$2,2,0,78,5),4,FALSE)</f>
        <v>16.643509999999999</v>
      </c>
      <c r="D69" s="13">
        <f ca="1">VLOOKUP($B69,OFFSET(WLC!$B$171,2,Sintesi!D$3,78,5),4,FALSE)</f>
        <v>16.359349999999999</v>
      </c>
      <c r="E69" s="13">
        <f ca="1">VLOOKUP($B69,OFFSET(WLC!$B$171,2,Sintesi!E$3,78,5),4,FALSE)</f>
        <v>16.223880000000001</v>
      </c>
      <c r="F69" s="13">
        <f ca="1">VLOOKUP($B69,OFFSET(WLC!$B$171,2,Sintesi!F$3,78,5),4,FALSE)</f>
        <v>16.61214</v>
      </c>
      <c r="G69" s="13">
        <f ca="1">VLOOKUP($B69,OFFSET(WLC!$B$171,2,Sintesi!G$3,78,5),4,FALSE)</f>
        <v>16.577750000000002</v>
      </c>
      <c r="H69" s="13">
        <f ca="1">VLOOKUP($B69,OFFSET(WLC!$B$171,2,Sintesi!H$3,78,5),4,FALSE)</f>
        <v>17.34947</v>
      </c>
      <c r="I69" s="13">
        <f ca="1">VLOOKUP($B69,OFFSET(WLC!$B$171,2,Sintesi!I$3,78,5),4,FALSE)</f>
        <v>18.96067</v>
      </c>
      <c r="J69" s="13">
        <f ca="1">VLOOKUP($B69,OFFSET(WLC!$B$171,2,Sintesi!J$3,78,5),4,FALSE)</f>
        <v>20.99793</v>
      </c>
      <c r="K69" s="13">
        <f ca="1">VLOOKUP($B69,OFFSET(WLC!$B$171,2,Sintesi!K$3,78,5),4,FALSE)</f>
        <v>25.49165</v>
      </c>
      <c r="L69" s="13">
        <f ca="1">VLOOKUP($B69,OFFSET(WLC!$B$171,2,Sintesi!L$3,78,5),4,FALSE)</f>
        <v>30.667259999999999</v>
      </c>
      <c r="M69" s="13">
        <f ca="1">VLOOKUP($B69,OFFSET(WLC!$B$171,2,Sintesi!M$3,78,5),4,FALSE)</f>
        <v>38.976999999999997</v>
      </c>
      <c r="N69" s="13">
        <f ca="1">VLOOKUP($B69,OFFSET(WLC!$B$171,2,Sintesi!N$3,78,5),4,FALSE)</f>
        <v>52.429870000000001</v>
      </c>
      <c r="O69" s="13">
        <f ca="1">VLOOKUP($B69,OFFSET(WLC!$B$171,2,Sintesi!O$3,78,5),4,FALSE)</f>
        <v>70.379080000000002</v>
      </c>
      <c r="P69" s="13"/>
      <c r="Q69" s="13"/>
      <c r="R69" s="13"/>
      <c r="S69" s="13"/>
      <c r="Y69" s="15">
        <v>0.12</v>
      </c>
      <c r="Z69" s="15">
        <f t="shared" si="68"/>
        <v>0.24</v>
      </c>
      <c r="AA69" s="15">
        <v>2</v>
      </c>
      <c r="AB69" s="16">
        <f t="shared" ca="1" si="62"/>
        <v>4.5924366666666661</v>
      </c>
      <c r="AC69" s="16">
        <f t="shared" ca="1" si="61"/>
        <v>4.5528866666666667</v>
      </c>
      <c r="AD69" s="16">
        <f t="shared" ca="1" si="61"/>
        <v>4.5117599999999998</v>
      </c>
      <c r="AE69" s="16">
        <f t="shared" ca="1" si="61"/>
        <v>4.5846800000000005</v>
      </c>
      <c r="AF69" s="16">
        <f t="shared" ca="1" si="61"/>
        <v>4.5665033333333334</v>
      </c>
      <c r="AG69" s="16">
        <f t="shared" ca="1" si="61"/>
        <v>4.61782</v>
      </c>
      <c r="AH69" s="16">
        <f t="shared" ca="1" si="61"/>
        <v>4.8225766666666665</v>
      </c>
      <c r="AI69" s="16">
        <f t="shared" ca="1" si="61"/>
        <v>4.9717799999999999</v>
      </c>
      <c r="AJ69" s="16">
        <f t="shared" ca="1" si="61"/>
        <v>5.4908233333333332</v>
      </c>
      <c r="AK69" s="16">
        <f t="shared" ca="1" si="61"/>
        <v>6.020506666666666</v>
      </c>
      <c r="AL69" s="16">
        <f t="shared" ca="1" si="61"/>
        <v>6.9972633333333327</v>
      </c>
      <c r="AM69" s="16">
        <f t="shared" ca="1" si="61"/>
        <v>8.9304366666666652</v>
      </c>
      <c r="AN69" s="16">
        <f t="shared" ca="1" si="61"/>
        <v>11.915653333333331</v>
      </c>
      <c r="AO69" s="16"/>
      <c r="AP69" s="16"/>
      <c r="AQ69" s="16"/>
      <c r="AR69" s="16"/>
      <c r="AU69" s="33">
        <f t="shared" ca="1" si="63"/>
        <v>5.1685499999999998</v>
      </c>
      <c r="AV69" s="15">
        <f t="shared" ca="1" si="64"/>
        <v>95</v>
      </c>
      <c r="AW69" s="33">
        <f t="shared" ca="1" si="65"/>
        <v>5.2531499999999998</v>
      </c>
      <c r="AX69" s="15">
        <f t="shared" ca="1" si="66"/>
        <v>101</v>
      </c>
      <c r="AY69" s="35">
        <f t="shared" ca="1" si="67"/>
        <v>1.6104622940521403E-2</v>
      </c>
    </row>
    <row r="70" spans="1:51" x14ac:dyDescent="0.3">
      <c r="A70" s="133">
        <v>64</v>
      </c>
      <c r="B70" s="12" t="s">
        <v>11</v>
      </c>
      <c r="C70" s="13">
        <f ca="1">VLOOKUP($B70,OFFSET(Push!$B$2,2,0,78,5),4,FALSE)</f>
        <v>3.9868600000000001</v>
      </c>
      <c r="D70" s="13">
        <f ca="1">VLOOKUP($B70,OFFSET(WLC!$B$171,2,Sintesi!D$3,78,5),4,FALSE)</f>
        <v>3.8921600000000001</v>
      </c>
      <c r="E70" s="13">
        <f ca="1">VLOOKUP($B70,OFFSET(WLC!$B$171,2,Sintesi!E$3,78,5),4,FALSE)</f>
        <v>3.8057500000000002</v>
      </c>
      <c r="F70" s="13">
        <f ca="1">VLOOKUP($B70,OFFSET(WLC!$B$171,2,Sintesi!F$3,78,5),4,FALSE)</f>
        <v>4.0032800000000002</v>
      </c>
      <c r="G70" s="13">
        <f ca="1">VLOOKUP($B70,OFFSET(WLC!$B$171,2,Sintesi!G$3,78,5),4,FALSE)</f>
        <v>3.9516</v>
      </c>
      <c r="H70" s="13">
        <f ca="1">VLOOKUP($B70,OFFSET(WLC!$B$171,2,Sintesi!H$3,78,5),4,FALSE)</f>
        <v>4.0826599999999997</v>
      </c>
      <c r="I70" s="13">
        <f ca="1">VLOOKUP($B70,OFFSET(WLC!$B$171,2,Sintesi!I$3,78,5),4,FALSE)</f>
        <v>4.6579300000000003</v>
      </c>
      <c r="J70" s="13">
        <f ca="1">VLOOKUP($B70,OFFSET(WLC!$B$171,2,Sintesi!J$3,78,5),4,FALSE)</f>
        <v>5.10229</v>
      </c>
      <c r="K70" s="13">
        <f ca="1">VLOOKUP($B70,OFFSET(WLC!$B$171,2,Sintesi!K$3,78,5),4,FALSE)</f>
        <v>6.5010399999999997</v>
      </c>
      <c r="L70" s="13">
        <f ca="1">VLOOKUP($B70,OFFSET(WLC!$B$171,2,Sintesi!L$3,78,5),4,FALSE)</f>
        <v>7.89215</v>
      </c>
      <c r="M70" s="13">
        <f ca="1">VLOOKUP($B70,OFFSET(WLC!$B$171,2,Sintesi!M$3,78,5),4,FALSE)</f>
        <v>10.578569999999999</v>
      </c>
      <c r="N70" s="13">
        <f ca="1">VLOOKUP($B70,OFFSET(WLC!$B$171,2,Sintesi!N$3,78,5),4,FALSE)</f>
        <v>16.197019999999998</v>
      </c>
      <c r="O70" s="13">
        <f ca="1">VLOOKUP($B70,OFFSET(WLC!$B$171,2,Sintesi!O$3,78,5),4,FALSE)</f>
        <v>24.797930000000001</v>
      </c>
      <c r="P70" s="13"/>
      <c r="Q70" s="13"/>
      <c r="R70" s="13"/>
      <c r="S70" s="13"/>
      <c r="Y70" s="15">
        <v>0.12</v>
      </c>
      <c r="Z70" s="15">
        <f t="shared" si="68"/>
        <v>0.12</v>
      </c>
      <c r="AA70" s="15">
        <v>1</v>
      </c>
      <c r="AB70" s="16">
        <f t="shared" ca="1" si="62"/>
        <v>3.9317233333333332</v>
      </c>
      <c r="AC70" s="16">
        <f t="shared" ca="1" si="61"/>
        <v>3.8845133333333335</v>
      </c>
      <c r="AD70" s="16">
        <f t="shared" ca="1" si="61"/>
        <v>3.8549699999999998</v>
      </c>
      <c r="AE70" s="16">
        <f t="shared" ca="1" si="61"/>
        <v>3.8820500000000004</v>
      </c>
      <c r="AF70" s="16">
        <f t="shared" ca="1" si="61"/>
        <v>3.8592166666666667</v>
      </c>
      <c r="AG70" s="16">
        <f t="shared" ca="1" si="61"/>
        <v>3.8684400000000001</v>
      </c>
      <c r="AH70" s="16">
        <f t="shared" ca="1" si="61"/>
        <v>3.9442533333333332</v>
      </c>
      <c r="AI70" s="16">
        <f t="shared" ca="1" si="61"/>
        <v>3.9882200000000001</v>
      </c>
      <c r="AJ70" s="16">
        <f t="shared" ca="1" si="61"/>
        <v>4.2071566666666662</v>
      </c>
      <c r="AK70" s="16">
        <f t="shared" ca="1" si="61"/>
        <v>4.4233233333333333</v>
      </c>
      <c r="AL70" s="16">
        <f t="shared" ca="1" si="61"/>
        <v>4.8543466666666664</v>
      </c>
      <c r="AM70" s="16">
        <f t="shared" ca="1" si="61"/>
        <v>5.7268533333333327</v>
      </c>
      <c r="AN70" s="16">
        <f t="shared" ca="1" si="61"/>
        <v>7.1267566666666662</v>
      </c>
      <c r="AO70" s="16"/>
      <c r="AP70" s="16"/>
      <c r="AQ70" s="16"/>
      <c r="AR70" s="16"/>
      <c r="AU70" s="33">
        <f t="shared" ca="1" si="63"/>
        <v>4.5117599999999998</v>
      </c>
      <c r="AV70" s="15">
        <f t="shared" ca="1" si="64"/>
        <v>95</v>
      </c>
      <c r="AW70" s="33">
        <f t="shared" ca="1" si="65"/>
        <v>4.5924366666666661</v>
      </c>
      <c r="AX70" s="15">
        <f t="shared" ca="1" si="66"/>
        <v>101</v>
      </c>
      <c r="AY70" s="35">
        <f t="shared" ca="1" si="67"/>
        <v>1.7567289986216386E-2</v>
      </c>
    </row>
    <row r="71" spans="1:51" x14ac:dyDescent="0.3">
      <c r="A71" s="133">
        <v>65</v>
      </c>
      <c r="B71" s="12" t="s">
        <v>12</v>
      </c>
      <c r="C71" s="13">
        <f ca="1">VLOOKUP($B71,OFFSET(Push!$B$2,2,0,78,5),4,FALSE)</f>
        <v>64</v>
      </c>
      <c r="D71" s="13">
        <f ca="1">VLOOKUP($B71,OFFSET(WLC!$B$171,2,Sintesi!D$3,78,5),4,FALSE)</f>
        <v>167</v>
      </c>
      <c r="E71" s="13">
        <f ca="1">VLOOKUP($B71,OFFSET(WLC!$B$171,2,Sintesi!E$3,78,5),4,FALSE)</f>
        <v>171.5</v>
      </c>
      <c r="F71" s="13">
        <f ca="1">VLOOKUP($B71,OFFSET(WLC!$B$171,2,Sintesi!F$3,78,5),4,FALSE)</f>
        <v>218.5</v>
      </c>
      <c r="G71" s="13">
        <f ca="1">VLOOKUP($B71,OFFSET(WLC!$B$171,2,Sintesi!G$3,78,5),4,FALSE)</f>
        <v>264</v>
      </c>
      <c r="H71" s="13">
        <f ca="1">VLOOKUP($B71,OFFSET(WLC!$B$171,2,Sintesi!H$3,78,5),4,FALSE)</f>
        <v>327</v>
      </c>
      <c r="I71" s="13">
        <f ca="1">VLOOKUP($B71,OFFSET(WLC!$B$171,2,Sintesi!I$3,78,5),4,FALSE)</f>
        <v>451.5</v>
      </c>
      <c r="J71" s="13">
        <f ca="1">VLOOKUP($B71,OFFSET(WLC!$B$171,2,Sintesi!J$3,78,5),4,FALSE)</f>
        <v>459.5</v>
      </c>
      <c r="K71" s="13">
        <f ca="1">VLOOKUP($B71,OFFSET(WLC!$B$171,2,Sintesi!K$3,78,5),4,FALSE)</f>
        <v>671.5</v>
      </c>
      <c r="L71" s="13">
        <f ca="1">VLOOKUP($B71,OFFSET(WLC!$B$171,2,Sintesi!L$3,78,5),4,FALSE)</f>
        <v>1095.5</v>
      </c>
      <c r="M71" s="13">
        <f ca="1">VLOOKUP($B71,OFFSET(WLC!$B$171,2,Sintesi!M$3,78,5),4,FALSE)</f>
        <v>1195.5</v>
      </c>
      <c r="N71" s="13">
        <f ca="1">VLOOKUP($B71,OFFSET(WLC!$B$171,2,Sintesi!N$3,78,5),4,FALSE)</f>
        <v>1562</v>
      </c>
      <c r="O71" s="13">
        <f ca="1">VLOOKUP($B71,OFFSET(WLC!$B$171,2,Sintesi!O$3,78,5),4,FALSE)</f>
        <v>1869.5</v>
      </c>
      <c r="P71" s="13"/>
      <c r="Q71" s="13"/>
      <c r="R71" s="13"/>
      <c r="S71" s="13"/>
      <c r="Y71" s="15">
        <v>0.12</v>
      </c>
      <c r="Z71" s="15">
        <f t="shared" si="68"/>
        <v>0.06</v>
      </c>
      <c r="AA71" s="20">
        <v>0.5</v>
      </c>
      <c r="AB71" s="16">
        <f t="shared" ca="1" si="62"/>
        <v>3.6013666666666664</v>
      </c>
      <c r="AC71" s="16">
        <f t="shared" ca="1" si="61"/>
        <v>3.5503266666666669</v>
      </c>
      <c r="AD71" s="16">
        <f t="shared" ca="1" si="61"/>
        <v>3.5265749999999998</v>
      </c>
      <c r="AE71" s="16">
        <f t="shared" ca="1" si="61"/>
        <v>3.5307350000000004</v>
      </c>
      <c r="AF71" s="16">
        <f t="shared" ca="1" si="61"/>
        <v>3.5055733333333334</v>
      </c>
      <c r="AG71" s="16">
        <f t="shared" ca="1" si="61"/>
        <v>3.4937500000000004</v>
      </c>
      <c r="AH71" s="16">
        <f t="shared" ca="1" si="61"/>
        <v>3.5050916666666665</v>
      </c>
      <c r="AI71" s="16">
        <f t="shared" ca="1" si="61"/>
        <v>3.4964399999999998</v>
      </c>
      <c r="AJ71" s="16">
        <f t="shared" ca="1" si="61"/>
        <v>3.5653233333333336</v>
      </c>
      <c r="AK71" s="16">
        <f t="shared" ca="1" si="61"/>
        <v>3.6247316666666665</v>
      </c>
      <c r="AL71" s="16">
        <f t="shared" ca="1" si="61"/>
        <v>3.7828883333333332</v>
      </c>
      <c r="AM71" s="16">
        <f t="shared" ca="1" si="61"/>
        <v>4.1250616666666664</v>
      </c>
      <c r="AN71" s="16">
        <f t="shared" ca="1" si="61"/>
        <v>4.7323083333333331</v>
      </c>
      <c r="AO71" s="16"/>
      <c r="AP71" s="16"/>
      <c r="AQ71" s="16"/>
      <c r="AR71" s="16"/>
      <c r="AU71" s="33">
        <f t="shared" ca="1" si="63"/>
        <v>3.8549699999999998</v>
      </c>
      <c r="AV71" s="15">
        <f t="shared" ca="1" si="64"/>
        <v>95</v>
      </c>
      <c r="AW71" s="33">
        <f t="shared" ca="1" si="65"/>
        <v>3.9317233333333332</v>
      </c>
      <c r="AX71" s="15">
        <f t="shared" ca="1" si="66"/>
        <v>101</v>
      </c>
      <c r="AY71" s="35">
        <f t="shared" ca="1" si="67"/>
        <v>1.9521549922553075E-2</v>
      </c>
    </row>
    <row r="72" spans="1:51" x14ac:dyDescent="0.3">
      <c r="A72" s="133">
        <v>66</v>
      </c>
      <c r="B72" s="12" t="s">
        <v>13</v>
      </c>
      <c r="C72" s="13">
        <f ca="1">VLOOKUP($B72,OFFSET(Push!$B$2,2,0,78,5),4,FALSE)</f>
        <v>22.014489999999999</v>
      </c>
      <c r="D72" s="13">
        <f ca="1">VLOOKUP($B72,OFFSET(WLC!$B$171,2,Sintesi!D$3,78,5),4,FALSE)</f>
        <v>21.89226</v>
      </c>
      <c r="E72" s="13">
        <f ca="1">VLOOKUP($B72,OFFSET(WLC!$B$171,2,Sintesi!E$3,78,5),4,FALSE)</f>
        <v>21.856380000000001</v>
      </c>
      <c r="F72" s="13">
        <f ca="1">VLOOKUP($B72,OFFSET(WLC!$B$171,2,Sintesi!F$3,78,5),4,FALSE)</f>
        <v>21.839320000000001</v>
      </c>
      <c r="G72" s="13">
        <f ca="1">VLOOKUP($B72,OFFSET(WLC!$B$171,2,Sintesi!G$3,78,5),4,FALSE)</f>
        <v>21.833359999999999</v>
      </c>
      <c r="H72" s="13">
        <f ca="1">VLOOKUP($B72,OFFSET(WLC!$B$171,2,Sintesi!H$3,78,5),4,FALSE)</f>
        <v>21.721209999999999</v>
      </c>
      <c r="I72" s="13">
        <f ca="1">VLOOKUP($B72,OFFSET(WLC!$B$171,2,Sintesi!I$3,78,5),4,FALSE)</f>
        <v>21.541930000000001</v>
      </c>
      <c r="J72" s="13">
        <f ca="1">VLOOKUP($B72,OFFSET(WLC!$B$171,2,Sintesi!J$3,78,5),4,FALSE)</f>
        <v>21.41582</v>
      </c>
      <c r="K72" s="13">
        <f ca="1">VLOOKUP($B72,OFFSET(WLC!$B$171,2,Sintesi!K$3,78,5),4,FALSE)</f>
        <v>21.33344</v>
      </c>
      <c r="L72" s="13">
        <f ca="1">VLOOKUP($B72,OFFSET(WLC!$B$171,2,Sintesi!L$3,78,5),4,FALSE)</f>
        <v>21.13513</v>
      </c>
      <c r="M72" s="13">
        <f ca="1">VLOOKUP($B72,OFFSET(WLC!$B$171,2,Sintesi!M$3,78,5),4,FALSE)</f>
        <v>21.105709999999998</v>
      </c>
      <c r="N72" s="13">
        <f ca="1">VLOOKUP($B72,OFFSET(WLC!$B$171,2,Sintesi!N$3,78,5),4,FALSE)</f>
        <v>21.029350000000001</v>
      </c>
      <c r="O72" s="13">
        <f ca="1">VLOOKUP($B72,OFFSET(WLC!$B$171,2,Sintesi!O$3,78,5),4,FALSE)</f>
        <v>21.342390000000002</v>
      </c>
      <c r="P72" s="13"/>
      <c r="Q72" s="13"/>
      <c r="R72" s="13"/>
      <c r="S72" s="13"/>
      <c r="Y72" s="15">
        <v>0.12</v>
      </c>
      <c r="Z72" s="15">
        <f t="shared" si="68"/>
        <v>3.9999999999999994E-2</v>
      </c>
      <c r="AA72" s="20">
        <f>1/3</f>
        <v>0.33333333333333331</v>
      </c>
      <c r="AB72" s="16">
        <f t="shared" ca="1" si="62"/>
        <v>3.4912477777777777</v>
      </c>
      <c r="AC72" s="16">
        <f t="shared" ca="1" si="61"/>
        <v>3.4389311111111112</v>
      </c>
      <c r="AD72" s="16">
        <f t="shared" ca="1" si="61"/>
        <v>3.4171099999999996</v>
      </c>
      <c r="AE72" s="16">
        <f t="shared" ca="1" si="61"/>
        <v>3.4136300000000004</v>
      </c>
      <c r="AF72" s="16">
        <f t="shared" ca="1" si="61"/>
        <v>3.3876922222222223</v>
      </c>
      <c r="AG72" s="16">
        <f t="shared" ca="1" si="61"/>
        <v>3.3688533333333335</v>
      </c>
      <c r="AH72" s="16">
        <f t="shared" ca="1" si="61"/>
        <v>3.3587044444444443</v>
      </c>
      <c r="AI72" s="16">
        <f t="shared" ca="1" si="61"/>
        <v>3.332513333333333</v>
      </c>
      <c r="AJ72" s="16">
        <f t="shared" ca="1" si="61"/>
        <v>3.3513788888888891</v>
      </c>
      <c r="AK72" s="16">
        <f t="shared" ca="1" si="61"/>
        <v>3.3585344444444445</v>
      </c>
      <c r="AL72" s="16">
        <f t="shared" ca="1" si="61"/>
        <v>3.4257355555555558</v>
      </c>
      <c r="AM72" s="16">
        <f t="shared" ca="1" si="61"/>
        <v>3.5911311111111113</v>
      </c>
      <c r="AN72" s="16">
        <f t="shared" ca="1" si="61"/>
        <v>3.9341588888888888</v>
      </c>
      <c r="AO72" s="16"/>
      <c r="AP72" s="16"/>
      <c r="AQ72" s="16"/>
      <c r="AR72" s="16"/>
      <c r="AU72" s="33">
        <f t="shared" ca="1" si="63"/>
        <v>3.4937500000000004</v>
      </c>
      <c r="AV72" s="15">
        <f t="shared" ca="1" si="64"/>
        <v>80</v>
      </c>
      <c r="AW72" s="33">
        <f t="shared" ca="1" si="65"/>
        <v>3.6013666666666664</v>
      </c>
      <c r="AX72" s="15">
        <f t="shared" ca="1" si="66"/>
        <v>101</v>
      </c>
      <c r="AY72" s="35">
        <f t="shared" ca="1" si="67"/>
        <v>2.9882174359733629E-2</v>
      </c>
    </row>
    <row r="73" spans="1:51" x14ac:dyDescent="0.3">
      <c r="A73" s="133">
        <v>67</v>
      </c>
      <c r="B73" s="12" t="s">
        <v>14</v>
      </c>
      <c r="C73" s="13">
        <f ca="1">VLOOKUP($B73,OFFSET(Push!$B$2,2,0,78,5),4,FALSE)</f>
        <v>17.50488</v>
      </c>
      <c r="D73" s="13">
        <f ca="1">VLOOKUP($B73,OFFSET(WLC!$B$171,2,Sintesi!D$3,78,5),4,FALSE)</f>
        <v>17.444230000000001</v>
      </c>
      <c r="E73" s="13">
        <f ca="1">VLOOKUP($B73,OFFSET(WLC!$B$171,2,Sintesi!E$3,78,5),4,FALSE)</f>
        <v>17.470130000000001</v>
      </c>
      <c r="F73" s="13">
        <f ca="1">VLOOKUP($B73,OFFSET(WLC!$B$171,2,Sintesi!F$3,78,5),4,FALSE)</f>
        <v>17.39254</v>
      </c>
      <c r="G73" s="13">
        <f ca="1">VLOOKUP($B73,OFFSET(WLC!$B$171,2,Sintesi!G$3,78,5),4,FALSE)</f>
        <v>17.451309999999999</v>
      </c>
      <c r="H73" s="13">
        <f ca="1">VLOOKUP($B73,OFFSET(WLC!$B$171,2,Sintesi!H$3,78,5),4,FALSE)</f>
        <v>17.377469999999999</v>
      </c>
      <c r="I73" s="13">
        <f ca="1">VLOOKUP($B73,OFFSET(WLC!$B$171,2,Sintesi!I$3,78,5),4,FALSE)</f>
        <v>17.124749999999999</v>
      </c>
      <c r="J73" s="13">
        <f ca="1">VLOOKUP($B73,OFFSET(WLC!$B$171,2,Sintesi!J$3,78,5),4,FALSE)</f>
        <v>17.103660000000001</v>
      </c>
      <c r="K73" s="13">
        <f ca="1">VLOOKUP($B73,OFFSET(WLC!$B$171,2,Sintesi!K$3,78,5),4,FALSE)</f>
        <v>16.846730000000001</v>
      </c>
      <c r="L73" s="13">
        <f ca="1">VLOOKUP($B73,OFFSET(WLC!$B$171,2,Sintesi!L$3,78,5),4,FALSE)</f>
        <v>16.56588</v>
      </c>
      <c r="M73" s="13">
        <f ca="1">VLOOKUP($B73,OFFSET(WLC!$B$171,2,Sintesi!M$3,78,5),4,FALSE)</f>
        <v>16.29438</v>
      </c>
      <c r="N73" s="13">
        <f ca="1">VLOOKUP($B73,OFFSET(WLC!$B$171,2,Sintesi!N$3,78,5),4,FALSE)</f>
        <v>15.475529999999999</v>
      </c>
      <c r="O73" s="13">
        <f ca="1">VLOOKUP($B73,OFFSET(WLC!$B$171,2,Sintesi!O$3,78,5),4,FALSE)</f>
        <v>14.89462</v>
      </c>
      <c r="P73" s="13"/>
      <c r="Q73" s="13"/>
      <c r="R73" s="13"/>
      <c r="S73" s="13"/>
      <c r="Y73" s="15">
        <v>0.12</v>
      </c>
      <c r="Z73" s="15">
        <f t="shared" si="68"/>
        <v>0.03</v>
      </c>
      <c r="AA73" s="20">
        <v>0.25</v>
      </c>
      <c r="AB73" s="16">
        <f t="shared" ca="1" si="62"/>
        <v>3.4361883333333334</v>
      </c>
      <c r="AC73" s="16">
        <f t="shared" ca="1" si="61"/>
        <v>3.3832333333333335</v>
      </c>
      <c r="AD73" s="16">
        <f t="shared" ca="1" si="61"/>
        <v>3.3623775</v>
      </c>
      <c r="AE73" s="16">
        <f t="shared" ca="1" si="61"/>
        <v>3.3550775000000002</v>
      </c>
      <c r="AF73" s="16">
        <f t="shared" ca="1" si="61"/>
        <v>3.3287516666666668</v>
      </c>
      <c r="AG73" s="16">
        <f t="shared" ca="1" si="61"/>
        <v>3.3064050000000003</v>
      </c>
      <c r="AH73" s="16">
        <f t="shared" ca="1" si="61"/>
        <v>3.2855108333333334</v>
      </c>
      <c r="AI73" s="16">
        <f t="shared" ca="1" si="61"/>
        <v>3.2505500000000001</v>
      </c>
      <c r="AJ73" s="16">
        <f t="shared" ca="1" si="61"/>
        <v>3.2444066666666669</v>
      </c>
      <c r="AK73" s="16">
        <f t="shared" ca="1" si="61"/>
        <v>3.2254358333333335</v>
      </c>
      <c r="AL73" s="16">
        <f t="shared" ca="1" si="61"/>
        <v>3.2471591666666666</v>
      </c>
      <c r="AM73" s="16">
        <f t="shared" ca="1" si="61"/>
        <v>3.3241658333333333</v>
      </c>
      <c r="AN73" s="16">
        <f t="shared" ca="1" si="61"/>
        <v>3.5350841666666666</v>
      </c>
      <c r="AO73" s="16"/>
      <c r="AP73" s="16"/>
      <c r="AQ73" s="16"/>
      <c r="AR73" s="16"/>
      <c r="AU73" s="33">
        <f t="shared" ca="1" si="63"/>
        <v>3.332513333333333</v>
      </c>
      <c r="AV73" s="15">
        <f t="shared" ca="1" si="64"/>
        <v>70</v>
      </c>
      <c r="AW73" s="33">
        <f t="shared" ca="1" si="65"/>
        <v>3.4912477777777777</v>
      </c>
      <c r="AX73" s="15">
        <f t="shared" ca="1" si="66"/>
        <v>101</v>
      </c>
      <c r="AY73" s="35">
        <f t="shared" ca="1" si="67"/>
        <v>4.5466393263408296E-2</v>
      </c>
    </row>
    <row r="74" spans="1:51" x14ac:dyDescent="0.3">
      <c r="A74" s="133">
        <v>68</v>
      </c>
      <c r="B74" s="17" t="s">
        <v>30</v>
      </c>
      <c r="C74" s="18">
        <f ca="1">VLOOKUP($B74,OFFSET(Push!$B$2,2,0,78,5),4,FALSE)</f>
        <v>36.59496</v>
      </c>
      <c r="D74" s="18">
        <f ca="1">VLOOKUP($B74,OFFSET(WLC!$B$171,2,Sintesi!D$3,78,5),4,FALSE)</f>
        <v>35.676490000000001</v>
      </c>
      <c r="E74" s="18">
        <f ca="1">VLOOKUP($B74,OFFSET(WLC!$B$171,2,Sintesi!E$3,78,5),4,FALSE)</f>
        <v>35.297289999999997</v>
      </c>
      <c r="F74" s="18">
        <f ca="1">VLOOKUP($B74,OFFSET(WLC!$B$171,2,Sintesi!F$3,78,5),4,FALSE)</f>
        <v>35.110680000000002</v>
      </c>
      <c r="G74" s="18">
        <f ca="1">VLOOKUP($B74,OFFSET(WLC!$B$171,2,Sintesi!G$3,78,5),4,FALSE)</f>
        <v>34.473970000000001</v>
      </c>
      <c r="H74" s="18">
        <f ca="1">VLOOKUP($B74,OFFSET(WLC!$B$171,2,Sintesi!H$3,78,5),4,FALSE)</f>
        <v>34.048549999999999</v>
      </c>
      <c r="I74" s="18">
        <f ca="1">VLOOKUP($B74,OFFSET(WLC!$B$171,2,Sintesi!I$3,78,5),4,FALSE)</f>
        <v>33.593890000000002</v>
      </c>
      <c r="J74" s="18">
        <f ca="1">VLOOKUP($B74,OFFSET(WLC!$B$171,2,Sintesi!J$3,78,5),4,FALSE)</f>
        <v>32.50403</v>
      </c>
      <c r="K74" s="18">
        <f ca="1">VLOOKUP($B74,OFFSET(WLC!$B$171,2,Sintesi!K$3,78,5),4,FALSE)</f>
        <v>31.533370000000001</v>
      </c>
      <c r="L74" s="18">
        <f ca="1">VLOOKUP($B74,OFFSET(WLC!$B$171,2,Sintesi!L$3,78,5),4,FALSE)</f>
        <v>30.35463</v>
      </c>
      <c r="M74" s="18">
        <f ca="1">VLOOKUP($B74,OFFSET(WLC!$B$171,2,Sintesi!M$3,78,5),4,FALSE)</f>
        <v>28.732330000000001</v>
      </c>
      <c r="N74" s="18">
        <f ca="1">VLOOKUP($B74,OFFSET(WLC!$B$171,2,Sintesi!N$3,78,5),4,FALSE)</f>
        <v>26.826989999999999</v>
      </c>
      <c r="O74" s="18">
        <f ca="1">VLOOKUP($B74,OFFSET(WLC!$B$171,2,Sintesi!O$3,78,5),4,FALSE)</f>
        <v>24.24737</v>
      </c>
      <c r="P74" s="18"/>
      <c r="Q74" s="18"/>
      <c r="R74" s="18"/>
      <c r="S74" s="18"/>
      <c r="AU74" s="33">
        <f t="shared" ca="1" si="63"/>
        <v>3.2254358333333335</v>
      </c>
      <c r="AV74" s="15">
        <f t="shared" ca="1" si="64"/>
        <v>60</v>
      </c>
      <c r="AW74" s="33">
        <f t="shared" ca="1" si="65"/>
        <v>3.4361883333333334</v>
      </c>
      <c r="AX74" s="15">
        <f t="shared" ca="1" si="66"/>
        <v>101</v>
      </c>
      <c r="AY74" s="35">
        <f t="shared" ca="1" si="67"/>
        <v>6.1333221452258356E-2</v>
      </c>
    </row>
    <row r="75" spans="1:51" x14ac:dyDescent="0.3">
      <c r="A75" s="133">
        <v>69</v>
      </c>
      <c r="B75" s="17" t="s">
        <v>33</v>
      </c>
      <c r="C75" s="18">
        <f ca="1">VLOOKUP($B75,OFFSET(Push!$B$2,2,0,78,5),4,FALSE)</f>
        <v>107.37612</v>
      </c>
      <c r="D75" s="18">
        <f ca="1">VLOOKUP($B75,OFFSET(WLC!$B$171,2,Sintesi!D$3,78,5),4,FALSE)</f>
        <v>104.38789</v>
      </c>
      <c r="E75" s="18">
        <f ca="1">VLOOKUP($B75,OFFSET(WLC!$B$171,2,Sintesi!E$3,78,5),4,FALSE)</f>
        <v>103.07420999999999</v>
      </c>
      <c r="F75" s="18">
        <f ca="1">VLOOKUP($B75,OFFSET(WLC!$B$171,2,Sintesi!F$3,78,5),4,FALSE)</f>
        <v>102.36924</v>
      </c>
      <c r="G75" s="18">
        <f ca="1">VLOOKUP($B75,OFFSET(WLC!$B$171,2,Sintesi!G$3,78,5),4,FALSE)</f>
        <v>100.45949</v>
      </c>
      <c r="H75" s="18">
        <f ca="1">VLOOKUP($B75,OFFSET(WLC!$B$171,2,Sintesi!H$3,78,5),4,FALSE)</f>
        <v>99.089110000000005</v>
      </c>
      <c r="I75" s="18">
        <f ca="1">VLOOKUP($B75,OFFSET(WLC!$B$171,2,Sintesi!I$3,78,5),4,FALSE)</f>
        <v>97.755420000000001</v>
      </c>
      <c r="J75" s="18">
        <f ca="1">VLOOKUP($B75,OFFSET(WLC!$B$171,2,Sintesi!J$3,78,5),4,FALSE)</f>
        <v>94.407650000000004</v>
      </c>
      <c r="K75" s="18">
        <f ca="1">VLOOKUP($B75,OFFSET(WLC!$B$171,2,Sintesi!K$3,78,5),4,FALSE)</f>
        <v>91.461619999999996</v>
      </c>
      <c r="L75" s="18">
        <f ca="1">VLOOKUP($B75,OFFSET(WLC!$B$171,2,Sintesi!L$3,78,5),4,FALSE)</f>
        <v>88.023489999999995</v>
      </c>
      <c r="M75" s="18">
        <f ca="1">VLOOKUP($B75,OFFSET(WLC!$B$171,2,Sintesi!M$3,78,5),4,FALSE)</f>
        <v>83.168490000000006</v>
      </c>
      <c r="N75" s="18">
        <f ca="1">VLOOKUP($B75,OFFSET(WLC!$B$171,2,Sintesi!N$3,78,5),4,FALSE)</f>
        <v>77.337360000000004</v>
      </c>
      <c r="O75" s="18">
        <f ca="1">VLOOKUP($B75,OFFSET(WLC!$B$171,2,Sintesi!O$3,78,5),4,FALSE)</f>
        <v>69.714320000000001</v>
      </c>
      <c r="P75" s="18"/>
      <c r="Q75" s="18"/>
      <c r="R75" s="18"/>
      <c r="S75" s="18"/>
      <c r="Y75" s="14" t="s">
        <v>75</v>
      </c>
    </row>
    <row r="76" spans="1:51" x14ac:dyDescent="0.3">
      <c r="A76" s="133">
        <v>70</v>
      </c>
      <c r="B76" s="12" t="s">
        <v>43</v>
      </c>
      <c r="C76" s="13">
        <f ca="1">VLOOKUP($B76,OFFSET(Push!$B$2,2,0,78,5),4,FALSE)</f>
        <v>6.0991600000000004</v>
      </c>
      <c r="D76" s="13">
        <f ca="1">VLOOKUP($B76,OFFSET(WLC!$B$171,2,Sintesi!D$3,78,5),4,FALSE)</f>
        <v>5.9460800000000003</v>
      </c>
      <c r="E76" s="13">
        <f ca="1">VLOOKUP($B76,OFFSET(WLC!$B$171,2,Sintesi!E$3,78,5),4,FALSE)</f>
        <v>5.8828800000000001</v>
      </c>
      <c r="F76" s="13">
        <f ca="1">VLOOKUP($B76,OFFSET(WLC!$B$171,2,Sintesi!F$3,78,5),4,FALSE)</f>
        <v>5.8517799999999998</v>
      </c>
      <c r="G76" s="13">
        <f ca="1">VLOOKUP($B76,OFFSET(WLC!$B$171,2,Sintesi!G$3,78,5),4,FALSE)</f>
        <v>5.74566</v>
      </c>
      <c r="H76" s="13">
        <f ca="1">VLOOKUP($B76,OFFSET(WLC!$B$171,2,Sintesi!H$3,78,5),4,FALSE)</f>
        <v>5.67476</v>
      </c>
      <c r="I76" s="13">
        <f ca="1">VLOOKUP($B76,OFFSET(WLC!$B$171,2,Sintesi!I$3,78,5),4,FALSE)</f>
        <v>5.5989800000000001</v>
      </c>
      <c r="J76" s="13">
        <f ca="1">VLOOKUP($B76,OFFSET(WLC!$B$171,2,Sintesi!J$3,78,5),4,FALSE)</f>
        <v>5.4173400000000003</v>
      </c>
      <c r="K76" s="13">
        <f ca="1">VLOOKUP($B76,OFFSET(WLC!$B$171,2,Sintesi!K$3,78,5),4,FALSE)</f>
        <v>5.25556</v>
      </c>
      <c r="L76" s="13">
        <f ca="1">VLOOKUP($B76,OFFSET(WLC!$B$171,2,Sintesi!L$3,78,5),4,FALSE)</f>
        <v>5.0591100000000004</v>
      </c>
      <c r="M76" s="13">
        <f ca="1">VLOOKUP($B76,OFFSET(WLC!$B$171,2,Sintesi!M$3,78,5),4,FALSE)</f>
        <v>4.7887199999999996</v>
      </c>
      <c r="N76" s="13">
        <f ca="1">VLOOKUP($B76,OFFSET(WLC!$B$171,2,Sintesi!N$3,78,5),4,FALSE)</f>
        <v>4.4711600000000002</v>
      </c>
      <c r="O76" s="13">
        <f ca="1">VLOOKUP($B76,OFFSET(WLC!$B$171,2,Sintesi!O$3,78,5),4,FALSE)</f>
        <v>4.0412299999999997</v>
      </c>
      <c r="P76" s="13"/>
      <c r="Q76" s="13"/>
      <c r="R76" s="13"/>
      <c r="S76" s="13"/>
      <c r="Y76" s="9" t="s">
        <v>71</v>
      </c>
      <c r="Z76" s="9" t="s">
        <v>72</v>
      </c>
      <c r="AA76" s="9" t="s">
        <v>74</v>
      </c>
      <c r="AB76" s="30" t="str">
        <f t="shared" ref="AB76:AR76" si="69">AB62</f>
        <v>Push</v>
      </c>
      <c r="AC76" s="9">
        <f t="shared" ca="1" si="69"/>
        <v>100</v>
      </c>
      <c r="AD76" s="9">
        <f t="shared" ca="1" si="69"/>
        <v>95</v>
      </c>
      <c r="AE76" s="9">
        <f t="shared" ca="1" si="69"/>
        <v>90</v>
      </c>
      <c r="AF76" s="9">
        <f t="shared" ca="1" si="69"/>
        <v>85</v>
      </c>
      <c r="AG76" s="9">
        <f t="shared" ca="1" si="69"/>
        <v>80</v>
      </c>
      <c r="AH76" s="9">
        <f t="shared" si="69"/>
        <v>75</v>
      </c>
      <c r="AI76" s="9">
        <f t="shared" ca="1" si="69"/>
        <v>70</v>
      </c>
      <c r="AJ76" s="9">
        <f t="shared" ca="1" si="69"/>
        <v>65</v>
      </c>
      <c r="AK76" s="9">
        <f t="shared" ca="1" si="69"/>
        <v>60</v>
      </c>
      <c r="AL76" s="9">
        <f t="shared" ca="1" si="69"/>
        <v>55</v>
      </c>
      <c r="AM76" s="9">
        <f t="shared" ca="1" si="69"/>
        <v>50</v>
      </c>
      <c r="AN76" s="9">
        <f t="shared" ca="1" si="69"/>
        <v>45</v>
      </c>
      <c r="AO76" s="9" t="str">
        <f t="shared" si="69"/>
        <v>ND</v>
      </c>
      <c r="AP76" s="9" t="str">
        <f t="shared" si="69"/>
        <v>ND</v>
      </c>
      <c r="AQ76" s="9" t="str">
        <f t="shared" si="69"/>
        <v>ND</v>
      </c>
      <c r="AR76" s="9" t="str">
        <f t="shared" si="69"/>
        <v>ND</v>
      </c>
    </row>
    <row r="77" spans="1:51" x14ac:dyDescent="0.3">
      <c r="A77" s="133">
        <v>71</v>
      </c>
      <c r="B77" s="12" t="s">
        <v>44</v>
      </c>
      <c r="C77" s="13">
        <f ca="1">VLOOKUP($B77,OFFSET(Push!$B$2,2,0,78,5),4,FALSE)</f>
        <v>6.8940599999999996</v>
      </c>
      <c r="D77" s="13">
        <f ca="1">VLOOKUP($B77,OFFSET(WLC!$B$171,2,Sintesi!D$3,78,5),4,FALSE)</f>
        <v>6.7282700000000002</v>
      </c>
      <c r="E77" s="13">
        <f ca="1">VLOOKUP($B77,OFFSET(WLC!$B$171,2,Sintesi!E$3,78,5),4,FALSE)</f>
        <v>6.6580899999999996</v>
      </c>
      <c r="F77" s="13">
        <f ca="1">VLOOKUP($B77,OFFSET(WLC!$B$171,2,Sintesi!F$3,78,5),4,FALSE)</f>
        <v>6.6239999999999997</v>
      </c>
      <c r="G77" s="13">
        <f ca="1">VLOOKUP($B77,OFFSET(WLC!$B$171,2,Sintesi!G$3,78,5),4,FALSE)</f>
        <v>6.5105500000000003</v>
      </c>
      <c r="H77" s="13">
        <f ca="1">VLOOKUP($B77,OFFSET(WLC!$B$171,2,Sintesi!H$3,78,5),4,FALSE)</f>
        <v>6.4360499999999998</v>
      </c>
      <c r="I77" s="13">
        <f ca="1">VLOOKUP($B77,OFFSET(WLC!$B$171,2,Sintesi!I$3,78,5),4,FALSE)</f>
        <v>6.3544099999999997</v>
      </c>
      <c r="J77" s="13">
        <f ca="1">VLOOKUP($B77,OFFSET(WLC!$B$171,2,Sintesi!J$3,78,5),4,FALSE)</f>
        <v>6.1565099999999999</v>
      </c>
      <c r="K77" s="13">
        <f ca="1">VLOOKUP($B77,OFFSET(WLC!$B$171,2,Sintesi!K$3,78,5),4,FALSE)</f>
        <v>5.98177</v>
      </c>
      <c r="L77" s="13">
        <f ca="1">VLOOKUP($B77,OFFSET(WLC!$B$171,2,Sintesi!L$3,78,5),4,FALSE)</f>
        <v>5.7747700000000002</v>
      </c>
      <c r="M77" s="13">
        <f ca="1">VLOOKUP($B77,OFFSET(WLC!$B$171,2,Sintesi!M$3,78,5),4,FALSE)</f>
        <v>5.4750100000000002</v>
      </c>
      <c r="N77" s="13">
        <f ca="1">VLOOKUP($B77,OFFSET(WLC!$B$171,2,Sintesi!N$3,78,5),4,FALSE)</f>
        <v>5.1199000000000003</v>
      </c>
      <c r="O77" s="13">
        <f ca="1">VLOOKUP($B77,OFFSET(WLC!$B$171,2,Sintesi!O$3,78,5),4,FALSE)</f>
        <v>4.6510400000000001</v>
      </c>
      <c r="P77" s="13"/>
      <c r="Q77" s="13"/>
      <c r="R77" s="13"/>
      <c r="S77" s="13"/>
      <c r="Y77" s="15">
        <v>0.12</v>
      </c>
      <c r="Z77" s="15">
        <f t="shared" ref="Z77:Z78" si="70">Y77*AA77</f>
        <v>0.96</v>
      </c>
      <c r="AA77" s="15">
        <v>8</v>
      </c>
      <c r="AB77" s="16">
        <f t="shared" ref="AB77:AN77" ca="1" si="71">Price-Dir_Cost-AB63</f>
        <v>6.4432833333333335</v>
      </c>
      <c r="AC77" s="16">
        <f t="shared" ca="1" si="71"/>
        <v>6.4368733333333346</v>
      </c>
      <c r="AD77" s="16">
        <f t="shared" ca="1" si="71"/>
        <v>6.5474999999999994</v>
      </c>
      <c r="AE77" s="16">
        <f t="shared" ca="1" si="71"/>
        <v>6.1995400000000007</v>
      </c>
      <c r="AF77" s="16">
        <f t="shared" ca="1" si="71"/>
        <v>6.1897766666666669</v>
      </c>
      <c r="AG77" s="16">
        <f t="shared" ca="1" si="71"/>
        <v>5.8858999999999995</v>
      </c>
      <c r="AH77" s="16">
        <f t="shared" ca="1" si="71"/>
        <v>4.9074833333333334</v>
      </c>
      <c r="AI77" s="16">
        <f t="shared" ca="1" si="71"/>
        <v>4.1268600000000006</v>
      </c>
      <c r="AJ77" s="16">
        <f t="shared" ca="1" si="71"/>
        <v>1.8071766666666669</v>
      </c>
      <c r="AK77" s="16">
        <f t="shared" ca="1" si="71"/>
        <v>-0.60360666666666596</v>
      </c>
      <c r="AL77" s="16">
        <f t="shared" ca="1" si="71"/>
        <v>-4.8547633333333309</v>
      </c>
      <c r="AM77" s="16">
        <f t="shared" ca="1" si="71"/>
        <v>-13.151936666666664</v>
      </c>
      <c r="AN77" s="16">
        <f t="shared" ca="1" si="71"/>
        <v>-25.649033333333328</v>
      </c>
      <c r="AO77" s="16"/>
      <c r="AP77" s="16"/>
      <c r="AQ77" s="16"/>
      <c r="AR77" s="16"/>
    </row>
    <row r="78" spans="1:51" x14ac:dyDescent="0.3">
      <c r="A78" s="133">
        <v>72</v>
      </c>
      <c r="B78" s="12" t="s">
        <v>19</v>
      </c>
      <c r="C78" s="13">
        <f ca="1">VLOOKUP($B78,OFFSET(Push!$B$2,2,0,78,5),4,FALSE)</f>
        <v>1.82351</v>
      </c>
      <c r="D78" s="13">
        <f ca="1">VLOOKUP($B78,OFFSET(WLC!$B$171,2,Sintesi!D$3,78,5),4,FALSE)</f>
        <v>1.7789699999999999</v>
      </c>
      <c r="E78" s="13">
        <f ca="1">VLOOKUP($B78,OFFSET(WLC!$B$171,2,Sintesi!E$3,78,5),4,FALSE)</f>
        <v>1.7597400000000001</v>
      </c>
      <c r="F78" s="13">
        <f ca="1">VLOOKUP($B78,OFFSET(WLC!$B$171,2,Sintesi!F$3,78,5),4,FALSE)</f>
        <v>1.7500800000000001</v>
      </c>
      <c r="G78" s="13">
        <f ca="1">VLOOKUP($B78,OFFSET(WLC!$B$171,2,Sintesi!G$3,78,5),4,FALSE)</f>
        <v>1.71889</v>
      </c>
      <c r="H78" s="13">
        <f ca="1">VLOOKUP($B78,OFFSET(WLC!$B$171,2,Sintesi!H$3,78,5),4,FALSE)</f>
        <v>1.69783</v>
      </c>
      <c r="I78" s="13">
        <f ca="1">VLOOKUP($B78,OFFSET(WLC!$B$171,2,Sintesi!I$3,78,5),4,FALSE)</f>
        <v>1.6747399999999999</v>
      </c>
      <c r="J78" s="13">
        <f ca="1">VLOOKUP($B78,OFFSET(WLC!$B$171,2,Sintesi!J$3,78,5),4,FALSE)</f>
        <v>1.6200699999999999</v>
      </c>
      <c r="K78" s="13">
        <f ca="1">VLOOKUP($B78,OFFSET(WLC!$B$171,2,Sintesi!K$3,78,5),4,FALSE)</f>
        <v>1.5725100000000001</v>
      </c>
      <c r="L78" s="13">
        <f ca="1">VLOOKUP($B78,OFFSET(WLC!$B$171,2,Sintesi!L$3,78,5),4,FALSE)</f>
        <v>1.5151600000000001</v>
      </c>
      <c r="M78" s="13">
        <f ca="1">VLOOKUP($B78,OFFSET(WLC!$B$171,2,Sintesi!M$3,78,5),4,FALSE)</f>
        <v>1.4358500000000001</v>
      </c>
      <c r="N78" s="13">
        <f ca="1">VLOOKUP($B78,OFFSET(WLC!$B$171,2,Sintesi!N$3,78,5),4,FALSE)</f>
        <v>1.3409</v>
      </c>
      <c r="O78" s="13">
        <f ca="1">VLOOKUP($B78,OFFSET(WLC!$B$171,2,Sintesi!O$3,78,5),4,FALSE)</f>
        <v>1.2176400000000001</v>
      </c>
      <c r="P78" s="13"/>
      <c r="Q78" s="13"/>
      <c r="R78" s="13"/>
      <c r="S78" s="13"/>
      <c r="Y78" s="15">
        <v>0.12</v>
      </c>
      <c r="Z78" s="15">
        <f t="shared" si="70"/>
        <v>0.84</v>
      </c>
      <c r="AA78" s="15">
        <v>7</v>
      </c>
      <c r="AB78" s="16">
        <f t="shared" ref="AB78:AN78" ca="1" si="72">Price-Dir_Cost-AB64</f>
        <v>7.1039966666666672</v>
      </c>
      <c r="AC78" s="16">
        <f t="shared" ca="1" si="72"/>
        <v>7.1052466666666669</v>
      </c>
      <c r="AD78" s="16">
        <f t="shared" ca="1" si="72"/>
        <v>7.2042900000000003</v>
      </c>
      <c r="AE78" s="16">
        <f t="shared" ca="1" si="72"/>
        <v>6.9021699999999999</v>
      </c>
      <c r="AF78" s="16">
        <f t="shared" ca="1" si="72"/>
        <v>6.8970633333333335</v>
      </c>
      <c r="AG78" s="16">
        <f t="shared" ca="1" si="72"/>
        <v>6.6352799999999998</v>
      </c>
      <c r="AH78" s="16">
        <f t="shared" ca="1" si="72"/>
        <v>5.7858066666666659</v>
      </c>
      <c r="AI78" s="16">
        <f t="shared" ca="1" si="72"/>
        <v>5.1104199999999995</v>
      </c>
      <c r="AJ78" s="16">
        <f t="shared" ca="1" si="72"/>
        <v>3.0908433333333321</v>
      </c>
      <c r="AK78" s="16">
        <f t="shared" ca="1" si="72"/>
        <v>0.99357666666666589</v>
      </c>
      <c r="AL78" s="16">
        <f t="shared" ca="1" si="72"/>
        <v>-2.7118466666666663</v>
      </c>
      <c r="AM78" s="16">
        <f t="shared" ca="1" si="72"/>
        <v>-9.9483533333333334</v>
      </c>
      <c r="AN78" s="16">
        <f t="shared" ca="1" si="72"/>
        <v>-20.860136666666669</v>
      </c>
      <c r="AO78" s="16"/>
      <c r="AP78" s="16"/>
      <c r="AQ78" s="16"/>
      <c r="AR78" s="16"/>
    </row>
    <row r="79" spans="1:51" x14ac:dyDescent="0.3">
      <c r="A79" s="133">
        <v>73</v>
      </c>
      <c r="B79" s="12" t="s">
        <v>20</v>
      </c>
      <c r="C79" s="13">
        <f ca="1">VLOOKUP($B79,OFFSET(Push!$B$2,2,0,78,5),4,FALSE)</f>
        <v>1.4475</v>
      </c>
      <c r="D79" s="13">
        <f ca="1">VLOOKUP($B79,OFFSET(WLC!$B$171,2,Sintesi!D$3,78,5),4,FALSE)</f>
        <v>1.4371700000000001</v>
      </c>
      <c r="E79" s="13">
        <f ca="1">VLOOKUP($B79,OFFSET(WLC!$B$171,2,Sintesi!E$3,78,5),4,FALSE)</f>
        <v>1.4384399999999999</v>
      </c>
      <c r="F79" s="13">
        <f ca="1">VLOOKUP($B79,OFFSET(WLC!$B$171,2,Sintesi!F$3,78,5),4,FALSE)</f>
        <v>1.4293400000000001</v>
      </c>
      <c r="G79" s="13">
        <f ca="1">VLOOKUP($B79,OFFSET(WLC!$B$171,2,Sintesi!G$3,78,5),4,FALSE)</f>
        <v>1.4330400000000001</v>
      </c>
      <c r="H79" s="13">
        <f ca="1">VLOOKUP($B79,OFFSET(WLC!$B$171,2,Sintesi!H$3,78,5),4,FALSE)</f>
        <v>1.42123</v>
      </c>
      <c r="I79" s="13">
        <f ca="1">VLOOKUP($B79,OFFSET(WLC!$B$171,2,Sintesi!I$3,78,5),4,FALSE)</f>
        <v>1.3911899999999999</v>
      </c>
      <c r="J79" s="13">
        <f ca="1">VLOOKUP($B79,OFFSET(WLC!$B$171,2,Sintesi!J$3,78,5),4,FALSE)</f>
        <v>1.38459</v>
      </c>
      <c r="K79" s="13">
        <f ca="1">VLOOKUP($B79,OFFSET(WLC!$B$171,2,Sintesi!K$3,78,5),4,FALSE)</f>
        <v>1.3509800000000001</v>
      </c>
      <c r="L79" s="13">
        <f ca="1">VLOOKUP($B79,OFFSET(WLC!$B$171,2,Sintesi!L$3,78,5),4,FALSE)</f>
        <v>1.31098</v>
      </c>
      <c r="M79" s="13">
        <f ca="1">VLOOKUP($B79,OFFSET(WLC!$B$171,2,Sintesi!M$3,78,5),4,FALSE)</f>
        <v>1.2755799999999999</v>
      </c>
      <c r="N79" s="13">
        <f ca="1">VLOOKUP($B79,OFFSET(WLC!$B$171,2,Sintesi!N$3,78,5),4,FALSE)</f>
        <v>1.1823699999999999</v>
      </c>
      <c r="O79" s="13">
        <f ca="1">VLOOKUP($B79,OFFSET(WLC!$B$171,2,Sintesi!O$3,78,5),4,FALSE)</f>
        <v>1.12022</v>
      </c>
      <c r="P79" s="13"/>
      <c r="Q79" s="13"/>
      <c r="R79" s="13"/>
      <c r="S79" s="13"/>
      <c r="Y79" s="15">
        <v>0.12</v>
      </c>
      <c r="Z79" s="15">
        <f>Y79*AA79</f>
        <v>0.72</v>
      </c>
      <c r="AA79" s="15">
        <v>6</v>
      </c>
      <c r="AB79" s="16">
        <f t="shared" ref="AB79:AN79" ca="1" si="73">Price-Dir_Cost-AB65</f>
        <v>7.76471</v>
      </c>
      <c r="AC79" s="16">
        <f t="shared" ca="1" si="73"/>
        <v>7.7736200000000002</v>
      </c>
      <c r="AD79" s="16">
        <f t="shared" ca="1" si="73"/>
        <v>7.8610800000000003</v>
      </c>
      <c r="AE79" s="16">
        <f t="shared" ca="1" si="73"/>
        <v>7.6048</v>
      </c>
      <c r="AF79" s="16">
        <f t="shared" ca="1" si="73"/>
        <v>7.6043500000000002</v>
      </c>
      <c r="AG79" s="16">
        <f t="shared" ca="1" si="73"/>
        <v>7.3846600000000002</v>
      </c>
      <c r="AH79" s="16">
        <f t="shared" ca="1" si="73"/>
        <v>6.6641300000000001</v>
      </c>
      <c r="AI79" s="16">
        <f t="shared" ca="1" si="73"/>
        <v>6.0939800000000002</v>
      </c>
      <c r="AJ79" s="16">
        <f t="shared" ca="1" si="73"/>
        <v>4.3745100000000008</v>
      </c>
      <c r="AK79" s="16">
        <f t="shared" ca="1" si="73"/>
        <v>2.5907599999999995</v>
      </c>
      <c r="AL79" s="16">
        <f t="shared" ca="1" si="73"/>
        <v>-0.56892999999999994</v>
      </c>
      <c r="AM79" s="16">
        <f t="shared" ca="1" si="73"/>
        <v>-6.744769999999999</v>
      </c>
      <c r="AN79" s="16">
        <f t="shared" ca="1" si="73"/>
        <v>-16.07124</v>
      </c>
      <c r="AO79" s="16"/>
      <c r="AP79" s="16"/>
      <c r="AQ79" s="16"/>
      <c r="AR79" s="16"/>
    </row>
    <row r="80" spans="1:51" x14ac:dyDescent="0.3">
      <c r="A80" s="133">
        <v>74</v>
      </c>
      <c r="B80" s="12" t="s">
        <v>23</v>
      </c>
      <c r="C80" s="13">
        <f ca="1">VLOOKUP($B80,OFFSET(Push!$B$2,2,0,78,5),4,FALSE)</f>
        <v>1.98214</v>
      </c>
      <c r="D80" s="13">
        <f ca="1">VLOOKUP($B80,OFFSET(WLC!$B$171,2,Sintesi!D$3,78,5),4,FALSE)</f>
        <v>2.0051199999999998</v>
      </c>
      <c r="E80" s="13">
        <f ca="1">VLOOKUP($B80,OFFSET(WLC!$B$171,2,Sintesi!E$3,78,5),4,FALSE)</f>
        <v>1.97037</v>
      </c>
      <c r="F80" s="13">
        <f ca="1">VLOOKUP($B80,OFFSET(WLC!$B$171,2,Sintesi!F$3,78,5),4,FALSE)</f>
        <v>2.1078899999999998</v>
      </c>
      <c r="G80" s="13">
        <f ca="1">VLOOKUP($B80,OFFSET(WLC!$B$171,2,Sintesi!G$3,78,5),4,FALSE)</f>
        <v>2.1218599999999999</v>
      </c>
      <c r="H80" s="13">
        <f ca="1">VLOOKUP($B80,OFFSET(WLC!$B$171,2,Sintesi!H$3,78,5),4,FALSE)</f>
        <v>2.2481399999999998</v>
      </c>
      <c r="I80" s="13">
        <f ca="1">VLOOKUP($B80,OFFSET(WLC!$B$171,2,Sintesi!I$3,78,5),4,FALSE)</f>
        <v>2.63497</v>
      </c>
      <c r="J80" s="13">
        <f ca="1">VLOOKUP($B80,OFFSET(WLC!$B$171,2,Sintesi!J$3,78,5),4,FALSE)</f>
        <v>2.9506800000000002</v>
      </c>
      <c r="K80" s="13">
        <f ca="1">VLOOKUP($B80,OFFSET(WLC!$B$171,2,Sintesi!K$3,78,5),4,FALSE)</f>
        <v>3.851</v>
      </c>
      <c r="L80" s="13">
        <f ca="1">VLOOKUP($B80,OFFSET(WLC!$B$171,2,Sintesi!L$3,78,5),4,FALSE)</f>
        <v>4.79155</v>
      </c>
      <c r="M80" s="13">
        <f ca="1">VLOOKUP($B80,OFFSET(WLC!$B$171,2,Sintesi!M$3,78,5),4,FALSE)</f>
        <v>6.42875</v>
      </c>
      <c r="N80" s="13">
        <f ca="1">VLOOKUP($B80,OFFSET(WLC!$B$171,2,Sintesi!N$3,78,5),4,FALSE)</f>
        <v>9.6107499999999995</v>
      </c>
      <c r="O80" s="13">
        <f ca="1">VLOOKUP($B80,OFFSET(WLC!$B$171,2,Sintesi!O$3,78,5),4,FALSE)</f>
        <v>14.36669</v>
      </c>
      <c r="P80" s="13"/>
      <c r="Q80" s="13"/>
      <c r="R80" s="13"/>
      <c r="S80" s="13"/>
      <c r="Y80" s="15">
        <v>0.12</v>
      </c>
      <c r="Z80" s="15">
        <f t="shared" ref="Z80:Z87" si="74">Y80*AA80</f>
        <v>0.6</v>
      </c>
      <c r="AA80" s="15">
        <v>5</v>
      </c>
      <c r="AB80" s="16">
        <f t="shared" ref="AB80:AN80" ca="1" si="75">Price-Dir_Cost-AB66</f>
        <v>8.4254233333333328</v>
      </c>
      <c r="AC80" s="16">
        <f t="shared" ca="1" si="75"/>
        <v>8.4419933333333326</v>
      </c>
      <c r="AD80" s="16">
        <f t="shared" ca="1" si="75"/>
        <v>8.5178700000000003</v>
      </c>
      <c r="AE80" s="16">
        <f t="shared" ca="1" si="75"/>
        <v>8.3074300000000001</v>
      </c>
      <c r="AF80" s="16">
        <f t="shared" ca="1" si="75"/>
        <v>8.3116366666666668</v>
      </c>
      <c r="AG80" s="16">
        <f t="shared" ca="1" si="75"/>
        <v>8.1340400000000006</v>
      </c>
      <c r="AH80" s="16">
        <f t="shared" ca="1" si="75"/>
        <v>7.5424533333333335</v>
      </c>
      <c r="AI80" s="16">
        <f t="shared" ca="1" si="75"/>
        <v>7.0775399999999991</v>
      </c>
      <c r="AJ80" s="16">
        <f t="shared" ca="1" si="75"/>
        <v>5.658176666666666</v>
      </c>
      <c r="AK80" s="16">
        <f t="shared" ca="1" si="75"/>
        <v>4.1879433333333331</v>
      </c>
      <c r="AL80" s="16">
        <f t="shared" ca="1" si="75"/>
        <v>1.5739866666666664</v>
      </c>
      <c r="AM80" s="16">
        <f t="shared" ca="1" si="75"/>
        <v>-3.5411866666666683</v>
      </c>
      <c r="AN80" s="16">
        <f t="shared" ca="1" si="75"/>
        <v>-11.282343333333333</v>
      </c>
      <c r="AO80" s="16"/>
      <c r="AP80" s="16"/>
      <c r="AQ80" s="16"/>
      <c r="AR80" s="16"/>
    </row>
    <row r="81" spans="1:51" x14ac:dyDescent="0.3">
      <c r="A81" s="133">
        <v>75</v>
      </c>
      <c r="B81" s="12" t="s">
        <v>17</v>
      </c>
      <c r="C81" s="13">
        <f ca="1">VLOOKUP($B81,OFFSET(Push!$B$2,2,0,78,5),4,FALSE)</f>
        <v>90.41695</v>
      </c>
      <c r="D81" s="13">
        <f ca="1">VLOOKUP($B81,OFFSET(WLC!$B$171,2,Sintesi!D$3,78,5),4,FALSE)</f>
        <v>90.370810000000006</v>
      </c>
      <c r="E81" s="13">
        <f ca="1">VLOOKUP($B81,OFFSET(WLC!$B$171,2,Sintesi!E$3,78,5),4,FALSE)</f>
        <v>90.314880000000002</v>
      </c>
      <c r="F81" s="13">
        <f ca="1">VLOOKUP($B81,OFFSET(WLC!$B$171,2,Sintesi!F$3,78,5),4,FALSE)</f>
        <v>90.430509999999998</v>
      </c>
      <c r="G81" s="13">
        <f ca="1">VLOOKUP($B81,OFFSET(WLC!$B$171,2,Sintesi!G$3,78,5),4,FALSE)</f>
        <v>90.409819999999996</v>
      </c>
      <c r="H81" s="13">
        <f ca="1">VLOOKUP($B81,OFFSET(WLC!$B$171,2,Sintesi!H$3,78,5),4,FALSE)</f>
        <v>90.498459999999994</v>
      </c>
      <c r="I81" s="13">
        <f ca="1">VLOOKUP($B81,OFFSET(WLC!$B$171,2,Sintesi!I$3,78,5),4,FALSE)</f>
        <v>90.822699999999998</v>
      </c>
      <c r="J81" s="13">
        <f ca="1">VLOOKUP($B81,OFFSET(WLC!$B$171,2,Sintesi!J$3,78,5),4,FALSE)</f>
        <v>91.045990000000003</v>
      </c>
      <c r="K81" s="13">
        <f ca="1">VLOOKUP($B81,OFFSET(WLC!$B$171,2,Sintesi!K$3,78,5),4,FALSE)</f>
        <v>91.836060000000003</v>
      </c>
      <c r="L81" s="13">
        <f ca="1">VLOOKUP($B81,OFFSET(WLC!$B$171,2,Sintesi!L$3,78,5),4,FALSE)</f>
        <v>92.631399999999999</v>
      </c>
      <c r="M81" s="13">
        <f ca="1">VLOOKUP($B81,OFFSET(WLC!$B$171,2,Sintesi!M$3,78,5),4,FALSE)</f>
        <v>94.074600000000004</v>
      </c>
      <c r="N81" s="13">
        <f ca="1">VLOOKUP($B81,OFFSET(WLC!$B$171,2,Sintesi!N$3,78,5),4,FALSE)</f>
        <v>96.794929999999994</v>
      </c>
      <c r="O81" s="13">
        <f ca="1">VLOOKUP($B81,OFFSET(WLC!$B$171,2,Sintesi!O$3,78,5),4,FALSE)</f>
        <v>101.0016</v>
      </c>
      <c r="P81" s="13"/>
      <c r="Q81" s="13"/>
      <c r="R81" s="13"/>
      <c r="S81" s="13"/>
      <c r="Y81" s="15">
        <v>0.12</v>
      </c>
      <c r="Z81" s="15">
        <f t="shared" si="74"/>
        <v>0.48</v>
      </c>
      <c r="AA81" s="15">
        <v>4</v>
      </c>
      <c r="AB81" s="16">
        <f t="shared" ref="AB81:AN81" ca="1" si="76">Price-Dir_Cost-AB67</f>
        <v>9.0861366666666665</v>
      </c>
      <c r="AC81" s="16">
        <f t="shared" ca="1" si="76"/>
        <v>9.1103666666666676</v>
      </c>
      <c r="AD81" s="16">
        <f t="shared" ca="1" si="76"/>
        <v>9.1746599999999994</v>
      </c>
      <c r="AE81" s="16">
        <f t="shared" ca="1" si="76"/>
        <v>9.0100599999999993</v>
      </c>
      <c r="AF81" s="16">
        <f t="shared" ca="1" si="76"/>
        <v>9.0189233333333334</v>
      </c>
      <c r="AG81" s="16">
        <f t="shared" ca="1" si="76"/>
        <v>8.883420000000001</v>
      </c>
      <c r="AH81" s="16">
        <f t="shared" ca="1" si="76"/>
        <v>8.4207766666666668</v>
      </c>
      <c r="AI81" s="16">
        <f t="shared" ca="1" si="76"/>
        <v>8.0610999999999997</v>
      </c>
      <c r="AJ81" s="16">
        <f t="shared" ca="1" si="76"/>
        <v>6.9418433333333347</v>
      </c>
      <c r="AK81" s="16">
        <f t="shared" ca="1" si="76"/>
        <v>5.7851266666666668</v>
      </c>
      <c r="AL81" s="16">
        <f t="shared" ca="1" si="76"/>
        <v>3.7169033333333346</v>
      </c>
      <c r="AM81" s="16">
        <f t="shared" ca="1" si="76"/>
        <v>-0.33760333333333215</v>
      </c>
      <c r="AN81" s="16">
        <f t="shared" ca="1" si="76"/>
        <v>-6.4934466666666637</v>
      </c>
      <c r="AO81" s="16"/>
      <c r="AP81" s="16"/>
      <c r="AQ81" s="16"/>
      <c r="AR81" s="16"/>
    </row>
    <row r="82" spans="1:51" x14ac:dyDescent="0.3">
      <c r="A82" s="133">
        <v>76</v>
      </c>
      <c r="B82" s="12" t="s">
        <v>26</v>
      </c>
      <c r="C82" s="13">
        <f ca="1">VLOOKUP($B82,OFFSET(Push!$B$2,2,0,78,5),4,FALSE)</f>
        <v>9.6505200000000002</v>
      </c>
      <c r="D82" s="13">
        <f ca="1">VLOOKUP($B82,OFFSET(WLC!$B$171,2,Sintesi!D$3,78,5),4,FALSE)</f>
        <v>9.6799099999999996</v>
      </c>
      <c r="E82" s="13">
        <f ca="1">VLOOKUP($B82,OFFSET(WLC!$B$171,2,Sintesi!E$3,78,5),4,FALSE)</f>
        <v>9.7320600000000006</v>
      </c>
      <c r="F82" s="13">
        <f ca="1">VLOOKUP($B82,OFFSET(WLC!$B$171,2,Sintesi!F$3,78,5),4,FALSE)</f>
        <v>9.6127400000000005</v>
      </c>
      <c r="G82" s="13">
        <f ca="1">VLOOKUP($B82,OFFSET(WLC!$B$171,2,Sintesi!G$3,78,5),4,FALSE)</f>
        <v>9.6250099999999996</v>
      </c>
      <c r="H82" s="13">
        <f ca="1">VLOOKUP($B82,OFFSET(WLC!$B$171,2,Sintesi!H$3,78,5),4,FALSE)</f>
        <v>9.5307700000000004</v>
      </c>
      <c r="I82" s="13">
        <f ca="1">VLOOKUP($B82,OFFSET(WLC!$B$171,2,Sintesi!I$3,78,5),4,FALSE)</f>
        <v>9.1954100000000007</v>
      </c>
      <c r="J82" s="13">
        <f ca="1">VLOOKUP($B82,OFFSET(WLC!$B$171,2,Sintesi!J$3,78,5),4,FALSE)</f>
        <v>8.93553</v>
      </c>
      <c r="K82" s="13">
        <f ca="1">VLOOKUP($B82,OFFSET(WLC!$B$171,2,Sintesi!K$3,78,5),4,FALSE)</f>
        <v>8.1112800000000007</v>
      </c>
      <c r="L82" s="13">
        <f ca="1">VLOOKUP($B82,OFFSET(WLC!$B$171,2,Sintesi!L$3,78,5),4,FALSE)</f>
        <v>7.2597100000000001</v>
      </c>
      <c r="M82" s="13">
        <f ca="1">VLOOKUP($B82,OFFSET(WLC!$B$171,2,Sintesi!M$3,78,5),4,FALSE)</f>
        <v>5.7233400000000003</v>
      </c>
      <c r="N82" s="13">
        <f ca="1">VLOOKUP($B82,OFFSET(WLC!$B$171,2,Sintesi!N$3,78,5),4,FALSE)</f>
        <v>2.6816399999999998</v>
      </c>
      <c r="O82" s="13">
        <f ca="1">VLOOKUP($B82,OFFSET(WLC!$B$171,2,Sintesi!O$3,78,5),4,FALSE)</f>
        <v>-1.95258</v>
      </c>
      <c r="P82" s="13"/>
      <c r="Q82" s="13"/>
      <c r="R82" s="13"/>
      <c r="S82" s="13"/>
      <c r="Y82" s="15">
        <v>0.12</v>
      </c>
      <c r="Z82" s="15">
        <f t="shared" si="74"/>
        <v>0.36</v>
      </c>
      <c r="AA82" s="15">
        <v>3</v>
      </c>
      <c r="AB82" s="16">
        <f t="shared" ref="AB82:AN82" ca="1" si="77">Price-Dir_Cost-AB68</f>
        <v>9.7468500000000002</v>
      </c>
      <c r="AC82" s="16">
        <f t="shared" ca="1" si="77"/>
        <v>9.7787399999999991</v>
      </c>
      <c r="AD82" s="16">
        <f t="shared" ca="1" si="77"/>
        <v>9.8314500000000002</v>
      </c>
      <c r="AE82" s="16">
        <f t="shared" ca="1" si="77"/>
        <v>9.7126900000000003</v>
      </c>
      <c r="AF82" s="16">
        <f t="shared" ca="1" si="77"/>
        <v>9.72621</v>
      </c>
      <c r="AG82" s="16">
        <f t="shared" ca="1" si="77"/>
        <v>9.6327999999999996</v>
      </c>
      <c r="AH82" s="16">
        <f t="shared" ca="1" si="77"/>
        <v>9.2990999999999993</v>
      </c>
      <c r="AI82" s="16">
        <f t="shared" ca="1" si="77"/>
        <v>9.0446600000000004</v>
      </c>
      <c r="AJ82" s="16">
        <f t="shared" ca="1" si="77"/>
        <v>8.2255099999999999</v>
      </c>
      <c r="AK82" s="16">
        <f t="shared" ca="1" si="77"/>
        <v>7.3823100000000004</v>
      </c>
      <c r="AL82" s="16">
        <f t="shared" ca="1" si="77"/>
        <v>5.8598199999999991</v>
      </c>
      <c r="AM82" s="16">
        <f t="shared" ca="1" si="77"/>
        <v>2.8659800000000004</v>
      </c>
      <c r="AN82" s="16">
        <f t="shared" ca="1" si="77"/>
        <v>-1.7045500000000011</v>
      </c>
      <c r="AO82" s="16"/>
      <c r="AP82" s="16"/>
      <c r="AQ82" s="16"/>
      <c r="AR82" s="16"/>
    </row>
    <row r="83" spans="1:51" x14ac:dyDescent="0.3">
      <c r="A83" s="133">
        <v>77</v>
      </c>
      <c r="B83" s="17" t="s">
        <v>29</v>
      </c>
      <c r="C83" s="21">
        <f ca="1">VLOOKUP($B83,OFFSET(Push!$B$2,2,0,78,5),4,FALSE)</f>
        <v>50954.060649999999</v>
      </c>
      <c r="D83" s="21">
        <f ca="1">VLOOKUP($B83,OFFSET(WLC!$B$171,2,Sintesi!D$3,78,5),4,FALSE)</f>
        <v>51118.664870000001</v>
      </c>
      <c r="E83" s="21">
        <f ca="1">VLOOKUP($B83,OFFSET(WLC!$B$171,2,Sintesi!E$3,78,5),4,FALSE)</f>
        <v>51394.281779999998</v>
      </c>
      <c r="F83" s="21">
        <f ca="1">VLOOKUP($B83,OFFSET(WLC!$B$171,2,Sintesi!F$3,78,5),4,FALSE)</f>
        <v>50766.0556</v>
      </c>
      <c r="G83" s="21">
        <f ca="1">VLOOKUP($B83,OFFSET(WLC!$B$171,2,Sintesi!G$3,78,5),4,FALSE)</f>
        <v>50820.078000000001</v>
      </c>
      <c r="H83" s="21">
        <f ca="1">VLOOKUP($B83,OFFSET(WLC!$B$171,2,Sintesi!H$3,78,5),4,FALSE)</f>
        <v>50326.626210000002</v>
      </c>
      <c r="I83" s="21">
        <f ca="1">VLOOKUP($B83,OFFSET(WLC!$B$171,2,Sintesi!I$3,78,5),4,FALSE)</f>
        <v>48549.807220000002</v>
      </c>
      <c r="J83" s="21">
        <f ca="1">VLOOKUP($B83,OFFSET(WLC!$B$171,2,Sintesi!J$3,78,5),4,FALSE)</f>
        <v>47142.877549999997</v>
      </c>
      <c r="K83" s="21">
        <f ca="1">VLOOKUP($B83,OFFSET(WLC!$B$171,2,Sintesi!K$3,78,5),4,FALSE)</f>
        <v>42761.588770000002</v>
      </c>
      <c r="L83" s="21">
        <f ca="1">VLOOKUP($B83,OFFSET(WLC!$B$171,2,Sintesi!L$3,78,5),4,FALSE)</f>
        <v>38272.703090000003</v>
      </c>
      <c r="M83" s="21">
        <f ca="1">VLOOKUP($B83,OFFSET(WLC!$B$171,2,Sintesi!M$3,78,5),4,FALSE)</f>
        <v>30133.386910000001</v>
      </c>
      <c r="N83" s="21">
        <f ca="1">VLOOKUP($B83,OFFSET(WLC!$B$171,2,Sintesi!N$3,78,5),4,FALSE)</f>
        <v>14018.969719999999</v>
      </c>
      <c r="O83" s="21">
        <f ca="1">VLOOKUP($B83,OFFSET(WLC!$B$171,2,Sintesi!O$3,78,5),4,FALSE)</f>
        <v>-10175.357319999999</v>
      </c>
      <c r="P83" s="21"/>
      <c r="Q83" s="21"/>
      <c r="R83" s="21"/>
      <c r="S83" s="21"/>
      <c r="Y83" s="15">
        <v>0.12</v>
      </c>
      <c r="Z83" s="15">
        <f t="shared" si="74"/>
        <v>0.24</v>
      </c>
      <c r="AA83" s="15">
        <v>2</v>
      </c>
      <c r="AB83" s="16">
        <f t="shared" ref="AB83:AN83" ca="1" si="78">Price-Dir_Cost-AB69</f>
        <v>10.407563333333334</v>
      </c>
      <c r="AC83" s="16">
        <f t="shared" ca="1" si="78"/>
        <v>10.447113333333334</v>
      </c>
      <c r="AD83" s="16">
        <f t="shared" ca="1" si="78"/>
        <v>10.488240000000001</v>
      </c>
      <c r="AE83" s="16">
        <f t="shared" ca="1" si="78"/>
        <v>10.415319999999999</v>
      </c>
      <c r="AF83" s="16">
        <f t="shared" ca="1" si="78"/>
        <v>10.433496666666667</v>
      </c>
      <c r="AG83" s="16">
        <f t="shared" ca="1" si="78"/>
        <v>10.38218</v>
      </c>
      <c r="AH83" s="16">
        <f t="shared" ca="1" si="78"/>
        <v>10.177423333333333</v>
      </c>
      <c r="AI83" s="16">
        <f t="shared" ca="1" si="78"/>
        <v>10.028220000000001</v>
      </c>
      <c r="AJ83" s="16">
        <f t="shared" ca="1" si="78"/>
        <v>9.5091766666666668</v>
      </c>
      <c r="AK83" s="16">
        <f t="shared" ca="1" si="78"/>
        <v>8.979493333333334</v>
      </c>
      <c r="AL83" s="16">
        <f t="shared" ca="1" si="78"/>
        <v>8.0027366666666673</v>
      </c>
      <c r="AM83" s="16">
        <f t="shared" ca="1" si="78"/>
        <v>6.0695633333333348</v>
      </c>
      <c r="AN83" s="16">
        <f t="shared" ca="1" si="78"/>
        <v>3.0843466666666686</v>
      </c>
      <c r="AO83" s="16"/>
      <c r="AP83" s="16"/>
      <c r="AQ83" s="16"/>
      <c r="AR83" s="16"/>
    </row>
    <row r="84" spans="1:51" x14ac:dyDescent="0.3">
      <c r="A84" s="133">
        <v>78</v>
      </c>
      <c r="B84" s="22" t="s">
        <v>55</v>
      </c>
      <c r="C84" s="23">
        <f ca="1">C78+C79</f>
        <v>3.27101</v>
      </c>
      <c r="D84" s="23">
        <f t="shared" ref="D84:O84" ca="1" si="79">D78+D79</f>
        <v>3.2161400000000002</v>
      </c>
      <c r="E84" s="23">
        <f t="shared" ca="1" si="79"/>
        <v>3.1981799999999998</v>
      </c>
      <c r="F84" s="23">
        <f t="shared" ca="1" si="79"/>
        <v>3.1794200000000004</v>
      </c>
      <c r="G84" s="23">
        <f t="shared" ca="1" si="79"/>
        <v>3.1519300000000001</v>
      </c>
      <c r="H84" s="23">
        <f t="shared" ca="1" si="79"/>
        <v>3.1190600000000002</v>
      </c>
      <c r="I84" s="23">
        <f t="shared" ca="1" si="79"/>
        <v>3.0659299999999998</v>
      </c>
      <c r="J84" s="23">
        <f t="shared" ca="1" si="79"/>
        <v>3.0046599999999999</v>
      </c>
      <c r="K84" s="23">
        <f t="shared" ca="1" si="79"/>
        <v>2.9234900000000001</v>
      </c>
      <c r="L84" s="23">
        <f t="shared" ca="1" si="79"/>
        <v>2.8261400000000001</v>
      </c>
      <c r="M84" s="23">
        <f t="shared" ca="1" si="79"/>
        <v>2.71143</v>
      </c>
      <c r="N84" s="23">
        <f t="shared" ca="1" si="79"/>
        <v>2.5232700000000001</v>
      </c>
      <c r="O84" s="23">
        <f t="shared" ca="1" si="79"/>
        <v>2.33786</v>
      </c>
      <c r="P84" s="23"/>
      <c r="Q84" s="23"/>
      <c r="R84" s="23"/>
      <c r="S84" s="23"/>
      <c r="Y84" s="15">
        <v>0.12</v>
      </c>
      <c r="Z84" s="15">
        <f t="shared" si="74"/>
        <v>0.12</v>
      </c>
      <c r="AA84" s="15">
        <v>1</v>
      </c>
      <c r="AB84" s="16">
        <f t="shared" ref="AB84:AN84" ca="1" si="80">Price-Dir_Cost-AB70</f>
        <v>11.068276666666666</v>
      </c>
      <c r="AC84" s="16">
        <f t="shared" ca="1" si="80"/>
        <v>11.115486666666666</v>
      </c>
      <c r="AD84" s="16">
        <f t="shared" ca="1" si="80"/>
        <v>11.14503</v>
      </c>
      <c r="AE84" s="16">
        <f t="shared" ca="1" si="80"/>
        <v>11.11795</v>
      </c>
      <c r="AF84" s="16">
        <f t="shared" ca="1" si="80"/>
        <v>11.140783333333333</v>
      </c>
      <c r="AG84" s="16">
        <f t="shared" ca="1" si="80"/>
        <v>11.13156</v>
      </c>
      <c r="AH84" s="16">
        <f t="shared" ca="1" si="80"/>
        <v>11.055746666666668</v>
      </c>
      <c r="AI84" s="16">
        <f t="shared" ca="1" si="80"/>
        <v>11.01178</v>
      </c>
      <c r="AJ84" s="16">
        <f t="shared" ca="1" si="80"/>
        <v>10.792843333333334</v>
      </c>
      <c r="AK84" s="16">
        <f t="shared" ca="1" si="80"/>
        <v>10.576676666666668</v>
      </c>
      <c r="AL84" s="16">
        <f t="shared" ca="1" si="80"/>
        <v>10.145653333333334</v>
      </c>
      <c r="AM84" s="16">
        <f t="shared" ca="1" si="80"/>
        <v>9.2731466666666673</v>
      </c>
      <c r="AN84" s="16">
        <f t="shared" ca="1" si="80"/>
        <v>7.8732433333333338</v>
      </c>
      <c r="AO84" s="16"/>
      <c r="AP84" s="16"/>
      <c r="AQ84" s="16"/>
      <c r="AR84" s="16"/>
    </row>
    <row r="85" spans="1:51" x14ac:dyDescent="0.3">
      <c r="A85" s="133">
        <v>79</v>
      </c>
      <c r="B85" s="22" t="s">
        <v>56</v>
      </c>
      <c r="C85" s="24">
        <f ca="1">C84/C80</f>
        <v>1.6502416580059935</v>
      </c>
      <c r="D85" s="24">
        <f t="shared" ref="D85" ca="1" si="81">D84/D80</f>
        <v>1.6039638525375042</v>
      </c>
      <c r="E85" s="24">
        <f t="shared" ref="E85" ca="1" si="82">E84/E80</f>
        <v>1.6231367712663103</v>
      </c>
      <c r="F85" s="24">
        <f t="shared" ref="F85" ca="1" si="83">F84/F80</f>
        <v>1.5083424656884377</v>
      </c>
      <c r="G85" s="24">
        <f t="shared" ref="G85" ca="1" si="84">G84/G80</f>
        <v>1.4854561563910911</v>
      </c>
      <c r="H85" s="24">
        <f t="shared" ref="H85" ca="1" si="85">H84/H80</f>
        <v>1.3873958027524977</v>
      </c>
      <c r="I85" s="24">
        <f t="shared" ref="I85" ca="1" si="86">I84/I80</f>
        <v>1.1635540442585683</v>
      </c>
      <c r="J85" s="24">
        <f t="shared" ref="J85" ca="1" si="87">J84/J80</f>
        <v>1.0182940881423941</v>
      </c>
      <c r="K85" s="24">
        <f t="shared" ref="K85" ca="1" si="88">K84/K80</f>
        <v>0.75915086990392111</v>
      </c>
      <c r="L85" s="24">
        <f t="shared" ref="L85" ca="1" si="89">L84/L80</f>
        <v>0.58981749120848159</v>
      </c>
      <c r="M85" s="24">
        <f t="shared" ref="M85" ca="1" si="90">M84/M80</f>
        <v>0.42176628426988139</v>
      </c>
      <c r="N85" s="24">
        <f t="shared" ref="N85" ca="1" si="91">N84/N80</f>
        <v>0.26254662747444268</v>
      </c>
      <c r="O85" s="24">
        <f t="shared" ref="O85" ca="1" si="92">O84/O80</f>
        <v>0.16272780995483302</v>
      </c>
      <c r="P85" s="24"/>
      <c r="Q85" s="24"/>
      <c r="R85" s="24"/>
      <c r="S85" s="24"/>
      <c r="Y85" s="15">
        <v>0.12</v>
      </c>
      <c r="Z85" s="15">
        <f t="shared" si="74"/>
        <v>0.06</v>
      </c>
      <c r="AA85" s="20">
        <v>0.5</v>
      </c>
      <c r="AB85" s="16">
        <f t="shared" ref="AB85:AN85" ca="1" si="93">Price-Dir_Cost-AB71</f>
        <v>11.398633333333333</v>
      </c>
      <c r="AC85" s="16">
        <f t="shared" ca="1" si="93"/>
        <v>11.449673333333333</v>
      </c>
      <c r="AD85" s="16">
        <f t="shared" ca="1" si="93"/>
        <v>11.473425000000001</v>
      </c>
      <c r="AE85" s="16">
        <f t="shared" ca="1" si="93"/>
        <v>11.469265</v>
      </c>
      <c r="AF85" s="16">
        <f t="shared" ca="1" si="93"/>
        <v>11.494426666666666</v>
      </c>
      <c r="AG85" s="16">
        <f t="shared" ca="1" si="93"/>
        <v>11.50625</v>
      </c>
      <c r="AH85" s="16">
        <f t="shared" ca="1" si="93"/>
        <v>11.494908333333333</v>
      </c>
      <c r="AI85" s="16">
        <f t="shared" ca="1" si="93"/>
        <v>11.50356</v>
      </c>
      <c r="AJ85" s="16">
        <f t="shared" ca="1" si="93"/>
        <v>11.434676666666666</v>
      </c>
      <c r="AK85" s="16">
        <f t="shared" ca="1" si="93"/>
        <v>11.375268333333334</v>
      </c>
      <c r="AL85" s="16">
        <f t="shared" ca="1" si="93"/>
        <v>11.217111666666668</v>
      </c>
      <c r="AM85" s="16">
        <f t="shared" ca="1" si="93"/>
        <v>10.874938333333333</v>
      </c>
      <c r="AN85" s="16">
        <f t="shared" ca="1" si="93"/>
        <v>10.267691666666668</v>
      </c>
      <c r="AO85" s="16"/>
      <c r="AP85" s="16"/>
      <c r="AQ85" s="16"/>
      <c r="AR85" s="16"/>
    </row>
    <row r="86" spans="1:51" x14ac:dyDescent="0.3">
      <c r="A86" s="133">
        <v>80</v>
      </c>
      <c r="B86" s="22" t="s">
        <v>57</v>
      </c>
      <c r="C86" s="25">
        <f ca="1">C84+C80</f>
        <v>5.2531499999999998</v>
      </c>
      <c r="D86" s="25">
        <f t="shared" ref="D86:O86" ca="1" si="94">D84+D80</f>
        <v>5.22126</v>
      </c>
      <c r="E86" s="25">
        <f t="shared" ca="1" si="94"/>
        <v>5.1685499999999998</v>
      </c>
      <c r="F86" s="25">
        <f t="shared" ca="1" si="94"/>
        <v>5.2873099999999997</v>
      </c>
      <c r="G86" s="25">
        <f t="shared" ca="1" si="94"/>
        <v>5.27379</v>
      </c>
      <c r="H86" s="25">
        <f t="shared" ca="1" si="94"/>
        <v>5.3672000000000004</v>
      </c>
      <c r="I86" s="25">
        <f t="shared" ca="1" si="94"/>
        <v>5.7008999999999999</v>
      </c>
      <c r="J86" s="25">
        <f t="shared" ca="1" si="94"/>
        <v>5.9553399999999996</v>
      </c>
      <c r="K86" s="25">
        <f t="shared" ca="1" si="94"/>
        <v>6.7744900000000001</v>
      </c>
      <c r="L86" s="25">
        <f t="shared" ca="1" si="94"/>
        <v>7.6176899999999996</v>
      </c>
      <c r="M86" s="25">
        <f t="shared" ca="1" si="94"/>
        <v>9.1401800000000009</v>
      </c>
      <c r="N86" s="25">
        <f t="shared" ca="1" si="94"/>
        <v>12.13402</v>
      </c>
      <c r="O86" s="25">
        <f t="shared" ca="1" si="94"/>
        <v>16.704550000000001</v>
      </c>
      <c r="P86" s="25"/>
      <c r="Q86" s="25"/>
      <c r="R86" s="25"/>
      <c r="S86" s="25"/>
      <c r="Y86" s="15">
        <v>0.12</v>
      </c>
      <c r="Z86" s="15">
        <f t="shared" si="74"/>
        <v>3.9999999999999994E-2</v>
      </c>
      <c r="AA86" s="20">
        <f>1/3</f>
        <v>0.33333333333333331</v>
      </c>
      <c r="AB86" s="16">
        <f t="shared" ref="AB86:AN86" ca="1" si="95">Price-Dir_Cost-AB72</f>
        <v>11.508752222222222</v>
      </c>
      <c r="AC86" s="16">
        <f t="shared" ca="1" si="95"/>
        <v>11.561068888888888</v>
      </c>
      <c r="AD86" s="16">
        <f t="shared" ca="1" si="95"/>
        <v>11.582890000000001</v>
      </c>
      <c r="AE86" s="16">
        <f t="shared" ca="1" si="95"/>
        <v>11.586369999999999</v>
      </c>
      <c r="AF86" s="16">
        <f t="shared" ca="1" si="95"/>
        <v>11.612307777777778</v>
      </c>
      <c r="AG86" s="16">
        <f t="shared" ca="1" si="95"/>
        <v>11.631146666666666</v>
      </c>
      <c r="AH86" s="16">
        <f t="shared" ca="1" si="95"/>
        <v>11.641295555555555</v>
      </c>
      <c r="AI86" s="16">
        <f t="shared" ca="1" si="95"/>
        <v>11.667486666666667</v>
      </c>
      <c r="AJ86" s="16">
        <f t="shared" ca="1" si="95"/>
        <v>11.648621111111112</v>
      </c>
      <c r="AK86" s="16">
        <f t="shared" ca="1" si="95"/>
        <v>11.641465555555556</v>
      </c>
      <c r="AL86" s="16">
        <f t="shared" ca="1" si="95"/>
        <v>11.574264444444445</v>
      </c>
      <c r="AM86" s="16">
        <f t="shared" ca="1" si="95"/>
        <v>11.40886888888889</v>
      </c>
      <c r="AN86" s="16">
        <f t="shared" ca="1" si="95"/>
        <v>11.065841111111112</v>
      </c>
      <c r="AO86" s="16"/>
      <c r="AP86" s="16"/>
      <c r="AQ86" s="16"/>
      <c r="AR86" s="16"/>
    </row>
    <row r="87" spans="1:51" x14ac:dyDescent="0.3">
      <c r="A87" s="133">
        <v>81</v>
      </c>
      <c r="B87" s="26" t="s">
        <v>58</v>
      </c>
      <c r="C87" s="27">
        <f t="shared" ref="C87:O87" ca="1" si="96">Price-Dir_Cost-C86</f>
        <v>9.7468500000000002</v>
      </c>
      <c r="D87" s="28">
        <f t="shared" ca="1" si="96"/>
        <v>9.7787399999999991</v>
      </c>
      <c r="E87" s="28">
        <f t="shared" ca="1" si="96"/>
        <v>9.8314500000000002</v>
      </c>
      <c r="F87" s="28">
        <f t="shared" ca="1" si="96"/>
        <v>9.7126900000000003</v>
      </c>
      <c r="G87" s="28">
        <f t="shared" ca="1" si="96"/>
        <v>9.72621</v>
      </c>
      <c r="H87" s="28">
        <f t="shared" ca="1" si="96"/>
        <v>9.6327999999999996</v>
      </c>
      <c r="I87" s="28">
        <f t="shared" ca="1" si="96"/>
        <v>9.2990999999999993</v>
      </c>
      <c r="J87" s="28">
        <f t="shared" ca="1" si="96"/>
        <v>9.0446600000000004</v>
      </c>
      <c r="K87" s="28">
        <f t="shared" ca="1" si="96"/>
        <v>8.2255099999999999</v>
      </c>
      <c r="L87" s="28">
        <f t="shared" ca="1" si="96"/>
        <v>7.3823100000000004</v>
      </c>
      <c r="M87" s="28">
        <f t="shared" ca="1" si="96"/>
        <v>5.8598199999999991</v>
      </c>
      <c r="N87" s="28">
        <f t="shared" ca="1" si="96"/>
        <v>2.8659800000000004</v>
      </c>
      <c r="O87" s="28">
        <f t="shared" ca="1" si="96"/>
        <v>-1.7045500000000011</v>
      </c>
      <c r="P87" s="28"/>
      <c r="Q87" s="28"/>
      <c r="R87" s="28"/>
      <c r="S87" s="28"/>
      <c r="Y87" s="15">
        <v>0.12</v>
      </c>
      <c r="Z87" s="15">
        <f t="shared" si="74"/>
        <v>0.03</v>
      </c>
      <c r="AA87" s="20">
        <v>0.25</v>
      </c>
      <c r="AB87" s="16">
        <f t="shared" ref="AB87:AN87" ca="1" si="97">Price-Dir_Cost-AB73</f>
        <v>11.563811666666666</v>
      </c>
      <c r="AC87" s="16">
        <f t="shared" ca="1" si="97"/>
        <v>11.616766666666667</v>
      </c>
      <c r="AD87" s="16">
        <f t="shared" ca="1" si="97"/>
        <v>11.637622499999999</v>
      </c>
      <c r="AE87" s="16">
        <f t="shared" ca="1" si="97"/>
        <v>11.6449225</v>
      </c>
      <c r="AF87" s="16">
        <f t="shared" ca="1" si="97"/>
        <v>11.671248333333333</v>
      </c>
      <c r="AG87" s="16">
        <f t="shared" ca="1" si="97"/>
        <v>11.693595</v>
      </c>
      <c r="AH87" s="16">
        <f t="shared" ca="1" si="97"/>
        <v>11.714489166666667</v>
      </c>
      <c r="AI87" s="16">
        <f t="shared" ca="1" si="97"/>
        <v>11.74945</v>
      </c>
      <c r="AJ87" s="16">
        <f t="shared" ca="1" si="97"/>
        <v>11.755593333333334</v>
      </c>
      <c r="AK87" s="16">
        <f t="shared" ca="1" si="97"/>
        <v>11.774564166666666</v>
      </c>
      <c r="AL87" s="16">
        <f t="shared" ca="1" si="97"/>
        <v>11.752840833333334</v>
      </c>
      <c r="AM87" s="16">
        <f t="shared" ca="1" si="97"/>
        <v>11.675834166666666</v>
      </c>
      <c r="AN87" s="16">
        <f t="shared" ca="1" si="97"/>
        <v>11.464915833333333</v>
      </c>
      <c r="AO87" s="16"/>
      <c r="AP87" s="16"/>
      <c r="AQ87" s="16"/>
      <c r="AR87" s="16"/>
    </row>
    <row r="88" spans="1:51" x14ac:dyDescent="0.3">
      <c r="A88" s="133">
        <v>82</v>
      </c>
    </row>
    <row r="89" spans="1:51" x14ac:dyDescent="0.3">
      <c r="A89" s="133">
        <v>83</v>
      </c>
      <c r="B89" s="3" t="s">
        <v>117</v>
      </c>
      <c r="C89" s="135">
        <v>1</v>
      </c>
      <c r="D89" s="7">
        <v>0.99</v>
      </c>
      <c r="E89" s="7">
        <f ca="1">E90/($D90/$D89)</f>
        <v>0.93176470588235283</v>
      </c>
      <c r="F89" s="7">
        <f t="shared" ref="F89:T89" ca="1" si="98">F90/($D90/$D89)</f>
        <v>0.87352941176470578</v>
      </c>
      <c r="G89" s="7">
        <f t="shared" ca="1" si="98"/>
        <v>0.81529411764705872</v>
      </c>
      <c r="H89" s="7">
        <f t="shared" ca="1" si="98"/>
        <v>0.75705882352941167</v>
      </c>
      <c r="I89" s="7">
        <f t="shared" ca="1" si="98"/>
        <v>0.69882352941176462</v>
      </c>
      <c r="J89" s="7">
        <f t="shared" ca="1" si="98"/>
        <v>0.64058823529411757</v>
      </c>
      <c r="K89" s="7">
        <f t="shared" ca="1" si="98"/>
        <v>0.58235294117647052</v>
      </c>
      <c r="L89" s="7">
        <f t="shared" ca="1" si="98"/>
        <v>0.52411764705882347</v>
      </c>
      <c r="M89" s="7">
        <f t="shared" ca="1" si="98"/>
        <v>0.49499999999999994</v>
      </c>
      <c r="N89" s="7">
        <f t="shared" ca="1" si="98"/>
        <v>0.46588235294117641</v>
      </c>
      <c r="O89" s="7">
        <f t="shared" ca="1" si="98"/>
        <v>0.43676470588235289</v>
      </c>
      <c r="P89" s="7">
        <f t="shared" ca="1" si="98"/>
        <v>0.40764705882352936</v>
      </c>
      <c r="Q89" s="7">
        <f t="shared" ca="1" si="98"/>
        <v>0.37852941176470584</v>
      </c>
      <c r="R89" s="7">
        <f t="shared" ca="1" si="98"/>
        <v>0.34941176470588231</v>
      </c>
      <c r="S89" s="7">
        <f t="shared" ca="1" si="98"/>
        <v>0.32029411764705878</v>
      </c>
      <c r="T89" s="7">
        <f t="shared" ca="1" si="98"/>
        <v>0.29117647058823526</v>
      </c>
      <c r="U89" s="7"/>
      <c r="V89" s="7"/>
      <c r="W89" s="7"/>
      <c r="Y89" s="14" t="s">
        <v>73</v>
      </c>
    </row>
    <row r="90" spans="1:51" x14ac:dyDescent="0.3">
      <c r="A90" s="133">
        <v>84</v>
      </c>
      <c r="B90" s="8" t="s">
        <v>68</v>
      </c>
      <c r="C90" s="9" t="s">
        <v>54</v>
      </c>
      <c r="D90" s="9">
        <f ca="1">OFFSET(WLC!$B$255,0,Sintesi!D$3)</f>
        <v>34</v>
      </c>
      <c r="E90" s="9">
        <f ca="1">OFFSET(WLC!$B$255,0,Sintesi!E$3)</f>
        <v>32</v>
      </c>
      <c r="F90" s="9">
        <f ca="1">OFFSET(WLC!$B$255,0,Sintesi!F$3)</f>
        <v>30</v>
      </c>
      <c r="G90" s="9">
        <f ca="1">OFFSET(WLC!$B$255,0,Sintesi!G$3)</f>
        <v>28</v>
      </c>
      <c r="H90" s="9">
        <f ca="1">OFFSET(WLC!$B$255,0,Sintesi!H$3)</f>
        <v>26</v>
      </c>
      <c r="I90" s="9">
        <f ca="1">OFFSET(WLC!$B$255,0,Sintesi!I$3)</f>
        <v>24</v>
      </c>
      <c r="J90" s="9">
        <f ca="1">OFFSET(WLC!$B$255,0,Sintesi!J$3)</f>
        <v>22</v>
      </c>
      <c r="K90" s="9">
        <f ca="1">OFFSET(WLC!$B$255,0,Sintesi!K$3)</f>
        <v>20</v>
      </c>
      <c r="L90" s="9">
        <f ca="1">OFFSET(WLC!$B$255,0,Sintesi!L$3)</f>
        <v>18</v>
      </c>
      <c r="M90" s="9">
        <f ca="1">OFFSET(WLC!$B$255,0,Sintesi!M$3)</f>
        <v>17</v>
      </c>
      <c r="N90" s="9">
        <f ca="1">OFFSET(WLC!$B$255,0,Sintesi!N$3)</f>
        <v>16</v>
      </c>
      <c r="O90" s="9">
        <f ca="1">OFFSET(WLC!$B$255,0,Sintesi!O$3)</f>
        <v>15</v>
      </c>
      <c r="P90" s="10">
        <f ca="1">OFFSET(WLC!$B$255,0,Sintesi!P$3)</f>
        <v>14</v>
      </c>
      <c r="Q90" s="10">
        <f ca="1">OFFSET(WLC!$B$255,0,Sintesi!Q$3)</f>
        <v>13</v>
      </c>
      <c r="R90" s="10">
        <f ca="1">OFFSET(WLC!$B$255,0,Sintesi!R$3)</f>
        <v>12</v>
      </c>
      <c r="S90" s="10">
        <f ca="1">OFFSET(WLC!$B$255,0,Sintesi!S$3)</f>
        <v>11</v>
      </c>
      <c r="T90" s="11">
        <f ca="1">OFFSET(WLC!$B$255,0,Sintesi!T$3)</f>
        <v>10</v>
      </c>
      <c r="Y90" s="9" t="s">
        <v>71</v>
      </c>
      <c r="Z90" s="9" t="s">
        <v>72</v>
      </c>
      <c r="AA90" s="9" t="s">
        <v>74</v>
      </c>
      <c r="AB90" s="9" t="str">
        <f t="shared" ref="AB90:AS90" si="99">C90</f>
        <v>Push</v>
      </c>
      <c r="AC90" s="9">
        <f t="shared" ca="1" si="99"/>
        <v>34</v>
      </c>
      <c r="AD90" s="9">
        <f t="shared" ca="1" si="99"/>
        <v>32</v>
      </c>
      <c r="AE90" s="9">
        <f t="shared" ca="1" si="99"/>
        <v>30</v>
      </c>
      <c r="AF90" s="9">
        <f t="shared" ca="1" si="99"/>
        <v>28</v>
      </c>
      <c r="AG90" s="9">
        <f t="shared" ca="1" si="99"/>
        <v>26</v>
      </c>
      <c r="AH90" s="9">
        <f t="shared" ca="1" si="99"/>
        <v>24</v>
      </c>
      <c r="AI90" s="9">
        <f t="shared" ca="1" si="99"/>
        <v>22</v>
      </c>
      <c r="AJ90" s="9">
        <f t="shared" ca="1" si="99"/>
        <v>20</v>
      </c>
      <c r="AK90" s="9">
        <f t="shared" ca="1" si="99"/>
        <v>18</v>
      </c>
      <c r="AL90" s="9">
        <f t="shared" ca="1" si="99"/>
        <v>17</v>
      </c>
      <c r="AM90" s="9">
        <f t="shared" ca="1" si="99"/>
        <v>16</v>
      </c>
      <c r="AN90" s="9">
        <f t="shared" ca="1" si="99"/>
        <v>15</v>
      </c>
      <c r="AO90" s="9">
        <f t="shared" ca="1" si="99"/>
        <v>14</v>
      </c>
      <c r="AP90" s="9">
        <f t="shared" ca="1" si="99"/>
        <v>13</v>
      </c>
      <c r="AQ90" s="9">
        <f t="shared" ca="1" si="99"/>
        <v>12</v>
      </c>
      <c r="AR90" s="9">
        <f t="shared" ca="1" si="99"/>
        <v>11</v>
      </c>
      <c r="AS90" s="9">
        <f t="shared" ca="1" si="99"/>
        <v>10</v>
      </c>
      <c r="AU90" s="32" t="s">
        <v>76</v>
      </c>
    </row>
    <row r="91" spans="1:51" x14ac:dyDescent="0.3">
      <c r="A91" s="133">
        <v>85</v>
      </c>
      <c r="B91" s="12" t="s">
        <v>1</v>
      </c>
      <c r="C91" s="13">
        <f ca="1">VLOOKUP($B91,OFFSET(Push!$B$2,2,0,78,5),4,FALSE)</f>
        <v>5282.6</v>
      </c>
      <c r="D91" s="13">
        <f ca="1">VLOOKUP($B91,OFFSET(WLC!$B$255,2,Sintesi!D$3,78,5),4,FALSE)</f>
        <v>5285</v>
      </c>
      <c r="E91" s="13">
        <f ca="1">VLOOKUP($B91,OFFSET(WLC!$B$255,2,Sintesi!E$3,78,5),4,FALSE)</f>
        <v>5285.1</v>
      </c>
      <c r="F91" s="13">
        <f ca="1">VLOOKUP($B91,OFFSET(WLC!$B$255,2,Sintesi!F$3,78,5),4,FALSE)</f>
        <v>5286.2</v>
      </c>
      <c r="G91" s="13">
        <f ca="1">VLOOKUP($B91,OFFSET(WLC!$B$255,2,Sintesi!G$3,78,5),4,FALSE)</f>
        <v>5285.4</v>
      </c>
      <c r="H91" s="13">
        <f ca="1">VLOOKUP($B91,OFFSET(WLC!$B$255,2,Sintesi!H$3,78,5),4,FALSE)</f>
        <v>5287.2</v>
      </c>
      <c r="I91" s="13">
        <f ca="1">VLOOKUP($B91,OFFSET(WLC!$B$255,2,Sintesi!I$3,78,5),4,FALSE)</f>
        <v>5287.1</v>
      </c>
      <c r="J91" s="13">
        <f ca="1">VLOOKUP($B91,OFFSET(WLC!$B$255,2,Sintesi!J$3,78,5),4,FALSE)</f>
        <v>5288.9</v>
      </c>
      <c r="K91" s="13">
        <f ca="1">VLOOKUP($B91,OFFSET(WLC!$B$255,2,Sintesi!K$3,78,5),4,FALSE)</f>
        <v>5289.1</v>
      </c>
      <c r="L91" s="13">
        <f ca="1">VLOOKUP($B91,OFFSET(WLC!$B$255,2,Sintesi!L$3,78,5),4,FALSE)</f>
        <v>5287.5</v>
      </c>
      <c r="M91" s="13">
        <f ca="1">VLOOKUP($B91,OFFSET(WLC!$B$255,2,Sintesi!M$3,78,5),4,FALSE)</f>
        <v>5286.2</v>
      </c>
      <c r="N91" s="13">
        <f ca="1">VLOOKUP($B91,OFFSET(WLC!$B$255,2,Sintesi!N$3,78,5),4,FALSE)</f>
        <v>5283.7</v>
      </c>
      <c r="O91" s="13">
        <f ca="1">VLOOKUP($B91,OFFSET(WLC!$B$255,2,Sintesi!O$3,78,5),4,FALSE)</f>
        <v>5280.6</v>
      </c>
      <c r="P91" s="13">
        <f ca="1">VLOOKUP($B91,OFFSET(WLC!$B$255,2,Sintesi!P$3,78,5),4,FALSE)</f>
        <v>5276</v>
      </c>
      <c r="Q91" s="13">
        <f ca="1">VLOOKUP($B91,OFFSET(WLC!$B$255,2,Sintesi!Q$3,78,5),4,FALSE)</f>
        <v>5268.1</v>
      </c>
      <c r="R91" s="13">
        <f ca="1">VLOOKUP($B91,OFFSET(WLC!$B$255,2,Sintesi!R$3,78,5),4,FALSE)</f>
        <v>5247.5</v>
      </c>
      <c r="S91" s="13">
        <f ca="1">VLOOKUP($B91,OFFSET(WLC!$B$255,2,Sintesi!S$3,78,5),4,FALSE)</f>
        <v>5221.5</v>
      </c>
      <c r="T91" s="13">
        <f ca="1">VLOOKUP($B91,OFFSET(WLC!$B$255,2,Sintesi!T$3,78,5),4,FALSE)</f>
        <v>5184.5</v>
      </c>
      <c r="Y91" s="15">
        <v>0.12</v>
      </c>
      <c r="Z91" s="15">
        <f t="shared" ref="Z91:Z92" si="100">Y91*AA91</f>
        <v>0.96</v>
      </c>
      <c r="AA91" s="15">
        <v>8</v>
      </c>
      <c r="AB91" s="16">
        <f ca="1">HLOOKUP(AB$90,OFFSET($C$90,0,0,25,20),23,FALSE) + HLOOKUP(AB$90,OFFSET($C$90,0,0,25,20),19,FALSE)*($Z91/$Z$96)</f>
        <v>8.5567166666666665</v>
      </c>
      <c r="AC91" s="16">
        <f t="shared" ref="AC91:AR101" ca="1" si="101">HLOOKUP(AC$90,OFFSET($C$90,0,0,25,20),23,FALSE) + HLOOKUP(AC$90,OFFSET($C$90,0,0,25,20),19,FALSE)*($Z91/$Z$96)</f>
        <v>7.9106566666666662</v>
      </c>
      <c r="AD91" s="16">
        <f t="shared" ca="1" si="101"/>
        <v>7.8087133333333325</v>
      </c>
      <c r="AE91" s="16">
        <f t="shared" ca="1" si="101"/>
        <v>7.6657399999999996</v>
      </c>
      <c r="AF91" s="16">
        <f t="shared" ca="1" si="101"/>
        <v>7.5912733333333327</v>
      </c>
      <c r="AG91" s="16">
        <f t="shared" ca="1" si="101"/>
        <v>7.4496566666666668</v>
      </c>
      <c r="AH91" s="16">
        <f t="shared" ca="1" si="101"/>
        <v>7.5016400000000001</v>
      </c>
      <c r="AI91" s="16">
        <f t="shared" ca="1" si="101"/>
        <v>7.8196233333333334</v>
      </c>
      <c r="AJ91" s="16">
        <f t="shared" ca="1" si="101"/>
        <v>8.2801733333333321</v>
      </c>
      <c r="AK91" s="16">
        <f t="shared" ca="1" si="101"/>
        <v>9.5370566666666665</v>
      </c>
      <c r="AL91" s="16">
        <f t="shared" ca="1" si="101"/>
        <v>10.341126666666668</v>
      </c>
      <c r="AM91" s="16">
        <f t="shared" ca="1" si="101"/>
        <v>11.515999999999998</v>
      </c>
      <c r="AN91" s="16">
        <f t="shared" ca="1" si="101"/>
        <v>13.386546666666668</v>
      </c>
      <c r="AO91" s="16">
        <f t="shared" ca="1" si="101"/>
        <v>16.133139999999997</v>
      </c>
      <c r="AP91" s="16">
        <f t="shared" ca="1" si="101"/>
        <v>19.855776666666667</v>
      </c>
      <c r="AQ91" s="16">
        <f t="shared" ca="1" si="101"/>
        <v>25.851316666666662</v>
      </c>
      <c r="AR91" s="16">
        <f t="shared" ca="1" si="101"/>
        <v>35.100423333333332</v>
      </c>
      <c r="AS91" s="16">
        <f t="shared" ref="AS91:AS101" ca="1" si="102">HLOOKUP(AS$90,OFFSET($C$90,0,0,25,20),23,FALSE) + HLOOKUP(AS$90,OFFSET($C$90,0,0,25,20),19,FALSE)*($Z91/$Z$96)</f>
        <v>48.453293333333335</v>
      </c>
      <c r="AU91" s="12" t="s">
        <v>77</v>
      </c>
      <c r="AV91" s="12" t="s">
        <v>78</v>
      </c>
      <c r="AW91" s="12" t="s">
        <v>79</v>
      </c>
      <c r="AX91" s="12" t="s">
        <v>80</v>
      </c>
      <c r="AY91" s="34" t="s">
        <v>82</v>
      </c>
    </row>
    <row r="92" spans="1:51" x14ac:dyDescent="0.3">
      <c r="A92" s="133">
        <v>86</v>
      </c>
      <c r="B92" s="12" t="s">
        <v>2</v>
      </c>
      <c r="C92" s="13">
        <f ca="1">VLOOKUP($B92,OFFSET(Push!$B$2,2,0,78,5),4,FALSE)</f>
        <v>24.972940000000001</v>
      </c>
      <c r="D92" s="13">
        <f ca="1">VLOOKUP($B92,OFFSET(WLC!$B$255,2,Sintesi!D$3,78,5),4,FALSE)</f>
        <v>24.21707</v>
      </c>
      <c r="E92" s="13">
        <f ca="1">VLOOKUP($B92,OFFSET(WLC!$B$255,2,Sintesi!E$3,78,5),4,FALSE)</f>
        <v>24.023700000000002</v>
      </c>
      <c r="F92" s="13">
        <f ca="1">VLOOKUP($B92,OFFSET(WLC!$B$255,2,Sintesi!F$3,78,5),4,FALSE)</f>
        <v>23.74785</v>
      </c>
      <c r="G92" s="13">
        <f ca="1">VLOOKUP($B92,OFFSET(WLC!$B$255,2,Sintesi!G$3,78,5),4,FALSE)</f>
        <v>23.484950000000001</v>
      </c>
      <c r="H92" s="13">
        <f ca="1">VLOOKUP($B92,OFFSET(WLC!$B$255,2,Sintesi!H$3,78,5),4,FALSE)</f>
        <v>23.079740000000001</v>
      </c>
      <c r="I92" s="13">
        <f ca="1">VLOOKUP($B92,OFFSET(WLC!$B$255,2,Sintesi!I$3,78,5),4,FALSE)</f>
        <v>22.808859999999999</v>
      </c>
      <c r="J92" s="13">
        <f ca="1">VLOOKUP($B92,OFFSET(WLC!$B$255,2,Sintesi!J$3,78,5),4,FALSE)</f>
        <v>22.641970000000001</v>
      </c>
      <c r="K92" s="13">
        <f ca="1">VLOOKUP($B92,OFFSET(WLC!$B$255,2,Sintesi!K$3,78,5),4,FALSE)</f>
        <v>22.479099999999999</v>
      </c>
      <c r="L92" s="13">
        <f ca="1">VLOOKUP($B92,OFFSET(WLC!$B$255,2,Sintesi!L$3,78,5),4,FALSE)</f>
        <v>22.805789999999998</v>
      </c>
      <c r="M92" s="13">
        <f ca="1">VLOOKUP($B92,OFFSET(WLC!$B$255,2,Sintesi!M$3,78,5),4,FALSE)</f>
        <v>23.015630000000002</v>
      </c>
      <c r="N92" s="13">
        <f ca="1">VLOOKUP($B92,OFFSET(WLC!$B$255,2,Sintesi!N$3,78,5),4,FALSE)</f>
        <v>23.56972</v>
      </c>
      <c r="O92" s="13">
        <f ca="1">VLOOKUP($B92,OFFSET(WLC!$B$255,2,Sintesi!O$3,78,5),4,FALSE)</f>
        <v>24.493819999999999</v>
      </c>
      <c r="P92" s="13">
        <f ca="1">VLOOKUP($B92,OFFSET(WLC!$B$255,2,Sintesi!P$3,78,5),4,FALSE)</f>
        <v>26.09515</v>
      </c>
      <c r="Q92" s="13">
        <f ca="1">VLOOKUP($B92,OFFSET(WLC!$B$255,2,Sintesi!Q$3,78,5),4,FALSE)</f>
        <v>28.387180000000001</v>
      </c>
      <c r="R92" s="13">
        <f ca="1">VLOOKUP($B92,OFFSET(WLC!$B$255,2,Sintesi!R$3,78,5),4,FALSE)</f>
        <v>32.586579999999998</v>
      </c>
      <c r="S92" s="13">
        <f ca="1">VLOOKUP($B92,OFFSET(WLC!$B$255,2,Sintesi!S$3,78,5),4,FALSE)</f>
        <v>38.987430000000003</v>
      </c>
      <c r="T92" s="13">
        <f ca="1">VLOOKUP($B92,OFFSET(WLC!$B$255,2,Sintesi!T$3,78,5),4,FALSE)</f>
        <v>49.11965</v>
      </c>
      <c r="Y92" s="15">
        <v>0.12</v>
      </c>
      <c r="Z92" s="15">
        <f t="shared" si="100"/>
        <v>0.84</v>
      </c>
      <c r="AA92" s="15">
        <v>7</v>
      </c>
      <c r="AB92" s="16">
        <f t="shared" ref="AB92:AB101" ca="1" si="103">HLOOKUP(AB$90,OFFSET($C$90,0,0,25,20),23,FALSE) + HLOOKUP(AB$90,OFFSET($C$90,0,0,25,20),19,FALSE)*($Z92/$Z$96)</f>
        <v>7.8960033333333328</v>
      </c>
      <c r="AC92" s="16">
        <f t="shared" ca="1" si="101"/>
        <v>7.3188433333333336</v>
      </c>
      <c r="AD92" s="16">
        <f t="shared" ca="1" si="101"/>
        <v>7.227056666666666</v>
      </c>
      <c r="AE92" s="16">
        <f t="shared" ca="1" si="101"/>
        <v>7.0987100000000005</v>
      </c>
      <c r="AF92" s="16">
        <f t="shared" ca="1" si="101"/>
        <v>7.0298666666666669</v>
      </c>
      <c r="AG92" s="16">
        <f t="shared" ca="1" si="101"/>
        <v>6.9020533333333338</v>
      </c>
      <c r="AH92" s="16">
        <f t="shared" ca="1" si="101"/>
        <v>6.9431099999999999</v>
      </c>
      <c r="AI92" s="16">
        <f t="shared" ca="1" si="101"/>
        <v>7.2163666666666675</v>
      </c>
      <c r="AJ92" s="16">
        <f t="shared" ca="1" si="101"/>
        <v>7.6135666666666673</v>
      </c>
      <c r="AK92" s="16">
        <f t="shared" ca="1" si="101"/>
        <v>8.7061333333333337</v>
      </c>
      <c r="AL92" s="16">
        <f t="shared" ca="1" si="101"/>
        <v>9.4056733333333344</v>
      </c>
      <c r="AM92" s="16">
        <f t="shared" ca="1" si="101"/>
        <v>10.428039999999999</v>
      </c>
      <c r="AN92" s="16">
        <f t="shared" ca="1" si="101"/>
        <v>12.058693333333334</v>
      </c>
      <c r="AO92" s="16">
        <f t="shared" ca="1" si="101"/>
        <v>14.453860000000001</v>
      </c>
      <c r="AP92" s="16">
        <f t="shared" ca="1" si="101"/>
        <v>17.701153333333334</v>
      </c>
      <c r="AQ92" s="16">
        <f t="shared" ca="1" si="101"/>
        <v>22.932453333333331</v>
      </c>
      <c r="AR92" s="16">
        <f t="shared" ca="1" si="101"/>
        <v>31.008226666666673</v>
      </c>
      <c r="AS92" s="16">
        <f t="shared" ca="1" si="102"/>
        <v>42.671136666666669</v>
      </c>
      <c r="AU92" s="33">
        <f ca="1">MIN(AB91:AS91)</f>
        <v>7.4496566666666668</v>
      </c>
      <c r="AV92" s="15">
        <f ca="1">INDEX($AB$90:$AS$90,1,MATCH(AU92,AB91:AS91,0))</f>
        <v>26</v>
      </c>
      <c r="AW92" s="33">
        <f ca="1">AB91</f>
        <v>8.5567166666666665</v>
      </c>
      <c r="AX92" s="15">
        <f ca="1">CEILING(AC$90/0.995,1)</f>
        <v>35</v>
      </c>
      <c r="AY92" s="35">
        <f ca="1">(AW92-AU92)/AW92</f>
        <v>0.12937906478925909</v>
      </c>
    </row>
    <row r="93" spans="1:51" x14ac:dyDescent="0.3">
      <c r="A93" s="133">
        <v>87</v>
      </c>
      <c r="B93" s="17" t="s">
        <v>5</v>
      </c>
      <c r="C93" s="18">
        <f ca="1">VLOOKUP($B93,OFFSET(Push!$B$2,2,0,78,5),4,FALSE)</f>
        <v>0</v>
      </c>
      <c r="D93" s="18">
        <f ca="1">VLOOKUP($B93,OFFSET(WLC!$B$255,2,Sintesi!D$3,78,5),4,FALSE)</f>
        <v>0.70520000000000005</v>
      </c>
      <c r="E93" s="18">
        <f ca="1">VLOOKUP($B93,OFFSET(WLC!$B$255,2,Sintesi!E$3,78,5),4,FALSE)</f>
        <v>0.91823999999999995</v>
      </c>
      <c r="F93" s="18">
        <f ca="1">VLOOKUP($B93,OFFSET(WLC!$B$255,2,Sintesi!F$3,78,5),4,FALSE)</f>
        <v>1.1580299999999999</v>
      </c>
      <c r="G93" s="18">
        <f ca="1">VLOOKUP($B93,OFFSET(WLC!$B$255,2,Sintesi!G$3,78,5),4,FALSE)</f>
        <v>1.4921</v>
      </c>
      <c r="H93" s="18">
        <f ca="1">VLOOKUP($B93,OFFSET(WLC!$B$255,2,Sintesi!H$3,78,5),4,FALSE)</f>
        <v>1.85842</v>
      </c>
      <c r="I93" s="18">
        <f ca="1">VLOOKUP($B93,OFFSET(WLC!$B$255,2,Sintesi!I$3,78,5),4,FALSE)</f>
        <v>2.3851100000000001</v>
      </c>
      <c r="J93" s="18">
        <f ca="1">VLOOKUP($B93,OFFSET(WLC!$B$255,2,Sintesi!J$3,78,5),4,FALSE)</f>
        <v>3.1438600000000001</v>
      </c>
      <c r="K93" s="18">
        <f ca="1">VLOOKUP($B93,OFFSET(WLC!$B$255,2,Sintesi!K$3,78,5),4,FALSE)</f>
        <v>4.1046800000000001</v>
      </c>
      <c r="L93" s="18">
        <f ca="1">VLOOKUP($B93,OFFSET(WLC!$B$255,2,Sintesi!L$3,78,5),4,FALSE)</f>
        <v>5.6391299999999998</v>
      </c>
      <c r="M93" s="18">
        <f ca="1">VLOOKUP($B93,OFFSET(WLC!$B$255,2,Sintesi!M$3,78,5),4,FALSE)</f>
        <v>6.5708200000000003</v>
      </c>
      <c r="N93" s="18">
        <f ca="1">VLOOKUP($B93,OFFSET(WLC!$B$255,2,Sintesi!N$3,78,5),4,FALSE)</f>
        <v>7.8174799999999998</v>
      </c>
      <c r="O93" s="18">
        <f ca="1">VLOOKUP($B93,OFFSET(WLC!$B$255,2,Sintesi!O$3,78,5),4,FALSE)</f>
        <v>9.5203100000000003</v>
      </c>
      <c r="P93" s="18">
        <f ca="1">VLOOKUP($B93,OFFSET(WLC!$B$255,2,Sintesi!P$3,78,5),4,FALSE)</f>
        <v>11.95388</v>
      </c>
      <c r="Q93" s="18">
        <f ca="1">VLOOKUP($B93,OFFSET(WLC!$B$255,2,Sintesi!Q$3,78,5),4,FALSE)</f>
        <v>15.17562</v>
      </c>
      <c r="R93" s="18">
        <f ca="1">VLOOKUP($B93,OFFSET(WLC!$B$255,2,Sintesi!R$3,78,5),4,FALSE)</f>
        <v>20.28124</v>
      </c>
      <c r="S93" s="18">
        <f ca="1">VLOOKUP($B93,OFFSET(WLC!$B$255,2,Sintesi!S$3,78,5),4,FALSE)</f>
        <v>27.686920000000001</v>
      </c>
      <c r="T93" s="18">
        <f ca="1">VLOOKUP($B93,OFFSET(WLC!$B$255,2,Sintesi!T$3,78,5),4,FALSE)</f>
        <v>38.850119999999997</v>
      </c>
      <c r="Y93" s="15">
        <v>0.12</v>
      </c>
      <c r="Z93" s="15">
        <f>Y93*AA93</f>
        <v>0.72</v>
      </c>
      <c r="AA93" s="15">
        <v>6</v>
      </c>
      <c r="AB93" s="16">
        <f t="shared" ca="1" si="103"/>
        <v>7.23529</v>
      </c>
      <c r="AC93" s="16">
        <f t="shared" ca="1" si="101"/>
        <v>6.7270299999999992</v>
      </c>
      <c r="AD93" s="16">
        <f t="shared" ca="1" si="101"/>
        <v>6.6453999999999995</v>
      </c>
      <c r="AE93" s="16">
        <f t="shared" ca="1" si="101"/>
        <v>6.5316799999999997</v>
      </c>
      <c r="AF93" s="16">
        <f t="shared" ca="1" si="101"/>
        <v>6.4684600000000003</v>
      </c>
      <c r="AG93" s="16">
        <f t="shared" ca="1" si="101"/>
        <v>6.3544499999999999</v>
      </c>
      <c r="AH93" s="16">
        <f t="shared" ca="1" si="101"/>
        <v>6.3845799999999997</v>
      </c>
      <c r="AI93" s="16">
        <f t="shared" ca="1" si="101"/>
        <v>6.6131100000000007</v>
      </c>
      <c r="AJ93" s="16">
        <f t="shared" ca="1" si="101"/>
        <v>6.9469599999999998</v>
      </c>
      <c r="AK93" s="16">
        <f t="shared" ca="1" si="101"/>
        <v>7.87521</v>
      </c>
      <c r="AL93" s="16">
        <f t="shared" ca="1" si="101"/>
        <v>8.4702200000000012</v>
      </c>
      <c r="AM93" s="16">
        <f t="shared" ca="1" si="101"/>
        <v>9.3400800000000004</v>
      </c>
      <c r="AN93" s="16">
        <f t="shared" ca="1" si="101"/>
        <v>10.730840000000001</v>
      </c>
      <c r="AO93" s="16">
        <f t="shared" ca="1" si="101"/>
        <v>12.77458</v>
      </c>
      <c r="AP93" s="16">
        <f t="shared" ca="1" si="101"/>
        <v>15.546530000000001</v>
      </c>
      <c r="AQ93" s="16">
        <f t="shared" ca="1" si="101"/>
        <v>20.013589999999997</v>
      </c>
      <c r="AR93" s="16">
        <f t="shared" ca="1" si="101"/>
        <v>26.916029999999999</v>
      </c>
      <c r="AS93" s="16">
        <f t="shared" ca="1" si="102"/>
        <v>36.888980000000004</v>
      </c>
      <c r="AU93" s="33">
        <f t="shared" ref="AU93:AU102" ca="1" si="104">MIN(AB92:AS92)</f>
        <v>6.9020533333333338</v>
      </c>
      <c r="AV93" s="15">
        <f t="shared" ref="AV93:AV102" ca="1" si="105">INDEX($AB$90:$AS$90,1,MATCH(AU93,AB92:AS92,0))</f>
        <v>26</v>
      </c>
      <c r="AW93" s="33">
        <f t="shared" ref="AW93:AW102" ca="1" si="106">AB92</f>
        <v>7.8960033333333328</v>
      </c>
      <c r="AX93" s="15">
        <f t="shared" ref="AX93:AX102" ca="1" si="107">CEILING(AC$90/0.995,1)</f>
        <v>35</v>
      </c>
      <c r="AY93" s="35">
        <f t="shared" ref="AY93:AY102" ca="1" si="108">(AW93-AU93)/AW93</f>
        <v>0.12588013936164319</v>
      </c>
    </row>
    <row r="94" spans="1:51" x14ac:dyDescent="0.3">
      <c r="A94" s="133">
        <v>88</v>
      </c>
      <c r="B94" s="17" t="s">
        <v>6</v>
      </c>
      <c r="C94" s="18">
        <f ca="1">VLOOKUP($B94,OFFSET(Push!$B$2,2,0,78,5),4,FALSE)</f>
        <v>24.972940000000001</v>
      </c>
      <c r="D94" s="18">
        <f ca="1">VLOOKUP($B94,OFFSET(WLC!$B$255,2,Sintesi!D$3,78,5),4,FALSE)</f>
        <v>23.511869999999998</v>
      </c>
      <c r="E94" s="18">
        <f ca="1">VLOOKUP($B94,OFFSET(WLC!$B$255,2,Sintesi!E$3,78,5),4,FALSE)</f>
        <v>23.105450000000001</v>
      </c>
      <c r="F94" s="18">
        <f ca="1">VLOOKUP($B94,OFFSET(WLC!$B$255,2,Sintesi!F$3,78,5),4,FALSE)</f>
        <v>22.58982</v>
      </c>
      <c r="G94" s="18">
        <f ca="1">VLOOKUP($B94,OFFSET(WLC!$B$255,2,Sintesi!G$3,78,5),4,FALSE)</f>
        <v>21.992850000000001</v>
      </c>
      <c r="H94" s="18">
        <f ca="1">VLOOKUP($B94,OFFSET(WLC!$B$255,2,Sintesi!H$3,78,5),4,FALSE)</f>
        <v>21.221319999999999</v>
      </c>
      <c r="I94" s="18">
        <f ca="1">VLOOKUP($B94,OFFSET(WLC!$B$255,2,Sintesi!I$3,78,5),4,FALSE)</f>
        <v>20.423739999999999</v>
      </c>
      <c r="J94" s="18">
        <f ca="1">VLOOKUP($B94,OFFSET(WLC!$B$255,2,Sintesi!J$3,78,5),4,FALSE)</f>
        <v>19.49811</v>
      </c>
      <c r="K94" s="18">
        <f ca="1">VLOOKUP($B94,OFFSET(WLC!$B$255,2,Sintesi!K$3,78,5),4,FALSE)</f>
        <v>18.374420000000001</v>
      </c>
      <c r="L94" s="18">
        <f ca="1">VLOOKUP($B94,OFFSET(WLC!$B$255,2,Sintesi!L$3,78,5),4,FALSE)</f>
        <v>17.16666</v>
      </c>
      <c r="M94" s="18">
        <f ca="1">VLOOKUP($B94,OFFSET(WLC!$B$255,2,Sintesi!M$3,78,5),4,FALSE)</f>
        <v>16.44482</v>
      </c>
      <c r="N94" s="18">
        <f ca="1">VLOOKUP($B94,OFFSET(WLC!$B$255,2,Sintesi!N$3,78,5),4,FALSE)</f>
        <v>15.75225</v>
      </c>
      <c r="O94" s="18">
        <f ca="1">VLOOKUP($B94,OFFSET(WLC!$B$255,2,Sintesi!O$3,78,5),4,FALSE)</f>
        <v>14.973509999999999</v>
      </c>
      <c r="P94" s="18">
        <f ca="1">VLOOKUP($B94,OFFSET(WLC!$B$255,2,Sintesi!P$3,78,5),4,FALSE)</f>
        <v>14.14127</v>
      </c>
      <c r="Q94" s="18">
        <f ca="1">VLOOKUP($B94,OFFSET(WLC!$B$255,2,Sintesi!Q$3,78,5),4,FALSE)</f>
        <v>13.21156</v>
      </c>
      <c r="R94" s="18">
        <f ca="1">VLOOKUP($B94,OFFSET(WLC!$B$255,2,Sintesi!R$3,78,5),4,FALSE)</f>
        <v>12.30533</v>
      </c>
      <c r="S94" s="18">
        <f ca="1">VLOOKUP($B94,OFFSET(WLC!$B$255,2,Sintesi!S$3,78,5),4,FALSE)</f>
        <v>11.300509999999999</v>
      </c>
      <c r="T94" s="18">
        <f ca="1">VLOOKUP($B94,OFFSET(WLC!$B$255,2,Sintesi!T$3,78,5),4,FALSE)</f>
        <v>10.26953</v>
      </c>
      <c r="Y94" s="15">
        <v>0.12</v>
      </c>
      <c r="Z94" s="15">
        <f t="shared" ref="Z94:Z101" si="109">Y94*AA94</f>
        <v>0.6</v>
      </c>
      <c r="AA94" s="15">
        <v>5</v>
      </c>
      <c r="AB94" s="16">
        <f t="shared" ca="1" si="103"/>
        <v>6.5745766666666672</v>
      </c>
      <c r="AC94" s="16">
        <f t="shared" ca="1" si="101"/>
        <v>6.1352166666666665</v>
      </c>
      <c r="AD94" s="16">
        <f t="shared" ca="1" si="101"/>
        <v>6.063743333333333</v>
      </c>
      <c r="AE94" s="16">
        <f t="shared" ca="1" si="101"/>
        <v>5.9646500000000007</v>
      </c>
      <c r="AF94" s="16">
        <f t="shared" ca="1" si="101"/>
        <v>5.9070533333333337</v>
      </c>
      <c r="AG94" s="16">
        <f t="shared" ca="1" si="101"/>
        <v>5.8068466666666669</v>
      </c>
      <c r="AH94" s="16">
        <f t="shared" ca="1" si="101"/>
        <v>5.8260500000000004</v>
      </c>
      <c r="AI94" s="16">
        <f t="shared" ca="1" si="101"/>
        <v>6.0098533333333339</v>
      </c>
      <c r="AJ94" s="16">
        <f t="shared" ca="1" si="101"/>
        <v>6.2803533333333332</v>
      </c>
      <c r="AK94" s="16">
        <f t="shared" ca="1" si="101"/>
        <v>7.0442866666666673</v>
      </c>
      <c r="AL94" s="16">
        <f t="shared" ca="1" si="101"/>
        <v>7.5347666666666671</v>
      </c>
      <c r="AM94" s="16">
        <f t="shared" ca="1" si="101"/>
        <v>8.2521199999999997</v>
      </c>
      <c r="AN94" s="16">
        <f t="shared" ca="1" si="101"/>
        <v>9.402986666666667</v>
      </c>
      <c r="AO94" s="16">
        <f t="shared" ca="1" si="101"/>
        <v>11.0953</v>
      </c>
      <c r="AP94" s="16">
        <f t="shared" ca="1" si="101"/>
        <v>13.391906666666667</v>
      </c>
      <c r="AQ94" s="16">
        <f t="shared" ca="1" si="101"/>
        <v>17.094726666666666</v>
      </c>
      <c r="AR94" s="16">
        <f t="shared" ca="1" si="101"/>
        <v>22.823833333333333</v>
      </c>
      <c r="AS94" s="16">
        <f t="shared" ca="1" si="102"/>
        <v>31.106823333333335</v>
      </c>
      <c r="AU94" s="33">
        <f t="shared" ca="1" si="104"/>
        <v>6.3544499999999999</v>
      </c>
      <c r="AV94" s="15">
        <f t="shared" ca="1" si="105"/>
        <v>26</v>
      </c>
      <c r="AW94" s="33">
        <f t="shared" ca="1" si="106"/>
        <v>7.23529</v>
      </c>
      <c r="AX94" s="15">
        <f t="shared" ca="1" si="107"/>
        <v>35</v>
      </c>
      <c r="AY94" s="35">
        <f t="shared" ca="1" si="108"/>
        <v>0.12174218310530746</v>
      </c>
    </row>
    <row r="95" spans="1:51" x14ac:dyDescent="0.3">
      <c r="A95" s="133">
        <v>89</v>
      </c>
      <c r="B95" s="17" t="s">
        <v>8</v>
      </c>
      <c r="C95" s="18">
        <f ca="1">VLOOKUP($B95,OFFSET(Push!$B$2,2,0,78,5),4,FALSE)</f>
        <v>21.301349999999999</v>
      </c>
      <c r="D95" s="18">
        <f ca="1">VLOOKUP($B95,OFFSET(WLC!$B$255,2,Sintesi!D$3,78,5),4,FALSE)</f>
        <v>19.840489999999999</v>
      </c>
      <c r="E95" s="18">
        <f ca="1">VLOOKUP($B95,OFFSET(WLC!$B$255,2,Sintesi!E$3,78,5),4,FALSE)</f>
        <v>19.434170000000002</v>
      </c>
      <c r="F95" s="18">
        <f ca="1">VLOOKUP($B95,OFFSET(WLC!$B$255,2,Sintesi!F$3,78,5),4,FALSE)</f>
        <v>18.918700000000001</v>
      </c>
      <c r="G95" s="18">
        <f ca="1">VLOOKUP($B95,OFFSET(WLC!$B$255,2,Sintesi!G$3,78,5),4,FALSE)</f>
        <v>18.321639999999999</v>
      </c>
      <c r="H95" s="18">
        <f ca="1">VLOOKUP($B95,OFFSET(WLC!$B$255,2,Sintesi!H$3,78,5),4,FALSE)</f>
        <v>17.550850000000001</v>
      </c>
      <c r="I95" s="18">
        <f ca="1">VLOOKUP($B95,OFFSET(WLC!$B$255,2,Sintesi!I$3,78,5),4,FALSE)</f>
        <v>16.753419999999998</v>
      </c>
      <c r="J95" s="18">
        <f ca="1">VLOOKUP($B95,OFFSET(WLC!$B$255,2,Sintesi!J$3,78,5),4,FALSE)</f>
        <v>15.82854</v>
      </c>
      <c r="K95" s="18">
        <f ca="1">VLOOKUP($B95,OFFSET(WLC!$B$255,2,Sintesi!K$3,78,5),4,FALSE)</f>
        <v>14.705069999999999</v>
      </c>
      <c r="L95" s="18">
        <f ca="1">VLOOKUP($B95,OFFSET(WLC!$B$255,2,Sintesi!L$3,78,5),4,FALSE)</f>
        <v>13.498329999999999</v>
      </c>
      <c r="M95" s="18">
        <f ca="1">VLOOKUP($B95,OFFSET(WLC!$B$255,2,Sintesi!M$3,78,5),4,FALSE)</f>
        <v>12.77857</v>
      </c>
      <c r="N95" s="18">
        <f ca="1">VLOOKUP($B95,OFFSET(WLC!$B$255,2,Sintesi!N$3,78,5),4,FALSE)</f>
        <v>12.087719999999999</v>
      </c>
      <c r="O95" s="18">
        <f ca="1">VLOOKUP($B95,OFFSET(WLC!$B$255,2,Sintesi!O$3,78,5),4,FALSE)</f>
        <v>11.31185</v>
      </c>
      <c r="P95" s="18">
        <f ca="1">VLOOKUP($B95,OFFSET(WLC!$B$255,2,Sintesi!P$3,78,5),4,FALSE)</f>
        <v>10.482469999999999</v>
      </c>
      <c r="Q95" s="18">
        <f ca="1">VLOOKUP($B95,OFFSET(WLC!$B$255,2,Sintesi!Q$3,78,5),4,FALSE)</f>
        <v>9.5593199999999996</v>
      </c>
      <c r="R95" s="18">
        <f ca="1">VLOOKUP($B95,OFFSET(WLC!$B$255,2,Sintesi!R$3,78,5),4,FALSE)</f>
        <v>8.6668699999999994</v>
      </c>
      <c r="S95" s="18">
        <f ca="1">VLOOKUP($B95,OFFSET(WLC!$B$255,2,Sintesi!S$3,78,5),4,FALSE)</f>
        <v>7.6777600000000001</v>
      </c>
      <c r="T95" s="18">
        <f ca="1">VLOOKUP($B95,OFFSET(WLC!$B$255,2,Sintesi!T$3,78,5),4,FALSE)</f>
        <v>6.6725300000000001</v>
      </c>
      <c r="Y95" s="15">
        <v>0.12</v>
      </c>
      <c r="Z95" s="15">
        <f t="shared" si="109"/>
        <v>0.48</v>
      </c>
      <c r="AA95" s="15">
        <v>4</v>
      </c>
      <c r="AB95" s="16">
        <f t="shared" ca="1" si="103"/>
        <v>5.9138633333333335</v>
      </c>
      <c r="AC95" s="16">
        <f t="shared" ca="1" si="101"/>
        <v>5.543403333333333</v>
      </c>
      <c r="AD95" s="16">
        <f t="shared" ca="1" si="101"/>
        <v>5.4820866666666657</v>
      </c>
      <c r="AE95" s="16">
        <f t="shared" ca="1" si="101"/>
        <v>5.3976199999999999</v>
      </c>
      <c r="AF95" s="16">
        <f t="shared" ca="1" si="101"/>
        <v>5.3456466666666662</v>
      </c>
      <c r="AG95" s="16">
        <f t="shared" ca="1" si="101"/>
        <v>5.2592433333333339</v>
      </c>
      <c r="AH95" s="16">
        <f t="shared" ca="1" si="101"/>
        <v>5.2675199999999993</v>
      </c>
      <c r="AI95" s="16">
        <f t="shared" ca="1" si="101"/>
        <v>5.4065966666666672</v>
      </c>
      <c r="AJ95" s="16">
        <f t="shared" ca="1" si="101"/>
        <v>5.6137466666666658</v>
      </c>
      <c r="AK95" s="16">
        <f t="shared" ca="1" si="101"/>
        <v>6.2133633333333336</v>
      </c>
      <c r="AL95" s="16">
        <f t="shared" ca="1" si="101"/>
        <v>6.5993133333333329</v>
      </c>
      <c r="AM95" s="16">
        <f t="shared" ca="1" si="101"/>
        <v>7.164159999999999</v>
      </c>
      <c r="AN95" s="16">
        <f t="shared" ca="1" si="101"/>
        <v>8.0751333333333335</v>
      </c>
      <c r="AO95" s="16">
        <f t="shared" ca="1" si="101"/>
        <v>9.4160199999999996</v>
      </c>
      <c r="AP95" s="16">
        <f t="shared" ca="1" si="101"/>
        <v>11.237283333333334</v>
      </c>
      <c r="AQ95" s="16">
        <f t="shared" ca="1" si="101"/>
        <v>14.175863333333332</v>
      </c>
      <c r="AR95" s="16">
        <f t="shared" ca="1" si="101"/>
        <v>18.731636666666667</v>
      </c>
      <c r="AS95" s="16">
        <f t="shared" ca="1" si="102"/>
        <v>25.324666666666666</v>
      </c>
      <c r="AU95" s="33">
        <f t="shared" ca="1" si="104"/>
        <v>5.8068466666666669</v>
      </c>
      <c r="AV95" s="15">
        <f t="shared" ca="1" si="105"/>
        <v>26</v>
      </c>
      <c r="AW95" s="33">
        <f t="shared" ca="1" si="106"/>
        <v>6.5745766666666672</v>
      </c>
      <c r="AX95" s="15">
        <f t="shared" ca="1" si="107"/>
        <v>35</v>
      </c>
      <c r="AY95" s="35">
        <f t="shared" ca="1" si="108"/>
        <v>0.11677253744601049</v>
      </c>
    </row>
    <row r="96" spans="1:51" x14ac:dyDescent="0.3">
      <c r="A96" s="133">
        <v>90</v>
      </c>
      <c r="B96" s="17" t="s">
        <v>9</v>
      </c>
      <c r="C96" s="19">
        <f ca="1">VLOOKUP($B96,OFFSET(Push!$B$2,2,0,78,5),4,FALSE)</f>
        <v>0.76626000000000005</v>
      </c>
      <c r="D96" s="19">
        <f ca="1">VLOOKUP($B96,OFFSET(WLC!$B$255,2,Sintesi!D$3,78,5),4,FALSE)</f>
        <v>0.78215999999999997</v>
      </c>
      <c r="E96" s="19">
        <f ca="1">VLOOKUP($B96,OFFSET(WLC!$B$255,2,Sintesi!E$3,78,5),4,FALSE)</f>
        <v>0.78876999999999997</v>
      </c>
      <c r="F96" s="19">
        <f ca="1">VLOOKUP($B96,OFFSET(WLC!$B$255,2,Sintesi!F$3,78,5),4,FALSE)</f>
        <v>0.79540999999999995</v>
      </c>
      <c r="G96" s="19">
        <f ca="1">VLOOKUP($B96,OFFSET(WLC!$B$255,2,Sintesi!G$3,78,5),4,FALSE)</f>
        <v>0.80671999999999999</v>
      </c>
      <c r="H96" s="19">
        <f ca="1">VLOOKUP($B96,OFFSET(WLC!$B$255,2,Sintesi!H$3,78,5),4,FALSE)</f>
        <v>0.81818999999999997</v>
      </c>
      <c r="I96" s="19">
        <f ca="1">VLOOKUP($B96,OFFSET(WLC!$B$255,2,Sintesi!I$3,78,5),4,FALSE)</f>
        <v>0.82901000000000002</v>
      </c>
      <c r="J96" s="19">
        <f ca="1">VLOOKUP($B96,OFFSET(WLC!$B$255,2,Sintesi!J$3,78,5),4,FALSE)</f>
        <v>0.84172999999999998</v>
      </c>
      <c r="K96" s="19">
        <f ca="1">VLOOKUP($B96,OFFSET(WLC!$B$255,2,Sintesi!K$3,78,5),4,FALSE)</f>
        <v>0.85068999999999995</v>
      </c>
      <c r="L96" s="19">
        <f ca="1">VLOOKUP($B96,OFFSET(WLC!$B$255,2,Sintesi!L$3,78,5),4,FALSE)</f>
        <v>0.85711999999999999</v>
      </c>
      <c r="M96" s="19">
        <f ca="1">VLOOKUP($B96,OFFSET(WLC!$B$255,2,Sintesi!M$3,78,5),4,FALSE)</f>
        <v>0.85950000000000004</v>
      </c>
      <c r="N96" s="19">
        <f ca="1">VLOOKUP($B96,OFFSET(WLC!$B$255,2,Sintesi!N$3,78,5),4,FALSE)</f>
        <v>0.85719999999999996</v>
      </c>
      <c r="O96" s="19">
        <f ca="1">VLOOKUP($B96,OFFSET(WLC!$B$255,2,Sintesi!O$3,78,5),4,FALSE)</f>
        <v>0.85411999999999999</v>
      </c>
      <c r="P96" s="19">
        <f ca="1">VLOOKUP($B96,OFFSET(WLC!$B$255,2,Sintesi!P$3,78,5),4,FALSE)</f>
        <v>0.84279999999999999</v>
      </c>
      <c r="Q96" s="19">
        <f ca="1">VLOOKUP($B96,OFFSET(WLC!$B$255,2,Sintesi!Q$3,78,5),4,FALSE)</f>
        <v>0.83057000000000003</v>
      </c>
      <c r="R96" s="19">
        <f ca="1">VLOOKUP($B96,OFFSET(WLC!$B$255,2,Sintesi!R$3,78,5),4,FALSE)</f>
        <v>0.79835999999999996</v>
      </c>
      <c r="S96" s="19">
        <f ca="1">VLOOKUP($B96,OFFSET(WLC!$B$255,2,Sintesi!S$3,78,5),4,FALSE)</f>
        <v>0.76215999999999995</v>
      </c>
      <c r="T96" s="19">
        <f ca="1">VLOOKUP($B96,OFFSET(WLC!$B$255,2,Sintesi!T$3,78,5),4,FALSE)</f>
        <v>0.71223999999999998</v>
      </c>
      <c r="Y96" s="15">
        <v>0.12</v>
      </c>
      <c r="Z96" s="15">
        <f t="shared" si="109"/>
        <v>0.36</v>
      </c>
      <c r="AA96" s="15">
        <v>3</v>
      </c>
      <c r="AB96" s="16">
        <f t="shared" ca="1" si="103"/>
        <v>5.2531499999999998</v>
      </c>
      <c r="AC96" s="16">
        <f t="shared" ca="1" si="101"/>
        <v>4.9515899999999995</v>
      </c>
      <c r="AD96" s="16">
        <f t="shared" ca="1" si="101"/>
        <v>4.9004300000000001</v>
      </c>
      <c r="AE96" s="16">
        <f t="shared" ca="1" si="101"/>
        <v>4.8305899999999999</v>
      </c>
      <c r="AF96" s="16">
        <f t="shared" ca="1" si="101"/>
        <v>4.7842399999999996</v>
      </c>
      <c r="AG96" s="16">
        <f t="shared" ca="1" si="101"/>
        <v>4.7116400000000001</v>
      </c>
      <c r="AH96" s="16">
        <f t="shared" ca="1" si="101"/>
        <v>4.70899</v>
      </c>
      <c r="AI96" s="16">
        <f t="shared" ca="1" si="101"/>
        <v>4.8033400000000004</v>
      </c>
      <c r="AJ96" s="16">
        <f t="shared" ca="1" si="101"/>
        <v>4.9471400000000001</v>
      </c>
      <c r="AK96" s="16">
        <f t="shared" ca="1" si="101"/>
        <v>5.3824399999999999</v>
      </c>
      <c r="AL96" s="16">
        <f t="shared" ca="1" si="101"/>
        <v>5.6638599999999997</v>
      </c>
      <c r="AM96" s="16">
        <f t="shared" ca="1" si="101"/>
        <v>6.0762</v>
      </c>
      <c r="AN96" s="16">
        <f t="shared" ca="1" si="101"/>
        <v>6.7472799999999999</v>
      </c>
      <c r="AO96" s="16">
        <f t="shared" ca="1" si="101"/>
        <v>7.7367400000000002</v>
      </c>
      <c r="AP96" s="16">
        <f t="shared" ca="1" si="101"/>
        <v>9.0826600000000006</v>
      </c>
      <c r="AQ96" s="16">
        <f t="shared" ca="1" si="101"/>
        <v>11.257</v>
      </c>
      <c r="AR96" s="16">
        <f t="shared" ca="1" si="101"/>
        <v>14.63944</v>
      </c>
      <c r="AS96" s="16">
        <f t="shared" ca="1" si="102"/>
        <v>19.54251</v>
      </c>
      <c r="AU96" s="33">
        <f t="shared" ca="1" si="104"/>
        <v>5.2592433333333339</v>
      </c>
      <c r="AV96" s="15">
        <f t="shared" ca="1" si="105"/>
        <v>26</v>
      </c>
      <c r="AW96" s="33">
        <f t="shared" ca="1" si="106"/>
        <v>5.9138633333333335</v>
      </c>
      <c r="AX96" s="15">
        <f t="shared" ca="1" si="107"/>
        <v>35</v>
      </c>
      <c r="AY96" s="35">
        <f t="shared" ca="1" si="108"/>
        <v>0.11069244639291059</v>
      </c>
    </row>
    <row r="97" spans="1:51" x14ac:dyDescent="0.3">
      <c r="A97" s="133">
        <v>91</v>
      </c>
      <c r="B97" s="12" t="s">
        <v>10</v>
      </c>
      <c r="C97" s="13">
        <f ca="1">VLOOKUP($B97,OFFSET(Push!$B$2,2,0,78,5),4,FALSE)</f>
        <v>16.643509999999999</v>
      </c>
      <c r="D97" s="13">
        <f ca="1">VLOOKUP($B97,OFFSET(WLC!$B$255,2,Sintesi!D$3,78,5),4,FALSE)</f>
        <v>15.363530000000001</v>
      </c>
      <c r="E97" s="13">
        <f ca="1">VLOOKUP($B97,OFFSET(WLC!$B$255,2,Sintesi!E$3,78,5),4,FALSE)</f>
        <v>15.38317</v>
      </c>
      <c r="F97" s="13">
        <f ca="1">VLOOKUP($B97,OFFSET(WLC!$B$255,2,Sintesi!F$3,78,5),4,FALSE)</f>
        <v>15.325570000000001</v>
      </c>
      <c r="G97" s="13">
        <f ca="1">VLOOKUP($B97,OFFSET(WLC!$B$255,2,Sintesi!G$3,78,5),4,FALSE)</f>
        <v>15.62219</v>
      </c>
      <c r="H97" s="13">
        <f ca="1">VLOOKUP($B97,OFFSET(WLC!$B$255,2,Sintesi!H$3,78,5),4,FALSE)</f>
        <v>15.904820000000001</v>
      </c>
      <c r="I97" s="13">
        <f ca="1">VLOOKUP($B97,OFFSET(WLC!$B$255,2,Sintesi!I$3,78,5),4,FALSE)</f>
        <v>16.768550000000001</v>
      </c>
      <c r="J97" s="13">
        <f ca="1">VLOOKUP($B97,OFFSET(WLC!$B$255,2,Sintesi!J$3,78,5),4,FALSE)</f>
        <v>19.058730000000001</v>
      </c>
      <c r="K97" s="13">
        <f ca="1">VLOOKUP($B97,OFFSET(WLC!$B$255,2,Sintesi!K$3,78,5),4,FALSE)</f>
        <v>21.542619999999999</v>
      </c>
      <c r="L97" s="13">
        <f ca="1">VLOOKUP($B97,OFFSET(WLC!$B$255,2,Sintesi!L$3,78,5),4,FALSE)</f>
        <v>27.097460000000002</v>
      </c>
      <c r="M97" s="13">
        <f ca="1">VLOOKUP($B97,OFFSET(WLC!$B$255,2,Sintesi!M$3,78,5),4,FALSE)</f>
        <v>30.474679999999999</v>
      </c>
      <c r="N97" s="13">
        <f ca="1">VLOOKUP($B97,OFFSET(WLC!$B$255,2,Sintesi!N$3,78,5),4,FALSE)</f>
        <v>34.861649999999997</v>
      </c>
      <c r="O97" s="13">
        <f ca="1">VLOOKUP($B97,OFFSET(WLC!$B$255,2,Sintesi!O$3,78,5),4,FALSE)</f>
        <v>41.06485</v>
      </c>
      <c r="P97" s="13">
        <f ca="1">VLOOKUP($B97,OFFSET(WLC!$B$255,2,Sintesi!P$3,78,5),4,FALSE)</f>
        <v>48.985030000000002</v>
      </c>
      <c r="Q97" s="13">
        <f ca="1">VLOOKUP($B97,OFFSET(WLC!$B$255,2,Sintesi!Q$3,78,5),4,FALSE)</f>
        <v>58.708770000000001</v>
      </c>
      <c r="R97" s="13">
        <f ca="1">VLOOKUP($B97,OFFSET(WLC!$B$255,2,Sintesi!R$3,78,5),4,FALSE)</f>
        <v>68.566540000000003</v>
      </c>
      <c r="S97" s="13">
        <f ca="1">VLOOKUP($B97,OFFSET(WLC!$B$255,2,Sintesi!S$3,78,5),4,FALSE)</f>
        <v>82.980249999999998</v>
      </c>
      <c r="T97" s="13">
        <f ca="1">VLOOKUP($B97,OFFSET(WLC!$B$255,2,Sintesi!T$3,78,5),4,FALSE)</f>
        <v>100.92618</v>
      </c>
      <c r="Y97" s="15">
        <v>0.12</v>
      </c>
      <c r="Z97" s="15">
        <f t="shared" si="109"/>
        <v>0.24</v>
      </c>
      <c r="AA97" s="15">
        <v>2</v>
      </c>
      <c r="AB97" s="16">
        <f t="shared" ca="1" si="103"/>
        <v>4.5924366666666661</v>
      </c>
      <c r="AC97" s="16">
        <f t="shared" ca="1" si="101"/>
        <v>4.3597766666666669</v>
      </c>
      <c r="AD97" s="16">
        <f t="shared" ca="1" si="101"/>
        <v>4.3187733333333327</v>
      </c>
      <c r="AE97" s="16">
        <f t="shared" ca="1" si="101"/>
        <v>4.26356</v>
      </c>
      <c r="AF97" s="16">
        <f t="shared" ca="1" si="101"/>
        <v>4.222833333333333</v>
      </c>
      <c r="AG97" s="16">
        <f t="shared" ca="1" si="101"/>
        <v>4.1640366666666671</v>
      </c>
      <c r="AH97" s="16">
        <f t="shared" ca="1" si="101"/>
        <v>4.1504599999999998</v>
      </c>
      <c r="AI97" s="16">
        <f t="shared" ca="1" si="101"/>
        <v>4.2000833333333336</v>
      </c>
      <c r="AJ97" s="16">
        <f t="shared" ca="1" si="101"/>
        <v>4.2805333333333326</v>
      </c>
      <c r="AK97" s="16">
        <f t="shared" ca="1" si="101"/>
        <v>4.5515166666666662</v>
      </c>
      <c r="AL97" s="16">
        <f t="shared" ca="1" si="101"/>
        <v>4.7284066666666664</v>
      </c>
      <c r="AM97" s="16">
        <f t="shared" ca="1" si="101"/>
        <v>4.9882399999999993</v>
      </c>
      <c r="AN97" s="16">
        <f t="shared" ca="1" si="101"/>
        <v>5.4194266666666664</v>
      </c>
      <c r="AO97" s="16">
        <f t="shared" ca="1" si="101"/>
        <v>6.0574599999999998</v>
      </c>
      <c r="AP97" s="16">
        <f t="shared" ca="1" si="101"/>
        <v>6.9280366666666673</v>
      </c>
      <c r="AQ97" s="16">
        <f t="shared" ca="1" si="101"/>
        <v>8.3381366666666654</v>
      </c>
      <c r="AR97" s="16">
        <f t="shared" ca="1" si="101"/>
        <v>10.547243333333332</v>
      </c>
      <c r="AS97" s="16">
        <f t="shared" ca="1" si="102"/>
        <v>13.760353333333333</v>
      </c>
      <c r="AU97" s="33">
        <f t="shared" ca="1" si="104"/>
        <v>4.70899</v>
      </c>
      <c r="AV97" s="15">
        <f t="shared" ca="1" si="105"/>
        <v>24</v>
      </c>
      <c r="AW97" s="33">
        <f t="shared" ca="1" si="106"/>
        <v>5.2531499999999998</v>
      </c>
      <c r="AX97" s="15">
        <f t="shared" ca="1" si="107"/>
        <v>35</v>
      </c>
      <c r="AY97" s="35">
        <f t="shared" ca="1" si="108"/>
        <v>0.10358737138669175</v>
      </c>
    </row>
    <row r="98" spans="1:51" x14ac:dyDescent="0.3">
      <c r="A98" s="133">
        <v>92</v>
      </c>
      <c r="B98" s="12" t="s">
        <v>11</v>
      </c>
      <c r="C98" s="13">
        <f ca="1">VLOOKUP($B98,OFFSET(Push!$B$2,2,0,78,5),4,FALSE)</f>
        <v>3.9868600000000001</v>
      </c>
      <c r="D98" s="13">
        <f ca="1">VLOOKUP($B98,OFFSET(WLC!$B$255,2,Sintesi!D$3,78,5),4,FALSE)</f>
        <v>3.4167299999999998</v>
      </c>
      <c r="E98" s="13">
        <f ca="1">VLOOKUP($B98,OFFSET(WLC!$B$255,2,Sintesi!E$3,78,5),4,FALSE)</f>
        <v>3.3200599999999998</v>
      </c>
      <c r="F98" s="13">
        <f ca="1">VLOOKUP($B98,OFFSET(WLC!$B$255,2,Sintesi!F$3,78,5),4,FALSE)</f>
        <v>3.1857000000000002</v>
      </c>
      <c r="G98" s="13">
        <f ca="1">VLOOKUP($B98,OFFSET(WLC!$B$255,2,Sintesi!G$3,78,5),4,FALSE)</f>
        <v>3.07978</v>
      </c>
      <c r="H98" s="13">
        <f ca="1">VLOOKUP($B98,OFFSET(WLC!$B$255,2,Sintesi!H$3,78,5),4,FALSE)</f>
        <v>2.9469699999999999</v>
      </c>
      <c r="I98" s="13">
        <f ca="1">VLOOKUP($B98,OFFSET(WLC!$B$255,2,Sintesi!I$3,78,5),4,FALSE)</f>
        <v>2.9339900000000001</v>
      </c>
      <c r="J98" s="13">
        <f ca="1">VLOOKUP($B98,OFFSET(WLC!$B$255,2,Sintesi!J$3,78,5),4,FALSE)</f>
        <v>3.0737899999999998</v>
      </c>
      <c r="K98" s="13">
        <f ca="1">VLOOKUP($B98,OFFSET(WLC!$B$255,2,Sintesi!K$3,78,5),4,FALSE)</f>
        <v>3.3043499999999999</v>
      </c>
      <c r="L98" s="13">
        <f ca="1">VLOOKUP($B98,OFFSET(WLC!$B$255,2,Sintesi!L$3,78,5),4,FALSE)</f>
        <v>3.9891700000000001</v>
      </c>
      <c r="M98" s="13">
        <f ca="1">VLOOKUP($B98,OFFSET(WLC!$B$255,2,Sintesi!M$3,78,5),4,FALSE)</f>
        <v>4.4435099999999998</v>
      </c>
      <c r="N98" s="13">
        <f ca="1">VLOOKUP($B98,OFFSET(WLC!$B$255,2,Sintesi!N$3,78,5),4,FALSE)</f>
        <v>5.1150599999999997</v>
      </c>
      <c r="O98" s="13">
        <f ca="1">VLOOKUP($B98,OFFSET(WLC!$B$255,2,Sintesi!O$3,78,5),4,FALSE)</f>
        <v>6.1868299999999996</v>
      </c>
      <c r="P98" s="13">
        <f ca="1">VLOOKUP($B98,OFFSET(WLC!$B$255,2,Sintesi!P$3,78,5),4,FALSE)</f>
        <v>7.82836</v>
      </c>
      <c r="Q98" s="13">
        <f ca="1">VLOOKUP($B98,OFFSET(WLC!$B$255,2,Sintesi!Q$3,78,5),4,FALSE)</f>
        <v>10.11744</v>
      </c>
      <c r="R98" s="13">
        <f ca="1">VLOOKUP($B98,OFFSET(WLC!$B$255,2,Sintesi!R$3,78,5),4,FALSE)</f>
        <v>13.93947</v>
      </c>
      <c r="S98" s="13">
        <f ca="1">VLOOKUP($B98,OFFSET(WLC!$B$255,2,Sintesi!S$3,78,5),4,FALSE)</f>
        <v>19.867640000000002</v>
      </c>
      <c r="T98" s="13">
        <f ca="1">VLOOKUP($B98,OFFSET(WLC!$B$255,2,Sintesi!T$3,78,5),4,FALSE)</f>
        <v>29.2437</v>
      </c>
      <c r="Y98" s="15">
        <v>0.12</v>
      </c>
      <c r="Z98" s="15">
        <f t="shared" si="109"/>
        <v>0.12</v>
      </c>
      <c r="AA98" s="15">
        <v>1</v>
      </c>
      <c r="AB98" s="16">
        <f t="shared" ca="1" si="103"/>
        <v>3.9317233333333332</v>
      </c>
      <c r="AC98" s="16">
        <f t="shared" ca="1" si="101"/>
        <v>3.7679633333333333</v>
      </c>
      <c r="AD98" s="16">
        <f t="shared" ca="1" si="101"/>
        <v>3.7371166666666662</v>
      </c>
      <c r="AE98" s="16">
        <f t="shared" ca="1" si="101"/>
        <v>3.6965300000000001</v>
      </c>
      <c r="AF98" s="16">
        <f t="shared" ca="1" si="101"/>
        <v>3.6614266666666664</v>
      </c>
      <c r="AG98" s="16">
        <f t="shared" ca="1" si="101"/>
        <v>3.6164333333333336</v>
      </c>
      <c r="AH98" s="16">
        <f t="shared" ca="1" si="101"/>
        <v>3.5919299999999996</v>
      </c>
      <c r="AI98" s="16">
        <f t="shared" ca="1" si="101"/>
        <v>3.5968266666666668</v>
      </c>
      <c r="AJ98" s="16">
        <f t="shared" ca="1" si="101"/>
        <v>3.6139266666666665</v>
      </c>
      <c r="AK98" s="16">
        <f t="shared" ca="1" si="101"/>
        <v>3.720593333333333</v>
      </c>
      <c r="AL98" s="16">
        <f t="shared" ca="1" si="101"/>
        <v>3.7929533333333332</v>
      </c>
      <c r="AM98" s="16">
        <f t="shared" ca="1" si="101"/>
        <v>3.9002799999999995</v>
      </c>
      <c r="AN98" s="16">
        <f t="shared" ca="1" si="101"/>
        <v>4.0915733333333337</v>
      </c>
      <c r="AO98" s="16">
        <f t="shared" ca="1" si="101"/>
        <v>4.3781800000000004</v>
      </c>
      <c r="AP98" s="16">
        <f t="shared" ca="1" si="101"/>
        <v>4.773413333333334</v>
      </c>
      <c r="AQ98" s="16">
        <f t="shared" ca="1" si="101"/>
        <v>5.4192733333333329</v>
      </c>
      <c r="AR98" s="16">
        <f t="shared" ca="1" si="101"/>
        <v>6.4550466666666662</v>
      </c>
      <c r="AS98" s="16">
        <f t="shared" ca="1" si="102"/>
        <v>7.9781966666666664</v>
      </c>
      <c r="AU98" s="33">
        <f t="shared" ca="1" si="104"/>
        <v>4.1504599999999998</v>
      </c>
      <c r="AV98" s="15">
        <f t="shared" ca="1" si="105"/>
        <v>24</v>
      </c>
      <c r="AW98" s="33">
        <f t="shared" ca="1" si="106"/>
        <v>4.5924366666666661</v>
      </c>
      <c r="AX98" s="15">
        <f t="shared" ca="1" si="107"/>
        <v>35</v>
      </c>
      <c r="AY98" s="35">
        <f t="shared" ca="1" si="108"/>
        <v>9.6240122346089252E-2</v>
      </c>
    </row>
    <row r="99" spans="1:51" x14ac:dyDescent="0.3">
      <c r="A99" s="133">
        <v>93</v>
      </c>
      <c r="B99" s="12" t="s">
        <v>12</v>
      </c>
      <c r="C99" s="13">
        <f ca="1">VLOOKUP($B99,OFFSET(Push!$B$2,2,0,78,5),4,FALSE)</f>
        <v>64</v>
      </c>
      <c r="D99" s="13">
        <f ca="1">VLOOKUP($B99,OFFSET(WLC!$B$255,2,Sintesi!D$3,78,5),4,FALSE)</f>
        <v>182.5</v>
      </c>
      <c r="E99" s="13">
        <f ca="1">VLOOKUP($B99,OFFSET(WLC!$B$255,2,Sintesi!E$3,78,5),4,FALSE)</f>
        <v>198.5</v>
      </c>
      <c r="F99" s="13">
        <f ca="1">VLOOKUP($B99,OFFSET(WLC!$B$255,2,Sintesi!F$3,78,5),4,FALSE)</f>
        <v>223</v>
      </c>
      <c r="G99" s="13">
        <f ca="1">VLOOKUP($B99,OFFSET(WLC!$B$255,2,Sintesi!G$3,78,5),4,FALSE)</f>
        <v>259.5</v>
      </c>
      <c r="H99" s="13">
        <f ca="1">VLOOKUP($B99,OFFSET(WLC!$B$255,2,Sintesi!H$3,78,5),4,FALSE)</f>
        <v>268.5</v>
      </c>
      <c r="I99" s="13">
        <f ca="1">VLOOKUP($B99,OFFSET(WLC!$B$255,2,Sintesi!I$3,78,5),4,FALSE)</f>
        <v>302.5</v>
      </c>
      <c r="J99" s="13">
        <f ca="1">VLOOKUP($B99,OFFSET(WLC!$B$255,2,Sintesi!J$3,78,5),4,FALSE)</f>
        <v>422.5</v>
      </c>
      <c r="K99" s="13">
        <f ca="1">VLOOKUP($B99,OFFSET(WLC!$B$255,2,Sintesi!K$3,78,5),4,FALSE)</f>
        <v>413.5</v>
      </c>
      <c r="L99" s="13">
        <f ca="1">VLOOKUP($B99,OFFSET(WLC!$B$255,2,Sintesi!L$3,78,5),4,FALSE)</f>
        <v>591</v>
      </c>
      <c r="M99" s="13">
        <f ca="1">VLOOKUP($B99,OFFSET(WLC!$B$255,2,Sintesi!M$3,78,5),4,FALSE)</f>
        <v>676.5</v>
      </c>
      <c r="N99" s="13">
        <f ca="1">VLOOKUP($B99,OFFSET(WLC!$B$255,2,Sintesi!N$3,78,5),4,FALSE)</f>
        <v>809.5</v>
      </c>
      <c r="O99" s="13">
        <f ca="1">VLOOKUP($B99,OFFSET(WLC!$B$255,2,Sintesi!O$3,78,5),4,FALSE)</f>
        <v>1021</v>
      </c>
      <c r="P99" s="13">
        <f ca="1">VLOOKUP($B99,OFFSET(WLC!$B$255,2,Sintesi!P$3,78,5),4,FALSE)</f>
        <v>1371</v>
      </c>
      <c r="Q99" s="13">
        <f ca="1">VLOOKUP($B99,OFFSET(WLC!$B$255,2,Sintesi!Q$3,78,5),4,FALSE)</f>
        <v>1611</v>
      </c>
      <c r="R99" s="13">
        <f ca="1">VLOOKUP($B99,OFFSET(WLC!$B$255,2,Sintesi!R$3,78,5),4,FALSE)</f>
        <v>1930.5</v>
      </c>
      <c r="S99" s="13">
        <f ca="1">VLOOKUP($B99,OFFSET(WLC!$B$255,2,Sintesi!S$3,78,5),4,FALSE)</f>
        <v>1978</v>
      </c>
      <c r="T99" s="13">
        <f ca="1">VLOOKUP($B99,OFFSET(WLC!$B$255,2,Sintesi!T$3,78,5),4,FALSE)</f>
        <v>2257</v>
      </c>
      <c r="Y99" s="15">
        <v>0.12</v>
      </c>
      <c r="Z99" s="15">
        <f t="shared" si="109"/>
        <v>0.06</v>
      </c>
      <c r="AA99" s="20">
        <v>0.5</v>
      </c>
      <c r="AB99" s="16">
        <f t="shared" ca="1" si="103"/>
        <v>3.6013666666666664</v>
      </c>
      <c r="AC99" s="16">
        <f t="shared" ca="1" si="101"/>
        <v>3.4720566666666666</v>
      </c>
      <c r="AD99" s="16">
        <f t="shared" ca="1" si="101"/>
        <v>3.446288333333333</v>
      </c>
      <c r="AE99" s="16">
        <f t="shared" ca="1" si="101"/>
        <v>3.4130150000000001</v>
      </c>
      <c r="AF99" s="16">
        <f t="shared" ca="1" si="101"/>
        <v>3.3807233333333331</v>
      </c>
      <c r="AG99" s="16">
        <f t="shared" ca="1" si="101"/>
        <v>3.3426316666666667</v>
      </c>
      <c r="AH99" s="16">
        <f t="shared" ca="1" si="101"/>
        <v>3.312665</v>
      </c>
      <c r="AI99" s="16">
        <f t="shared" ca="1" si="101"/>
        <v>3.2951983333333335</v>
      </c>
      <c r="AJ99" s="16">
        <f t="shared" ca="1" si="101"/>
        <v>3.2806233333333332</v>
      </c>
      <c r="AK99" s="16">
        <f t="shared" ca="1" si="101"/>
        <v>3.3051316666666666</v>
      </c>
      <c r="AL99" s="16">
        <f t="shared" ca="1" si="101"/>
        <v>3.3252266666666666</v>
      </c>
      <c r="AM99" s="16">
        <f t="shared" ca="1" si="101"/>
        <v>3.3562999999999996</v>
      </c>
      <c r="AN99" s="16">
        <f t="shared" ca="1" si="101"/>
        <v>3.427646666666667</v>
      </c>
      <c r="AO99" s="16">
        <f t="shared" ca="1" si="101"/>
        <v>3.5385400000000002</v>
      </c>
      <c r="AP99" s="16">
        <f t="shared" ca="1" si="101"/>
        <v>3.6961016666666668</v>
      </c>
      <c r="AQ99" s="16">
        <f t="shared" ca="1" si="101"/>
        <v>3.9598416666666667</v>
      </c>
      <c r="AR99" s="16">
        <f t="shared" ca="1" si="101"/>
        <v>4.408948333333333</v>
      </c>
      <c r="AS99" s="16">
        <f t="shared" ca="1" si="102"/>
        <v>5.0871183333333327</v>
      </c>
      <c r="AU99" s="33">
        <f t="shared" ca="1" si="104"/>
        <v>3.5919299999999996</v>
      </c>
      <c r="AV99" s="15">
        <f t="shared" ca="1" si="105"/>
        <v>24</v>
      </c>
      <c r="AW99" s="33">
        <f t="shared" ca="1" si="106"/>
        <v>3.9317233333333332</v>
      </c>
      <c r="AX99" s="15">
        <f t="shared" ca="1" si="107"/>
        <v>35</v>
      </c>
      <c r="AY99" s="35">
        <f t="shared" ca="1" si="108"/>
        <v>8.6423510640372361E-2</v>
      </c>
    </row>
    <row r="100" spans="1:51" x14ac:dyDescent="0.3">
      <c r="A100" s="133">
        <v>94</v>
      </c>
      <c r="B100" s="12" t="s">
        <v>13</v>
      </c>
      <c r="C100" s="13">
        <f ca="1">VLOOKUP($B100,OFFSET(Push!$B$2,2,0,78,5),4,FALSE)</f>
        <v>22.014489999999999</v>
      </c>
      <c r="D100" s="13">
        <f ca="1">VLOOKUP($B100,OFFSET(WLC!$B$255,2,Sintesi!D$3,78,5),4,FALSE)</f>
        <v>21.864319999999999</v>
      </c>
      <c r="E100" s="13">
        <f ca="1">VLOOKUP($B100,OFFSET(WLC!$B$255,2,Sintesi!E$3,78,5),4,FALSE)</f>
        <v>21.816079999999999</v>
      </c>
      <c r="F100" s="13">
        <f ca="1">VLOOKUP($B100,OFFSET(WLC!$B$255,2,Sintesi!F$3,78,5),4,FALSE)</f>
        <v>21.83896</v>
      </c>
      <c r="G100" s="13">
        <f ca="1">VLOOKUP($B100,OFFSET(WLC!$B$255,2,Sintesi!G$3,78,5),4,FALSE)</f>
        <v>21.759419999999999</v>
      </c>
      <c r="H100" s="13">
        <f ca="1">VLOOKUP($B100,OFFSET(WLC!$B$255,2,Sintesi!H$3,78,5),4,FALSE)</f>
        <v>21.8276</v>
      </c>
      <c r="I100" s="13">
        <f ca="1">VLOOKUP($B100,OFFSET(WLC!$B$255,2,Sintesi!I$3,78,5),4,FALSE)</f>
        <v>21.882709999999999</v>
      </c>
      <c r="J100" s="13">
        <f ca="1">VLOOKUP($B100,OFFSET(WLC!$B$255,2,Sintesi!J$3,78,5),4,FALSE)</f>
        <v>21.957789999999999</v>
      </c>
      <c r="K100" s="13">
        <f ca="1">VLOOKUP($B100,OFFSET(WLC!$B$255,2,Sintesi!K$3,78,5),4,FALSE)</f>
        <v>22.22824</v>
      </c>
      <c r="L100" s="13">
        <f ca="1">VLOOKUP($B100,OFFSET(WLC!$B$255,2,Sintesi!L$3,78,5),4,FALSE)</f>
        <v>22.49701</v>
      </c>
      <c r="M100" s="13">
        <f ca="1">VLOOKUP($B100,OFFSET(WLC!$B$255,2,Sintesi!M$3,78,5),4,FALSE)</f>
        <v>22.723990000000001</v>
      </c>
      <c r="N100" s="13">
        <f ca="1">VLOOKUP($B100,OFFSET(WLC!$B$255,2,Sintesi!N$3,78,5),4,FALSE)</f>
        <v>22.919499999999999</v>
      </c>
      <c r="O100" s="13">
        <f ca="1">VLOOKUP($B100,OFFSET(WLC!$B$255,2,Sintesi!O$3,78,5),4,FALSE)</f>
        <v>23.174600000000002</v>
      </c>
      <c r="P100" s="13">
        <f ca="1">VLOOKUP($B100,OFFSET(WLC!$B$255,2,Sintesi!P$3,78,5),4,FALSE)</f>
        <v>23.50168</v>
      </c>
      <c r="Q100" s="13">
        <f ca="1">VLOOKUP($B100,OFFSET(WLC!$B$255,2,Sintesi!Q$3,78,5),4,FALSE)</f>
        <v>23.81401</v>
      </c>
      <c r="R100" s="13">
        <f ca="1">VLOOKUP($B100,OFFSET(WLC!$B$255,2,Sintesi!R$3,78,5),4,FALSE)</f>
        <v>24.198260000000001</v>
      </c>
      <c r="S100" s="13">
        <f ca="1">VLOOKUP($B100,OFFSET(WLC!$B$255,2,Sintesi!S$3,78,5),4,FALSE)</f>
        <v>24.607340000000001</v>
      </c>
      <c r="T100" s="13">
        <f ca="1">VLOOKUP($B100,OFFSET(WLC!$B$255,2,Sintesi!T$3,78,5),4,FALSE)</f>
        <v>25.101040000000001</v>
      </c>
      <c r="Y100" s="15">
        <v>0.12</v>
      </c>
      <c r="Z100" s="15">
        <f t="shared" si="109"/>
        <v>3.9999999999999994E-2</v>
      </c>
      <c r="AA100" s="20">
        <f>1/3</f>
        <v>0.33333333333333331</v>
      </c>
      <c r="AB100" s="16">
        <f t="shared" ca="1" si="103"/>
        <v>3.4912477777777777</v>
      </c>
      <c r="AC100" s="16">
        <f t="shared" ca="1" si="101"/>
        <v>3.373421111111111</v>
      </c>
      <c r="AD100" s="16">
        <f t="shared" ca="1" si="101"/>
        <v>3.3493455555555554</v>
      </c>
      <c r="AE100" s="16">
        <f t="shared" ca="1" si="101"/>
        <v>3.3185100000000003</v>
      </c>
      <c r="AF100" s="16">
        <f t="shared" ca="1" si="101"/>
        <v>3.2871555555555552</v>
      </c>
      <c r="AG100" s="16">
        <f t="shared" ca="1" si="101"/>
        <v>3.2513644444444445</v>
      </c>
      <c r="AH100" s="16">
        <f t="shared" ca="1" si="101"/>
        <v>3.2195766666666668</v>
      </c>
      <c r="AI100" s="16">
        <f t="shared" ca="1" si="101"/>
        <v>3.1946555555555558</v>
      </c>
      <c r="AJ100" s="16">
        <f t="shared" ca="1" si="101"/>
        <v>3.1695222222222221</v>
      </c>
      <c r="AK100" s="16">
        <f t="shared" ca="1" si="101"/>
        <v>3.1666444444444442</v>
      </c>
      <c r="AL100" s="16">
        <f t="shared" ca="1" si="101"/>
        <v>3.1693177777777777</v>
      </c>
      <c r="AM100" s="16">
        <f t="shared" ca="1" si="101"/>
        <v>3.174973333333333</v>
      </c>
      <c r="AN100" s="16">
        <f t="shared" ca="1" si="101"/>
        <v>3.2063377777777777</v>
      </c>
      <c r="AO100" s="16">
        <f t="shared" ca="1" si="101"/>
        <v>3.2586599999999999</v>
      </c>
      <c r="AP100" s="16">
        <f t="shared" ca="1" si="101"/>
        <v>3.336997777777778</v>
      </c>
      <c r="AQ100" s="16">
        <f t="shared" ca="1" si="101"/>
        <v>3.4733644444444445</v>
      </c>
      <c r="AR100" s="16">
        <f t="shared" ca="1" si="101"/>
        <v>3.7269155555555553</v>
      </c>
      <c r="AS100" s="16">
        <f t="shared" ca="1" si="102"/>
        <v>4.1234255555555555</v>
      </c>
      <c r="AU100" s="33">
        <f t="shared" ca="1" si="104"/>
        <v>3.2806233333333332</v>
      </c>
      <c r="AV100" s="15">
        <f t="shared" ca="1" si="105"/>
        <v>20</v>
      </c>
      <c r="AW100" s="33">
        <f t="shared" ca="1" si="106"/>
        <v>3.6013666666666664</v>
      </c>
      <c r="AX100" s="15">
        <f t="shared" ca="1" si="107"/>
        <v>35</v>
      </c>
      <c r="AY100" s="35">
        <f t="shared" ca="1" si="108"/>
        <v>8.9061559963347206E-2</v>
      </c>
    </row>
    <row r="101" spans="1:51" x14ac:dyDescent="0.3">
      <c r="A101" s="133">
        <v>95</v>
      </c>
      <c r="B101" s="12" t="s">
        <v>14</v>
      </c>
      <c r="C101" s="13">
        <f ca="1">VLOOKUP($B101,OFFSET(Push!$B$2,2,0,78,5),4,FALSE)</f>
        <v>17.50488</v>
      </c>
      <c r="D101" s="13">
        <f ca="1">VLOOKUP($B101,OFFSET(WLC!$B$255,2,Sintesi!D$3,78,5),4,FALSE)</f>
        <v>17.69042</v>
      </c>
      <c r="E101" s="13">
        <f ca="1">VLOOKUP($B101,OFFSET(WLC!$B$255,2,Sintesi!E$3,78,5),4,FALSE)</f>
        <v>17.787050000000001</v>
      </c>
      <c r="F101" s="13">
        <f ca="1">VLOOKUP($B101,OFFSET(WLC!$B$255,2,Sintesi!F$3,78,5),4,FALSE)</f>
        <v>17.927129999999998</v>
      </c>
      <c r="G101" s="13">
        <f ca="1">VLOOKUP($B101,OFFSET(WLC!$B$255,2,Sintesi!G$3,78,5),4,FALSE)</f>
        <v>18.085979999999999</v>
      </c>
      <c r="H101" s="13">
        <f ca="1">VLOOKUP($B101,OFFSET(WLC!$B$255,2,Sintesi!H$3,78,5),4,FALSE)</f>
        <v>18.358650000000001</v>
      </c>
      <c r="I101" s="13">
        <f ca="1">VLOOKUP($B101,OFFSET(WLC!$B$255,2,Sintesi!I$3,78,5),4,FALSE)</f>
        <v>18.615369999999999</v>
      </c>
      <c r="J101" s="13">
        <f ca="1">VLOOKUP($B101,OFFSET(WLC!$B$255,2,Sintesi!J$3,78,5),4,FALSE)</f>
        <v>18.919550000000001</v>
      </c>
      <c r="K101" s="13">
        <f ca="1">VLOOKUP($B101,OFFSET(WLC!$B$255,2,Sintesi!K$3,78,5),4,FALSE)</f>
        <v>19.314340000000001</v>
      </c>
      <c r="L101" s="13">
        <f ca="1">VLOOKUP($B101,OFFSET(WLC!$B$255,2,Sintesi!L$3,78,5),4,FALSE)</f>
        <v>19.673159999999999</v>
      </c>
      <c r="M101" s="13">
        <f ca="1">VLOOKUP($B101,OFFSET(WLC!$B$255,2,Sintesi!M$3,78,5),4,FALSE)</f>
        <v>19.91685</v>
      </c>
      <c r="N101" s="13">
        <f ca="1">VLOOKUP($B101,OFFSET(WLC!$B$255,2,Sintesi!N$3,78,5),4,FALSE)</f>
        <v>20.034189999999999</v>
      </c>
      <c r="O101" s="13">
        <f ca="1">VLOOKUP($B101,OFFSET(WLC!$B$255,2,Sintesi!O$3,78,5),4,FALSE)</f>
        <v>20.184380000000001</v>
      </c>
      <c r="P101" s="13">
        <f ca="1">VLOOKUP($B101,OFFSET(WLC!$B$255,2,Sintesi!P$3,78,5),4,FALSE)</f>
        <v>20.222770000000001</v>
      </c>
      <c r="Q101" s="13">
        <f ca="1">VLOOKUP($B101,OFFSET(WLC!$B$255,2,Sintesi!Q$3,78,5),4,FALSE)</f>
        <v>20.21782</v>
      </c>
      <c r="R101" s="13">
        <f ca="1">VLOOKUP($B101,OFFSET(WLC!$B$255,2,Sintesi!R$3,78,5),4,FALSE)</f>
        <v>19.841940000000001</v>
      </c>
      <c r="S101" s="13">
        <f ca="1">VLOOKUP($B101,OFFSET(WLC!$B$255,2,Sintesi!S$3,78,5),4,FALSE)</f>
        <v>19.366330000000001</v>
      </c>
      <c r="T101" s="13">
        <f ca="1">VLOOKUP($B101,OFFSET(WLC!$B$255,2,Sintesi!T$3,78,5),4,FALSE)</f>
        <v>18.609159999999999</v>
      </c>
      <c r="Y101" s="15">
        <v>0.12</v>
      </c>
      <c r="Z101" s="15">
        <f t="shared" si="109"/>
        <v>0.03</v>
      </c>
      <c r="AA101" s="20">
        <v>0.25</v>
      </c>
      <c r="AB101" s="16">
        <f t="shared" ca="1" si="103"/>
        <v>3.4361883333333334</v>
      </c>
      <c r="AC101" s="16">
        <f t="shared" ca="1" si="101"/>
        <v>3.324103333333333</v>
      </c>
      <c r="AD101" s="16">
        <f t="shared" ca="1" si="101"/>
        <v>3.3008741666666666</v>
      </c>
      <c r="AE101" s="16">
        <f t="shared" ca="1" si="101"/>
        <v>3.2712574999999999</v>
      </c>
      <c r="AF101" s="16">
        <f t="shared" ca="1" si="101"/>
        <v>3.2403716666666664</v>
      </c>
      <c r="AG101" s="16">
        <f t="shared" ca="1" si="101"/>
        <v>3.2057308333333334</v>
      </c>
      <c r="AH101" s="16">
        <f t="shared" ca="1" si="101"/>
        <v>3.1730324999999997</v>
      </c>
      <c r="AI101" s="16">
        <f t="shared" ca="1" si="101"/>
        <v>3.1443841666666668</v>
      </c>
      <c r="AJ101" s="16">
        <f t="shared" ca="1" si="101"/>
        <v>3.1139716666666666</v>
      </c>
      <c r="AK101" s="16">
        <f t="shared" ca="1" si="101"/>
        <v>3.0974008333333329</v>
      </c>
      <c r="AL101" s="16">
        <f t="shared" ca="1" si="101"/>
        <v>3.0913633333333332</v>
      </c>
      <c r="AM101" s="16">
        <f t="shared" ca="1" si="101"/>
        <v>3.0843099999999994</v>
      </c>
      <c r="AN101" s="16">
        <f t="shared" ca="1" si="101"/>
        <v>3.0956833333333336</v>
      </c>
      <c r="AO101" s="16">
        <f t="shared" ca="1" si="101"/>
        <v>3.1187200000000002</v>
      </c>
      <c r="AP101" s="16">
        <f t="shared" ca="1" si="101"/>
        <v>3.1574458333333335</v>
      </c>
      <c r="AQ101" s="16">
        <f t="shared" ca="1" si="101"/>
        <v>3.2301258333333331</v>
      </c>
      <c r="AR101" s="16">
        <f t="shared" ca="1" si="101"/>
        <v>3.3858991666666665</v>
      </c>
      <c r="AS101" s="16">
        <f t="shared" ca="1" si="102"/>
        <v>3.6415791666666664</v>
      </c>
      <c r="AU101" s="33">
        <f t="shared" ca="1" si="104"/>
        <v>3.1666444444444442</v>
      </c>
      <c r="AV101" s="15">
        <f t="shared" ca="1" si="105"/>
        <v>18</v>
      </c>
      <c r="AW101" s="33">
        <f t="shared" ca="1" si="106"/>
        <v>3.4912477777777777</v>
      </c>
      <c r="AX101" s="15">
        <f t="shared" ca="1" si="107"/>
        <v>35</v>
      </c>
      <c r="AY101" s="35">
        <f t="shared" ca="1" si="108"/>
        <v>9.2976309329711224E-2</v>
      </c>
    </row>
    <row r="102" spans="1:51" x14ac:dyDescent="0.3">
      <c r="A102" s="133">
        <v>96</v>
      </c>
      <c r="B102" s="17" t="s">
        <v>30</v>
      </c>
      <c r="C102" s="18">
        <f ca="1">VLOOKUP($B102,OFFSET(Push!$B$2,2,0,78,5),4,FALSE)</f>
        <v>36.59496</v>
      </c>
      <c r="D102" s="18">
        <f ca="1">VLOOKUP($B102,OFFSET(WLC!$B$255,2,Sintesi!D$3,78,5),4,FALSE)</f>
        <v>34.388550000000002</v>
      </c>
      <c r="E102" s="18">
        <f ca="1">VLOOKUP($B102,OFFSET(WLC!$B$255,2,Sintesi!E$3,78,5),4,FALSE)</f>
        <v>33.794049999999999</v>
      </c>
      <c r="F102" s="18">
        <f ca="1">VLOOKUP($B102,OFFSET(WLC!$B$255,2,Sintesi!F$3,78,5),4,FALSE)</f>
        <v>33.024769999999997</v>
      </c>
      <c r="G102" s="18">
        <f ca="1">VLOOKUP($B102,OFFSET(WLC!$B$255,2,Sintesi!G$3,78,5),4,FALSE)</f>
        <v>32.143529999999998</v>
      </c>
      <c r="H102" s="18">
        <f ca="1">VLOOKUP($B102,OFFSET(WLC!$B$255,2,Sintesi!H$3,78,5),4,FALSE)</f>
        <v>31.015699999999999</v>
      </c>
      <c r="I102" s="18">
        <f ca="1">VLOOKUP($B102,OFFSET(WLC!$B$255,2,Sintesi!I$3,78,5),4,FALSE)</f>
        <v>29.84808</v>
      </c>
      <c r="J102" s="18">
        <f ca="1">VLOOKUP($B102,OFFSET(WLC!$B$255,2,Sintesi!J$3,78,5),4,FALSE)</f>
        <v>28.484220000000001</v>
      </c>
      <c r="K102" s="18">
        <f ca="1">VLOOKUP($B102,OFFSET(WLC!$B$255,2,Sintesi!K$3,78,5),4,FALSE)</f>
        <v>26.841339999999999</v>
      </c>
      <c r="L102" s="18">
        <f ca="1">VLOOKUP($B102,OFFSET(WLC!$B$255,2,Sintesi!L$3,78,5),4,FALSE)</f>
        <v>25.075859999999999</v>
      </c>
      <c r="M102" s="18">
        <f ca="1">VLOOKUP($B102,OFFSET(WLC!$B$255,2,Sintesi!M$3,78,5),4,FALSE)</f>
        <v>24.017859999999999</v>
      </c>
      <c r="N102" s="18">
        <f ca="1">VLOOKUP($B102,OFFSET(WLC!$B$255,2,Sintesi!N$3,78,5),4,FALSE)</f>
        <v>22.98696</v>
      </c>
      <c r="O102" s="18">
        <f ca="1">VLOOKUP($B102,OFFSET(WLC!$B$255,2,Sintesi!O$3,78,5),4,FALSE)</f>
        <v>21.847290000000001</v>
      </c>
      <c r="P102" s="18">
        <f ca="1">VLOOKUP($B102,OFFSET(WLC!$B$255,2,Sintesi!P$3,78,5),4,FALSE)</f>
        <v>20.618600000000001</v>
      </c>
      <c r="Q102" s="18">
        <f ca="1">VLOOKUP($B102,OFFSET(WLC!$B$255,2,Sintesi!Q$3,78,5),4,FALSE)</f>
        <v>19.249420000000001</v>
      </c>
      <c r="R102" s="18">
        <f ca="1">VLOOKUP($B102,OFFSET(WLC!$B$255,2,Sintesi!R$3,78,5),4,FALSE)</f>
        <v>17.862850000000002</v>
      </c>
      <c r="S102" s="18">
        <f ca="1">VLOOKUP($B102,OFFSET(WLC!$B$255,2,Sintesi!S$3,78,5),4,FALSE)</f>
        <v>16.323119999999999</v>
      </c>
      <c r="T102" s="18">
        <f ca="1">VLOOKUP($B102,OFFSET(WLC!$B$255,2,Sintesi!T$3,78,5),4,FALSE)</f>
        <v>14.759320000000001</v>
      </c>
      <c r="AU102" s="33">
        <f t="shared" ca="1" si="104"/>
        <v>3.0843099999999994</v>
      </c>
      <c r="AV102" s="15">
        <f t="shared" ca="1" si="105"/>
        <v>16</v>
      </c>
      <c r="AW102" s="33">
        <f t="shared" ca="1" si="106"/>
        <v>3.4361883333333334</v>
      </c>
      <c r="AX102" s="15">
        <f t="shared" ca="1" si="107"/>
        <v>35</v>
      </c>
      <c r="AY102" s="35">
        <f t="shared" ca="1" si="108"/>
        <v>0.1024036808226947</v>
      </c>
    </row>
    <row r="103" spans="1:51" x14ac:dyDescent="0.3">
      <c r="A103" s="133">
        <v>97</v>
      </c>
      <c r="B103" s="17" t="s">
        <v>33</v>
      </c>
      <c r="C103" s="18">
        <f ca="1">VLOOKUP($B103,OFFSET(Push!$B$2,2,0,78,5),4,FALSE)</f>
        <v>107.37612</v>
      </c>
      <c r="D103" s="18">
        <f ca="1">VLOOKUP($B103,OFFSET(WLC!$B$255,2,Sintesi!D$3,78,5),4,FALSE)</f>
        <v>101.19577</v>
      </c>
      <c r="E103" s="18">
        <f ca="1">VLOOKUP($B103,OFFSET(WLC!$B$255,2,Sintesi!E$3,78,5),4,FALSE)</f>
        <v>99.415419999999997</v>
      </c>
      <c r="F103" s="18">
        <f ca="1">VLOOKUP($B103,OFFSET(WLC!$B$255,2,Sintesi!F$3,78,5),4,FALSE)</f>
        <v>97.322929999999999</v>
      </c>
      <c r="G103" s="18">
        <f ca="1">VLOOKUP($B103,OFFSET(WLC!$B$255,2,Sintesi!G$3,78,5),4,FALSE)</f>
        <v>94.898529999999994</v>
      </c>
      <c r="H103" s="18">
        <f ca="1">VLOOKUP($B103,OFFSET(WLC!$B$255,2,Sintesi!H$3,78,5),4,FALSE)</f>
        <v>91.639290000000003</v>
      </c>
      <c r="I103" s="18">
        <f ca="1">VLOOKUP($B103,OFFSET(WLC!$B$255,2,Sintesi!I$3,78,5),4,FALSE)</f>
        <v>88.240319999999997</v>
      </c>
      <c r="J103" s="18">
        <f ca="1">VLOOKUP($B103,OFFSET(WLC!$B$255,2,Sintesi!J$3,78,5),4,FALSE)</f>
        <v>84.529169999999993</v>
      </c>
      <c r="K103" s="18">
        <f ca="1">VLOOKUP($B103,OFFSET(WLC!$B$255,2,Sintesi!K$3,78,5),4,FALSE)</f>
        <v>79.889700000000005</v>
      </c>
      <c r="L103" s="18">
        <f ca="1">VLOOKUP($B103,OFFSET(WLC!$B$255,2,Sintesi!L$3,78,5),4,FALSE)</f>
        <v>74.830820000000003</v>
      </c>
      <c r="M103" s="18">
        <f ca="1">VLOOKUP($B103,OFFSET(WLC!$B$255,2,Sintesi!M$3,78,5),4,FALSE)</f>
        <v>71.674329999999998</v>
      </c>
      <c r="N103" s="18">
        <f ca="1">VLOOKUP($B103,OFFSET(WLC!$B$255,2,Sintesi!N$3,78,5),4,FALSE)</f>
        <v>68.644990000000007</v>
      </c>
      <c r="O103" s="18">
        <f ca="1">VLOOKUP($B103,OFFSET(WLC!$B$255,2,Sintesi!O$3,78,5),4,FALSE)</f>
        <v>65.289500000000004</v>
      </c>
      <c r="P103" s="18">
        <f ca="1">VLOOKUP($B103,OFFSET(WLC!$B$255,2,Sintesi!P$3,78,5),4,FALSE)</f>
        <v>61.573790000000002</v>
      </c>
      <c r="Q103" s="18">
        <f ca="1">VLOOKUP($B103,OFFSET(WLC!$B$255,2,Sintesi!Q$3,78,5),4,FALSE)</f>
        <v>57.588569999999997</v>
      </c>
      <c r="R103" s="18">
        <f ca="1">VLOOKUP($B103,OFFSET(WLC!$B$255,2,Sintesi!R$3,78,5),4,FALSE)</f>
        <v>53.342370000000003</v>
      </c>
      <c r="S103" s="18">
        <f ca="1">VLOOKUP($B103,OFFSET(WLC!$B$255,2,Sintesi!S$3,78,5),4,FALSE)</f>
        <v>48.643210000000003</v>
      </c>
      <c r="T103" s="18">
        <f ca="1">VLOOKUP($B103,OFFSET(WLC!$B$255,2,Sintesi!T$3,78,5),4,FALSE)</f>
        <v>43.950580000000002</v>
      </c>
      <c r="Y103" s="14" t="s">
        <v>75</v>
      </c>
    </row>
    <row r="104" spans="1:51" x14ac:dyDescent="0.3">
      <c r="A104" s="133">
        <v>98</v>
      </c>
      <c r="B104" s="12" t="s">
        <v>43</v>
      </c>
      <c r="C104" s="13">
        <f ca="1">VLOOKUP($B104,OFFSET(Push!$B$2,2,0,78,5),4,FALSE)</f>
        <v>6.0991600000000004</v>
      </c>
      <c r="D104" s="13">
        <f ca="1">VLOOKUP($B104,OFFSET(WLC!$B$255,2,Sintesi!D$3,78,5),4,FALSE)</f>
        <v>5.73142</v>
      </c>
      <c r="E104" s="13">
        <f ca="1">VLOOKUP($B104,OFFSET(WLC!$B$255,2,Sintesi!E$3,78,5),4,FALSE)</f>
        <v>5.6323400000000001</v>
      </c>
      <c r="F104" s="13">
        <f ca="1">VLOOKUP($B104,OFFSET(WLC!$B$255,2,Sintesi!F$3,78,5),4,FALSE)</f>
        <v>5.50413</v>
      </c>
      <c r="G104" s="13">
        <f ca="1">VLOOKUP($B104,OFFSET(WLC!$B$255,2,Sintesi!G$3,78,5),4,FALSE)</f>
        <v>5.3572600000000001</v>
      </c>
      <c r="H104" s="13">
        <f ca="1">VLOOKUP($B104,OFFSET(WLC!$B$255,2,Sintesi!H$3,78,5),4,FALSE)</f>
        <v>5.1692799999999997</v>
      </c>
      <c r="I104" s="13">
        <f ca="1">VLOOKUP($B104,OFFSET(WLC!$B$255,2,Sintesi!I$3,78,5),4,FALSE)</f>
        <v>4.9746800000000002</v>
      </c>
      <c r="J104" s="13">
        <f ca="1">VLOOKUP($B104,OFFSET(WLC!$B$255,2,Sintesi!J$3,78,5),4,FALSE)</f>
        <v>4.7473700000000001</v>
      </c>
      <c r="K104" s="13">
        <f ca="1">VLOOKUP($B104,OFFSET(WLC!$B$255,2,Sintesi!K$3,78,5),4,FALSE)</f>
        <v>4.47356</v>
      </c>
      <c r="L104" s="13">
        <f ca="1">VLOOKUP($B104,OFFSET(WLC!$B$255,2,Sintesi!L$3,78,5),4,FALSE)</f>
        <v>4.1793100000000001</v>
      </c>
      <c r="M104" s="13">
        <f ca="1">VLOOKUP($B104,OFFSET(WLC!$B$255,2,Sintesi!M$3,78,5),4,FALSE)</f>
        <v>4.00298</v>
      </c>
      <c r="N104" s="13">
        <f ca="1">VLOOKUP($B104,OFFSET(WLC!$B$255,2,Sintesi!N$3,78,5),4,FALSE)</f>
        <v>3.8311600000000001</v>
      </c>
      <c r="O104" s="13">
        <f ca="1">VLOOKUP($B104,OFFSET(WLC!$B$255,2,Sintesi!O$3,78,5),4,FALSE)</f>
        <v>3.6412100000000001</v>
      </c>
      <c r="P104" s="13">
        <f ca="1">VLOOKUP($B104,OFFSET(WLC!$B$255,2,Sintesi!P$3,78,5),4,FALSE)</f>
        <v>3.4364300000000001</v>
      </c>
      <c r="Q104" s="13">
        <f ca="1">VLOOKUP($B104,OFFSET(WLC!$B$255,2,Sintesi!Q$3,78,5),4,FALSE)</f>
        <v>3.20824</v>
      </c>
      <c r="R104" s="13">
        <f ca="1">VLOOKUP($B104,OFFSET(WLC!$B$255,2,Sintesi!R$3,78,5),4,FALSE)</f>
        <v>2.9771399999999999</v>
      </c>
      <c r="S104" s="13">
        <f ca="1">VLOOKUP($B104,OFFSET(WLC!$B$255,2,Sintesi!S$3,78,5),4,FALSE)</f>
        <v>2.72052</v>
      </c>
      <c r="T104" s="13">
        <f ca="1">VLOOKUP($B104,OFFSET(WLC!$B$255,2,Sintesi!T$3,78,5),4,FALSE)</f>
        <v>2.4598900000000001</v>
      </c>
      <c r="Y104" s="9" t="s">
        <v>71</v>
      </c>
      <c r="Z104" s="9" t="s">
        <v>72</v>
      </c>
      <c r="AA104" s="9" t="s">
        <v>74</v>
      </c>
      <c r="AB104" s="30" t="str">
        <f t="shared" ref="AB104:AS104" si="110">AB90</f>
        <v>Push</v>
      </c>
      <c r="AC104" s="9">
        <f t="shared" ca="1" si="110"/>
        <v>34</v>
      </c>
      <c r="AD104" s="9">
        <f t="shared" ca="1" si="110"/>
        <v>32</v>
      </c>
      <c r="AE104" s="9">
        <f t="shared" ca="1" si="110"/>
        <v>30</v>
      </c>
      <c r="AF104" s="9">
        <f t="shared" ca="1" si="110"/>
        <v>28</v>
      </c>
      <c r="AG104" s="9">
        <f t="shared" ca="1" si="110"/>
        <v>26</v>
      </c>
      <c r="AH104" s="9">
        <f t="shared" ca="1" si="110"/>
        <v>24</v>
      </c>
      <c r="AI104" s="9">
        <f t="shared" ca="1" si="110"/>
        <v>22</v>
      </c>
      <c r="AJ104" s="9">
        <f t="shared" ca="1" si="110"/>
        <v>20</v>
      </c>
      <c r="AK104" s="9">
        <f t="shared" ca="1" si="110"/>
        <v>18</v>
      </c>
      <c r="AL104" s="9">
        <f t="shared" ca="1" si="110"/>
        <v>17</v>
      </c>
      <c r="AM104" s="9">
        <f t="shared" ca="1" si="110"/>
        <v>16</v>
      </c>
      <c r="AN104" s="9">
        <f t="shared" ca="1" si="110"/>
        <v>15</v>
      </c>
      <c r="AO104" s="9">
        <f t="shared" ca="1" si="110"/>
        <v>14</v>
      </c>
      <c r="AP104" s="9">
        <f t="shared" ca="1" si="110"/>
        <v>13</v>
      </c>
      <c r="AQ104" s="9">
        <f t="shared" ca="1" si="110"/>
        <v>12</v>
      </c>
      <c r="AR104" s="9">
        <f t="shared" ca="1" si="110"/>
        <v>11</v>
      </c>
      <c r="AS104" s="9">
        <f t="shared" ca="1" si="110"/>
        <v>10</v>
      </c>
    </row>
    <row r="105" spans="1:51" x14ac:dyDescent="0.3">
      <c r="A105" s="133">
        <v>99</v>
      </c>
      <c r="B105" s="12" t="s">
        <v>44</v>
      </c>
      <c r="C105" s="13">
        <f ca="1">VLOOKUP($B105,OFFSET(Push!$B$2,2,0,78,5),4,FALSE)</f>
        <v>6.8940599999999996</v>
      </c>
      <c r="D105" s="13">
        <f ca="1">VLOOKUP($B105,OFFSET(WLC!$B$255,2,Sintesi!D$3,78,5),4,FALSE)</f>
        <v>6.4972599999999998</v>
      </c>
      <c r="E105" s="13">
        <f ca="1">VLOOKUP($B105,OFFSET(WLC!$B$255,2,Sintesi!E$3,78,5),4,FALSE)</f>
        <v>6.3841099999999997</v>
      </c>
      <c r="F105" s="13">
        <f ca="1">VLOOKUP($B105,OFFSET(WLC!$B$255,2,Sintesi!F$3,78,5),4,FALSE)</f>
        <v>6.2511400000000004</v>
      </c>
      <c r="G105" s="13">
        <f ca="1">VLOOKUP($B105,OFFSET(WLC!$B$255,2,Sintesi!G$3,78,5),4,FALSE)</f>
        <v>6.0884499999999999</v>
      </c>
      <c r="H105" s="13">
        <f ca="1">VLOOKUP($B105,OFFSET(WLC!$B$255,2,Sintesi!H$3,78,5),4,FALSE)</f>
        <v>5.8755300000000004</v>
      </c>
      <c r="I105" s="13">
        <f ca="1">VLOOKUP($B105,OFFSET(WLC!$B$255,2,Sintesi!I$3,78,5),4,FALSE)</f>
        <v>5.6653799999999999</v>
      </c>
      <c r="J105" s="13">
        <f ca="1">VLOOKUP($B105,OFFSET(WLC!$B$255,2,Sintesi!J$3,78,5),4,FALSE)</f>
        <v>5.4129699999999996</v>
      </c>
      <c r="K105" s="13">
        <f ca="1">VLOOKUP($B105,OFFSET(WLC!$B$255,2,Sintesi!K$3,78,5),4,FALSE)</f>
        <v>5.1128299999999998</v>
      </c>
      <c r="L105" s="13">
        <f ca="1">VLOOKUP($B105,OFFSET(WLC!$B$255,2,Sintesi!L$3,78,5),4,FALSE)</f>
        <v>4.7877900000000002</v>
      </c>
      <c r="M105" s="13">
        <f ca="1">VLOOKUP($B105,OFFSET(WLC!$B$255,2,Sintesi!M$3,78,5),4,FALSE)</f>
        <v>4.5921000000000003</v>
      </c>
      <c r="N105" s="13">
        <f ca="1">VLOOKUP($B105,OFFSET(WLC!$B$255,2,Sintesi!N$3,78,5),4,FALSE)</f>
        <v>4.4028499999999999</v>
      </c>
      <c r="O105" s="13">
        <f ca="1">VLOOKUP($B105,OFFSET(WLC!$B$255,2,Sintesi!O$3,78,5),4,FALSE)</f>
        <v>4.1936499999999999</v>
      </c>
      <c r="P105" s="13">
        <f ca="1">VLOOKUP($B105,OFFSET(WLC!$B$255,2,Sintesi!P$3,78,5),4,FALSE)</f>
        <v>3.9645899999999998</v>
      </c>
      <c r="Q105" s="13">
        <f ca="1">VLOOKUP($B105,OFFSET(WLC!$B$255,2,Sintesi!Q$3,78,5),4,FALSE)</f>
        <v>3.7157300000000002</v>
      </c>
      <c r="R105" s="13">
        <f ca="1">VLOOKUP($B105,OFFSET(WLC!$B$255,2,Sintesi!R$3,78,5),4,FALSE)</f>
        <v>3.4527800000000002</v>
      </c>
      <c r="S105" s="13">
        <f ca="1">VLOOKUP($B105,OFFSET(WLC!$B$255,2,Sintesi!S$3,78,5),4,FALSE)</f>
        <v>3.1697600000000001</v>
      </c>
      <c r="T105" s="13">
        <f ca="1">VLOOKUP($B105,OFFSET(WLC!$B$255,2,Sintesi!T$3,78,5),4,FALSE)</f>
        <v>2.88157</v>
      </c>
      <c r="Y105" s="15">
        <v>0.12</v>
      </c>
      <c r="Z105" s="15">
        <f t="shared" ref="Z105:Z106" si="111">Y105*AA105</f>
        <v>0.96</v>
      </c>
      <c r="AA105" s="15">
        <v>8</v>
      </c>
      <c r="AB105" s="16">
        <f t="shared" ref="AB105:AS105" ca="1" si="112">Price-Dir_Cost-AB91</f>
        <v>6.4432833333333335</v>
      </c>
      <c r="AC105" s="16">
        <f t="shared" ca="1" si="112"/>
        <v>7.0893433333333338</v>
      </c>
      <c r="AD105" s="16">
        <f t="shared" ca="1" si="112"/>
        <v>7.1912866666666675</v>
      </c>
      <c r="AE105" s="16">
        <f t="shared" ca="1" si="112"/>
        <v>7.3342600000000004</v>
      </c>
      <c r="AF105" s="16">
        <f t="shared" ca="1" si="112"/>
        <v>7.4087266666666673</v>
      </c>
      <c r="AG105" s="16">
        <f t="shared" ca="1" si="112"/>
        <v>7.5503433333333332</v>
      </c>
      <c r="AH105" s="16">
        <f t="shared" ca="1" si="112"/>
        <v>7.4983599999999999</v>
      </c>
      <c r="AI105" s="16">
        <f t="shared" ca="1" si="112"/>
        <v>7.1803766666666666</v>
      </c>
      <c r="AJ105" s="16">
        <f t="shared" ca="1" si="112"/>
        <v>6.7198266666666679</v>
      </c>
      <c r="AK105" s="16">
        <f t="shared" ca="1" si="112"/>
        <v>5.4629433333333335</v>
      </c>
      <c r="AL105" s="16">
        <f t="shared" ca="1" si="112"/>
        <v>4.6588733333333323</v>
      </c>
      <c r="AM105" s="16">
        <f t="shared" ca="1" si="112"/>
        <v>3.4840000000000018</v>
      </c>
      <c r="AN105" s="16">
        <f t="shared" ca="1" si="112"/>
        <v>1.6134533333333323</v>
      </c>
      <c r="AO105" s="16">
        <f t="shared" ca="1" si="112"/>
        <v>-1.1331399999999974</v>
      </c>
      <c r="AP105" s="16">
        <f t="shared" ca="1" si="112"/>
        <v>-4.8557766666666673</v>
      </c>
      <c r="AQ105" s="16">
        <f t="shared" ca="1" si="112"/>
        <v>-10.851316666666662</v>
      </c>
      <c r="AR105" s="16">
        <f t="shared" ca="1" si="112"/>
        <v>-20.100423333333332</v>
      </c>
      <c r="AS105" s="16">
        <f t="shared" ca="1" si="112"/>
        <v>-33.453293333333335</v>
      </c>
      <c r="AU105" s="33">
        <f ca="1">MAX(AB105:AS105)</f>
        <v>7.5503433333333332</v>
      </c>
    </row>
    <row r="106" spans="1:51" x14ac:dyDescent="0.3">
      <c r="A106" s="133">
        <v>100</v>
      </c>
      <c r="B106" s="12" t="s">
        <v>19</v>
      </c>
      <c r="C106" s="13">
        <f ca="1">VLOOKUP($B106,OFFSET(Push!$B$2,2,0,78,5),4,FALSE)</f>
        <v>1.82351</v>
      </c>
      <c r="D106" s="13">
        <f ca="1">VLOOKUP($B106,OFFSET(WLC!$B$255,2,Sintesi!D$3,78,5),4,FALSE)</f>
        <v>1.7154799999999999</v>
      </c>
      <c r="E106" s="13">
        <f ca="1">VLOOKUP($B106,OFFSET(WLC!$B$255,2,Sintesi!E$3,78,5),4,FALSE)</f>
        <v>1.6856199999999999</v>
      </c>
      <c r="F106" s="13">
        <f ca="1">VLOOKUP($B106,OFFSET(WLC!$B$255,2,Sintesi!F$3,78,5),4,FALSE)</f>
        <v>1.64795</v>
      </c>
      <c r="G106" s="13">
        <f ca="1">VLOOKUP($B106,OFFSET(WLC!$B$255,2,Sintesi!G$3,78,5),4,FALSE)</f>
        <v>1.6036699999999999</v>
      </c>
      <c r="H106" s="13">
        <f ca="1">VLOOKUP($B106,OFFSET(WLC!$B$255,2,Sintesi!H$3,78,5),4,FALSE)</f>
        <v>1.54694</v>
      </c>
      <c r="I106" s="13">
        <f ca="1">VLOOKUP($B106,OFFSET(WLC!$B$255,2,Sintesi!I$3,78,5),4,FALSE)</f>
        <v>1.4884599999999999</v>
      </c>
      <c r="J106" s="13">
        <f ca="1">VLOOKUP($B106,OFFSET(WLC!$B$255,2,Sintesi!J$3,78,5),4,FALSE)</f>
        <v>1.4205000000000001</v>
      </c>
      <c r="K106" s="13">
        <f ca="1">VLOOKUP($B106,OFFSET(WLC!$B$255,2,Sintesi!K$3,78,5),4,FALSE)</f>
        <v>1.33907</v>
      </c>
      <c r="L106" s="13">
        <f ca="1">VLOOKUP($B106,OFFSET(WLC!$B$255,2,Sintesi!L$3,78,5),4,FALSE)</f>
        <v>1.2503899999999999</v>
      </c>
      <c r="M106" s="13">
        <f ca="1">VLOOKUP($B106,OFFSET(WLC!$B$255,2,Sintesi!M$3,78,5),4,FALSE)</f>
        <v>1.1969799999999999</v>
      </c>
      <c r="N106" s="13">
        <f ca="1">VLOOKUP($B106,OFFSET(WLC!$B$255,2,Sintesi!N$3,78,5),4,FALSE)</f>
        <v>1.1460999999999999</v>
      </c>
      <c r="O106" s="13">
        <f ca="1">VLOOKUP($B106,OFFSET(WLC!$B$255,2,Sintesi!O$3,78,5),4,FALSE)</f>
        <v>1.0889</v>
      </c>
      <c r="P106" s="13">
        <f ca="1">VLOOKUP($B106,OFFSET(WLC!$B$255,2,Sintesi!P$3,78,5),4,FALSE)</f>
        <v>1.0273600000000001</v>
      </c>
      <c r="Q106" s="13">
        <f ca="1">VLOOKUP($B106,OFFSET(WLC!$B$255,2,Sintesi!Q$3,78,5),4,FALSE)</f>
        <v>0.96004999999999996</v>
      </c>
      <c r="R106" s="13">
        <f ca="1">VLOOKUP($B106,OFFSET(WLC!$B$255,2,Sintesi!R$3,78,5),4,FALSE)</f>
        <v>0.89227000000000001</v>
      </c>
      <c r="S106" s="13">
        <f ca="1">VLOOKUP($B106,OFFSET(WLC!$B$255,2,Sintesi!S$3,78,5),4,FALSE)</f>
        <v>0.81791999999999998</v>
      </c>
      <c r="T106" s="13">
        <f ca="1">VLOOKUP($B106,OFFSET(WLC!$B$255,2,Sintesi!T$3,78,5),4,FALSE)</f>
        <v>0.74117</v>
      </c>
      <c r="Y106" s="15">
        <v>0.12</v>
      </c>
      <c r="Z106" s="15">
        <f t="shared" si="111"/>
        <v>0.84</v>
      </c>
      <c r="AA106" s="15">
        <v>7</v>
      </c>
      <c r="AB106" s="16">
        <f t="shared" ref="AB106:AS106" ca="1" si="113">Price-Dir_Cost-AB92</f>
        <v>7.1039966666666672</v>
      </c>
      <c r="AC106" s="16">
        <f t="shared" ca="1" si="113"/>
        <v>7.6811566666666664</v>
      </c>
      <c r="AD106" s="16">
        <f t="shared" ca="1" si="113"/>
        <v>7.772943333333334</v>
      </c>
      <c r="AE106" s="16">
        <f t="shared" ca="1" si="113"/>
        <v>7.9012899999999995</v>
      </c>
      <c r="AF106" s="16">
        <f t="shared" ca="1" si="113"/>
        <v>7.9701333333333331</v>
      </c>
      <c r="AG106" s="16">
        <f t="shared" ca="1" si="113"/>
        <v>8.0979466666666653</v>
      </c>
      <c r="AH106" s="16">
        <f t="shared" ca="1" si="113"/>
        <v>8.0568899999999992</v>
      </c>
      <c r="AI106" s="16">
        <f t="shared" ca="1" si="113"/>
        <v>7.7836333333333325</v>
      </c>
      <c r="AJ106" s="16">
        <f t="shared" ca="1" si="113"/>
        <v>7.3864333333333327</v>
      </c>
      <c r="AK106" s="16">
        <f t="shared" ca="1" si="113"/>
        <v>6.2938666666666663</v>
      </c>
      <c r="AL106" s="16">
        <f t="shared" ca="1" si="113"/>
        <v>5.5943266666666656</v>
      </c>
      <c r="AM106" s="16">
        <f t="shared" ca="1" si="113"/>
        <v>4.5719600000000007</v>
      </c>
      <c r="AN106" s="16">
        <f t="shared" ca="1" si="113"/>
        <v>2.9413066666666658</v>
      </c>
      <c r="AO106" s="16">
        <f t="shared" ca="1" si="113"/>
        <v>0.5461399999999994</v>
      </c>
      <c r="AP106" s="16">
        <f t="shared" ca="1" si="113"/>
        <v>-2.701153333333334</v>
      </c>
      <c r="AQ106" s="16">
        <f t="shared" ca="1" si="113"/>
        <v>-7.9324533333333314</v>
      </c>
      <c r="AR106" s="16">
        <f t="shared" ca="1" si="113"/>
        <v>-16.008226666666673</v>
      </c>
      <c r="AS106" s="16">
        <f t="shared" ca="1" si="113"/>
        <v>-27.671136666666669</v>
      </c>
      <c r="AU106" s="33">
        <f t="shared" ref="AU106:AU115" ca="1" si="114">MAX(AB106:AS106)</f>
        <v>8.0979466666666653</v>
      </c>
    </row>
    <row r="107" spans="1:51" x14ac:dyDescent="0.3">
      <c r="A107" s="133">
        <v>101</v>
      </c>
      <c r="B107" s="12" t="s">
        <v>20</v>
      </c>
      <c r="C107" s="13">
        <f ca="1">VLOOKUP($B107,OFFSET(Push!$B$2,2,0,78,5),4,FALSE)</f>
        <v>1.4475</v>
      </c>
      <c r="D107" s="13">
        <f ca="1">VLOOKUP($B107,OFFSET(WLC!$B$255,2,Sintesi!D$3,78,5),4,FALSE)</f>
        <v>1.4606699999999999</v>
      </c>
      <c r="E107" s="13">
        <f ca="1">VLOOKUP($B107,OFFSET(WLC!$B$255,2,Sintesi!E$3,78,5),4,FALSE)</f>
        <v>1.46984</v>
      </c>
      <c r="F107" s="13">
        <f ca="1">VLOOKUP($B107,OFFSET(WLC!$B$255,2,Sintesi!F$3,78,5),4,FALSE)</f>
        <v>1.4815499999999999</v>
      </c>
      <c r="G107" s="13">
        <f ca="1">VLOOKUP($B107,OFFSET(WLC!$B$255,2,Sintesi!G$3,78,5),4,FALSE)</f>
        <v>1.4963500000000001</v>
      </c>
      <c r="H107" s="13">
        <f ca="1">VLOOKUP($B107,OFFSET(WLC!$B$255,2,Sintesi!H$3,78,5),4,FALSE)</f>
        <v>1.52189</v>
      </c>
      <c r="I107" s="13">
        <f ca="1">VLOOKUP($B107,OFFSET(WLC!$B$255,2,Sintesi!I$3,78,5),4,FALSE)</f>
        <v>1.54494</v>
      </c>
      <c r="J107" s="13">
        <f ca="1">VLOOKUP($B107,OFFSET(WLC!$B$255,2,Sintesi!J$3,78,5),4,FALSE)</f>
        <v>1.57307</v>
      </c>
      <c r="K107" s="13">
        <f ca="1">VLOOKUP($B107,OFFSET(WLC!$B$255,2,Sintesi!K$3,78,5),4,FALSE)</f>
        <v>1.60825</v>
      </c>
      <c r="L107" s="13">
        <f ca="1">VLOOKUP($B107,OFFSET(WLC!$B$255,2,Sintesi!L$3,78,5),4,FALSE)</f>
        <v>1.6392800000000001</v>
      </c>
      <c r="M107" s="13">
        <f ca="1">VLOOKUP($B107,OFFSET(WLC!$B$255,2,Sintesi!M$3,78,5),4,FALSE)</f>
        <v>1.66052</v>
      </c>
      <c r="N107" s="13">
        <f ca="1">VLOOKUP($B107,OFFSET(WLC!$B$255,2,Sintesi!N$3,78,5),4,FALSE)</f>
        <v>1.66622</v>
      </c>
      <c r="O107" s="13">
        <f ca="1">VLOOKUP($B107,OFFSET(WLC!$B$255,2,Sintesi!O$3,78,5),4,FALSE)</f>
        <v>1.67482</v>
      </c>
      <c r="P107" s="13">
        <f ca="1">VLOOKUP($B107,OFFSET(WLC!$B$255,2,Sintesi!P$3,78,5),4,FALSE)</f>
        <v>1.67154</v>
      </c>
      <c r="Q107" s="13">
        <f ca="1">VLOOKUP($B107,OFFSET(WLC!$B$255,2,Sintesi!Q$3,78,5),4,FALSE)</f>
        <v>1.6587400000000001</v>
      </c>
      <c r="R107" s="13">
        <f ca="1">VLOOKUP($B107,OFFSET(WLC!$B$255,2,Sintesi!R$3,78,5),4,FALSE)</f>
        <v>1.6081399999999999</v>
      </c>
      <c r="S107" s="13">
        <f ca="1">VLOOKUP($B107,OFFSET(WLC!$B$255,2,Sintesi!S$3,78,5),4,FALSE)</f>
        <v>1.5449299999999999</v>
      </c>
      <c r="T107" s="13">
        <f ca="1">VLOOKUP($B107,OFFSET(WLC!$B$255,2,Sintesi!T$3,78,5),4,FALSE)</f>
        <v>1.4548700000000001</v>
      </c>
      <c r="Y107" s="15">
        <v>0.12</v>
      </c>
      <c r="Z107" s="15">
        <f>Y107*AA107</f>
        <v>0.72</v>
      </c>
      <c r="AA107" s="15">
        <v>6</v>
      </c>
      <c r="AB107" s="16">
        <f t="shared" ref="AB107:AS107" ca="1" si="115">Price-Dir_Cost-AB93</f>
        <v>7.76471</v>
      </c>
      <c r="AC107" s="16">
        <f t="shared" ca="1" si="115"/>
        <v>8.2729700000000008</v>
      </c>
      <c r="AD107" s="16">
        <f t="shared" ca="1" si="115"/>
        <v>8.3546000000000014</v>
      </c>
      <c r="AE107" s="16">
        <f t="shared" ca="1" si="115"/>
        <v>8.4683200000000003</v>
      </c>
      <c r="AF107" s="16">
        <f t="shared" ca="1" si="115"/>
        <v>8.5315399999999997</v>
      </c>
      <c r="AG107" s="16">
        <f t="shared" ca="1" si="115"/>
        <v>8.6455500000000001</v>
      </c>
      <c r="AH107" s="16">
        <f t="shared" ca="1" si="115"/>
        <v>8.6154200000000003</v>
      </c>
      <c r="AI107" s="16">
        <f t="shared" ca="1" si="115"/>
        <v>8.3868899999999993</v>
      </c>
      <c r="AJ107" s="16">
        <f t="shared" ca="1" si="115"/>
        <v>8.0530399999999993</v>
      </c>
      <c r="AK107" s="16">
        <f t="shared" ca="1" si="115"/>
        <v>7.12479</v>
      </c>
      <c r="AL107" s="16">
        <f t="shared" ca="1" si="115"/>
        <v>6.5297799999999988</v>
      </c>
      <c r="AM107" s="16">
        <f t="shared" ca="1" si="115"/>
        <v>5.6599199999999996</v>
      </c>
      <c r="AN107" s="16">
        <f t="shared" ca="1" si="115"/>
        <v>4.2691599999999994</v>
      </c>
      <c r="AO107" s="16">
        <f t="shared" ca="1" si="115"/>
        <v>2.2254199999999997</v>
      </c>
      <c r="AP107" s="16">
        <f t="shared" ca="1" si="115"/>
        <v>-0.54653000000000063</v>
      </c>
      <c r="AQ107" s="16">
        <f t="shared" ca="1" si="115"/>
        <v>-5.0135899999999971</v>
      </c>
      <c r="AR107" s="16">
        <f t="shared" ca="1" si="115"/>
        <v>-11.916029999999999</v>
      </c>
      <c r="AS107" s="16">
        <f t="shared" ca="1" si="115"/>
        <v>-21.888980000000004</v>
      </c>
      <c r="AU107" s="33">
        <f t="shared" ca="1" si="114"/>
        <v>8.6455500000000001</v>
      </c>
    </row>
    <row r="108" spans="1:51" x14ac:dyDescent="0.3">
      <c r="A108" s="133">
        <v>102</v>
      </c>
      <c r="B108" s="12" t="s">
        <v>23</v>
      </c>
      <c r="C108" s="13">
        <f ca="1">VLOOKUP($B108,OFFSET(Push!$B$2,2,0,78,5),4,FALSE)</f>
        <v>1.98214</v>
      </c>
      <c r="D108" s="13">
        <f ca="1">VLOOKUP($B108,OFFSET(WLC!$B$255,2,Sintesi!D$3,78,5),4,FALSE)</f>
        <v>1.7754399999999999</v>
      </c>
      <c r="E108" s="13">
        <f ca="1">VLOOKUP($B108,OFFSET(WLC!$B$255,2,Sintesi!E$3,78,5),4,FALSE)</f>
        <v>1.7449699999999999</v>
      </c>
      <c r="F108" s="13">
        <f ca="1">VLOOKUP($B108,OFFSET(WLC!$B$255,2,Sintesi!F$3,78,5),4,FALSE)</f>
        <v>1.70109</v>
      </c>
      <c r="G108" s="13">
        <f ca="1">VLOOKUP($B108,OFFSET(WLC!$B$255,2,Sintesi!G$3,78,5),4,FALSE)</f>
        <v>1.6842200000000001</v>
      </c>
      <c r="H108" s="13">
        <f ca="1">VLOOKUP($B108,OFFSET(WLC!$B$255,2,Sintesi!H$3,78,5),4,FALSE)</f>
        <v>1.6428100000000001</v>
      </c>
      <c r="I108" s="13">
        <f ca="1">VLOOKUP($B108,OFFSET(WLC!$B$255,2,Sintesi!I$3,78,5),4,FALSE)</f>
        <v>1.6755899999999999</v>
      </c>
      <c r="J108" s="13">
        <f ca="1">VLOOKUP($B108,OFFSET(WLC!$B$255,2,Sintesi!J$3,78,5),4,FALSE)</f>
        <v>1.8097700000000001</v>
      </c>
      <c r="K108" s="13">
        <f ca="1">VLOOKUP($B108,OFFSET(WLC!$B$255,2,Sintesi!K$3,78,5),4,FALSE)</f>
        <v>1.9998199999999999</v>
      </c>
      <c r="L108" s="13">
        <f ca="1">VLOOKUP($B108,OFFSET(WLC!$B$255,2,Sintesi!L$3,78,5),4,FALSE)</f>
        <v>2.4927700000000002</v>
      </c>
      <c r="M108" s="13">
        <f ca="1">VLOOKUP($B108,OFFSET(WLC!$B$255,2,Sintesi!M$3,78,5),4,FALSE)</f>
        <v>2.8063600000000002</v>
      </c>
      <c r="N108" s="13">
        <f ca="1">VLOOKUP($B108,OFFSET(WLC!$B$255,2,Sintesi!N$3,78,5),4,FALSE)</f>
        <v>3.2638799999999999</v>
      </c>
      <c r="O108" s="13">
        <f ca="1">VLOOKUP($B108,OFFSET(WLC!$B$255,2,Sintesi!O$3,78,5),4,FALSE)</f>
        <v>3.9835600000000002</v>
      </c>
      <c r="P108" s="13">
        <f ca="1">VLOOKUP($B108,OFFSET(WLC!$B$255,2,Sintesi!P$3,78,5),4,FALSE)</f>
        <v>5.0378400000000001</v>
      </c>
      <c r="Q108" s="13">
        <f ca="1">VLOOKUP($B108,OFFSET(WLC!$B$255,2,Sintesi!Q$3,78,5),4,FALSE)</f>
        <v>6.46387</v>
      </c>
      <c r="R108" s="13">
        <f ca="1">VLOOKUP($B108,OFFSET(WLC!$B$255,2,Sintesi!R$3,78,5),4,FALSE)</f>
        <v>8.7565899999999992</v>
      </c>
      <c r="S108" s="13">
        <f ca="1">VLOOKUP($B108,OFFSET(WLC!$B$255,2,Sintesi!S$3,78,5),4,FALSE)</f>
        <v>12.276590000000001</v>
      </c>
      <c r="T108" s="13">
        <f ca="1">VLOOKUP($B108,OFFSET(WLC!$B$255,2,Sintesi!T$3,78,5),4,FALSE)</f>
        <v>17.34647</v>
      </c>
      <c r="Y108" s="15">
        <v>0.12</v>
      </c>
      <c r="Z108" s="15">
        <f t="shared" ref="Z108:Z115" si="116">Y108*AA108</f>
        <v>0.6</v>
      </c>
      <c r="AA108" s="15">
        <v>5</v>
      </c>
      <c r="AB108" s="16">
        <f t="shared" ref="AB108:AS108" ca="1" si="117">Price-Dir_Cost-AB94</f>
        <v>8.4254233333333328</v>
      </c>
      <c r="AC108" s="16">
        <f t="shared" ca="1" si="117"/>
        <v>8.8647833333333335</v>
      </c>
      <c r="AD108" s="16">
        <f t="shared" ca="1" si="117"/>
        <v>8.936256666666667</v>
      </c>
      <c r="AE108" s="16">
        <f t="shared" ca="1" si="117"/>
        <v>9.0353499999999993</v>
      </c>
      <c r="AF108" s="16">
        <f t="shared" ca="1" si="117"/>
        <v>9.0929466666666663</v>
      </c>
      <c r="AG108" s="16">
        <f t="shared" ca="1" si="117"/>
        <v>9.1931533333333331</v>
      </c>
      <c r="AH108" s="16">
        <f t="shared" ca="1" si="117"/>
        <v>9.1739499999999996</v>
      </c>
      <c r="AI108" s="16">
        <f t="shared" ca="1" si="117"/>
        <v>8.9901466666666661</v>
      </c>
      <c r="AJ108" s="16">
        <f t="shared" ca="1" si="117"/>
        <v>8.7196466666666659</v>
      </c>
      <c r="AK108" s="16">
        <f t="shared" ca="1" si="117"/>
        <v>7.9557133333333327</v>
      </c>
      <c r="AL108" s="16">
        <f t="shared" ca="1" si="117"/>
        <v>7.4652333333333329</v>
      </c>
      <c r="AM108" s="16">
        <f t="shared" ca="1" si="117"/>
        <v>6.7478800000000003</v>
      </c>
      <c r="AN108" s="16">
        <f t="shared" ca="1" si="117"/>
        <v>5.597013333333333</v>
      </c>
      <c r="AO108" s="16">
        <f t="shared" ca="1" si="117"/>
        <v>3.9047000000000001</v>
      </c>
      <c r="AP108" s="16">
        <f t="shared" ca="1" si="117"/>
        <v>1.6080933333333327</v>
      </c>
      <c r="AQ108" s="16">
        <f t="shared" ca="1" si="117"/>
        <v>-2.0947266666666664</v>
      </c>
      <c r="AR108" s="16">
        <f t="shared" ca="1" si="117"/>
        <v>-7.823833333333333</v>
      </c>
      <c r="AS108" s="16">
        <f t="shared" ca="1" si="117"/>
        <v>-16.106823333333335</v>
      </c>
      <c r="AU108" s="33">
        <f t="shared" ca="1" si="114"/>
        <v>9.1931533333333331</v>
      </c>
    </row>
    <row r="109" spans="1:51" x14ac:dyDescent="0.3">
      <c r="A109" s="133">
        <v>103</v>
      </c>
      <c r="B109" s="12" t="s">
        <v>17</v>
      </c>
      <c r="C109" s="13">
        <f ca="1">VLOOKUP($B109,OFFSET(Push!$B$2,2,0,78,5),4,FALSE)</f>
        <v>90.41695</v>
      </c>
      <c r="D109" s="13">
        <f ca="1">VLOOKUP($B109,OFFSET(WLC!$B$255,2,Sintesi!D$3,78,5),4,FALSE)</f>
        <v>90.111159999999998</v>
      </c>
      <c r="E109" s="13">
        <f ca="1">VLOOKUP($B109,OFFSET(WLC!$B$255,2,Sintesi!E$3,78,5),4,FALSE)</f>
        <v>90.058099999999996</v>
      </c>
      <c r="F109" s="13">
        <f ca="1">VLOOKUP($B109,OFFSET(WLC!$B$255,2,Sintesi!F$3,78,5),4,FALSE)</f>
        <v>89.985290000000006</v>
      </c>
      <c r="G109" s="13">
        <f ca="1">VLOOKUP($B109,OFFSET(WLC!$B$255,2,Sintesi!G$3,78,5),4,FALSE)</f>
        <v>89.940269999999998</v>
      </c>
      <c r="H109" s="13">
        <f ca="1">VLOOKUP($B109,OFFSET(WLC!$B$255,2,Sintesi!H$3,78,5),4,FALSE)</f>
        <v>89.854830000000007</v>
      </c>
      <c r="I109" s="13">
        <f ca="1">VLOOKUP($B109,OFFSET(WLC!$B$255,2,Sintesi!I$3,78,5),4,FALSE)</f>
        <v>89.849289999999996</v>
      </c>
      <c r="J109" s="13">
        <f ca="1">VLOOKUP($B109,OFFSET(WLC!$B$255,2,Sintesi!J$3,78,5),4,FALSE)</f>
        <v>89.931650000000005</v>
      </c>
      <c r="K109" s="13">
        <f ca="1">VLOOKUP($B109,OFFSET(WLC!$B$255,2,Sintesi!K$3,78,5),4,FALSE)</f>
        <v>90.071129999999997</v>
      </c>
      <c r="L109" s="13">
        <f ca="1">VLOOKUP($B109,OFFSET(WLC!$B$255,2,Sintesi!L$3,78,5),4,FALSE)</f>
        <v>90.488780000000006</v>
      </c>
      <c r="M109" s="13">
        <f ca="1">VLOOKUP($B109,OFFSET(WLC!$B$255,2,Sintesi!M$3,78,5),4,FALSE)</f>
        <v>90.733580000000003</v>
      </c>
      <c r="N109" s="13">
        <f ca="1">VLOOKUP($B109,OFFSET(WLC!$B$255,2,Sintesi!N$3,78,5),4,FALSE)</f>
        <v>91.114130000000003</v>
      </c>
      <c r="O109" s="13">
        <f ca="1">VLOOKUP($B109,OFFSET(WLC!$B$255,2,Sintesi!O$3,78,5),4,FALSE)</f>
        <v>91.734250000000003</v>
      </c>
      <c r="P109" s="13">
        <f ca="1">VLOOKUP($B109,OFFSET(WLC!$B$255,2,Sintesi!P$3,78,5),4,FALSE)</f>
        <v>92.674080000000004</v>
      </c>
      <c r="Q109" s="13">
        <f ca="1">VLOOKUP($B109,OFFSET(WLC!$B$255,2,Sintesi!Q$3,78,5),4,FALSE)</f>
        <v>93.902540000000002</v>
      </c>
      <c r="R109" s="13">
        <f ca="1">VLOOKUP($B109,OFFSET(WLC!$B$255,2,Sintesi!R$3,78,5),4,FALSE)</f>
        <v>95.828389999999999</v>
      </c>
      <c r="S109" s="13">
        <f ca="1">VLOOKUP($B109,OFFSET(WLC!$B$255,2,Sintesi!S$3,78,5),4,FALSE)</f>
        <v>98.934749999999994</v>
      </c>
      <c r="T109" s="13">
        <f ca="1">VLOOKUP($B109,OFFSET(WLC!$B$255,2,Sintesi!T$3,78,5),4,FALSE)</f>
        <v>103.3814</v>
      </c>
      <c r="Y109" s="15">
        <v>0.12</v>
      </c>
      <c r="Z109" s="15">
        <f t="shared" si="116"/>
        <v>0.48</v>
      </c>
      <c r="AA109" s="15">
        <v>4</v>
      </c>
      <c r="AB109" s="16">
        <f t="shared" ref="AB109:AS109" ca="1" si="118">Price-Dir_Cost-AB95</f>
        <v>9.0861366666666665</v>
      </c>
      <c r="AC109" s="16">
        <f t="shared" ca="1" si="118"/>
        <v>9.4565966666666661</v>
      </c>
      <c r="AD109" s="16">
        <f t="shared" ca="1" si="118"/>
        <v>9.5179133333333343</v>
      </c>
      <c r="AE109" s="16">
        <f t="shared" ca="1" si="118"/>
        <v>9.6023800000000001</v>
      </c>
      <c r="AF109" s="16">
        <f t="shared" ca="1" si="118"/>
        <v>9.6543533333333329</v>
      </c>
      <c r="AG109" s="16">
        <f t="shared" ca="1" si="118"/>
        <v>9.7407566666666661</v>
      </c>
      <c r="AH109" s="16">
        <f t="shared" ca="1" si="118"/>
        <v>9.7324800000000007</v>
      </c>
      <c r="AI109" s="16">
        <f t="shared" ca="1" si="118"/>
        <v>9.5934033333333328</v>
      </c>
      <c r="AJ109" s="16">
        <f t="shared" ca="1" si="118"/>
        <v>9.3862533333333342</v>
      </c>
      <c r="AK109" s="16">
        <f t="shared" ca="1" si="118"/>
        <v>8.7866366666666664</v>
      </c>
      <c r="AL109" s="16">
        <f t="shared" ca="1" si="118"/>
        <v>8.4006866666666671</v>
      </c>
      <c r="AM109" s="16">
        <f t="shared" ca="1" si="118"/>
        <v>7.835840000000001</v>
      </c>
      <c r="AN109" s="16">
        <f t="shared" ca="1" si="118"/>
        <v>6.9248666666666665</v>
      </c>
      <c r="AO109" s="16">
        <f t="shared" ca="1" si="118"/>
        <v>5.5839800000000004</v>
      </c>
      <c r="AP109" s="16">
        <f t="shared" ca="1" si="118"/>
        <v>3.762716666666666</v>
      </c>
      <c r="AQ109" s="16">
        <f t="shared" ca="1" si="118"/>
        <v>0.82413666666666785</v>
      </c>
      <c r="AR109" s="16">
        <f t="shared" ca="1" si="118"/>
        <v>-3.7316366666666667</v>
      </c>
      <c r="AS109" s="16">
        <f t="shared" ca="1" si="118"/>
        <v>-10.324666666666666</v>
      </c>
      <c r="AU109" s="33">
        <f t="shared" ca="1" si="114"/>
        <v>9.7407566666666661</v>
      </c>
    </row>
    <row r="110" spans="1:51" x14ac:dyDescent="0.3">
      <c r="A110" s="133">
        <v>104</v>
      </c>
      <c r="B110" s="12" t="s">
        <v>26</v>
      </c>
      <c r="C110" s="13">
        <f ca="1">VLOOKUP($B110,OFFSET(Push!$B$2,2,0,78,5),4,FALSE)</f>
        <v>9.6505200000000002</v>
      </c>
      <c r="D110" s="13">
        <f ca="1">VLOOKUP($B110,OFFSET(WLC!$B$255,2,Sintesi!D$3,78,5),4,FALSE)</f>
        <v>9.9513300000000005</v>
      </c>
      <c r="E110" s="13">
        <f ca="1">VLOOKUP($B110,OFFSET(WLC!$B$255,2,Sintesi!E$3,78,5),4,FALSE)</f>
        <v>10.00216</v>
      </c>
      <c r="F110" s="13">
        <f ca="1">VLOOKUP($B110,OFFSET(WLC!$B$255,2,Sintesi!F$3,78,5),4,FALSE)</f>
        <v>10.071479999999999</v>
      </c>
      <c r="G110" s="13">
        <f ca="1">VLOOKUP($B110,OFFSET(WLC!$B$255,2,Sintesi!G$3,78,5),4,FALSE)</f>
        <v>10.11806</v>
      </c>
      <c r="H110" s="13">
        <f ca="1">VLOOKUP($B110,OFFSET(WLC!$B$255,2,Sintesi!H$3,78,5),4,FALSE)</f>
        <v>10.188420000000001</v>
      </c>
      <c r="I110" s="13">
        <f ca="1">VLOOKUP($B110,OFFSET(WLC!$B$255,2,Sintesi!I$3,78,5),4,FALSE)</f>
        <v>10.19056</v>
      </c>
      <c r="J110" s="13">
        <f ca="1">VLOOKUP($B110,OFFSET(WLC!$B$255,2,Sintesi!J$3,78,5),4,FALSE)</f>
        <v>10.094110000000001</v>
      </c>
      <c r="K110" s="13">
        <f ca="1">VLOOKUP($B110,OFFSET(WLC!$B$255,2,Sintesi!K$3,78,5),4,FALSE)</f>
        <v>9.94956</v>
      </c>
      <c r="L110" s="13">
        <f ca="1">VLOOKUP($B110,OFFSET(WLC!$B$255,2,Sintesi!L$3,78,5),4,FALSE)</f>
        <v>9.5111699999999999</v>
      </c>
      <c r="M110" s="13">
        <f ca="1">VLOOKUP($B110,OFFSET(WLC!$B$255,2,Sintesi!M$3,78,5),4,FALSE)</f>
        <v>9.2233400000000003</v>
      </c>
      <c r="N110" s="13">
        <f ca="1">VLOOKUP($B110,OFFSET(WLC!$B$255,2,Sintesi!N$3,78,5),4,FALSE)</f>
        <v>8.8054400000000008</v>
      </c>
      <c r="O110" s="13">
        <f ca="1">VLOOKUP($B110,OFFSET(WLC!$B$255,2,Sintesi!O$3,78,5),4,FALSE)</f>
        <v>8.1254299999999997</v>
      </c>
      <c r="P110" s="13">
        <f ca="1">VLOOKUP($B110,OFFSET(WLC!$B$255,2,Sintesi!P$3,78,5),4,FALSE)</f>
        <v>7.1272900000000003</v>
      </c>
      <c r="Q110" s="13">
        <f ca="1">VLOOKUP($B110,OFFSET(WLC!$B$255,2,Sintesi!Q$3,78,5),4,FALSE)</f>
        <v>5.7608100000000002</v>
      </c>
      <c r="R110" s="13">
        <f ca="1">VLOOKUP($B110,OFFSET(WLC!$B$255,2,Sintesi!R$3,78,5),4,FALSE)</f>
        <v>3.54298</v>
      </c>
      <c r="S110" s="13">
        <f ca="1">VLOOKUP($B110,OFFSET(WLC!$B$255,2,Sintesi!S$3,78,5),4,FALSE)</f>
        <v>0.11223</v>
      </c>
      <c r="T110" s="13">
        <f ca="1">VLOOKUP($B110,OFFSET(WLC!$B$255,2,Sintesi!T$3,78,5),4,FALSE)</f>
        <v>-4.8707099999999999</v>
      </c>
      <c r="Y110" s="15">
        <v>0.12</v>
      </c>
      <c r="Z110" s="15">
        <f t="shared" si="116"/>
        <v>0.36</v>
      </c>
      <c r="AA110" s="15">
        <v>3</v>
      </c>
      <c r="AB110" s="16">
        <f t="shared" ref="AB110:AS110" ca="1" si="119">Price-Dir_Cost-AB96</f>
        <v>9.7468500000000002</v>
      </c>
      <c r="AC110" s="16">
        <f t="shared" ca="1" si="119"/>
        <v>10.048410000000001</v>
      </c>
      <c r="AD110" s="16">
        <f t="shared" ca="1" si="119"/>
        <v>10.09957</v>
      </c>
      <c r="AE110" s="16">
        <f t="shared" ca="1" si="119"/>
        <v>10.169409999999999</v>
      </c>
      <c r="AF110" s="16">
        <f t="shared" ca="1" si="119"/>
        <v>10.21576</v>
      </c>
      <c r="AG110" s="16">
        <f t="shared" ca="1" si="119"/>
        <v>10.288360000000001</v>
      </c>
      <c r="AH110" s="16">
        <f t="shared" ca="1" si="119"/>
        <v>10.29101</v>
      </c>
      <c r="AI110" s="16">
        <f t="shared" ca="1" si="119"/>
        <v>10.19666</v>
      </c>
      <c r="AJ110" s="16">
        <f t="shared" ca="1" si="119"/>
        <v>10.052859999999999</v>
      </c>
      <c r="AK110" s="16">
        <f t="shared" ca="1" si="119"/>
        <v>9.617560000000001</v>
      </c>
      <c r="AL110" s="16">
        <f t="shared" ca="1" si="119"/>
        <v>9.3361400000000003</v>
      </c>
      <c r="AM110" s="16">
        <f t="shared" ca="1" si="119"/>
        <v>8.9238</v>
      </c>
      <c r="AN110" s="16">
        <f t="shared" ca="1" si="119"/>
        <v>8.2527200000000001</v>
      </c>
      <c r="AO110" s="16">
        <f t="shared" ca="1" si="119"/>
        <v>7.2632599999999998</v>
      </c>
      <c r="AP110" s="16">
        <f t="shared" ca="1" si="119"/>
        <v>5.9173399999999994</v>
      </c>
      <c r="AQ110" s="16">
        <f t="shared" ca="1" si="119"/>
        <v>3.7430000000000003</v>
      </c>
      <c r="AR110" s="16">
        <f t="shared" ca="1" si="119"/>
        <v>0.36055999999999955</v>
      </c>
      <c r="AS110" s="16">
        <f t="shared" ca="1" si="119"/>
        <v>-4.54251</v>
      </c>
      <c r="AU110" s="33">
        <f t="shared" ca="1" si="114"/>
        <v>10.29101</v>
      </c>
    </row>
    <row r="111" spans="1:51" x14ac:dyDescent="0.3">
      <c r="A111" s="133">
        <v>105</v>
      </c>
      <c r="B111" s="17" t="s">
        <v>29</v>
      </c>
      <c r="C111" s="21">
        <f ca="1">VLOOKUP($B111,OFFSET(Push!$B$2,2,0,78,5),4,FALSE)</f>
        <v>50954.060649999999</v>
      </c>
      <c r="D111" s="21">
        <f ca="1">VLOOKUP($B111,OFFSET(WLC!$B$255,2,Sintesi!D$3,78,5),4,FALSE)</f>
        <v>52568.353190000002</v>
      </c>
      <c r="E111" s="21">
        <f ca="1">VLOOKUP($B111,OFFSET(WLC!$B$255,2,Sintesi!E$3,78,5),4,FALSE)</f>
        <v>52838.618269999999</v>
      </c>
      <c r="F111" s="21">
        <f ca="1">VLOOKUP($B111,OFFSET(WLC!$B$255,2,Sintesi!F$3,78,5),4,FALSE)</f>
        <v>53219.54621</v>
      </c>
      <c r="G111" s="21">
        <f ca="1">VLOOKUP($B111,OFFSET(WLC!$B$255,2,Sintesi!G$3,78,5),4,FALSE)</f>
        <v>53454.995600000002</v>
      </c>
      <c r="H111" s="21">
        <f ca="1">VLOOKUP($B111,OFFSET(WLC!$B$255,2,Sintesi!H$3,78,5),4,FALSE)</f>
        <v>53850.32905</v>
      </c>
      <c r="I111" s="21">
        <f ca="1">VLOOKUP($B111,OFFSET(WLC!$B$255,2,Sintesi!I$3,78,5),4,FALSE)</f>
        <v>53856.94889</v>
      </c>
      <c r="J111" s="21">
        <f ca="1">VLOOKUP($B111,OFFSET(WLC!$B$255,2,Sintesi!J$3,78,5),4,FALSE)</f>
        <v>53363.986129999998</v>
      </c>
      <c r="K111" s="21">
        <f ca="1">VLOOKUP($B111,OFFSET(WLC!$B$255,2,Sintesi!K$3,78,5),4,FALSE)</f>
        <v>52595.504789999999</v>
      </c>
      <c r="L111" s="21">
        <f ca="1">VLOOKUP($B111,OFFSET(WLC!$B$255,2,Sintesi!L$3,78,5),4,FALSE)</f>
        <v>50252.790439999997</v>
      </c>
      <c r="M111" s="21">
        <f ca="1">VLOOKUP($B111,OFFSET(WLC!$B$255,2,Sintesi!M$3,78,5),4,FALSE)</f>
        <v>48703.42355</v>
      </c>
      <c r="N111" s="21">
        <f ca="1">VLOOKUP($B111,OFFSET(WLC!$B$255,2,Sintesi!N$3,78,5),4,FALSE)</f>
        <v>46483.799610000002</v>
      </c>
      <c r="O111" s="21">
        <f ca="1">VLOOKUP($B111,OFFSET(WLC!$B$255,2,Sintesi!O$3,78,5),4,FALSE)</f>
        <v>42849.218800000002</v>
      </c>
      <c r="P111" s="21">
        <f ca="1">VLOOKUP($B111,OFFSET(WLC!$B$255,2,Sintesi!P$3,78,5),4,FALSE)</f>
        <v>37551.761079999997</v>
      </c>
      <c r="Q111" s="21">
        <f ca="1">VLOOKUP($B111,OFFSET(WLC!$B$255,2,Sintesi!Q$3,78,5),4,FALSE)</f>
        <v>30285.969300000001</v>
      </c>
      <c r="R111" s="21">
        <f ca="1">VLOOKUP($B111,OFFSET(WLC!$B$255,2,Sintesi!R$3,78,5),4,FALSE)</f>
        <v>18525.267339999999</v>
      </c>
      <c r="S111" s="21">
        <f ca="1">VLOOKUP($B111,OFFSET(WLC!$B$255,2,Sintesi!S$3,78,5),4,FALSE)</f>
        <v>515.22185999999999</v>
      </c>
      <c r="T111" s="21">
        <f ca="1">VLOOKUP($B111,OFFSET(WLC!$B$255,2,Sintesi!T$3,78,5),4,FALSE)</f>
        <v>-25289.10888</v>
      </c>
      <c r="Y111" s="15">
        <v>0.12</v>
      </c>
      <c r="Z111" s="15">
        <f t="shared" si="116"/>
        <v>0.24</v>
      </c>
      <c r="AA111" s="15">
        <v>2</v>
      </c>
      <c r="AB111" s="16">
        <f t="shared" ref="AB111:AS111" ca="1" si="120">Price-Dir_Cost-AB97</f>
        <v>10.407563333333334</v>
      </c>
      <c r="AC111" s="16">
        <f t="shared" ca="1" si="120"/>
        <v>10.640223333333333</v>
      </c>
      <c r="AD111" s="16">
        <f t="shared" ca="1" si="120"/>
        <v>10.681226666666667</v>
      </c>
      <c r="AE111" s="16">
        <f t="shared" ca="1" si="120"/>
        <v>10.73644</v>
      </c>
      <c r="AF111" s="16">
        <f t="shared" ca="1" si="120"/>
        <v>10.777166666666666</v>
      </c>
      <c r="AG111" s="16">
        <f t="shared" ca="1" si="120"/>
        <v>10.835963333333332</v>
      </c>
      <c r="AH111" s="16">
        <f t="shared" ca="1" si="120"/>
        <v>10.849540000000001</v>
      </c>
      <c r="AI111" s="16">
        <f t="shared" ca="1" si="120"/>
        <v>10.799916666666666</v>
      </c>
      <c r="AJ111" s="16">
        <f t="shared" ca="1" si="120"/>
        <v>10.719466666666667</v>
      </c>
      <c r="AK111" s="16">
        <f t="shared" ca="1" si="120"/>
        <v>10.448483333333334</v>
      </c>
      <c r="AL111" s="16">
        <f t="shared" ca="1" si="120"/>
        <v>10.271593333333334</v>
      </c>
      <c r="AM111" s="16">
        <f t="shared" ca="1" si="120"/>
        <v>10.011760000000001</v>
      </c>
      <c r="AN111" s="16">
        <f t="shared" ca="1" si="120"/>
        <v>9.5805733333333336</v>
      </c>
      <c r="AO111" s="16">
        <f t="shared" ca="1" si="120"/>
        <v>8.942540000000001</v>
      </c>
      <c r="AP111" s="16">
        <f t="shared" ca="1" si="120"/>
        <v>8.0719633333333327</v>
      </c>
      <c r="AQ111" s="16">
        <f t="shared" ca="1" si="120"/>
        <v>6.6618633333333346</v>
      </c>
      <c r="AR111" s="16">
        <f t="shared" ca="1" si="120"/>
        <v>4.4527566666666676</v>
      </c>
      <c r="AS111" s="16">
        <f t="shared" ca="1" si="120"/>
        <v>1.2396466666666672</v>
      </c>
      <c r="AU111" s="33">
        <f t="shared" ca="1" si="114"/>
        <v>10.849540000000001</v>
      </c>
    </row>
    <row r="112" spans="1:51" x14ac:dyDescent="0.3">
      <c r="A112" s="133">
        <v>106</v>
      </c>
      <c r="B112" s="22" t="s">
        <v>55</v>
      </c>
      <c r="C112" s="23">
        <f ca="1">C106+C107</f>
        <v>3.27101</v>
      </c>
      <c r="D112" s="23">
        <f t="shared" ref="D112:P112" ca="1" si="121">D106+D107</f>
        <v>3.1761499999999998</v>
      </c>
      <c r="E112" s="23">
        <f t="shared" ca="1" si="121"/>
        <v>3.1554599999999997</v>
      </c>
      <c r="F112" s="23">
        <f t="shared" ca="1" si="121"/>
        <v>3.1295000000000002</v>
      </c>
      <c r="G112" s="23">
        <f t="shared" ca="1" si="121"/>
        <v>3.1000199999999998</v>
      </c>
      <c r="H112" s="23">
        <f t="shared" ca="1" si="121"/>
        <v>3.0688300000000002</v>
      </c>
      <c r="I112" s="23">
        <f t="shared" ca="1" si="121"/>
        <v>3.0333999999999999</v>
      </c>
      <c r="J112" s="23">
        <f t="shared" ca="1" si="121"/>
        <v>2.9935700000000001</v>
      </c>
      <c r="K112" s="23">
        <f t="shared" ca="1" si="121"/>
        <v>2.9473199999999999</v>
      </c>
      <c r="L112" s="23">
        <f t="shared" ca="1" si="121"/>
        <v>2.8896699999999997</v>
      </c>
      <c r="M112" s="23">
        <f t="shared" ca="1" si="121"/>
        <v>2.8574999999999999</v>
      </c>
      <c r="N112" s="23">
        <f t="shared" ca="1" si="121"/>
        <v>2.8123199999999997</v>
      </c>
      <c r="O112" s="23">
        <f t="shared" ca="1" si="121"/>
        <v>2.7637200000000002</v>
      </c>
      <c r="P112" s="23">
        <f t="shared" ca="1" si="121"/>
        <v>2.6989000000000001</v>
      </c>
      <c r="Q112" s="23">
        <f t="shared" ref="Q112:T112" ca="1" si="122">Q106+Q107</f>
        <v>2.6187900000000002</v>
      </c>
      <c r="R112" s="23">
        <f t="shared" ca="1" si="122"/>
        <v>2.50041</v>
      </c>
      <c r="S112" s="23">
        <f t="shared" ca="1" si="122"/>
        <v>2.3628499999999999</v>
      </c>
      <c r="T112" s="23">
        <f t="shared" ca="1" si="122"/>
        <v>2.19604</v>
      </c>
      <c r="Y112" s="15">
        <v>0.12</v>
      </c>
      <c r="Z112" s="15">
        <f t="shared" si="116"/>
        <v>0.12</v>
      </c>
      <c r="AA112" s="15">
        <v>1</v>
      </c>
      <c r="AB112" s="16">
        <f t="shared" ref="AB112:AS112" ca="1" si="123">Price-Dir_Cost-AB98</f>
        <v>11.068276666666666</v>
      </c>
      <c r="AC112" s="16">
        <f t="shared" ca="1" si="123"/>
        <v>11.232036666666666</v>
      </c>
      <c r="AD112" s="16">
        <f t="shared" ca="1" si="123"/>
        <v>11.262883333333335</v>
      </c>
      <c r="AE112" s="16">
        <f t="shared" ca="1" si="123"/>
        <v>11.303470000000001</v>
      </c>
      <c r="AF112" s="16">
        <f t="shared" ca="1" si="123"/>
        <v>11.338573333333333</v>
      </c>
      <c r="AG112" s="16">
        <f t="shared" ca="1" si="123"/>
        <v>11.383566666666667</v>
      </c>
      <c r="AH112" s="16">
        <f t="shared" ca="1" si="123"/>
        <v>11.40807</v>
      </c>
      <c r="AI112" s="16">
        <f t="shared" ca="1" si="123"/>
        <v>11.403173333333333</v>
      </c>
      <c r="AJ112" s="16">
        <f t="shared" ca="1" si="123"/>
        <v>11.386073333333334</v>
      </c>
      <c r="AK112" s="16">
        <f t="shared" ca="1" si="123"/>
        <v>11.279406666666667</v>
      </c>
      <c r="AL112" s="16">
        <f t="shared" ca="1" si="123"/>
        <v>11.207046666666667</v>
      </c>
      <c r="AM112" s="16">
        <f t="shared" ca="1" si="123"/>
        <v>11.099720000000001</v>
      </c>
      <c r="AN112" s="16">
        <f t="shared" ca="1" si="123"/>
        <v>10.908426666666667</v>
      </c>
      <c r="AO112" s="16">
        <f t="shared" ca="1" si="123"/>
        <v>10.62182</v>
      </c>
      <c r="AP112" s="16">
        <f t="shared" ca="1" si="123"/>
        <v>10.226586666666666</v>
      </c>
      <c r="AQ112" s="16">
        <f t="shared" ca="1" si="123"/>
        <v>9.5807266666666671</v>
      </c>
      <c r="AR112" s="16">
        <f t="shared" ca="1" si="123"/>
        <v>8.5449533333333338</v>
      </c>
      <c r="AS112" s="16">
        <f t="shared" ca="1" si="123"/>
        <v>7.0218033333333336</v>
      </c>
      <c r="AU112" s="33">
        <f t="shared" ca="1" si="114"/>
        <v>11.40807</v>
      </c>
    </row>
    <row r="113" spans="1:51" x14ac:dyDescent="0.3">
      <c r="A113" s="133">
        <v>107</v>
      </c>
      <c r="B113" s="22" t="s">
        <v>56</v>
      </c>
      <c r="C113" s="24">
        <f ca="1">C112/C108</f>
        <v>1.6502416580059935</v>
      </c>
      <c r="D113" s="24">
        <f t="shared" ref="D113" ca="1" si="124">D112/D108</f>
        <v>1.7889368269274095</v>
      </c>
      <c r="E113" s="24">
        <f t="shared" ref="E113" ca="1" si="125">E112/E108</f>
        <v>1.8083176215063868</v>
      </c>
      <c r="F113" s="24">
        <f t="shared" ref="F113" ca="1" si="126">F112/F108</f>
        <v>1.8397027788065301</v>
      </c>
      <c r="G113" s="24">
        <f t="shared" ref="G113" ca="1" si="127">G112/G108</f>
        <v>1.8406265214758164</v>
      </c>
      <c r="H113" s="24">
        <f t="shared" ref="H113" ca="1" si="128">H112/H108</f>
        <v>1.8680370828032455</v>
      </c>
      <c r="I113" s="24">
        <f t="shared" ref="I113" ca="1" si="129">I112/I108</f>
        <v>1.8103474000202915</v>
      </c>
      <c r="J113" s="24">
        <f t="shared" ref="J113" ca="1" si="130">J112/J108</f>
        <v>1.6541162689181497</v>
      </c>
      <c r="K113" s="24">
        <f t="shared" ref="K113" ca="1" si="131">K112/K108</f>
        <v>1.4737926413377205</v>
      </c>
      <c r="L113" s="24">
        <f t="shared" ref="L113" ca="1" si="132">L112/L108</f>
        <v>1.159220465586476</v>
      </c>
      <c r="M113" s="24">
        <f t="shared" ref="M113" ca="1" si="133">M112/M108</f>
        <v>1.0182228937128521</v>
      </c>
      <c r="N113" s="24">
        <f t="shared" ref="N113" ca="1" si="134">N112/N108</f>
        <v>0.86164932534284344</v>
      </c>
      <c r="O113" s="24">
        <f t="shared" ref="O113" ca="1" si="135">O112/O108</f>
        <v>0.69378144172549183</v>
      </c>
      <c r="P113" s="24">
        <f t="shared" ref="P113" ca="1" si="136">P112/P108</f>
        <v>0.53572562844393634</v>
      </c>
      <c r="Q113" s="24">
        <f t="shared" ref="Q113" ca="1" si="137">Q112/Q108</f>
        <v>0.40514273956623509</v>
      </c>
      <c r="R113" s="24">
        <f t="shared" ref="R113" ca="1" si="138">R112/R108</f>
        <v>0.28554608586219066</v>
      </c>
      <c r="S113" s="24">
        <f t="shared" ref="S113" ca="1" si="139">S112/S108</f>
        <v>0.19246794101619422</v>
      </c>
      <c r="T113" s="24">
        <f t="shared" ref="T113" ca="1" si="140">T112/T108</f>
        <v>0.12659866820165716</v>
      </c>
      <c r="Y113" s="15">
        <v>0.12</v>
      </c>
      <c r="Z113" s="15">
        <f t="shared" si="116"/>
        <v>0.06</v>
      </c>
      <c r="AA113" s="20">
        <v>0.5</v>
      </c>
      <c r="AB113" s="16">
        <f t="shared" ref="AB113:AS113" ca="1" si="141">Price-Dir_Cost-AB99</f>
        <v>11.398633333333333</v>
      </c>
      <c r="AC113" s="16">
        <f t="shared" ca="1" si="141"/>
        <v>11.527943333333333</v>
      </c>
      <c r="AD113" s="16">
        <f t="shared" ca="1" si="141"/>
        <v>11.553711666666667</v>
      </c>
      <c r="AE113" s="16">
        <f t="shared" ca="1" si="141"/>
        <v>11.586985</v>
      </c>
      <c r="AF113" s="16">
        <f t="shared" ca="1" si="141"/>
        <v>11.619276666666668</v>
      </c>
      <c r="AG113" s="16">
        <f t="shared" ca="1" si="141"/>
        <v>11.657368333333334</v>
      </c>
      <c r="AH113" s="16">
        <f t="shared" ca="1" si="141"/>
        <v>11.687335000000001</v>
      </c>
      <c r="AI113" s="16">
        <f t="shared" ca="1" si="141"/>
        <v>11.704801666666667</v>
      </c>
      <c r="AJ113" s="16">
        <f t="shared" ca="1" si="141"/>
        <v>11.719376666666667</v>
      </c>
      <c r="AK113" s="16">
        <f t="shared" ca="1" si="141"/>
        <v>11.694868333333334</v>
      </c>
      <c r="AL113" s="16">
        <f t="shared" ca="1" si="141"/>
        <v>11.674773333333334</v>
      </c>
      <c r="AM113" s="16">
        <f t="shared" ca="1" si="141"/>
        <v>11.643700000000001</v>
      </c>
      <c r="AN113" s="16">
        <f t="shared" ca="1" si="141"/>
        <v>11.572353333333332</v>
      </c>
      <c r="AO113" s="16">
        <f t="shared" ca="1" si="141"/>
        <v>11.461459999999999</v>
      </c>
      <c r="AP113" s="16">
        <f t="shared" ca="1" si="141"/>
        <v>11.303898333333333</v>
      </c>
      <c r="AQ113" s="16">
        <f t="shared" ca="1" si="141"/>
        <v>11.040158333333334</v>
      </c>
      <c r="AR113" s="16">
        <f t="shared" ca="1" si="141"/>
        <v>10.591051666666667</v>
      </c>
      <c r="AS113" s="16">
        <f t="shared" ca="1" si="141"/>
        <v>9.9128816666666673</v>
      </c>
      <c r="AU113" s="33">
        <f t="shared" ca="1" si="114"/>
        <v>11.719376666666667</v>
      </c>
    </row>
    <row r="114" spans="1:51" x14ac:dyDescent="0.3">
      <c r="A114" s="133">
        <v>108</v>
      </c>
      <c r="B114" s="22" t="s">
        <v>57</v>
      </c>
      <c r="C114" s="25">
        <f ca="1">C112+C108</f>
        <v>5.2531499999999998</v>
      </c>
      <c r="D114" s="25">
        <f t="shared" ref="D114:P114" ca="1" si="142">D112+D108</f>
        <v>4.9515899999999995</v>
      </c>
      <c r="E114" s="25">
        <f t="shared" ca="1" si="142"/>
        <v>4.9004300000000001</v>
      </c>
      <c r="F114" s="25">
        <f t="shared" ca="1" si="142"/>
        <v>4.8305899999999999</v>
      </c>
      <c r="G114" s="25">
        <f t="shared" ca="1" si="142"/>
        <v>4.7842399999999996</v>
      </c>
      <c r="H114" s="25">
        <f t="shared" ca="1" si="142"/>
        <v>4.7116400000000001</v>
      </c>
      <c r="I114" s="25">
        <f t="shared" ca="1" si="142"/>
        <v>4.70899</v>
      </c>
      <c r="J114" s="25">
        <f t="shared" ca="1" si="142"/>
        <v>4.8033400000000004</v>
      </c>
      <c r="K114" s="25">
        <f t="shared" ca="1" si="142"/>
        <v>4.9471400000000001</v>
      </c>
      <c r="L114" s="25">
        <f t="shared" ca="1" si="142"/>
        <v>5.3824399999999999</v>
      </c>
      <c r="M114" s="25">
        <f t="shared" ca="1" si="142"/>
        <v>5.6638599999999997</v>
      </c>
      <c r="N114" s="25">
        <f t="shared" ca="1" si="142"/>
        <v>6.0762</v>
      </c>
      <c r="O114" s="25">
        <f t="shared" ca="1" si="142"/>
        <v>6.7472799999999999</v>
      </c>
      <c r="P114" s="25">
        <f t="shared" ca="1" si="142"/>
        <v>7.7367400000000002</v>
      </c>
      <c r="Q114" s="25">
        <f t="shared" ref="Q114:T114" ca="1" si="143">Q112+Q108</f>
        <v>9.0826600000000006</v>
      </c>
      <c r="R114" s="25">
        <f t="shared" ca="1" si="143"/>
        <v>11.257</v>
      </c>
      <c r="S114" s="25">
        <f t="shared" ca="1" si="143"/>
        <v>14.63944</v>
      </c>
      <c r="T114" s="25">
        <f t="shared" ca="1" si="143"/>
        <v>19.54251</v>
      </c>
      <c r="Y114" s="15">
        <v>0.12</v>
      </c>
      <c r="Z114" s="15">
        <f t="shared" si="116"/>
        <v>3.9999999999999994E-2</v>
      </c>
      <c r="AA114" s="20">
        <f>1/3</f>
        <v>0.33333333333333331</v>
      </c>
      <c r="AB114" s="16">
        <f t="shared" ref="AB114:AS114" ca="1" si="144">Price-Dir_Cost-AB100</f>
        <v>11.508752222222222</v>
      </c>
      <c r="AC114" s="16">
        <f t="shared" ca="1" si="144"/>
        <v>11.62657888888889</v>
      </c>
      <c r="AD114" s="16">
        <f t="shared" ca="1" si="144"/>
        <v>11.650654444444445</v>
      </c>
      <c r="AE114" s="16">
        <f t="shared" ca="1" si="144"/>
        <v>11.68149</v>
      </c>
      <c r="AF114" s="16">
        <f t="shared" ca="1" si="144"/>
        <v>11.712844444444444</v>
      </c>
      <c r="AG114" s="16">
        <f t="shared" ca="1" si="144"/>
        <v>11.748635555555555</v>
      </c>
      <c r="AH114" s="16">
        <f t="shared" ca="1" si="144"/>
        <v>11.780423333333333</v>
      </c>
      <c r="AI114" s="16">
        <f t="shared" ca="1" si="144"/>
        <v>11.805344444444444</v>
      </c>
      <c r="AJ114" s="16">
        <f t="shared" ca="1" si="144"/>
        <v>11.830477777777778</v>
      </c>
      <c r="AK114" s="16">
        <f t="shared" ca="1" si="144"/>
        <v>11.833355555555556</v>
      </c>
      <c r="AL114" s="16">
        <f t="shared" ca="1" si="144"/>
        <v>11.830682222222222</v>
      </c>
      <c r="AM114" s="16">
        <f t="shared" ca="1" si="144"/>
        <v>11.825026666666666</v>
      </c>
      <c r="AN114" s="16">
        <f t="shared" ca="1" si="144"/>
        <v>11.793662222222222</v>
      </c>
      <c r="AO114" s="16">
        <f t="shared" ca="1" si="144"/>
        <v>11.741340000000001</v>
      </c>
      <c r="AP114" s="16">
        <f t="shared" ca="1" si="144"/>
        <v>11.663002222222222</v>
      </c>
      <c r="AQ114" s="16">
        <f t="shared" ca="1" si="144"/>
        <v>11.526635555555556</v>
      </c>
      <c r="AR114" s="16">
        <f t="shared" ca="1" si="144"/>
        <v>11.273084444444445</v>
      </c>
      <c r="AS114" s="16">
        <f t="shared" ca="1" si="144"/>
        <v>10.876574444444444</v>
      </c>
      <c r="AU114" s="33">
        <f t="shared" ca="1" si="114"/>
        <v>11.833355555555556</v>
      </c>
    </row>
    <row r="115" spans="1:51" x14ac:dyDescent="0.3">
      <c r="A115" s="133">
        <v>109</v>
      </c>
      <c r="B115" s="26" t="s">
        <v>58</v>
      </c>
      <c r="C115" s="27">
        <f t="shared" ref="C115:T115" ca="1" si="145">Price-Dir_Cost-C114</f>
        <v>9.7468500000000002</v>
      </c>
      <c r="D115" s="28">
        <f t="shared" ca="1" si="145"/>
        <v>10.048410000000001</v>
      </c>
      <c r="E115" s="28">
        <f t="shared" ca="1" si="145"/>
        <v>10.09957</v>
      </c>
      <c r="F115" s="28">
        <f t="shared" ca="1" si="145"/>
        <v>10.169409999999999</v>
      </c>
      <c r="G115" s="28">
        <f t="shared" ca="1" si="145"/>
        <v>10.21576</v>
      </c>
      <c r="H115" s="28">
        <f t="shared" ca="1" si="145"/>
        <v>10.288360000000001</v>
      </c>
      <c r="I115" s="28">
        <f t="shared" ca="1" si="145"/>
        <v>10.29101</v>
      </c>
      <c r="J115" s="28">
        <f t="shared" ca="1" si="145"/>
        <v>10.19666</v>
      </c>
      <c r="K115" s="28">
        <f t="shared" ca="1" si="145"/>
        <v>10.052859999999999</v>
      </c>
      <c r="L115" s="28">
        <f t="shared" ca="1" si="145"/>
        <v>9.617560000000001</v>
      </c>
      <c r="M115" s="28">
        <f t="shared" ca="1" si="145"/>
        <v>9.3361400000000003</v>
      </c>
      <c r="N115" s="28">
        <f t="shared" ca="1" si="145"/>
        <v>8.9238</v>
      </c>
      <c r="O115" s="28">
        <f t="shared" ca="1" si="145"/>
        <v>8.2527200000000001</v>
      </c>
      <c r="P115" s="28">
        <f t="shared" ca="1" si="145"/>
        <v>7.2632599999999998</v>
      </c>
      <c r="Q115" s="28">
        <f t="shared" ca="1" si="145"/>
        <v>5.9173399999999994</v>
      </c>
      <c r="R115" s="28">
        <f t="shared" ca="1" si="145"/>
        <v>3.7430000000000003</v>
      </c>
      <c r="S115" s="28">
        <f t="shared" ca="1" si="145"/>
        <v>0.36055999999999955</v>
      </c>
      <c r="T115" s="28">
        <f t="shared" ca="1" si="145"/>
        <v>-4.54251</v>
      </c>
      <c r="Y115" s="15">
        <v>0.12</v>
      </c>
      <c r="Z115" s="15">
        <f t="shared" si="116"/>
        <v>0.03</v>
      </c>
      <c r="AA115" s="20">
        <v>0.25</v>
      </c>
      <c r="AB115" s="16">
        <f t="shared" ref="AB115:AS115" ca="1" si="146">Price-Dir_Cost-AB101</f>
        <v>11.563811666666666</v>
      </c>
      <c r="AC115" s="16">
        <f t="shared" ca="1" si="146"/>
        <v>11.675896666666667</v>
      </c>
      <c r="AD115" s="16">
        <f t="shared" ca="1" si="146"/>
        <v>11.699125833333333</v>
      </c>
      <c r="AE115" s="16">
        <f t="shared" ca="1" si="146"/>
        <v>11.728742499999999</v>
      </c>
      <c r="AF115" s="16">
        <f t="shared" ca="1" si="146"/>
        <v>11.759628333333334</v>
      </c>
      <c r="AG115" s="16">
        <f t="shared" ca="1" si="146"/>
        <v>11.794269166666666</v>
      </c>
      <c r="AH115" s="16">
        <f t="shared" ca="1" si="146"/>
        <v>11.8269675</v>
      </c>
      <c r="AI115" s="16">
        <f t="shared" ca="1" si="146"/>
        <v>11.855615833333333</v>
      </c>
      <c r="AJ115" s="16">
        <f t="shared" ca="1" si="146"/>
        <v>11.886028333333334</v>
      </c>
      <c r="AK115" s="16">
        <f t="shared" ca="1" si="146"/>
        <v>11.902599166666667</v>
      </c>
      <c r="AL115" s="16">
        <f t="shared" ca="1" si="146"/>
        <v>11.908636666666666</v>
      </c>
      <c r="AM115" s="16">
        <f t="shared" ca="1" si="146"/>
        <v>11.915690000000001</v>
      </c>
      <c r="AN115" s="16">
        <f t="shared" ca="1" si="146"/>
        <v>11.904316666666666</v>
      </c>
      <c r="AO115" s="16">
        <f t="shared" ca="1" si="146"/>
        <v>11.88128</v>
      </c>
      <c r="AP115" s="16">
        <f t="shared" ca="1" si="146"/>
        <v>11.842554166666666</v>
      </c>
      <c r="AQ115" s="16">
        <f t="shared" ca="1" si="146"/>
        <v>11.769874166666668</v>
      </c>
      <c r="AR115" s="16">
        <f t="shared" ca="1" si="146"/>
        <v>11.614100833333334</v>
      </c>
      <c r="AS115" s="16">
        <f t="shared" ca="1" si="146"/>
        <v>11.358420833333334</v>
      </c>
      <c r="AU115" s="33">
        <f t="shared" ca="1" si="114"/>
        <v>11.915690000000001</v>
      </c>
    </row>
    <row r="116" spans="1:51" x14ac:dyDescent="0.3">
      <c r="A116" s="133">
        <v>110</v>
      </c>
    </row>
    <row r="117" spans="1:51" x14ac:dyDescent="0.3">
      <c r="A117" s="133">
        <v>111</v>
      </c>
      <c r="B117" s="3" t="s">
        <v>117</v>
      </c>
      <c r="C117" s="135">
        <v>1</v>
      </c>
      <c r="D117" s="7">
        <v>0.99</v>
      </c>
      <c r="E117" s="7">
        <f ca="1">E118/($D118/$D117)</f>
        <v>0.92399999999999993</v>
      </c>
      <c r="F117" s="7">
        <f t="shared" ref="F117:T117" ca="1" si="147">F118/($D118/$D117)</f>
        <v>0.85799999999999998</v>
      </c>
      <c r="G117" s="7">
        <f t="shared" ca="1" si="147"/>
        <v>0.79199999999999993</v>
      </c>
      <c r="H117" s="7">
        <f t="shared" ca="1" si="147"/>
        <v>0.72599999999999998</v>
      </c>
      <c r="I117" s="7">
        <f t="shared" ca="1" si="147"/>
        <v>0.65999999999999992</v>
      </c>
      <c r="J117" s="7">
        <f t="shared" ca="1" si="147"/>
        <v>0.59399999999999997</v>
      </c>
      <c r="K117" s="7">
        <f t="shared" ca="1" si="147"/>
        <v>0.52800000000000002</v>
      </c>
      <c r="L117" s="7">
        <f t="shared" ca="1" si="147"/>
        <v>0.495</v>
      </c>
      <c r="M117" s="7">
        <f t="shared" ca="1" si="147"/>
        <v>0.46199999999999997</v>
      </c>
      <c r="N117" s="7">
        <f t="shared" ca="1" si="147"/>
        <v>0.42899999999999999</v>
      </c>
      <c r="O117" s="7">
        <f t="shared" ca="1" si="147"/>
        <v>0.39599999999999996</v>
      </c>
      <c r="P117" s="7">
        <f t="shared" ca="1" si="147"/>
        <v>0.36299999999999999</v>
      </c>
      <c r="Q117" s="7">
        <f t="shared" ca="1" si="147"/>
        <v>0.32999999999999996</v>
      </c>
      <c r="R117" s="7">
        <f t="shared" ca="1" si="147"/>
        <v>0.29699999999999999</v>
      </c>
      <c r="S117" s="7">
        <f t="shared" ca="1" si="147"/>
        <v>0.26400000000000001</v>
      </c>
      <c r="T117" s="7">
        <f t="shared" ca="1" si="147"/>
        <v>0.23099999999999998</v>
      </c>
      <c r="Y117" s="14" t="s">
        <v>73</v>
      </c>
    </row>
    <row r="118" spans="1:51" x14ac:dyDescent="0.3">
      <c r="A118" s="133">
        <v>112</v>
      </c>
      <c r="B118" s="8" t="s">
        <v>69</v>
      </c>
      <c r="C118" s="9" t="s">
        <v>54</v>
      </c>
      <c r="D118" s="9">
        <f ca="1">OFFSET(WLC!$B$339,0,Sintesi!D$3)</f>
        <v>30</v>
      </c>
      <c r="E118" s="9">
        <f ca="1">OFFSET(WLC!$B$339,0,Sintesi!E$3)</f>
        <v>28</v>
      </c>
      <c r="F118" s="9">
        <f ca="1">OFFSET(WLC!$B$339,0,Sintesi!F$3)</f>
        <v>26</v>
      </c>
      <c r="G118" s="9">
        <v>24</v>
      </c>
      <c r="H118" s="9">
        <f ca="1">OFFSET(WLC!$B$339,0,Sintesi!H$3)</f>
        <v>22</v>
      </c>
      <c r="I118" s="9">
        <f ca="1">OFFSET(WLC!$B$339,0,Sintesi!I$3)</f>
        <v>20</v>
      </c>
      <c r="J118" s="9">
        <f ca="1">OFFSET(WLC!$B$339,0,Sintesi!J$3)</f>
        <v>18</v>
      </c>
      <c r="K118" s="9">
        <f ca="1">OFFSET(WLC!$B$339,0,Sintesi!K$3)</f>
        <v>16</v>
      </c>
      <c r="L118" s="9">
        <f ca="1">OFFSET(WLC!$B$339,0,Sintesi!L$3)</f>
        <v>15</v>
      </c>
      <c r="M118" s="9">
        <f ca="1">OFFSET(WLC!$B$339,0,Sintesi!M$3)</f>
        <v>14</v>
      </c>
      <c r="N118" s="9">
        <f ca="1">OFFSET(WLC!$B$339,0,Sintesi!N$3)</f>
        <v>13</v>
      </c>
      <c r="O118" s="9">
        <f ca="1">OFFSET(WLC!$B$339,0,Sintesi!O$3)</f>
        <v>12</v>
      </c>
      <c r="P118" s="10">
        <f ca="1">OFFSET(WLC!$B$339,0,Sintesi!P$3)</f>
        <v>11</v>
      </c>
      <c r="Q118" s="10">
        <f ca="1">OFFSET(WLC!$B$339,0,Sintesi!Q$3)</f>
        <v>10</v>
      </c>
      <c r="R118" s="10">
        <f ca="1">OFFSET(WLC!$B$339,0,Sintesi!R$3)</f>
        <v>9</v>
      </c>
      <c r="S118" s="10">
        <f ca="1">OFFSET(WLC!$B$339,0,Sintesi!S$3)</f>
        <v>8</v>
      </c>
      <c r="T118" s="29">
        <f ca="1">OFFSET(WLC!$B$339,0,Sintesi!T$3)</f>
        <v>7</v>
      </c>
      <c r="Y118" s="9" t="s">
        <v>71</v>
      </c>
      <c r="Z118" s="9" t="s">
        <v>72</v>
      </c>
      <c r="AA118" s="9" t="s">
        <v>74</v>
      </c>
      <c r="AB118" s="9" t="str">
        <f t="shared" ref="AB118:AS118" si="148">C118</f>
        <v>Push</v>
      </c>
      <c r="AC118" s="9">
        <f t="shared" ca="1" si="148"/>
        <v>30</v>
      </c>
      <c r="AD118" s="9">
        <f t="shared" ca="1" si="148"/>
        <v>28</v>
      </c>
      <c r="AE118" s="9">
        <f t="shared" ca="1" si="148"/>
        <v>26</v>
      </c>
      <c r="AF118" s="9">
        <f t="shared" si="148"/>
        <v>24</v>
      </c>
      <c r="AG118" s="9">
        <f t="shared" ca="1" si="148"/>
        <v>22</v>
      </c>
      <c r="AH118" s="9">
        <f t="shared" ca="1" si="148"/>
        <v>20</v>
      </c>
      <c r="AI118" s="9">
        <f t="shared" ca="1" si="148"/>
        <v>18</v>
      </c>
      <c r="AJ118" s="9">
        <f t="shared" ca="1" si="148"/>
        <v>16</v>
      </c>
      <c r="AK118" s="9">
        <f t="shared" ca="1" si="148"/>
        <v>15</v>
      </c>
      <c r="AL118" s="9">
        <f t="shared" ca="1" si="148"/>
        <v>14</v>
      </c>
      <c r="AM118" s="9">
        <f t="shared" ca="1" si="148"/>
        <v>13</v>
      </c>
      <c r="AN118" s="9">
        <f t="shared" ca="1" si="148"/>
        <v>12</v>
      </c>
      <c r="AO118" s="9">
        <f t="shared" ca="1" si="148"/>
        <v>11</v>
      </c>
      <c r="AP118" s="9">
        <f t="shared" ca="1" si="148"/>
        <v>10</v>
      </c>
      <c r="AQ118" s="9">
        <f t="shared" ca="1" si="148"/>
        <v>9</v>
      </c>
      <c r="AR118" s="9">
        <f t="shared" ca="1" si="148"/>
        <v>8</v>
      </c>
      <c r="AS118" s="9">
        <f t="shared" ca="1" si="148"/>
        <v>7</v>
      </c>
      <c r="AU118" s="32" t="s">
        <v>76</v>
      </c>
    </row>
    <row r="119" spans="1:51" x14ac:dyDescent="0.3">
      <c r="A119" s="133">
        <v>113</v>
      </c>
      <c r="B119" s="12" t="s">
        <v>1</v>
      </c>
      <c r="C119" s="13">
        <f ca="1">VLOOKUP($B119,OFFSET(Push!$B$2,2,0,78,5),4,FALSE)</f>
        <v>5282.6</v>
      </c>
      <c r="D119" s="13">
        <f ca="1">VLOOKUP($B119,OFFSET(WLC!$B$339,2,Sintesi!D$3,78,5),4,FALSE)</f>
        <v>5282.9</v>
      </c>
      <c r="E119" s="13">
        <f ca="1">VLOOKUP($B119,OFFSET(WLC!$B$339,2,Sintesi!E$3,78,5),4,FALSE)</f>
        <v>5283</v>
      </c>
      <c r="F119" s="13">
        <f ca="1">VLOOKUP($B119,OFFSET(WLC!$B$339,2,Sintesi!F$3,78,5),4,FALSE)</f>
        <v>5283.9</v>
      </c>
      <c r="G119" s="13">
        <f ca="1">VLOOKUP($B119,OFFSET(WLC!$B$339,2,Sintesi!G$3,78,5),4,FALSE)</f>
        <v>5283.9</v>
      </c>
      <c r="H119" s="13">
        <f ca="1">VLOOKUP($B119,OFFSET(WLC!$B$339,2,Sintesi!H$3,78,5),4,FALSE)</f>
        <v>5285.6</v>
      </c>
      <c r="I119" s="13">
        <f ca="1">VLOOKUP($B119,OFFSET(WLC!$B$339,2,Sintesi!I$3,78,5),4,FALSE)</f>
        <v>5285.3</v>
      </c>
      <c r="J119" s="13">
        <f ca="1">VLOOKUP($B119,OFFSET(WLC!$B$339,2,Sintesi!J$3,78,5),4,FALSE)</f>
        <v>5286.3</v>
      </c>
      <c r="K119" s="13">
        <f ca="1">VLOOKUP($B119,OFFSET(WLC!$B$339,2,Sintesi!K$3,78,5),4,FALSE)</f>
        <v>5287.1</v>
      </c>
      <c r="L119" s="13">
        <f ca="1">VLOOKUP($B119,OFFSET(WLC!$B$339,2,Sintesi!L$3,78,5),4,FALSE)</f>
        <v>5286.1</v>
      </c>
      <c r="M119" s="13">
        <f ca="1">VLOOKUP($B119,OFFSET(WLC!$B$339,2,Sintesi!M$3,78,5),4,FALSE)</f>
        <v>5287.8</v>
      </c>
      <c r="N119" s="13">
        <f ca="1">VLOOKUP($B119,OFFSET(WLC!$B$339,2,Sintesi!N$3,78,5),4,FALSE)</f>
        <v>5287.6</v>
      </c>
      <c r="O119" s="13">
        <f ca="1">VLOOKUP($B119,OFFSET(WLC!$B$339,2,Sintesi!O$3,78,5),4,FALSE)</f>
        <v>5287.1</v>
      </c>
      <c r="P119" s="13">
        <f ca="1">VLOOKUP($B119,OFFSET(WLC!$B$339,2,Sintesi!P$3,78,5),4,FALSE)</f>
        <v>5285.3</v>
      </c>
      <c r="Q119" s="13">
        <f ca="1">VLOOKUP($B119,OFFSET(WLC!$B$339,2,Sintesi!Q$3,78,5),4,FALSE)</f>
        <v>5283.6</v>
      </c>
      <c r="R119" s="13">
        <f ca="1">VLOOKUP($B119,OFFSET(WLC!$B$339,2,Sintesi!R$3,78,5),4,FALSE)</f>
        <v>5280.5</v>
      </c>
      <c r="S119" s="13">
        <f ca="1">VLOOKUP($B119,OFFSET(WLC!$B$339,2,Sintesi!S$3,78,5),4,FALSE)</f>
        <v>5270.3</v>
      </c>
      <c r="T119" s="13">
        <f ca="1">VLOOKUP($B119,OFFSET(WLC!$B$339,2,Sintesi!T$3,78,5),4,FALSE)</f>
        <v>5192.8</v>
      </c>
      <c r="Y119" s="15">
        <v>0.12</v>
      </c>
      <c r="Z119" s="15">
        <f t="shared" ref="Z119:Z120" si="149">Y119*AA119</f>
        <v>0.96</v>
      </c>
      <c r="AA119" s="15">
        <v>8</v>
      </c>
      <c r="AB119" s="16">
        <f ca="1">HLOOKUP(AB$118,OFFSET($C$118,0,0,25,20),23,FALSE) + HLOOKUP(AB$118,OFFSET($C$118,0,0,25,20),19,FALSE)*($Z119/$Z$124)</f>
        <v>8.5567166666666665</v>
      </c>
      <c r="AC119" s="16">
        <f t="shared" ref="AC119:AR129" ca="1" si="150">HLOOKUP(AC$118,OFFSET($C$118,0,0,25,20),23,FALSE) + HLOOKUP(AC$118,OFFSET($C$118,0,0,25,20),19,FALSE)*($Z119/$Z$124)</f>
        <v>8.3053866666666671</v>
      </c>
      <c r="AD119" s="16">
        <f t="shared" ca="1" si="150"/>
        <v>8.1165133333333337</v>
      </c>
      <c r="AE119" s="16">
        <f t="shared" ca="1" si="150"/>
        <v>8.0321533333333335</v>
      </c>
      <c r="AF119" s="16">
        <f t="shared" ca="1" si="150"/>
        <v>8.0321533333333335</v>
      </c>
      <c r="AG119" s="16">
        <f t="shared" ca="1" si="150"/>
        <v>7.8074466666666664</v>
      </c>
      <c r="AH119" s="16">
        <f t="shared" ca="1" si="150"/>
        <v>7.5897066666666664</v>
      </c>
      <c r="AI119" s="16">
        <f t="shared" ca="1" si="150"/>
        <v>7.3267133333333341</v>
      </c>
      <c r="AJ119" s="16">
        <f t="shared" ca="1" si="150"/>
        <v>7.1790633333333327</v>
      </c>
      <c r="AK119" s="16">
        <f t="shared" ca="1" si="150"/>
        <v>7.2049966666666663</v>
      </c>
      <c r="AL119" s="16">
        <f t="shared" ca="1" si="150"/>
        <v>7.2104299999999997</v>
      </c>
      <c r="AM119" s="16">
        <f t="shared" ca="1" si="150"/>
        <v>7.2374166666666655</v>
      </c>
      <c r="AN119" s="16">
        <f t="shared" ca="1" si="150"/>
        <v>7.5588566666666663</v>
      </c>
      <c r="AO119" s="16">
        <f t="shared" ca="1" si="150"/>
        <v>7.7800399999999996</v>
      </c>
      <c r="AP119" s="16">
        <f t="shared" ca="1" si="150"/>
        <v>8.7214966666666669</v>
      </c>
      <c r="AQ119" s="16">
        <f t="shared" ca="1" si="150"/>
        <v>11.317690000000001</v>
      </c>
      <c r="AR119" s="16">
        <f t="shared" ca="1" si="150"/>
        <v>17.589233333333333</v>
      </c>
      <c r="AS119" s="16">
        <f t="shared" ref="AS119:AS129" ca="1" si="151">HLOOKUP(AS$118,OFFSET($C$118,0,0,25,20),23,FALSE) + HLOOKUP(AS$118,OFFSET($C$118,0,0,25,20),19,FALSE)*($Z119/$Z$124)</f>
        <v>44.563886666666669</v>
      </c>
      <c r="AU119" s="12" t="s">
        <v>77</v>
      </c>
      <c r="AV119" s="12" t="s">
        <v>78</v>
      </c>
      <c r="AW119" s="12" t="s">
        <v>79</v>
      </c>
      <c r="AX119" s="12" t="s">
        <v>80</v>
      </c>
      <c r="AY119" s="34" t="s">
        <v>82</v>
      </c>
    </row>
    <row r="120" spans="1:51" x14ac:dyDescent="0.3">
      <c r="A120" s="133">
        <v>114</v>
      </c>
      <c r="B120" s="12" t="s">
        <v>2</v>
      </c>
      <c r="C120" s="13">
        <f ca="1">VLOOKUP($B120,OFFSET(Push!$B$2,2,0,78,5),4,FALSE)</f>
        <v>24.972940000000001</v>
      </c>
      <c r="D120" s="13">
        <f ca="1">VLOOKUP($B120,OFFSET(WLC!$B$339,2,Sintesi!D$3,78,5),4,FALSE)</f>
        <v>24.769269999999999</v>
      </c>
      <c r="E120" s="13">
        <f ca="1">VLOOKUP($B120,OFFSET(WLC!$B$339,2,Sintesi!E$3,78,5),4,FALSE)</f>
        <v>24.560590000000001</v>
      </c>
      <c r="F120" s="13">
        <f ca="1">VLOOKUP($B120,OFFSET(WLC!$B$339,2,Sintesi!F$3,78,5),4,FALSE)</f>
        <v>24.48499</v>
      </c>
      <c r="G120" s="13">
        <f ca="1">VLOOKUP($B120,OFFSET(WLC!$B$339,2,Sintesi!G$3,78,5),4,FALSE)</f>
        <v>24.48499</v>
      </c>
      <c r="H120" s="13">
        <f ca="1">VLOOKUP($B120,OFFSET(WLC!$B$339,2,Sintesi!H$3,78,5),4,FALSE)</f>
        <v>24.245840000000001</v>
      </c>
      <c r="I120" s="13">
        <f ca="1">VLOOKUP($B120,OFFSET(WLC!$B$339,2,Sintesi!I$3,78,5),4,FALSE)</f>
        <v>23.942730000000001</v>
      </c>
      <c r="J120" s="13">
        <f ca="1">VLOOKUP($B120,OFFSET(WLC!$B$339,2,Sintesi!J$3,78,5),4,FALSE)</f>
        <v>23.584489999999999</v>
      </c>
      <c r="K120" s="13">
        <f ca="1">VLOOKUP($B120,OFFSET(WLC!$B$339,2,Sintesi!K$3,78,5),4,FALSE)</f>
        <v>23.318639999999998</v>
      </c>
      <c r="L120" s="13">
        <f ca="1">VLOOKUP($B120,OFFSET(WLC!$B$339,2,Sintesi!L$3,78,5),4,FALSE)</f>
        <v>23.247050000000002</v>
      </c>
      <c r="M120" s="13">
        <f ca="1">VLOOKUP($B120,OFFSET(WLC!$B$339,2,Sintesi!M$3,78,5),4,FALSE)</f>
        <v>23.17634</v>
      </c>
      <c r="N120" s="13">
        <f ca="1">VLOOKUP($B120,OFFSET(WLC!$B$339,2,Sintesi!N$3,78,5),4,FALSE)</f>
        <v>23.02786</v>
      </c>
      <c r="O120" s="13">
        <f ca="1">VLOOKUP($B120,OFFSET(WLC!$B$339,2,Sintesi!O$3,78,5),4,FALSE)</f>
        <v>23.1768</v>
      </c>
      <c r="P120" s="13">
        <f ca="1">VLOOKUP($B120,OFFSET(WLC!$B$339,2,Sintesi!P$3,78,5),4,FALSE)</f>
        <v>23.094090000000001</v>
      </c>
      <c r="Q120" s="13">
        <f ca="1">VLOOKUP($B120,OFFSET(WLC!$B$339,2,Sintesi!Q$3,78,5),4,FALSE)</f>
        <v>24.02215</v>
      </c>
      <c r="R120" s="13">
        <f ca="1">VLOOKUP($B120,OFFSET(WLC!$B$339,2,Sintesi!R$3,78,5),4,FALSE)</f>
        <v>26.892849999999999</v>
      </c>
      <c r="S120" s="13">
        <f ca="1">VLOOKUP($B120,OFFSET(WLC!$B$339,2,Sintesi!S$3,78,5),4,FALSE)</f>
        <v>33.552</v>
      </c>
      <c r="T120" s="13">
        <f ca="1">VLOOKUP($B120,OFFSET(WLC!$B$339,2,Sintesi!T$3,78,5),4,FALSE)</f>
        <v>59.424259999999997</v>
      </c>
      <c r="Y120" s="15">
        <v>0.12</v>
      </c>
      <c r="Z120" s="15">
        <f t="shared" si="149"/>
        <v>0.84</v>
      </c>
      <c r="AA120" s="15">
        <v>7</v>
      </c>
      <c r="AB120" s="16">
        <f t="shared" ref="AB120:AB129" ca="1" si="152">HLOOKUP(AB$118,OFFSET($C$118,0,0,25,20),23,FALSE) + HLOOKUP(AB$118,OFFSET($C$118,0,0,25,20),19,FALSE)*($Z120/$Z$124)</f>
        <v>7.8960033333333328</v>
      </c>
      <c r="AC120" s="16">
        <f t="shared" ca="1" si="150"/>
        <v>7.6706433333333344</v>
      </c>
      <c r="AD120" s="16">
        <f t="shared" ca="1" si="150"/>
        <v>7.5032066666666672</v>
      </c>
      <c r="AE120" s="16">
        <f t="shared" ca="1" si="150"/>
        <v>7.4272166666666672</v>
      </c>
      <c r="AF120" s="16">
        <f t="shared" ca="1" si="150"/>
        <v>7.4272166666666672</v>
      </c>
      <c r="AG120" s="16">
        <f t="shared" ca="1" si="150"/>
        <v>7.224213333333334</v>
      </c>
      <c r="AH120" s="16">
        <f t="shared" ca="1" si="150"/>
        <v>7.0290633333333332</v>
      </c>
      <c r="AI120" s="16">
        <f t="shared" ca="1" si="150"/>
        <v>6.7934266666666669</v>
      </c>
      <c r="AJ120" s="16">
        <f t="shared" ca="1" si="150"/>
        <v>6.6573166666666665</v>
      </c>
      <c r="AK120" s="16">
        <f t="shared" ca="1" si="150"/>
        <v>6.6756033333333331</v>
      </c>
      <c r="AL120" s="16">
        <f t="shared" ca="1" si="150"/>
        <v>6.67544</v>
      </c>
      <c r="AM120" s="16">
        <f t="shared" ca="1" si="150"/>
        <v>6.6937433333333329</v>
      </c>
      <c r="AN120" s="16">
        <f t="shared" ca="1" si="150"/>
        <v>6.9688733333333337</v>
      </c>
      <c r="AO120" s="16">
        <f t="shared" ca="1" si="150"/>
        <v>7.1565100000000008</v>
      </c>
      <c r="AP120" s="16">
        <f t="shared" ca="1" si="150"/>
        <v>7.9695133333333334</v>
      </c>
      <c r="AQ120" s="16">
        <f t="shared" ca="1" si="150"/>
        <v>10.220880000000001</v>
      </c>
      <c r="AR120" s="16">
        <f t="shared" ca="1" si="150"/>
        <v>15.678826666666668</v>
      </c>
      <c r="AS120" s="16">
        <f t="shared" ca="1" si="151"/>
        <v>39.224433333333344</v>
      </c>
      <c r="AU120" s="33">
        <f ca="1">MIN(AB119:AS119)</f>
        <v>7.1790633333333327</v>
      </c>
      <c r="AV120" s="15">
        <f ca="1">INDEX($AB$118:$AS$118,1,MATCH(AU120,AB119:AS119,0))</f>
        <v>16</v>
      </c>
      <c r="AW120" s="33">
        <f ca="1">AB119</f>
        <v>8.5567166666666665</v>
      </c>
      <c r="AX120" s="15">
        <f ca="1">CEILING(AC$132/0.995,1)</f>
        <v>31</v>
      </c>
      <c r="AY120" s="35">
        <f ca="1">(AW120-AU120)/AW120</f>
        <v>0.16100256523627643</v>
      </c>
    </row>
    <row r="121" spans="1:51" x14ac:dyDescent="0.3">
      <c r="A121" s="133">
        <v>115</v>
      </c>
      <c r="B121" s="17" t="s">
        <v>5</v>
      </c>
      <c r="C121" s="18">
        <f ca="1">VLOOKUP($B121,OFFSET(Push!$B$2,2,0,78,5),4,FALSE)</f>
        <v>0</v>
      </c>
      <c r="D121" s="18">
        <f ca="1">VLOOKUP($B121,OFFSET(WLC!$B$339,2,Sintesi!D$3,78,5),4,FALSE)</f>
        <v>0.39074999999999999</v>
      </c>
      <c r="E121" s="18">
        <f ca="1">VLOOKUP($B121,OFFSET(WLC!$B$339,2,Sintesi!E$3,78,5),4,FALSE)</f>
        <v>0.50578000000000001</v>
      </c>
      <c r="F121" s="18">
        <f ca="1">VLOOKUP($B121,OFFSET(WLC!$B$339,2,Sintesi!F$3,78,5),4,FALSE)</f>
        <v>0.70457999999999998</v>
      </c>
      <c r="G121" s="18">
        <f ca="1">VLOOKUP($B121,OFFSET(WLC!$B$339,2,Sintesi!G$3,78,5),4,FALSE)</f>
        <v>0.70457999999999998</v>
      </c>
      <c r="H121" s="18">
        <f ca="1">VLOOKUP($B121,OFFSET(WLC!$B$339,2,Sintesi!H$3,78,5),4,FALSE)</f>
        <v>1.26552</v>
      </c>
      <c r="I121" s="18">
        <f ca="1">VLOOKUP($B121,OFFSET(WLC!$B$339,2,Sintesi!I$3,78,5),4,FALSE)</f>
        <v>1.7055499999999999</v>
      </c>
      <c r="J121" s="18">
        <f ca="1">VLOOKUP($B121,OFFSET(WLC!$B$339,2,Sintesi!J$3,78,5),4,FALSE)</f>
        <v>2.1882799999999998</v>
      </c>
      <c r="K121" s="18">
        <f ca="1">VLOOKUP($B121,OFFSET(WLC!$B$339,2,Sintesi!K$3,78,5),4,FALSE)</f>
        <v>2.99701</v>
      </c>
      <c r="L121" s="18">
        <f ca="1">VLOOKUP($B121,OFFSET(WLC!$B$339,2,Sintesi!L$3,78,5),4,FALSE)</f>
        <v>3.5754999999999999</v>
      </c>
      <c r="M121" s="18">
        <f ca="1">VLOOKUP($B121,OFFSET(WLC!$B$339,2,Sintesi!M$3,78,5),4,FALSE)</f>
        <v>4.2345499999999996</v>
      </c>
      <c r="N121" s="18">
        <f ca="1">VLOOKUP($B121,OFFSET(WLC!$B$339,2,Sintesi!N$3,78,5),4,FALSE)</f>
        <v>4.8799900000000003</v>
      </c>
      <c r="O121" s="18">
        <f ca="1">VLOOKUP($B121,OFFSET(WLC!$B$339,2,Sintesi!O$3,78,5),4,FALSE)</f>
        <v>5.9623400000000002</v>
      </c>
      <c r="P121" s="18">
        <f ca="1">VLOOKUP($B121,OFFSET(WLC!$B$339,2,Sintesi!P$3,78,5),4,FALSE)</f>
        <v>6.9365899999999998</v>
      </c>
      <c r="Q121" s="18">
        <f ca="1">VLOOKUP($B121,OFFSET(WLC!$B$339,2,Sintesi!Q$3,78,5),4,FALSE)</f>
        <v>8.9640900000000006</v>
      </c>
      <c r="R121" s="18">
        <f ca="1">VLOOKUP($B121,OFFSET(WLC!$B$339,2,Sintesi!R$3,78,5),4,FALSE)</f>
        <v>13.003360000000001</v>
      </c>
      <c r="S121" s="18">
        <f ca="1">VLOOKUP($B121,OFFSET(WLC!$B$339,2,Sintesi!S$3,78,5),4,FALSE)</f>
        <v>20.958760000000002</v>
      </c>
      <c r="T121" s="18">
        <f ca="1">VLOOKUP($B121,OFFSET(WLC!$B$339,2,Sintesi!T$3,78,5),4,FALSE)</f>
        <v>48.386629999999997</v>
      </c>
      <c r="Y121" s="15">
        <v>0.12</v>
      </c>
      <c r="Z121" s="15">
        <f>Y121*AA121</f>
        <v>0.72</v>
      </c>
      <c r="AA121" s="15">
        <v>6</v>
      </c>
      <c r="AB121" s="16">
        <f t="shared" ca="1" si="152"/>
        <v>7.23529</v>
      </c>
      <c r="AC121" s="16">
        <f t="shared" ca="1" si="150"/>
        <v>7.0358999999999998</v>
      </c>
      <c r="AD121" s="16">
        <f t="shared" ca="1" si="150"/>
        <v>6.8898999999999999</v>
      </c>
      <c r="AE121" s="16">
        <f t="shared" ca="1" si="150"/>
        <v>6.8222800000000001</v>
      </c>
      <c r="AF121" s="16">
        <f t="shared" ca="1" si="150"/>
        <v>6.8222800000000001</v>
      </c>
      <c r="AG121" s="16">
        <f t="shared" ca="1" si="150"/>
        <v>6.6409800000000008</v>
      </c>
      <c r="AH121" s="16">
        <f t="shared" ca="1" si="150"/>
        <v>6.4684200000000001</v>
      </c>
      <c r="AI121" s="16">
        <f t="shared" ca="1" si="150"/>
        <v>6.2601399999999998</v>
      </c>
      <c r="AJ121" s="16">
        <f t="shared" ca="1" si="150"/>
        <v>6.1355699999999995</v>
      </c>
      <c r="AK121" s="16">
        <f t="shared" ca="1" si="150"/>
        <v>6.14621</v>
      </c>
      <c r="AL121" s="16">
        <f t="shared" ca="1" si="150"/>
        <v>6.1404499999999995</v>
      </c>
      <c r="AM121" s="16">
        <f t="shared" ca="1" si="150"/>
        <v>6.1500699999999995</v>
      </c>
      <c r="AN121" s="16">
        <f t="shared" ca="1" si="150"/>
        <v>6.3788900000000002</v>
      </c>
      <c r="AO121" s="16">
        <f t="shared" ca="1" si="150"/>
        <v>6.5329800000000002</v>
      </c>
      <c r="AP121" s="16">
        <f t="shared" ca="1" si="150"/>
        <v>7.21753</v>
      </c>
      <c r="AQ121" s="16">
        <f t="shared" ca="1" si="150"/>
        <v>9.1240699999999997</v>
      </c>
      <c r="AR121" s="16">
        <f t="shared" ca="1" si="150"/>
        <v>13.768420000000001</v>
      </c>
      <c r="AS121" s="16">
        <f t="shared" ca="1" si="151"/>
        <v>33.884980000000006</v>
      </c>
      <c r="AU121" s="33">
        <f t="shared" ref="AU121:AU130" ca="1" si="153">MIN(AB120:AS120)</f>
        <v>6.6573166666666665</v>
      </c>
      <c r="AV121" s="15">
        <f t="shared" ref="AV121:AV130" ca="1" si="154">INDEX($AB$118:$AS$118,1,MATCH(AU121,AB120:AS120,0))</f>
        <v>16</v>
      </c>
      <c r="AW121" s="33">
        <f t="shared" ref="AW121:AW130" ca="1" si="155">AB120</f>
        <v>7.8960033333333328</v>
      </c>
      <c r="AX121" s="15">
        <f t="shared" ref="AX121:AX130" ca="1" si="156">CEILING(AC$132/0.995,1)</f>
        <v>31</v>
      </c>
      <c r="AY121" s="35">
        <f t="shared" ref="AY121:AY130" ca="1" si="157">(AW121-AU121)/AW121</f>
        <v>0.15687514485176252</v>
      </c>
    </row>
    <row r="122" spans="1:51" x14ac:dyDescent="0.3">
      <c r="A122" s="133">
        <v>116</v>
      </c>
      <c r="B122" s="17" t="s">
        <v>6</v>
      </c>
      <c r="C122" s="18">
        <f ca="1">VLOOKUP($B122,OFFSET(Push!$B$2,2,0,78,5),4,FALSE)</f>
        <v>24.972940000000001</v>
      </c>
      <c r="D122" s="18">
        <f ca="1">VLOOKUP($B122,OFFSET(WLC!$B$339,2,Sintesi!D$3,78,5),4,FALSE)</f>
        <v>24.378520000000002</v>
      </c>
      <c r="E122" s="18">
        <f ca="1">VLOOKUP($B122,OFFSET(WLC!$B$339,2,Sintesi!E$3,78,5),4,FALSE)</f>
        <v>24.0548</v>
      </c>
      <c r="F122" s="18">
        <f ca="1">VLOOKUP($B122,OFFSET(WLC!$B$339,2,Sintesi!F$3,78,5),4,FALSE)</f>
        <v>23.78041</v>
      </c>
      <c r="G122" s="18">
        <f ca="1">VLOOKUP($B122,OFFSET(WLC!$B$339,2,Sintesi!G$3,78,5),4,FALSE)</f>
        <v>23.78041</v>
      </c>
      <c r="H122" s="18">
        <f ca="1">VLOOKUP($B122,OFFSET(WLC!$B$339,2,Sintesi!H$3,78,5),4,FALSE)</f>
        <v>22.980319999999999</v>
      </c>
      <c r="I122" s="18">
        <f ca="1">VLOOKUP($B122,OFFSET(WLC!$B$339,2,Sintesi!I$3,78,5),4,FALSE)</f>
        <v>22.237179999999999</v>
      </c>
      <c r="J122" s="18">
        <f ca="1">VLOOKUP($B122,OFFSET(WLC!$B$339,2,Sintesi!J$3,78,5),4,FALSE)</f>
        <v>21.39621</v>
      </c>
      <c r="K122" s="18">
        <f ca="1">VLOOKUP($B122,OFFSET(WLC!$B$339,2,Sintesi!K$3,78,5),4,FALSE)</f>
        <v>20.321619999999999</v>
      </c>
      <c r="L122" s="18">
        <f ca="1">VLOOKUP($B122,OFFSET(WLC!$B$339,2,Sintesi!L$3,78,5),4,FALSE)</f>
        <v>19.67155</v>
      </c>
      <c r="M122" s="18">
        <f ca="1">VLOOKUP($B122,OFFSET(WLC!$B$339,2,Sintesi!M$3,78,5),4,FALSE)</f>
        <v>18.941790000000001</v>
      </c>
      <c r="N122" s="18">
        <f ca="1">VLOOKUP($B122,OFFSET(WLC!$B$339,2,Sintesi!N$3,78,5),4,FALSE)</f>
        <v>18.147880000000001</v>
      </c>
      <c r="O122" s="18">
        <f ca="1">VLOOKUP($B122,OFFSET(WLC!$B$339,2,Sintesi!O$3,78,5),4,FALSE)</f>
        <v>17.214469999999999</v>
      </c>
      <c r="P122" s="18">
        <f ca="1">VLOOKUP($B122,OFFSET(WLC!$B$339,2,Sintesi!P$3,78,5),4,FALSE)</f>
        <v>16.157499999999999</v>
      </c>
      <c r="Q122" s="18">
        <f ca="1">VLOOKUP($B122,OFFSET(WLC!$B$339,2,Sintesi!Q$3,78,5),4,FALSE)</f>
        <v>15.058059999999999</v>
      </c>
      <c r="R122" s="18">
        <f ca="1">VLOOKUP($B122,OFFSET(WLC!$B$339,2,Sintesi!R$3,78,5),4,FALSE)</f>
        <v>13.88949</v>
      </c>
      <c r="S122" s="18">
        <f ca="1">VLOOKUP($B122,OFFSET(WLC!$B$339,2,Sintesi!S$3,78,5),4,FALSE)</f>
        <v>12.59324</v>
      </c>
      <c r="T122" s="18">
        <f ca="1">VLOOKUP($B122,OFFSET(WLC!$B$339,2,Sintesi!T$3,78,5),4,FALSE)</f>
        <v>11.03763</v>
      </c>
      <c r="Y122" s="15">
        <v>0.12</v>
      </c>
      <c r="Z122" s="15">
        <f t="shared" ref="Z122:Z129" si="158">Y122*AA122</f>
        <v>0.6</v>
      </c>
      <c r="AA122" s="15">
        <v>5</v>
      </c>
      <c r="AB122" s="16">
        <f t="shared" ca="1" si="152"/>
        <v>6.5745766666666672</v>
      </c>
      <c r="AC122" s="16">
        <f t="shared" ca="1" si="150"/>
        <v>6.401156666666667</v>
      </c>
      <c r="AD122" s="16">
        <f t="shared" ca="1" si="150"/>
        <v>6.2765933333333335</v>
      </c>
      <c r="AE122" s="16">
        <f t="shared" ca="1" si="150"/>
        <v>6.2173433333333339</v>
      </c>
      <c r="AF122" s="16">
        <f t="shared" ca="1" si="150"/>
        <v>6.2173433333333339</v>
      </c>
      <c r="AG122" s="16">
        <f t="shared" ca="1" si="150"/>
        <v>6.0577466666666666</v>
      </c>
      <c r="AH122" s="16">
        <f t="shared" ca="1" si="150"/>
        <v>5.9077766666666669</v>
      </c>
      <c r="AI122" s="16">
        <f t="shared" ca="1" si="150"/>
        <v>5.7268533333333336</v>
      </c>
      <c r="AJ122" s="16">
        <f t="shared" ca="1" si="150"/>
        <v>5.6138233333333334</v>
      </c>
      <c r="AK122" s="16">
        <f t="shared" ca="1" si="150"/>
        <v>5.6168166666666668</v>
      </c>
      <c r="AL122" s="16">
        <f t="shared" ca="1" si="150"/>
        <v>5.6054599999999999</v>
      </c>
      <c r="AM122" s="16">
        <f t="shared" ca="1" si="150"/>
        <v>5.6063966666666669</v>
      </c>
      <c r="AN122" s="16">
        <f t="shared" ca="1" si="150"/>
        <v>5.7889066666666666</v>
      </c>
      <c r="AO122" s="16">
        <f t="shared" ca="1" si="150"/>
        <v>5.9094500000000005</v>
      </c>
      <c r="AP122" s="16">
        <f t="shared" ca="1" si="150"/>
        <v>6.4655466666666666</v>
      </c>
      <c r="AQ122" s="16">
        <f t="shared" ca="1" si="150"/>
        <v>8.0272600000000018</v>
      </c>
      <c r="AR122" s="16">
        <f t="shared" ca="1" si="150"/>
        <v>11.858013333333334</v>
      </c>
      <c r="AS122" s="16">
        <f t="shared" ca="1" si="151"/>
        <v>28.545526666666671</v>
      </c>
      <c r="AU122" s="33">
        <f t="shared" ca="1" si="153"/>
        <v>6.1355699999999995</v>
      </c>
      <c r="AV122" s="15">
        <f t="shared" ca="1" si="154"/>
        <v>16</v>
      </c>
      <c r="AW122" s="33">
        <f t="shared" ca="1" si="155"/>
        <v>7.23529</v>
      </c>
      <c r="AX122" s="15">
        <f t="shared" ca="1" si="156"/>
        <v>31</v>
      </c>
      <c r="AY122" s="35">
        <f t="shared" ca="1" si="157"/>
        <v>0.15199390763880929</v>
      </c>
    </row>
    <row r="123" spans="1:51" x14ac:dyDescent="0.3">
      <c r="A123" s="133">
        <v>117</v>
      </c>
      <c r="B123" s="17" t="s">
        <v>8</v>
      </c>
      <c r="C123" s="18">
        <f ca="1">VLOOKUP($B123,OFFSET(Push!$B$2,2,0,78,5),4,FALSE)</f>
        <v>21.301349999999999</v>
      </c>
      <c r="D123" s="18">
        <f ca="1">VLOOKUP($B123,OFFSET(WLC!$B$339,2,Sintesi!D$3,78,5),4,FALSE)</f>
        <v>20.70722</v>
      </c>
      <c r="E123" s="18">
        <f ca="1">VLOOKUP($B123,OFFSET(WLC!$B$339,2,Sintesi!E$3,78,5),4,FALSE)</f>
        <v>20.383659999999999</v>
      </c>
      <c r="F123" s="18">
        <f ca="1">VLOOKUP($B123,OFFSET(WLC!$B$339,2,Sintesi!F$3,78,5),4,FALSE)</f>
        <v>20.108920000000001</v>
      </c>
      <c r="G123" s="18">
        <f ca="1">VLOOKUP($B123,OFFSET(WLC!$B$339,2,Sintesi!G$3,78,5),4,FALSE)</f>
        <v>20.108920000000001</v>
      </c>
      <c r="H123" s="18">
        <f ca="1">VLOOKUP($B123,OFFSET(WLC!$B$339,2,Sintesi!H$3,78,5),4,FALSE)</f>
        <v>19.30885</v>
      </c>
      <c r="I123" s="18">
        <f ca="1">VLOOKUP($B123,OFFSET(WLC!$B$339,2,Sintesi!I$3,78,5),4,FALSE)</f>
        <v>18.56579</v>
      </c>
      <c r="J123" s="18">
        <f ca="1">VLOOKUP($B123,OFFSET(WLC!$B$339,2,Sintesi!J$3,78,5),4,FALSE)</f>
        <v>17.724799999999998</v>
      </c>
      <c r="K123" s="18">
        <f ca="1">VLOOKUP($B123,OFFSET(WLC!$B$339,2,Sintesi!K$3,78,5),4,FALSE)</f>
        <v>16.649999999999999</v>
      </c>
      <c r="L123" s="18">
        <f ca="1">VLOOKUP($B123,OFFSET(WLC!$B$339,2,Sintesi!L$3,78,5),4,FALSE)</f>
        <v>15.999840000000001</v>
      </c>
      <c r="M123" s="18">
        <f ca="1">VLOOKUP($B123,OFFSET(WLC!$B$339,2,Sintesi!M$3,78,5),4,FALSE)</f>
        <v>15.27051</v>
      </c>
      <c r="N123" s="18">
        <f ca="1">VLOOKUP($B123,OFFSET(WLC!$B$339,2,Sintesi!N$3,78,5),4,FALSE)</f>
        <v>14.47635</v>
      </c>
      <c r="O123" s="18">
        <f ca="1">VLOOKUP($B123,OFFSET(WLC!$B$339,2,Sintesi!O$3,78,5),4,FALSE)</f>
        <v>13.543340000000001</v>
      </c>
      <c r="P123" s="18">
        <f ca="1">VLOOKUP($B123,OFFSET(WLC!$B$339,2,Sintesi!P$3,78,5),4,FALSE)</f>
        <v>12.48625</v>
      </c>
      <c r="Q123" s="18">
        <f ca="1">VLOOKUP($B123,OFFSET(WLC!$B$339,2,Sintesi!Q$3,78,5),4,FALSE)</f>
        <v>11.38645</v>
      </c>
      <c r="R123" s="18">
        <f ca="1">VLOOKUP($B123,OFFSET(WLC!$B$339,2,Sintesi!R$3,78,5),4,FALSE)</f>
        <v>10.2197</v>
      </c>
      <c r="S123" s="18">
        <f ca="1">VLOOKUP($B123,OFFSET(WLC!$B$339,2,Sintesi!S$3,78,5),4,FALSE)</f>
        <v>8.9266100000000002</v>
      </c>
      <c r="T123" s="18">
        <f ca="1">VLOOKUP($B123,OFFSET(WLC!$B$339,2,Sintesi!T$3,78,5),4,FALSE)</f>
        <v>7.3872299999999997</v>
      </c>
      <c r="Y123" s="15">
        <v>0.12</v>
      </c>
      <c r="Z123" s="15">
        <f t="shared" si="158"/>
        <v>0.48</v>
      </c>
      <c r="AA123" s="15">
        <v>4</v>
      </c>
      <c r="AB123" s="16">
        <f t="shared" ca="1" si="152"/>
        <v>5.9138633333333335</v>
      </c>
      <c r="AC123" s="16">
        <f t="shared" ca="1" si="150"/>
        <v>5.7664133333333334</v>
      </c>
      <c r="AD123" s="16">
        <f t="shared" ca="1" si="150"/>
        <v>5.6632866666666661</v>
      </c>
      <c r="AE123" s="16">
        <f t="shared" ca="1" si="150"/>
        <v>5.6124066666666668</v>
      </c>
      <c r="AF123" s="16">
        <f t="shared" ca="1" si="150"/>
        <v>5.6124066666666668</v>
      </c>
      <c r="AG123" s="16">
        <f t="shared" ca="1" si="150"/>
        <v>5.4745133333333333</v>
      </c>
      <c r="AH123" s="16">
        <f t="shared" ca="1" si="150"/>
        <v>5.3471333333333337</v>
      </c>
      <c r="AI123" s="16">
        <f t="shared" ca="1" si="150"/>
        <v>5.1935666666666673</v>
      </c>
      <c r="AJ123" s="16">
        <f t="shared" ca="1" si="150"/>
        <v>5.0920766666666664</v>
      </c>
      <c r="AK123" s="16">
        <f t="shared" ca="1" si="150"/>
        <v>5.0874233333333336</v>
      </c>
      <c r="AL123" s="16">
        <f t="shared" ca="1" si="150"/>
        <v>5.0704700000000003</v>
      </c>
      <c r="AM123" s="16">
        <f t="shared" ca="1" si="150"/>
        <v>5.0627233333333326</v>
      </c>
      <c r="AN123" s="16">
        <f t="shared" ca="1" si="150"/>
        <v>5.1989233333333331</v>
      </c>
      <c r="AO123" s="16">
        <f t="shared" ca="1" si="150"/>
        <v>5.28592</v>
      </c>
      <c r="AP123" s="16">
        <f t="shared" ca="1" si="150"/>
        <v>5.7135633333333331</v>
      </c>
      <c r="AQ123" s="16">
        <f t="shared" ca="1" si="150"/>
        <v>6.9304500000000004</v>
      </c>
      <c r="AR123" s="16">
        <f t="shared" ca="1" si="150"/>
        <v>9.9476066666666672</v>
      </c>
      <c r="AS123" s="16">
        <f t="shared" ca="1" si="151"/>
        <v>23.206073333333332</v>
      </c>
      <c r="AU123" s="33">
        <f t="shared" ca="1" si="153"/>
        <v>5.6054599999999999</v>
      </c>
      <c r="AV123" s="15">
        <f t="shared" ca="1" si="154"/>
        <v>14</v>
      </c>
      <c r="AW123" s="33">
        <f t="shared" ca="1" si="155"/>
        <v>6.5745766666666672</v>
      </c>
      <c r="AX123" s="15">
        <f t="shared" ca="1" si="156"/>
        <v>31</v>
      </c>
      <c r="AY123" s="35">
        <f t="shared" ca="1" si="157"/>
        <v>0.14740366046381703</v>
      </c>
    </row>
    <row r="124" spans="1:51" x14ac:dyDescent="0.3">
      <c r="A124" s="133">
        <v>118</v>
      </c>
      <c r="B124" s="17" t="s">
        <v>9</v>
      </c>
      <c r="C124" s="19">
        <f ca="1">VLOOKUP($B124,OFFSET(Push!$B$2,2,0,78,5),4,FALSE)</f>
        <v>0.76626000000000005</v>
      </c>
      <c r="D124" s="18">
        <f ca="1">VLOOKUP($B124,OFFSET(WLC!$B$339,2,Sintesi!D$3,78,5),4,FALSE)</f>
        <v>0.77100000000000002</v>
      </c>
      <c r="E124" s="18">
        <f ca="1">VLOOKUP($B124,OFFSET(WLC!$B$339,2,Sintesi!E$3,78,5),4,FALSE)</f>
        <v>0.77641000000000004</v>
      </c>
      <c r="F124" s="18">
        <f ca="1">VLOOKUP($B124,OFFSET(WLC!$B$339,2,Sintesi!F$3,78,5),4,FALSE)</f>
        <v>0.77993000000000001</v>
      </c>
      <c r="G124" s="18">
        <f ca="1">VLOOKUP($B124,OFFSET(WLC!$B$339,2,Sintesi!G$3,78,5),4,FALSE)</f>
        <v>0.77993000000000001</v>
      </c>
      <c r="H124" s="18">
        <f ca="1">VLOOKUP($B124,OFFSET(WLC!$B$339,2,Sintesi!H$3,78,5),4,FALSE)</f>
        <v>0.78727000000000003</v>
      </c>
      <c r="I124" s="18">
        <f ca="1">VLOOKUP($B124,OFFSET(WLC!$B$339,2,Sintesi!I$3,78,5),4,FALSE)</f>
        <v>0.79769999999999996</v>
      </c>
      <c r="J124" s="18">
        <f ca="1">VLOOKUP($B124,OFFSET(WLC!$B$339,2,Sintesi!J$3,78,5),4,FALSE)</f>
        <v>0.80949000000000004</v>
      </c>
      <c r="K124" s="18">
        <f ca="1">VLOOKUP($B124,OFFSET(WLC!$B$339,2,Sintesi!K$3,78,5),4,FALSE)</f>
        <v>0.82130999999999998</v>
      </c>
      <c r="L124" s="18">
        <f ca="1">VLOOKUP($B124,OFFSET(WLC!$B$339,2,Sintesi!L$3,78,5),4,FALSE)</f>
        <v>0.82665999999999995</v>
      </c>
      <c r="M124" s="18">
        <f ca="1">VLOOKUP($B124,OFFSET(WLC!$B$339,2,Sintesi!M$3,78,5),4,FALSE)</f>
        <v>0.83074000000000003</v>
      </c>
      <c r="N124" s="18">
        <f ca="1">VLOOKUP($B124,OFFSET(WLC!$B$339,2,Sintesi!N$3,78,5),4,FALSE)</f>
        <v>0.83792999999999995</v>
      </c>
      <c r="O124" s="18">
        <f ca="1">VLOOKUP($B124,OFFSET(WLC!$B$339,2,Sintesi!O$3,78,5),4,FALSE)</f>
        <v>0.84028000000000003</v>
      </c>
      <c r="P124" s="18">
        <f ca="1">VLOOKUP($B124,OFFSET(WLC!$B$339,2,Sintesi!P$3,78,5),4,FALSE)</f>
        <v>0.84421000000000002</v>
      </c>
      <c r="Q124" s="18">
        <f ca="1">VLOOKUP($B124,OFFSET(WLC!$B$339,2,Sintesi!Q$3,78,5),4,FALSE)</f>
        <v>0.83828000000000003</v>
      </c>
      <c r="R124" s="18">
        <f ca="1">VLOOKUP($B124,OFFSET(WLC!$B$339,2,Sintesi!R$3,78,5),4,FALSE)</f>
        <v>0.79944000000000004</v>
      </c>
      <c r="S124" s="18">
        <f ca="1">VLOOKUP($B124,OFFSET(WLC!$B$339,2,Sintesi!S$3,78,5),4,FALSE)</f>
        <v>0.72704000000000002</v>
      </c>
      <c r="T124" s="18">
        <f ca="1">VLOOKUP($B124,OFFSET(WLC!$B$339,2,Sintesi!T$3,78,5),4,FALSE)</f>
        <v>0.54183000000000003</v>
      </c>
      <c r="Y124" s="15">
        <v>0.12</v>
      </c>
      <c r="Z124" s="15">
        <f t="shared" si="158"/>
        <v>0.36</v>
      </c>
      <c r="AA124" s="15">
        <v>3</v>
      </c>
      <c r="AB124" s="16">
        <f t="shared" ca="1" si="152"/>
        <v>5.2531499999999998</v>
      </c>
      <c r="AC124" s="16">
        <f t="shared" ca="1" si="150"/>
        <v>5.1316699999999997</v>
      </c>
      <c r="AD124" s="16">
        <f t="shared" ca="1" si="150"/>
        <v>5.0499799999999997</v>
      </c>
      <c r="AE124" s="16">
        <f t="shared" ca="1" si="150"/>
        <v>5.0074699999999996</v>
      </c>
      <c r="AF124" s="16">
        <f t="shared" ca="1" si="150"/>
        <v>5.0074699999999996</v>
      </c>
      <c r="AG124" s="16">
        <f t="shared" ca="1" si="150"/>
        <v>4.8912800000000001</v>
      </c>
      <c r="AH124" s="16">
        <f t="shared" ca="1" si="150"/>
        <v>4.7864900000000006</v>
      </c>
      <c r="AI124" s="16">
        <f t="shared" ca="1" si="150"/>
        <v>4.6602800000000002</v>
      </c>
      <c r="AJ124" s="16">
        <f t="shared" ca="1" si="150"/>
        <v>4.5703300000000002</v>
      </c>
      <c r="AK124" s="16">
        <f t="shared" ca="1" si="150"/>
        <v>4.5580300000000005</v>
      </c>
      <c r="AL124" s="16">
        <f t="shared" ca="1" si="150"/>
        <v>4.5354799999999997</v>
      </c>
      <c r="AM124" s="16">
        <f t="shared" ca="1" si="150"/>
        <v>4.51905</v>
      </c>
      <c r="AN124" s="16">
        <f t="shared" ca="1" si="150"/>
        <v>4.6089399999999996</v>
      </c>
      <c r="AO124" s="16">
        <f t="shared" ca="1" si="150"/>
        <v>4.6623900000000003</v>
      </c>
      <c r="AP124" s="16">
        <f t="shared" ca="1" si="150"/>
        <v>4.9615799999999997</v>
      </c>
      <c r="AQ124" s="16">
        <f t="shared" ca="1" si="150"/>
        <v>5.8336400000000008</v>
      </c>
      <c r="AR124" s="16">
        <f t="shared" ca="1" si="150"/>
        <v>8.0372000000000003</v>
      </c>
      <c r="AS124" s="16">
        <f t="shared" ca="1" si="151"/>
        <v>17.866620000000001</v>
      </c>
      <c r="AU124" s="33">
        <f t="shared" ca="1" si="153"/>
        <v>5.0627233333333326</v>
      </c>
      <c r="AV124" s="15">
        <f t="shared" ca="1" si="154"/>
        <v>13</v>
      </c>
      <c r="AW124" s="33">
        <f t="shared" ca="1" si="155"/>
        <v>5.9138633333333335</v>
      </c>
      <c r="AX124" s="15">
        <f t="shared" ca="1" si="156"/>
        <v>31</v>
      </c>
      <c r="AY124" s="35">
        <f t="shared" ca="1" si="157"/>
        <v>0.14392283893382737</v>
      </c>
    </row>
    <row r="125" spans="1:51" x14ac:dyDescent="0.3">
      <c r="A125" s="133">
        <v>119</v>
      </c>
      <c r="B125" s="12" t="s">
        <v>10</v>
      </c>
      <c r="C125" s="13">
        <f ca="1">VLOOKUP($B125,OFFSET(Push!$B$2,2,0,78,5),4,FALSE)</f>
        <v>16.643509999999999</v>
      </c>
      <c r="D125" s="13">
        <f ca="1">VLOOKUP($B125,OFFSET(WLC!$B$339,2,Sintesi!D$3,78,5),4,FALSE)</f>
        <v>16.183070000000001</v>
      </c>
      <c r="E125" s="13">
        <f ca="1">VLOOKUP($B125,OFFSET(WLC!$B$339,2,Sintesi!E$3,78,5),4,FALSE)</f>
        <v>15.940049999999999</v>
      </c>
      <c r="F125" s="13">
        <f ca="1">VLOOKUP($B125,OFFSET(WLC!$B$339,2,Sintesi!F$3,78,5),4,FALSE)</f>
        <v>15.964130000000001</v>
      </c>
      <c r="G125" s="13">
        <f ca="1">VLOOKUP($B125,OFFSET(WLC!$B$339,2,Sintesi!G$3,78,5),4,FALSE)</f>
        <v>15.964130000000001</v>
      </c>
      <c r="H125" s="13">
        <f ca="1">VLOOKUP($B125,OFFSET(WLC!$B$339,2,Sintesi!H$3,78,5),4,FALSE)</f>
        <v>15.744590000000001</v>
      </c>
      <c r="I125" s="13">
        <f ca="1">VLOOKUP($B125,OFFSET(WLC!$B$339,2,Sintesi!I$3,78,5),4,FALSE)</f>
        <v>15.842309999999999</v>
      </c>
      <c r="J125" s="13">
        <f ca="1">VLOOKUP($B125,OFFSET(WLC!$B$339,2,Sintesi!J$3,78,5),4,FALSE)</f>
        <v>15.90465</v>
      </c>
      <c r="K125" s="13">
        <f ca="1">VLOOKUP($B125,OFFSET(WLC!$B$339,2,Sintesi!K$3,78,5),4,FALSE)</f>
        <v>16.516919999999999</v>
      </c>
      <c r="L125" s="13">
        <f ca="1">VLOOKUP($B125,OFFSET(WLC!$B$339,2,Sintesi!L$3,78,5),4,FALSE)</f>
        <v>17.127549999999999</v>
      </c>
      <c r="M125" s="13">
        <f ca="1">VLOOKUP($B125,OFFSET(WLC!$B$339,2,Sintesi!M$3,78,5),4,FALSE)</f>
        <v>17.832830000000001</v>
      </c>
      <c r="N125" s="13">
        <f ca="1">VLOOKUP($B125,OFFSET(WLC!$B$339,2,Sintesi!N$3,78,5),4,FALSE)</f>
        <v>18.4758</v>
      </c>
      <c r="O125" s="13">
        <f ca="1">VLOOKUP($B125,OFFSET(WLC!$B$339,2,Sintesi!O$3,78,5),4,FALSE)</f>
        <v>20.49446</v>
      </c>
      <c r="P125" s="13">
        <f ca="1">VLOOKUP($B125,OFFSET(WLC!$B$339,2,Sintesi!P$3,78,5),4,FALSE)</f>
        <v>22.061319999999998</v>
      </c>
      <c r="Q125" s="13">
        <f ca="1">VLOOKUP($B125,OFFSET(WLC!$B$339,2,Sintesi!Q$3,78,5),4,FALSE)</f>
        <v>25.783860000000001</v>
      </c>
      <c r="R125" s="13">
        <f ca="1">VLOOKUP($B125,OFFSET(WLC!$B$339,2,Sintesi!R$3,78,5),4,FALSE)</f>
        <v>31.04241</v>
      </c>
      <c r="S125" s="13">
        <f ca="1">VLOOKUP($B125,OFFSET(WLC!$B$339,2,Sintesi!S$3,78,5),4,FALSE)</f>
        <v>39.651040000000002</v>
      </c>
      <c r="T125" s="13">
        <f ca="1">VLOOKUP($B125,OFFSET(WLC!$B$339,2,Sintesi!T$3,78,5),4,FALSE)</f>
        <v>70.363110000000006</v>
      </c>
      <c r="Y125" s="15">
        <v>0.12</v>
      </c>
      <c r="Z125" s="15">
        <f t="shared" si="158"/>
        <v>0.24</v>
      </c>
      <c r="AA125" s="15">
        <v>2</v>
      </c>
      <c r="AB125" s="16">
        <f t="shared" ca="1" si="152"/>
        <v>4.5924366666666661</v>
      </c>
      <c r="AC125" s="16">
        <f t="shared" ca="1" si="150"/>
        <v>4.496926666666667</v>
      </c>
      <c r="AD125" s="16">
        <f t="shared" ca="1" si="150"/>
        <v>4.4366733333333332</v>
      </c>
      <c r="AE125" s="16">
        <f t="shared" ca="1" si="150"/>
        <v>4.4025333333333334</v>
      </c>
      <c r="AF125" s="16">
        <f t="shared" ca="1" si="150"/>
        <v>4.4025333333333334</v>
      </c>
      <c r="AG125" s="16">
        <f t="shared" ca="1" si="150"/>
        <v>4.3080466666666668</v>
      </c>
      <c r="AH125" s="16">
        <f t="shared" ca="1" si="150"/>
        <v>4.2258466666666665</v>
      </c>
      <c r="AI125" s="16">
        <f t="shared" ca="1" si="150"/>
        <v>4.1269933333333331</v>
      </c>
      <c r="AJ125" s="16">
        <f t="shared" ca="1" si="150"/>
        <v>4.0485833333333332</v>
      </c>
      <c r="AK125" s="16">
        <f t="shared" ca="1" si="150"/>
        <v>4.0286366666666664</v>
      </c>
      <c r="AL125" s="16">
        <f t="shared" ca="1" si="150"/>
        <v>4.0004900000000001</v>
      </c>
      <c r="AM125" s="16">
        <f t="shared" ca="1" si="150"/>
        <v>3.9753766666666661</v>
      </c>
      <c r="AN125" s="16">
        <f t="shared" ca="1" si="150"/>
        <v>4.0189566666666661</v>
      </c>
      <c r="AO125" s="16">
        <f t="shared" ca="1" si="150"/>
        <v>4.0388599999999997</v>
      </c>
      <c r="AP125" s="16">
        <f t="shared" ca="1" si="150"/>
        <v>4.2095966666666662</v>
      </c>
      <c r="AQ125" s="16">
        <f t="shared" ca="1" si="150"/>
        <v>4.7368300000000003</v>
      </c>
      <c r="AR125" s="16">
        <f t="shared" ca="1" si="150"/>
        <v>6.1267933333333335</v>
      </c>
      <c r="AS125" s="16">
        <f t="shared" ca="1" si="151"/>
        <v>12.527166666666666</v>
      </c>
      <c r="AU125" s="33">
        <f t="shared" ca="1" si="153"/>
        <v>4.51905</v>
      </c>
      <c r="AV125" s="15">
        <f t="shared" ca="1" si="154"/>
        <v>13</v>
      </c>
      <c r="AW125" s="33">
        <f t="shared" ca="1" si="155"/>
        <v>5.2531499999999998</v>
      </c>
      <c r="AX125" s="15">
        <f t="shared" ca="1" si="156"/>
        <v>31</v>
      </c>
      <c r="AY125" s="35">
        <f t="shared" ca="1" si="157"/>
        <v>0.1397447245938151</v>
      </c>
    </row>
    <row r="126" spans="1:51" x14ac:dyDescent="0.3">
      <c r="A126" s="133">
        <v>120</v>
      </c>
      <c r="B126" s="12" t="s">
        <v>11</v>
      </c>
      <c r="C126" s="13">
        <f ca="1">VLOOKUP($B126,OFFSET(Push!$B$2,2,0,78,5),4,FALSE)</f>
        <v>3.9868600000000001</v>
      </c>
      <c r="D126" s="13">
        <f ca="1">VLOOKUP($B126,OFFSET(WLC!$B$339,2,Sintesi!D$3,78,5),4,FALSE)</f>
        <v>3.7846700000000002</v>
      </c>
      <c r="E126" s="13">
        <f ca="1">VLOOKUP($B126,OFFSET(WLC!$B$339,2,Sintesi!E$3,78,5),4,FALSE)</f>
        <v>3.6335299999999999</v>
      </c>
      <c r="F126" s="13">
        <f ca="1">VLOOKUP($B126,OFFSET(WLC!$B$339,2,Sintesi!F$3,78,5),4,FALSE)</f>
        <v>3.5778599999999998</v>
      </c>
      <c r="G126" s="13">
        <f ca="1">VLOOKUP($B126,OFFSET(WLC!$B$339,2,Sintesi!G$3,78,5),4,FALSE)</f>
        <v>3.5778599999999998</v>
      </c>
      <c r="H126" s="13">
        <f ca="1">VLOOKUP($B126,OFFSET(WLC!$B$339,2,Sintesi!H$3,78,5),4,FALSE)</f>
        <v>3.4178099999999998</v>
      </c>
      <c r="I126" s="13">
        <f ca="1">VLOOKUP($B126,OFFSET(WLC!$B$339,2,Sintesi!I$3,78,5),4,FALSE)</f>
        <v>3.2734200000000002</v>
      </c>
      <c r="J126" s="13">
        <f ca="1">VLOOKUP($B126,OFFSET(WLC!$B$339,2,Sintesi!J$3,78,5),4,FALSE)</f>
        <v>3.07761</v>
      </c>
      <c r="K126" s="13">
        <f ca="1">VLOOKUP($B126,OFFSET(WLC!$B$339,2,Sintesi!K$3,78,5),4,FALSE)</f>
        <v>3.0041000000000002</v>
      </c>
      <c r="L126" s="13">
        <f ca="1">VLOOKUP($B126,OFFSET(WLC!$B$339,2,Sintesi!L$3,78,5),4,FALSE)</f>
        <v>3.03742</v>
      </c>
      <c r="M126" s="13">
        <f ca="1">VLOOKUP($B126,OFFSET(WLC!$B$339,2,Sintesi!M$3,78,5),4,FALSE)</f>
        <v>3.0769299999999999</v>
      </c>
      <c r="N126" s="13">
        <f ca="1">VLOOKUP($B126,OFFSET(WLC!$B$339,2,Sintesi!N$3,78,5),4,FALSE)</f>
        <v>3.06671</v>
      </c>
      <c r="O126" s="13">
        <f ca="1">VLOOKUP($B126,OFFSET(WLC!$B$339,2,Sintesi!O$3,78,5),4,FALSE)</f>
        <v>3.3557299999999999</v>
      </c>
      <c r="P126" s="13">
        <f ca="1">VLOOKUP($B126,OFFSET(WLC!$B$339,2,Sintesi!P$3,78,5),4,FALSE)</f>
        <v>3.5070299999999999</v>
      </c>
      <c r="Q126" s="13">
        <f ca="1">VLOOKUP($B126,OFFSET(WLC!$B$339,2,Sintesi!Q$3,78,5),4,FALSE)</f>
        <v>4.3057299999999996</v>
      </c>
      <c r="R126" s="13">
        <f ca="1">VLOOKUP($B126,OFFSET(WLC!$B$339,2,Sintesi!R$3,78,5),4,FALSE)</f>
        <v>6.3459000000000003</v>
      </c>
      <c r="S126" s="13">
        <f ca="1">VLOOKUP($B126,OFFSET(WLC!$B$339,2,Sintesi!S$3,78,5),4,FALSE)</f>
        <v>11.41916</v>
      </c>
      <c r="T126" s="13">
        <f ca="1">VLOOKUP($B126,OFFSET(WLC!$B$339,2,Sintesi!T$3,78,5),4,FALSE)</f>
        <v>33.48762</v>
      </c>
      <c r="Y126" s="15">
        <v>0.12</v>
      </c>
      <c r="Z126" s="15">
        <f t="shared" si="158"/>
        <v>0.12</v>
      </c>
      <c r="AA126" s="15">
        <v>1</v>
      </c>
      <c r="AB126" s="16">
        <f t="shared" ca="1" si="152"/>
        <v>3.9317233333333332</v>
      </c>
      <c r="AC126" s="16">
        <f t="shared" ca="1" si="150"/>
        <v>3.8621833333333333</v>
      </c>
      <c r="AD126" s="16">
        <f t="shared" ca="1" si="150"/>
        <v>3.8233666666666668</v>
      </c>
      <c r="AE126" s="16">
        <f t="shared" ca="1" si="150"/>
        <v>3.7975966666666667</v>
      </c>
      <c r="AF126" s="16">
        <f t="shared" ca="1" si="150"/>
        <v>3.7975966666666667</v>
      </c>
      <c r="AG126" s="16">
        <f t="shared" ca="1" si="150"/>
        <v>3.7248133333333335</v>
      </c>
      <c r="AH126" s="16">
        <f t="shared" ca="1" si="150"/>
        <v>3.6652033333333334</v>
      </c>
      <c r="AI126" s="16">
        <f t="shared" ca="1" si="150"/>
        <v>3.5937066666666668</v>
      </c>
      <c r="AJ126" s="16">
        <f t="shared" ca="1" si="150"/>
        <v>3.5268366666666666</v>
      </c>
      <c r="AK126" s="16">
        <f t="shared" ca="1" si="150"/>
        <v>3.4992433333333333</v>
      </c>
      <c r="AL126" s="16">
        <f t="shared" ca="1" si="150"/>
        <v>3.4655</v>
      </c>
      <c r="AM126" s="16">
        <f t="shared" ca="1" si="150"/>
        <v>3.4317033333333331</v>
      </c>
      <c r="AN126" s="16">
        <f t="shared" ca="1" si="150"/>
        <v>3.4289733333333334</v>
      </c>
      <c r="AO126" s="16">
        <f t="shared" ca="1" si="150"/>
        <v>3.41533</v>
      </c>
      <c r="AP126" s="16">
        <f t="shared" ca="1" si="150"/>
        <v>3.4576133333333336</v>
      </c>
      <c r="AQ126" s="16">
        <f t="shared" ca="1" si="150"/>
        <v>3.6400200000000003</v>
      </c>
      <c r="AR126" s="16">
        <f t="shared" ca="1" si="150"/>
        <v>4.2163866666666667</v>
      </c>
      <c r="AS126" s="16">
        <f t="shared" ca="1" si="151"/>
        <v>7.187713333333333</v>
      </c>
      <c r="AU126" s="33">
        <f t="shared" ca="1" si="153"/>
        <v>3.9753766666666661</v>
      </c>
      <c r="AV126" s="15">
        <f t="shared" ca="1" si="154"/>
        <v>13</v>
      </c>
      <c r="AW126" s="33">
        <f t="shared" ca="1" si="155"/>
        <v>4.5924366666666661</v>
      </c>
      <c r="AX126" s="15">
        <f t="shared" ca="1" si="156"/>
        <v>31</v>
      </c>
      <c r="AY126" s="35">
        <f t="shared" ca="1" si="157"/>
        <v>0.1343644005977945</v>
      </c>
    </row>
    <row r="127" spans="1:51" x14ac:dyDescent="0.3">
      <c r="A127" s="133">
        <v>121</v>
      </c>
      <c r="B127" s="12" t="s">
        <v>12</v>
      </c>
      <c r="C127" s="13">
        <f ca="1">VLOOKUP($B127,OFFSET(Push!$B$2,2,0,78,5),4,FALSE)</f>
        <v>64</v>
      </c>
      <c r="D127" s="13">
        <f ca="1">VLOOKUP($B127,OFFSET(WLC!$B$339,2,Sintesi!D$3,78,5),4,FALSE)</f>
        <v>157.5</v>
      </c>
      <c r="E127" s="13">
        <f ca="1">VLOOKUP($B127,OFFSET(WLC!$B$339,2,Sintesi!E$3,78,5),4,FALSE)</f>
        <v>178</v>
      </c>
      <c r="F127" s="13">
        <f ca="1">VLOOKUP($B127,OFFSET(WLC!$B$339,2,Sintesi!F$3,78,5),4,FALSE)</f>
        <v>216.5</v>
      </c>
      <c r="G127" s="13">
        <f ca="1">VLOOKUP($B127,OFFSET(WLC!$B$339,2,Sintesi!G$3,78,5),4,FALSE)</f>
        <v>216.5</v>
      </c>
      <c r="H127" s="13">
        <f ca="1">VLOOKUP($B127,OFFSET(WLC!$B$339,2,Sintesi!H$3,78,5),4,FALSE)</f>
        <v>250</v>
      </c>
      <c r="I127" s="13">
        <f ca="1">VLOOKUP($B127,OFFSET(WLC!$B$339,2,Sintesi!I$3,78,5),4,FALSE)</f>
        <v>279</v>
      </c>
      <c r="J127" s="13">
        <f ca="1">VLOOKUP($B127,OFFSET(WLC!$B$339,2,Sintesi!J$3,78,5),4,FALSE)</f>
        <v>307</v>
      </c>
      <c r="K127" s="13">
        <f ca="1">VLOOKUP($B127,OFFSET(WLC!$B$339,2,Sintesi!K$3,78,5),4,FALSE)</f>
        <v>322.5</v>
      </c>
      <c r="L127" s="13">
        <f ca="1">VLOOKUP($B127,OFFSET(WLC!$B$339,2,Sintesi!L$3,78,5),4,FALSE)</f>
        <v>352.5</v>
      </c>
      <c r="M127" s="13">
        <f ca="1">VLOOKUP($B127,OFFSET(WLC!$B$339,2,Sintesi!M$3,78,5),4,FALSE)</f>
        <v>372</v>
      </c>
      <c r="N127" s="13">
        <f ca="1">VLOOKUP($B127,OFFSET(WLC!$B$339,2,Sintesi!N$3,78,5),4,FALSE)</f>
        <v>333</v>
      </c>
      <c r="O127" s="13">
        <f ca="1">VLOOKUP($B127,OFFSET(WLC!$B$339,2,Sintesi!O$3,78,5),4,FALSE)</f>
        <v>409</v>
      </c>
      <c r="P127" s="13">
        <f ca="1">VLOOKUP($B127,OFFSET(WLC!$B$339,2,Sintesi!P$3,78,5),4,FALSE)</f>
        <v>396</v>
      </c>
      <c r="Q127" s="13">
        <f ca="1">VLOOKUP($B127,OFFSET(WLC!$B$339,2,Sintesi!Q$3,78,5),4,FALSE)</f>
        <v>457</v>
      </c>
      <c r="R127" s="13">
        <f ca="1">VLOOKUP($B127,OFFSET(WLC!$B$339,2,Sintesi!R$3,78,5),4,FALSE)</f>
        <v>484.5</v>
      </c>
      <c r="S127" s="13">
        <f ca="1">VLOOKUP($B127,OFFSET(WLC!$B$339,2,Sintesi!S$3,78,5),4,FALSE)</f>
        <v>668</v>
      </c>
      <c r="T127" s="13">
        <f ca="1">VLOOKUP($B127,OFFSET(WLC!$B$339,2,Sintesi!T$3,78,5),4,FALSE)</f>
        <v>1132</v>
      </c>
      <c r="Y127" s="15">
        <v>0.12</v>
      </c>
      <c r="Z127" s="15">
        <f t="shared" si="158"/>
        <v>0.06</v>
      </c>
      <c r="AA127" s="20">
        <v>0.5</v>
      </c>
      <c r="AB127" s="16">
        <f t="shared" ca="1" si="152"/>
        <v>3.6013666666666664</v>
      </c>
      <c r="AC127" s="16">
        <f t="shared" ca="1" si="150"/>
        <v>3.5448116666666669</v>
      </c>
      <c r="AD127" s="16">
        <f t="shared" ca="1" si="150"/>
        <v>3.5167133333333331</v>
      </c>
      <c r="AE127" s="16">
        <f t="shared" ca="1" si="150"/>
        <v>3.4951283333333336</v>
      </c>
      <c r="AF127" s="16">
        <f t="shared" ca="1" si="150"/>
        <v>3.4951283333333336</v>
      </c>
      <c r="AG127" s="16">
        <f t="shared" ca="1" si="150"/>
        <v>3.4331966666666669</v>
      </c>
      <c r="AH127" s="16">
        <f t="shared" ca="1" si="150"/>
        <v>3.3848816666666668</v>
      </c>
      <c r="AI127" s="16">
        <f t="shared" ca="1" si="150"/>
        <v>3.3270633333333333</v>
      </c>
      <c r="AJ127" s="16">
        <f t="shared" ca="1" si="150"/>
        <v>3.2659633333333336</v>
      </c>
      <c r="AK127" s="16">
        <f t="shared" ca="1" si="150"/>
        <v>3.2345466666666667</v>
      </c>
      <c r="AL127" s="16">
        <f t="shared" ca="1" si="150"/>
        <v>3.1980049999999998</v>
      </c>
      <c r="AM127" s="16">
        <f t="shared" ca="1" si="150"/>
        <v>3.1598666666666664</v>
      </c>
      <c r="AN127" s="16">
        <f t="shared" ca="1" si="150"/>
        <v>3.1339816666666667</v>
      </c>
      <c r="AO127" s="16">
        <f t="shared" ca="1" si="150"/>
        <v>3.1035650000000001</v>
      </c>
      <c r="AP127" s="16">
        <f t="shared" ca="1" si="150"/>
        <v>3.0816216666666669</v>
      </c>
      <c r="AQ127" s="16">
        <f t="shared" ca="1" si="150"/>
        <v>3.091615</v>
      </c>
      <c r="AR127" s="16">
        <f t="shared" ca="1" si="150"/>
        <v>3.2611833333333333</v>
      </c>
      <c r="AS127" s="16">
        <f t="shared" ca="1" si="151"/>
        <v>4.5179866666666664</v>
      </c>
      <c r="AU127" s="33">
        <f t="shared" ca="1" si="153"/>
        <v>3.41533</v>
      </c>
      <c r="AV127" s="15">
        <f t="shared" ca="1" si="154"/>
        <v>11</v>
      </c>
      <c r="AW127" s="33">
        <f t="shared" ca="1" si="155"/>
        <v>3.9317233333333332</v>
      </c>
      <c r="AX127" s="15">
        <f t="shared" ca="1" si="156"/>
        <v>31</v>
      </c>
      <c r="AY127" s="35">
        <f t="shared" ca="1" si="157"/>
        <v>0.13134020111621958</v>
      </c>
    </row>
    <row r="128" spans="1:51" x14ac:dyDescent="0.3">
      <c r="A128" s="133">
        <v>122</v>
      </c>
      <c r="B128" s="12" t="s">
        <v>13</v>
      </c>
      <c r="C128" s="13">
        <f ca="1">VLOOKUP($B128,OFFSET(Push!$B$2,2,0,78,5),4,FALSE)</f>
        <v>22.014489999999999</v>
      </c>
      <c r="D128" s="13">
        <f ca="1">VLOOKUP($B128,OFFSET(WLC!$B$339,2,Sintesi!D$3,78,5),4,FALSE)</f>
        <v>21.8996</v>
      </c>
      <c r="E128" s="13">
        <f ca="1">VLOOKUP($B128,OFFSET(WLC!$B$339,2,Sintesi!E$3,78,5),4,FALSE)</f>
        <v>21.840029999999999</v>
      </c>
      <c r="F128" s="13">
        <f ca="1">VLOOKUP($B128,OFFSET(WLC!$B$339,2,Sintesi!F$3,78,5),4,FALSE)</f>
        <v>21.78002</v>
      </c>
      <c r="G128" s="13">
        <f ca="1">VLOOKUP($B128,OFFSET(WLC!$B$339,2,Sintesi!G$3,78,5),4,FALSE)</f>
        <v>21.78002</v>
      </c>
      <c r="H128" s="13">
        <f ca="1">VLOOKUP($B128,OFFSET(WLC!$B$339,2,Sintesi!H$3,78,5),4,FALSE)</f>
        <v>21.689640000000001</v>
      </c>
      <c r="I128" s="13">
        <f ca="1">VLOOKUP($B128,OFFSET(WLC!$B$339,2,Sintesi!I$3,78,5),4,FALSE)</f>
        <v>21.638110000000001</v>
      </c>
      <c r="J128" s="13">
        <f ca="1">VLOOKUP($B128,OFFSET(WLC!$B$339,2,Sintesi!J$3,78,5),4,FALSE)</f>
        <v>21.569739999999999</v>
      </c>
      <c r="K128" s="13">
        <f ca="1">VLOOKUP($B128,OFFSET(WLC!$B$339,2,Sintesi!K$3,78,5),4,FALSE)</f>
        <v>21.537400000000002</v>
      </c>
      <c r="L128" s="13">
        <f ca="1">VLOOKUP($B128,OFFSET(WLC!$B$339,2,Sintesi!L$3,78,5),4,FALSE)</f>
        <v>21.533940000000001</v>
      </c>
      <c r="M128" s="13">
        <f ca="1">VLOOKUP($B128,OFFSET(WLC!$B$339,2,Sintesi!M$3,78,5),4,FALSE)</f>
        <v>21.576239999999999</v>
      </c>
      <c r="N128" s="13">
        <f ca="1">VLOOKUP($B128,OFFSET(WLC!$B$339,2,Sintesi!N$3,78,5),4,FALSE)</f>
        <v>21.57565</v>
      </c>
      <c r="O128" s="13">
        <f ca="1">VLOOKUP($B128,OFFSET(WLC!$B$339,2,Sintesi!O$3,78,5),4,FALSE)</f>
        <v>21.683990000000001</v>
      </c>
      <c r="P128" s="13">
        <f ca="1">VLOOKUP($B128,OFFSET(WLC!$B$339,2,Sintesi!P$3,78,5),4,FALSE)</f>
        <v>21.887229999999999</v>
      </c>
      <c r="Q128" s="13">
        <f ca="1">VLOOKUP($B128,OFFSET(WLC!$B$339,2,Sintesi!Q$3,78,5),4,FALSE)</f>
        <v>21.86439</v>
      </c>
      <c r="R128" s="13">
        <f ca="1">VLOOKUP($B128,OFFSET(WLC!$B$339,2,Sintesi!R$3,78,5),4,FALSE)</f>
        <v>21.75572</v>
      </c>
      <c r="S128" s="13">
        <f ca="1">VLOOKUP($B128,OFFSET(WLC!$B$339,2,Sintesi!S$3,78,5),4,FALSE)</f>
        <v>21.471260000000001</v>
      </c>
      <c r="T128" s="13">
        <f ca="1">VLOOKUP($B128,OFFSET(WLC!$B$339,2,Sintesi!T$3,78,5),4,FALSE)</f>
        <v>20.934979999999999</v>
      </c>
      <c r="Y128" s="15">
        <v>0.12</v>
      </c>
      <c r="Z128" s="15">
        <f t="shared" si="158"/>
        <v>3.9999999999999994E-2</v>
      </c>
      <c r="AA128" s="20">
        <f>1/3</f>
        <v>0.33333333333333331</v>
      </c>
      <c r="AB128" s="16">
        <f t="shared" ca="1" si="152"/>
        <v>3.4912477777777777</v>
      </c>
      <c r="AC128" s="16">
        <f t="shared" ca="1" si="150"/>
        <v>3.4390211111111113</v>
      </c>
      <c r="AD128" s="16">
        <f t="shared" ca="1" si="150"/>
        <v>3.4144955555555554</v>
      </c>
      <c r="AE128" s="16">
        <f t="shared" ca="1" si="150"/>
        <v>3.3943055555555555</v>
      </c>
      <c r="AF128" s="16">
        <f t="shared" ca="1" si="150"/>
        <v>3.3943055555555555</v>
      </c>
      <c r="AG128" s="16">
        <f t="shared" ca="1" si="150"/>
        <v>3.3359911111111114</v>
      </c>
      <c r="AH128" s="16">
        <f t="shared" ca="1" si="150"/>
        <v>3.2914411111111113</v>
      </c>
      <c r="AI128" s="16">
        <f t="shared" ca="1" si="150"/>
        <v>3.2381822222222225</v>
      </c>
      <c r="AJ128" s="16">
        <f t="shared" ca="1" si="150"/>
        <v>3.1790055555555554</v>
      </c>
      <c r="AK128" s="16">
        <f t="shared" ca="1" si="150"/>
        <v>3.1463144444444446</v>
      </c>
      <c r="AL128" s="16">
        <f t="shared" ca="1" si="150"/>
        <v>3.1088399999999998</v>
      </c>
      <c r="AM128" s="16">
        <f t="shared" ca="1" si="150"/>
        <v>3.0692544444444443</v>
      </c>
      <c r="AN128" s="16">
        <f t="shared" ca="1" si="150"/>
        <v>3.0356511111111111</v>
      </c>
      <c r="AO128" s="16">
        <f t="shared" ca="1" si="150"/>
        <v>2.9996433333333337</v>
      </c>
      <c r="AP128" s="16">
        <f t="shared" ca="1" si="150"/>
        <v>2.9562911111111112</v>
      </c>
      <c r="AQ128" s="16">
        <f t="shared" ca="1" si="150"/>
        <v>2.9088133333333337</v>
      </c>
      <c r="AR128" s="16">
        <f t="shared" ca="1" si="150"/>
        <v>2.9427822222222222</v>
      </c>
      <c r="AS128" s="16">
        <f t="shared" ca="1" si="151"/>
        <v>3.6280777777777775</v>
      </c>
      <c r="AU128" s="33">
        <f t="shared" ca="1" si="153"/>
        <v>3.0816216666666669</v>
      </c>
      <c r="AV128" s="15">
        <f t="shared" ca="1" si="154"/>
        <v>10</v>
      </c>
      <c r="AW128" s="33">
        <f t="shared" ca="1" si="155"/>
        <v>3.6013666666666664</v>
      </c>
      <c r="AX128" s="15">
        <f t="shared" ca="1" si="156"/>
        <v>31</v>
      </c>
      <c r="AY128" s="35">
        <f t="shared" ca="1" si="157"/>
        <v>0.1443188234096314</v>
      </c>
    </row>
    <row r="129" spans="1:51" x14ac:dyDescent="0.3">
      <c r="A129" s="133">
        <v>123</v>
      </c>
      <c r="B129" s="12" t="s">
        <v>14</v>
      </c>
      <c r="C129" s="13">
        <f ca="1">VLOOKUP($B129,OFFSET(Push!$B$2,2,0,78,5),4,FALSE)</f>
        <v>17.50488</v>
      </c>
      <c r="D129" s="13">
        <f ca="1">VLOOKUP($B129,OFFSET(WLC!$B$339,2,Sintesi!D$3,78,5),4,FALSE)</f>
        <v>17.506160000000001</v>
      </c>
      <c r="E129" s="13">
        <f ca="1">VLOOKUP($B129,OFFSET(WLC!$B$339,2,Sintesi!E$3,78,5),4,FALSE)</f>
        <v>17.56465</v>
      </c>
      <c r="F129" s="13">
        <f ca="1">VLOOKUP($B129,OFFSET(WLC!$B$339,2,Sintesi!F$3,78,5),4,FALSE)</f>
        <v>17.583179999999999</v>
      </c>
      <c r="G129" s="13">
        <f ca="1">VLOOKUP($B129,OFFSET(WLC!$B$339,2,Sintesi!G$3,78,5),4,FALSE)</f>
        <v>17.583179999999999</v>
      </c>
      <c r="H129" s="13">
        <f ca="1">VLOOKUP($B129,OFFSET(WLC!$B$339,2,Sintesi!H$3,78,5),4,FALSE)</f>
        <v>17.661349999999999</v>
      </c>
      <c r="I129" s="13">
        <f ca="1">VLOOKUP($B129,OFFSET(WLC!$B$339,2,Sintesi!I$3,78,5),4,FALSE)</f>
        <v>17.820730000000001</v>
      </c>
      <c r="J129" s="13">
        <f ca="1">VLOOKUP($B129,OFFSET(WLC!$B$339,2,Sintesi!J$3,78,5),4,FALSE)</f>
        <v>17.982839999999999</v>
      </c>
      <c r="K129" s="13">
        <f ca="1">VLOOKUP($B129,OFFSET(WLC!$B$339,2,Sintesi!K$3,78,5),4,FALSE)</f>
        <v>18.17794</v>
      </c>
      <c r="L129" s="13">
        <f ca="1">VLOOKUP($B129,OFFSET(WLC!$B$339,2,Sintesi!L$3,78,5),4,FALSE)</f>
        <v>18.27871</v>
      </c>
      <c r="M129" s="13">
        <f ca="1">VLOOKUP($B129,OFFSET(WLC!$B$339,2,Sintesi!M$3,78,5),4,FALSE)</f>
        <v>18.390370000000001</v>
      </c>
      <c r="N129" s="13">
        <f ca="1">VLOOKUP($B129,OFFSET(WLC!$B$339,2,Sintesi!N$3,78,5),4,FALSE)</f>
        <v>18.528569999999998</v>
      </c>
      <c r="O129" s="13">
        <f ca="1">VLOOKUP($B129,OFFSET(WLC!$B$339,2,Sintesi!O$3,78,5),4,FALSE)</f>
        <v>18.668289999999999</v>
      </c>
      <c r="P129" s="13">
        <f ca="1">VLOOKUP($B129,OFFSET(WLC!$B$339,2,Sintesi!P$3,78,5),4,FALSE)</f>
        <v>18.903390000000002</v>
      </c>
      <c r="Q129" s="13">
        <f ca="1">VLOOKUP($B129,OFFSET(WLC!$B$339,2,Sintesi!Q$3,78,5),4,FALSE)</f>
        <v>18.774889999999999</v>
      </c>
      <c r="R129" s="13">
        <f ca="1">VLOOKUP($B129,OFFSET(WLC!$B$339,2,Sintesi!R$3,78,5),4,FALSE)</f>
        <v>17.940989999999999</v>
      </c>
      <c r="S129" s="13">
        <f ca="1">VLOOKUP($B129,OFFSET(WLC!$B$339,2,Sintesi!S$3,78,5),4,FALSE)</f>
        <v>16.3569</v>
      </c>
      <c r="T129" s="13">
        <f ca="1">VLOOKUP($B129,OFFSET(WLC!$B$339,2,Sintesi!T$3,78,5),4,FALSE)</f>
        <v>12.5487</v>
      </c>
      <c r="Y129" s="15">
        <v>0.12</v>
      </c>
      <c r="Z129" s="15">
        <f t="shared" si="158"/>
        <v>0.03</v>
      </c>
      <c r="AA129" s="20">
        <v>0.25</v>
      </c>
      <c r="AB129" s="16">
        <f t="shared" ca="1" si="152"/>
        <v>3.4361883333333334</v>
      </c>
      <c r="AC129" s="16">
        <f t="shared" ca="1" si="150"/>
        <v>3.3861258333333333</v>
      </c>
      <c r="AD129" s="16">
        <f t="shared" ca="1" si="150"/>
        <v>3.3633866666666665</v>
      </c>
      <c r="AE129" s="16">
        <f t="shared" ca="1" si="150"/>
        <v>3.3438941666666668</v>
      </c>
      <c r="AF129" s="16">
        <f t="shared" ca="1" si="150"/>
        <v>3.3438941666666668</v>
      </c>
      <c r="AG129" s="16">
        <f t="shared" ca="1" si="150"/>
        <v>3.2873883333333334</v>
      </c>
      <c r="AH129" s="16">
        <f t="shared" ca="1" si="150"/>
        <v>3.2447208333333335</v>
      </c>
      <c r="AI129" s="16">
        <f t="shared" ca="1" si="150"/>
        <v>3.1937416666666669</v>
      </c>
      <c r="AJ129" s="16">
        <f t="shared" ca="1" si="150"/>
        <v>3.1355266666666668</v>
      </c>
      <c r="AK129" s="16">
        <f t="shared" ca="1" si="150"/>
        <v>3.1021983333333334</v>
      </c>
      <c r="AL129" s="16">
        <f t="shared" ca="1" si="150"/>
        <v>3.0642575000000001</v>
      </c>
      <c r="AM129" s="16">
        <f t="shared" ca="1" si="150"/>
        <v>3.0239483333333328</v>
      </c>
      <c r="AN129" s="16">
        <f t="shared" ca="1" si="150"/>
        <v>2.9864858333333331</v>
      </c>
      <c r="AO129" s="16">
        <f t="shared" ca="1" si="150"/>
        <v>2.9476825000000004</v>
      </c>
      <c r="AP129" s="16">
        <f t="shared" ca="1" si="150"/>
        <v>2.8936258333333336</v>
      </c>
      <c r="AQ129" s="16">
        <f t="shared" ca="1" si="150"/>
        <v>2.8174125000000001</v>
      </c>
      <c r="AR129" s="16">
        <f t="shared" ca="1" si="150"/>
        <v>2.7835816666666666</v>
      </c>
      <c r="AS129" s="16">
        <f t="shared" ca="1" si="151"/>
        <v>3.1831233333333335</v>
      </c>
      <c r="AU129" s="33">
        <f t="shared" ca="1" si="153"/>
        <v>2.9088133333333337</v>
      </c>
      <c r="AV129" s="15">
        <f t="shared" ca="1" si="154"/>
        <v>9</v>
      </c>
      <c r="AW129" s="33">
        <f t="shared" ca="1" si="155"/>
        <v>3.4912477777777777</v>
      </c>
      <c r="AX129" s="15">
        <f t="shared" ca="1" si="156"/>
        <v>31</v>
      </c>
      <c r="AY129" s="35">
        <f t="shared" ca="1" si="157"/>
        <v>0.16682701472857672</v>
      </c>
    </row>
    <row r="130" spans="1:51" x14ac:dyDescent="0.3">
      <c r="A130" s="133">
        <v>124</v>
      </c>
      <c r="B130" s="17" t="s">
        <v>30</v>
      </c>
      <c r="C130" s="18">
        <f ca="1">VLOOKUP($B130,OFFSET(Push!$B$2,2,0,78,5),4,FALSE)</f>
        <v>36.59496</v>
      </c>
      <c r="D130" s="18">
        <f ca="1">VLOOKUP($B130,OFFSET(WLC!$B$339,2,Sintesi!D$3,78,5),4,FALSE)</f>
        <v>35.680160000000001</v>
      </c>
      <c r="E130" s="18">
        <f ca="1">VLOOKUP($B130,OFFSET(WLC!$B$339,2,Sintesi!E$3,78,5),4,FALSE)</f>
        <v>35.19838</v>
      </c>
      <c r="F130" s="18">
        <f ca="1">VLOOKUP($B130,OFFSET(WLC!$B$339,2,Sintesi!F$3,78,5),4,FALSE)</f>
        <v>34.793340000000001</v>
      </c>
      <c r="G130" s="18">
        <f ca="1">VLOOKUP($B130,OFFSET(WLC!$B$339,2,Sintesi!G$3,78,5),4,FALSE)</f>
        <v>34.793340000000001</v>
      </c>
      <c r="H130" s="18">
        <f ca="1">VLOOKUP($B130,OFFSET(WLC!$B$339,2,Sintesi!H$3,78,5),4,FALSE)</f>
        <v>33.604709999999997</v>
      </c>
      <c r="I130" s="18">
        <f ca="1">VLOOKUP($B130,OFFSET(WLC!$B$339,2,Sintesi!I$3,78,5),4,FALSE)</f>
        <v>32.503230000000002</v>
      </c>
      <c r="J130" s="18">
        <f ca="1">VLOOKUP($B130,OFFSET(WLC!$B$339,2,Sintesi!J$3,78,5),4,FALSE)</f>
        <v>31.261340000000001</v>
      </c>
      <c r="K130" s="18">
        <f ca="1">VLOOKUP($B130,OFFSET(WLC!$B$339,2,Sintesi!K$3,78,5),4,FALSE)</f>
        <v>29.690270000000002</v>
      </c>
      <c r="L130" s="18">
        <f ca="1">VLOOKUP($B130,OFFSET(WLC!$B$339,2,Sintesi!L$3,78,5),4,FALSE)</f>
        <v>28.729590000000002</v>
      </c>
      <c r="M130" s="18">
        <f ca="1">VLOOKUP($B130,OFFSET(WLC!$B$339,2,Sintesi!M$3,78,5),4,FALSE)</f>
        <v>27.660900000000002</v>
      </c>
      <c r="N130" s="18">
        <f ca="1">VLOOKUP($B130,OFFSET(WLC!$B$339,2,Sintesi!N$3,78,5),4,FALSE)</f>
        <v>26.511150000000001</v>
      </c>
      <c r="O130" s="18">
        <f ca="1">VLOOKUP($B130,OFFSET(WLC!$B$339,2,Sintesi!O$3,78,5),4,FALSE)</f>
        <v>25.12811</v>
      </c>
      <c r="P130" s="18">
        <f ca="1">VLOOKUP($B130,OFFSET(WLC!$B$339,2,Sintesi!P$3,78,5),4,FALSE)</f>
        <v>23.605180000000001</v>
      </c>
      <c r="Q130" s="18">
        <f ca="1">VLOOKUP($B130,OFFSET(WLC!$B$339,2,Sintesi!Q$3,78,5),4,FALSE)</f>
        <v>21.97307</v>
      </c>
      <c r="R130" s="18">
        <f ca="1">VLOOKUP($B130,OFFSET(WLC!$B$339,2,Sintesi!R$3,78,5),4,FALSE)</f>
        <v>20.273589999999999</v>
      </c>
      <c r="S130" s="18">
        <f ca="1">VLOOKUP($B130,OFFSET(WLC!$B$339,2,Sintesi!S$3,78,5),4,FALSE)</f>
        <v>18.361730000000001</v>
      </c>
      <c r="T130" s="18">
        <f ca="1">VLOOKUP($B130,OFFSET(WLC!$B$339,2,Sintesi!T$3,78,5),4,FALSE)</f>
        <v>15.90063</v>
      </c>
      <c r="AU130" s="33">
        <f t="shared" ca="1" si="153"/>
        <v>2.7835816666666666</v>
      </c>
      <c r="AV130" s="15">
        <f t="shared" ca="1" si="154"/>
        <v>8</v>
      </c>
      <c r="AW130" s="33">
        <f t="shared" ca="1" si="155"/>
        <v>3.4361883333333334</v>
      </c>
      <c r="AX130" s="15">
        <f t="shared" ca="1" si="156"/>
        <v>31</v>
      </c>
      <c r="AY130" s="35">
        <f t="shared" ca="1" si="157"/>
        <v>0.18992168163076048</v>
      </c>
    </row>
    <row r="131" spans="1:51" x14ac:dyDescent="0.3">
      <c r="A131" s="133">
        <v>125</v>
      </c>
      <c r="B131" s="17" t="s">
        <v>33</v>
      </c>
      <c r="C131" s="18">
        <f ca="1">VLOOKUP($B131,OFFSET(Push!$B$2,2,0,78,5),4,FALSE)</f>
        <v>107.37612</v>
      </c>
      <c r="D131" s="18">
        <f ca="1">VLOOKUP($B131,OFFSET(WLC!$B$339,2,Sintesi!D$3,78,5),4,FALSE)</f>
        <v>104.71462</v>
      </c>
      <c r="E131" s="18">
        <f ca="1">VLOOKUP($B131,OFFSET(WLC!$B$339,2,Sintesi!E$3,78,5),4,FALSE)</f>
        <v>103.2141</v>
      </c>
      <c r="F131" s="18">
        <f ca="1">VLOOKUP($B131,OFFSET(WLC!$B$339,2,Sintesi!F$3,78,5),4,FALSE)</f>
        <v>102.08694</v>
      </c>
      <c r="G131" s="18">
        <f ca="1">VLOOKUP($B131,OFFSET(WLC!$B$339,2,Sintesi!G$3,78,5),4,FALSE)</f>
        <v>102.08694</v>
      </c>
      <c r="H131" s="18">
        <f ca="1">VLOOKUP($B131,OFFSET(WLC!$B$339,2,Sintesi!H$3,78,5),4,FALSE)</f>
        <v>98.571640000000002</v>
      </c>
      <c r="I131" s="18">
        <f ca="1">VLOOKUP($B131,OFFSET(WLC!$B$339,2,Sintesi!I$3,78,5),4,FALSE)</f>
        <v>95.361159999999998</v>
      </c>
      <c r="J131" s="18">
        <f ca="1">VLOOKUP($B131,OFFSET(WLC!$B$339,2,Sintesi!J$3,78,5),4,FALSE)</f>
        <v>91.873069999999998</v>
      </c>
      <c r="K131" s="18">
        <f ca="1">VLOOKUP($B131,OFFSET(WLC!$B$339,2,Sintesi!K$3,78,5),4,FALSE)</f>
        <v>87.171729999999997</v>
      </c>
      <c r="L131" s="18">
        <f ca="1">VLOOKUP($B131,OFFSET(WLC!$B$339,2,Sintesi!L$3,78,5),4,FALSE)</f>
        <v>84.439019999999999</v>
      </c>
      <c r="M131" s="18">
        <f ca="1">VLOOKUP($B131,OFFSET(WLC!$B$339,2,Sintesi!M$3,78,5),4,FALSE)</f>
        <v>81.328329999999994</v>
      </c>
      <c r="N131" s="18">
        <f ca="1">VLOOKUP($B131,OFFSET(WLC!$B$339,2,Sintesi!N$3,78,5),4,FALSE)</f>
        <v>78.108649999999997</v>
      </c>
      <c r="O131" s="18">
        <f ca="1">VLOOKUP($B131,OFFSET(WLC!$B$339,2,Sintesi!O$3,78,5),4,FALSE)</f>
        <v>73.960939999999994</v>
      </c>
      <c r="P131" s="18">
        <f ca="1">VLOOKUP($B131,OFFSET(WLC!$B$339,2,Sintesi!P$3,78,5),4,FALSE)</f>
        <v>69.576220000000006</v>
      </c>
      <c r="Q131" s="18">
        <f ca="1">VLOOKUP($B131,OFFSET(WLC!$B$339,2,Sintesi!Q$3,78,5),4,FALSE)</f>
        <v>64.828869999999995</v>
      </c>
      <c r="R131" s="18">
        <f ca="1">VLOOKUP($B131,OFFSET(WLC!$B$339,2,Sintesi!R$3,78,5),4,FALSE)</f>
        <v>59.762779999999999</v>
      </c>
      <c r="S131" s="18">
        <f ca="1">VLOOKUP($B131,OFFSET(WLC!$B$339,2,Sintesi!S$3,78,5),4,FALSE)</f>
        <v>54.069580000000002</v>
      </c>
      <c r="T131" s="18">
        <f ca="1">VLOOKUP($B131,OFFSET(WLC!$B$339,2,Sintesi!T$3,78,5),4,FALSE)</f>
        <v>46.935209999999998</v>
      </c>
      <c r="Y131" s="14" t="s">
        <v>75</v>
      </c>
    </row>
    <row r="132" spans="1:51" x14ac:dyDescent="0.3">
      <c r="A132" s="133">
        <v>126</v>
      </c>
      <c r="B132" s="12" t="s">
        <v>43</v>
      </c>
      <c r="C132" s="13">
        <f ca="1">VLOOKUP($B132,OFFSET(Push!$B$2,2,0,78,5),4,FALSE)</f>
        <v>6.0991600000000004</v>
      </c>
      <c r="D132" s="13">
        <f ca="1">VLOOKUP($B132,OFFSET(WLC!$B$339,2,Sintesi!D$3,78,5),4,FALSE)</f>
        <v>5.9466900000000003</v>
      </c>
      <c r="E132" s="13">
        <f ca="1">VLOOKUP($B132,OFFSET(WLC!$B$339,2,Sintesi!E$3,78,5),4,FALSE)</f>
        <v>5.8663999999999996</v>
      </c>
      <c r="F132" s="13">
        <f ca="1">VLOOKUP($B132,OFFSET(WLC!$B$339,2,Sintesi!F$3,78,5),4,FALSE)</f>
        <v>5.7988900000000001</v>
      </c>
      <c r="G132" s="13">
        <f ca="1">VLOOKUP($B132,OFFSET(WLC!$B$339,2,Sintesi!G$3,78,5),4,FALSE)</f>
        <v>5.7988900000000001</v>
      </c>
      <c r="H132" s="13">
        <f ca="1">VLOOKUP($B132,OFFSET(WLC!$B$339,2,Sintesi!H$3,78,5),4,FALSE)</f>
        <v>5.6007899999999999</v>
      </c>
      <c r="I132" s="13">
        <f ca="1">VLOOKUP($B132,OFFSET(WLC!$B$339,2,Sintesi!I$3,78,5),4,FALSE)</f>
        <v>5.4172099999999999</v>
      </c>
      <c r="J132" s="13">
        <f ca="1">VLOOKUP($B132,OFFSET(WLC!$B$339,2,Sintesi!J$3,78,5),4,FALSE)</f>
        <v>5.2102199999999996</v>
      </c>
      <c r="K132" s="13">
        <f ca="1">VLOOKUP($B132,OFFSET(WLC!$B$339,2,Sintesi!K$3,78,5),4,FALSE)</f>
        <v>4.9483800000000002</v>
      </c>
      <c r="L132" s="13">
        <f ca="1">VLOOKUP($B132,OFFSET(WLC!$B$339,2,Sintesi!L$3,78,5),4,FALSE)</f>
        <v>4.7882600000000002</v>
      </c>
      <c r="M132" s="13">
        <f ca="1">VLOOKUP($B132,OFFSET(WLC!$B$339,2,Sintesi!M$3,78,5),4,FALSE)</f>
        <v>4.61015</v>
      </c>
      <c r="N132" s="13">
        <f ca="1">VLOOKUP($B132,OFFSET(WLC!$B$339,2,Sintesi!N$3,78,5),4,FALSE)</f>
        <v>4.4185299999999996</v>
      </c>
      <c r="O132" s="13">
        <f ca="1">VLOOKUP($B132,OFFSET(WLC!$B$339,2,Sintesi!O$3,78,5),4,FALSE)</f>
        <v>4.1880199999999999</v>
      </c>
      <c r="P132" s="13">
        <f ca="1">VLOOKUP($B132,OFFSET(WLC!$B$339,2,Sintesi!P$3,78,5),4,FALSE)</f>
        <v>3.9342000000000001</v>
      </c>
      <c r="Q132" s="13">
        <f ca="1">VLOOKUP($B132,OFFSET(WLC!$B$339,2,Sintesi!Q$3,78,5),4,FALSE)</f>
        <v>3.6621800000000002</v>
      </c>
      <c r="R132" s="13">
        <f ca="1">VLOOKUP($B132,OFFSET(WLC!$B$339,2,Sintesi!R$3,78,5),4,FALSE)</f>
        <v>3.37893</v>
      </c>
      <c r="S132" s="13">
        <f ca="1">VLOOKUP($B132,OFFSET(WLC!$B$339,2,Sintesi!S$3,78,5),4,FALSE)</f>
        <v>3.0602900000000002</v>
      </c>
      <c r="T132" s="13">
        <f ca="1">VLOOKUP($B132,OFFSET(WLC!$B$339,2,Sintesi!T$3,78,5),4,FALSE)</f>
        <v>2.6501100000000002</v>
      </c>
      <c r="Y132" s="9" t="s">
        <v>71</v>
      </c>
      <c r="Z132" s="9" t="s">
        <v>72</v>
      </c>
      <c r="AA132" s="9" t="s">
        <v>74</v>
      </c>
      <c r="AB132" s="30" t="str">
        <f t="shared" ref="AB132:AS132" si="159">AB118</f>
        <v>Push</v>
      </c>
      <c r="AC132" s="9">
        <f t="shared" ca="1" si="159"/>
        <v>30</v>
      </c>
      <c r="AD132" s="9">
        <f t="shared" ca="1" si="159"/>
        <v>28</v>
      </c>
      <c r="AE132" s="9">
        <f t="shared" ca="1" si="159"/>
        <v>26</v>
      </c>
      <c r="AF132" s="9">
        <f t="shared" si="159"/>
        <v>24</v>
      </c>
      <c r="AG132" s="9">
        <f t="shared" ca="1" si="159"/>
        <v>22</v>
      </c>
      <c r="AH132" s="9">
        <f t="shared" ca="1" si="159"/>
        <v>20</v>
      </c>
      <c r="AI132" s="9">
        <f t="shared" ca="1" si="159"/>
        <v>18</v>
      </c>
      <c r="AJ132" s="9">
        <f t="shared" ca="1" si="159"/>
        <v>16</v>
      </c>
      <c r="AK132" s="9">
        <f t="shared" ca="1" si="159"/>
        <v>15</v>
      </c>
      <c r="AL132" s="9">
        <f t="shared" ca="1" si="159"/>
        <v>14</v>
      </c>
      <c r="AM132" s="9">
        <f t="shared" ca="1" si="159"/>
        <v>13</v>
      </c>
      <c r="AN132" s="9">
        <f t="shared" ca="1" si="159"/>
        <v>12</v>
      </c>
      <c r="AO132" s="9">
        <f t="shared" ca="1" si="159"/>
        <v>11</v>
      </c>
      <c r="AP132" s="9">
        <f t="shared" ca="1" si="159"/>
        <v>10</v>
      </c>
      <c r="AQ132" s="9">
        <f t="shared" ca="1" si="159"/>
        <v>9</v>
      </c>
      <c r="AR132" s="9">
        <f t="shared" ca="1" si="159"/>
        <v>8</v>
      </c>
      <c r="AS132" s="9">
        <f t="shared" ca="1" si="159"/>
        <v>7</v>
      </c>
    </row>
    <row r="133" spans="1:51" x14ac:dyDescent="0.3">
      <c r="A133" s="133">
        <v>127</v>
      </c>
      <c r="B133" s="12" t="s">
        <v>44</v>
      </c>
      <c r="C133" s="13">
        <f ca="1">VLOOKUP($B133,OFFSET(Push!$B$2,2,0,78,5),4,FALSE)</f>
        <v>6.8940599999999996</v>
      </c>
      <c r="D133" s="13">
        <f ca="1">VLOOKUP($B133,OFFSET(WLC!$B$339,2,Sintesi!D$3,78,5),4,FALSE)</f>
        <v>6.72959</v>
      </c>
      <c r="E133" s="13">
        <f ca="1">VLOOKUP($B133,OFFSET(WLC!$B$339,2,Sintesi!E$3,78,5),4,FALSE)</f>
        <v>6.64107</v>
      </c>
      <c r="F133" s="13">
        <f ca="1">VLOOKUP($B133,OFFSET(WLC!$B$339,2,Sintesi!F$3,78,5),4,FALSE)</f>
        <v>6.5697999999999999</v>
      </c>
      <c r="G133" s="13">
        <f ca="1">VLOOKUP($B133,OFFSET(WLC!$B$339,2,Sintesi!G$3,78,5),4,FALSE)</f>
        <v>6.5697999999999999</v>
      </c>
      <c r="H133" s="13">
        <f ca="1">VLOOKUP($B133,OFFSET(WLC!$B$339,2,Sintesi!H$3,78,5),4,FALSE)</f>
        <v>6.3472900000000001</v>
      </c>
      <c r="I133" s="13">
        <f ca="1">VLOOKUP($B133,OFFSET(WLC!$B$339,2,Sintesi!I$3,78,5),4,FALSE)</f>
        <v>6.1482099999999997</v>
      </c>
      <c r="J133" s="13">
        <f ca="1">VLOOKUP($B133,OFFSET(WLC!$B$339,2,Sintesi!J$3,78,5),4,FALSE)</f>
        <v>5.9197199999999999</v>
      </c>
      <c r="K133" s="13">
        <f ca="1">VLOOKUP($B133,OFFSET(WLC!$B$339,2,Sintesi!K$3,78,5),4,FALSE)</f>
        <v>5.6287700000000003</v>
      </c>
      <c r="L133" s="13">
        <f ca="1">VLOOKUP($B133,OFFSET(WLC!$B$339,2,Sintesi!L$3,78,5),4,FALSE)</f>
        <v>5.4468500000000004</v>
      </c>
      <c r="M133" s="13">
        <f ca="1">VLOOKUP($B133,OFFSET(WLC!$B$339,2,Sintesi!M$3,78,5),4,FALSE)</f>
        <v>5.2556700000000003</v>
      </c>
      <c r="N133" s="13">
        <f ca="1">VLOOKUP($B133,OFFSET(WLC!$B$339,2,Sintesi!N$3,78,5),4,FALSE)</f>
        <v>5.0382899999999999</v>
      </c>
      <c r="O133" s="13">
        <f ca="1">VLOOKUP($B133,OFFSET(WLC!$B$339,2,Sintesi!O$3,78,5),4,FALSE)</f>
        <v>4.7862400000000003</v>
      </c>
      <c r="P133" s="13">
        <f ca="1">VLOOKUP($B133,OFFSET(WLC!$B$339,2,Sintesi!P$3,78,5),4,FALSE)</f>
        <v>4.50969</v>
      </c>
      <c r="Q133" s="13">
        <f ca="1">VLOOKUP($B133,OFFSET(WLC!$B$339,2,Sintesi!Q$3,78,5),4,FALSE)</f>
        <v>4.2070400000000001</v>
      </c>
      <c r="R133" s="13">
        <f ca="1">VLOOKUP($B133,OFFSET(WLC!$B$339,2,Sintesi!R$3,78,5),4,FALSE)</f>
        <v>3.8929999999999998</v>
      </c>
      <c r="S133" s="13">
        <f ca="1">VLOOKUP($B133,OFFSET(WLC!$B$339,2,Sintesi!S$3,78,5),4,FALSE)</f>
        <v>3.5364599999999999</v>
      </c>
      <c r="T133" s="13">
        <f ca="1">VLOOKUP($B133,OFFSET(WLC!$B$339,2,Sintesi!T$3,78,5),4,FALSE)</f>
        <v>3.0914299999999999</v>
      </c>
      <c r="Y133" s="15">
        <v>0.12</v>
      </c>
      <c r="Z133" s="15">
        <f t="shared" ref="Z133:Z134" si="160">Y133*AA133</f>
        <v>0.96</v>
      </c>
      <c r="AA133" s="15">
        <v>8</v>
      </c>
      <c r="AB133" s="16">
        <f t="shared" ref="AB133:AS133" ca="1" si="161">Price-Dir_Cost-AB119</f>
        <v>6.4432833333333335</v>
      </c>
      <c r="AC133" s="16">
        <f t="shared" ca="1" si="161"/>
        <v>6.6946133333333329</v>
      </c>
      <c r="AD133" s="16">
        <f t="shared" ca="1" si="161"/>
        <v>6.8834866666666663</v>
      </c>
      <c r="AE133" s="16">
        <f t="shared" ca="1" si="161"/>
        <v>6.9678466666666665</v>
      </c>
      <c r="AF133" s="16">
        <f t="shared" ca="1" si="161"/>
        <v>6.9678466666666665</v>
      </c>
      <c r="AG133" s="16">
        <f t="shared" ca="1" si="161"/>
        <v>7.1925533333333336</v>
      </c>
      <c r="AH133" s="16">
        <f t="shared" ca="1" si="161"/>
        <v>7.4102933333333336</v>
      </c>
      <c r="AI133" s="16">
        <f t="shared" ca="1" si="161"/>
        <v>7.6732866666666659</v>
      </c>
      <c r="AJ133" s="16">
        <f t="shared" ca="1" si="161"/>
        <v>7.8209366666666673</v>
      </c>
      <c r="AK133" s="16">
        <f t="shared" ca="1" si="161"/>
        <v>7.7950033333333337</v>
      </c>
      <c r="AL133" s="16">
        <f t="shared" ca="1" si="161"/>
        <v>7.7895700000000003</v>
      </c>
      <c r="AM133" s="16">
        <f t="shared" ca="1" si="161"/>
        <v>7.7625833333333345</v>
      </c>
      <c r="AN133" s="16">
        <f t="shared" ca="1" si="161"/>
        <v>7.4411433333333337</v>
      </c>
      <c r="AO133" s="16">
        <f t="shared" ca="1" si="161"/>
        <v>7.2199600000000004</v>
      </c>
      <c r="AP133" s="16">
        <f t="shared" ca="1" si="161"/>
        <v>6.2785033333333331</v>
      </c>
      <c r="AQ133" s="16">
        <f t="shared" ca="1" si="161"/>
        <v>3.6823099999999993</v>
      </c>
      <c r="AR133" s="16">
        <f t="shared" ca="1" si="161"/>
        <v>-2.5892333333333326</v>
      </c>
      <c r="AS133" s="16">
        <f t="shared" ca="1" si="161"/>
        <v>-29.563886666666669</v>
      </c>
    </row>
    <row r="134" spans="1:51" x14ac:dyDescent="0.3">
      <c r="A134" s="133">
        <v>128</v>
      </c>
      <c r="B134" s="12" t="s">
        <v>19</v>
      </c>
      <c r="C134" s="13">
        <f ca="1">VLOOKUP($B134,OFFSET(Push!$B$2,2,0,78,5),4,FALSE)</f>
        <v>1.82351</v>
      </c>
      <c r="D134" s="13">
        <f ca="1">VLOOKUP($B134,OFFSET(WLC!$B$339,2,Sintesi!D$3,78,5),4,FALSE)</f>
        <v>1.78017</v>
      </c>
      <c r="E134" s="13">
        <f ca="1">VLOOKUP($B134,OFFSET(WLC!$B$339,2,Sintesi!E$3,78,5),4,FALSE)</f>
        <v>1.75651</v>
      </c>
      <c r="F134" s="13">
        <f ca="1">VLOOKUP($B134,OFFSET(WLC!$B$339,2,Sintesi!F$3,78,5),4,FALSE)</f>
        <v>1.73698</v>
      </c>
      <c r="G134" s="13">
        <f ca="1">VLOOKUP($B134,OFFSET(WLC!$B$339,2,Sintesi!G$3,78,5),4,FALSE)</f>
        <v>1.73698</v>
      </c>
      <c r="H134" s="13">
        <f ca="1">VLOOKUP($B134,OFFSET(WLC!$B$339,2,Sintesi!H$3,78,5),4,FALSE)</f>
        <v>1.6785600000000001</v>
      </c>
      <c r="I134" s="13">
        <f ca="1">VLOOKUP($B134,OFFSET(WLC!$B$339,2,Sintesi!I$3,78,5),4,FALSE)</f>
        <v>1.62493</v>
      </c>
      <c r="J134" s="13">
        <f ca="1">VLOOKUP($B134,OFFSET(WLC!$B$339,2,Sintesi!J$3,78,5),4,FALSE)</f>
        <v>1.5630900000000001</v>
      </c>
      <c r="K134" s="13">
        <f ca="1">VLOOKUP($B134,OFFSET(WLC!$B$339,2,Sintesi!K$3,78,5),4,FALSE)</f>
        <v>1.48506</v>
      </c>
      <c r="L134" s="13">
        <f ca="1">VLOOKUP($B134,OFFSET(WLC!$B$339,2,Sintesi!L$3,78,5),4,FALSE)</f>
        <v>1.4377</v>
      </c>
      <c r="M134" s="13">
        <f ca="1">VLOOKUP($B134,OFFSET(WLC!$B$339,2,Sintesi!M$3,78,5),4,FALSE)</f>
        <v>1.38493</v>
      </c>
      <c r="N134" s="13">
        <f ca="1">VLOOKUP($B134,OFFSET(WLC!$B$339,2,Sintesi!N$3,78,5),4,FALSE)</f>
        <v>1.327</v>
      </c>
      <c r="O134" s="13">
        <f ca="1">VLOOKUP($B134,OFFSET(WLC!$B$339,2,Sintesi!O$3,78,5),4,FALSE)</f>
        <v>1.2587200000000001</v>
      </c>
      <c r="P134" s="13">
        <f ca="1">VLOOKUP($B134,OFFSET(WLC!$B$339,2,Sintesi!P$3,78,5),4,FALSE)</f>
        <v>1.1825300000000001</v>
      </c>
      <c r="Q134" s="13">
        <f ca="1">VLOOKUP($B134,OFFSET(WLC!$B$339,2,Sintesi!Q$3,78,5),4,FALSE)</f>
        <v>1.10321</v>
      </c>
      <c r="R134" s="13">
        <f ca="1">VLOOKUP($B134,OFFSET(WLC!$B$339,2,Sintesi!R$3,78,5),4,FALSE)</f>
        <v>1.0174300000000001</v>
      </c>
      <c r="S134" s="13">
        <f ca="1">VLOOKUP($B134,OFFSET(WLC!$B$339,2,Sintesi!S$3,78,5),4,FALSE)</f>
        <v>0.92262</v>
      </c>
      <c r="T134" s="13">
        <f ca="1">VLOOKUP($B134,OFFSET(WLC!$B$339,2,Sintesi!T$3,78,5),4,FALSE)</f>
        <v>0.81003000000000003</v>
      </c>
      <c r="Y134" s="15">
        <v>0.12</v>
      </c>
      <c r="Z134" s="15">
        <f t="shared" si="160"/>
        <v>0.84</v>
      </c>
      <c r="AA134" s="15">
        <v>7</v>
      </c>
      <c r="AB134" s="16">
        <f t="shared" ref="AB134:AS134" ca="1" si="162">Price-Dir_Cost-AB120</f>
        <v>7.1039966666666672</v>
      </c>
      <c r="AC134" s="16">
        <f t="shared" ca="1" si="162"/>
        <v>7.3293566666666656</v>
      </c>
      <c r="AD134" s="16">
        <f t="shared" ca="1" si="162"/>
        <v>7.4967933333333328</v>
      </c>
      <c r="AE134" s="16">
        <f t="shared" ca="1" si="162"/>
        <v>7.5727833333333328</v>
      </c>
      <c r="AF134" s="16">
        <f t="shared" ca="1" si="162"/>
        <v>7.5727833333333328</v>
      </c>
      <c r="AG134" s="16">
        <f t="shared" ca="1" si="162"/>
        <v>7.775786666666666</v>
      </c>
      <c r="AH134" s="16">
        <f t="shared" ca="1" si="162"/>
        <v>7.9709366666666668</v>
      </c>
      <c r="AI134" s="16">
        <f t="shared" ca="1" si="162"/>
        <v>8.2065733333333331</v>
      </c>
      <c r="AJ134" s="16">
        <f t="shared" ca="1" si="162"/>
        <v>8.3426833333333335</v>
      </c>
      <c r="AK134" s="16">
        <f t="shared" ca="1" si="162"/>
        <v>8.3243966666666669</v>
      </c>
      <c r="AL134" s="16">
        <f t="shared" ca="1" si="162"/>
        <v>8.32456</v>
      </c>
      <c r="AM134" s="16">
        <f t="shared" ca="1" si="162"/>
        <v>8.3062566666666662</v>
      </c>
      <c r="AN134" s="16">
        <f t="shared" ca="1" si="162"/>
        <v>8.0311266666666654</v>
      </c>
      <c r="AO134" s="16">
        <f t="shared" ca="1" si="162"/>
        <v>7.8434899999999992</v>
      </c>
      <c r="AP134" s="16">
        <f t="shared" ca="1" si="162"/>
        <v>7.0304866666666666</v>
      </c>
      <c r="AQ134" s="16">
        <f t="shared" ca="1" si="162"/>
        <v>4.7791199999999989</v>
      </c>
      <c r="AR134" s="16">
        <f t="shared" ca="1" si="162"/>
        <v>-0.67882666666666758</v>
      </c>
      <c r="AS134" s="16">
        <f t="shared" ca="1" si="162"/>
        <v>-24.224433333333344</v>
      </c>
    </row>
    <row r="135" spans="1:51" x14ac:dyDescent="0.3">
      <c r="A135" s="133">
        <v>129</v>
      </c>
      <c r="B135" s="12" t="s">
        <v>20</v>
      </c>
      <c r="C135" s="13">
        <f ca="1">VLOOKUP($B135,OFFSET(Push!$B$2,2,0,78,5),4,FALSE)</f>
        <v>1.4475</v>
      </c>
      <c r="D135" s="13">
        <f ca="1">VLOOKUP($B135,OFFSET(WLC!$B$339,2,Sintesi!D$3,78,5),4,FALSE)</f>
        <v>1.4472700000000001</v>
      </c>
      <c r="E135" s="13">
        <f ca="1">VLOOKUP($B135,OFFSET(WLC!$B$339,2,Sintesi!E$3,78,5),4,FALSE)</f>
        <v>1.4535499999999999</v>
      </c>
      <c r="F135" s="13">
        <f ca="1">VLOOKUP($B135,OFFSET(WLC!$B$339,2,Sintesi!F$3,78,5),4,FALSE)</f>
        <v>1.4556800000000001</v>
      </c>
      <c r="G135" s="13">
        <f ca="1">VLOOKUP($B135,OFFSET(WLC!$B$339,2,Sintesi!G$3,78,5),4,FALSE)</f>
        <v>1.4556800000000001</v>
      </c>
      <c r="H135" s="13">
        <f ca="1">VLOOKUP($B135,OFFSET(WLC!$B$339,2,Sintesi!H$3,78,5),4,FALSE)</f>
        <v>1.46302</v>
      </c>
      <c r="I135" s="13">
        <f ca="1">VLOOKUP($B135,OFFSET(WLC!$B$339,2,Sintesi!I$3,78,5),4,FALSE)</f>
        <v>1.47963</v>
      </c>
      <c r="J135" s="13">
        <f ca="1">VLOOKUP($B135,OFFSET(WLC!$B$339,2,Sintesi!J$3,78,5),4,FALSE)</f>
        <v>1.49733</v>
      </c>
      <c r="K135" s="13">
        <f ca="1">VLOOKUP($B135,OFFSET(WLC!$B$339,2,Sintesi!K$3,78,5),4,FALSE)</f>
        <v>1.52003</v>
      </c>
      <c r="L135" s="13">
        <f ca="1">VLOOKUP($B135,OFFSET(WLC!$B$339,2,Sintesi!L$3,78,5),4,FALSE)</f>
        <v>1.5321499999999999</v>
      </c>
      <c r="M135" s="13">
        <f ca="1">VLOOKUP($B135,OFFSET(WLC!$B$339,2,Sintesi!M$3,78,5),4,FALSE)</f>
        <v>1.54558</v>
      </c>
      <c r="N135" s="13">
        <f ca="1">VLOOKUP($B135,OFFSET(WLC!$B$339,2,Sintesi!N$3,78,5),4,FALSE)</f>
        <v>1.5610299999999999</v>
      </c>
      <c r="O135" s="13">
        <f ca="1">VLOOKUP($B135,OFFSET(WLC!$B$339,2,Sintesi!O$3,78,5),4,FALSE)</f>
        <v>1.5802700000000001</v>
      </c>
      <c r="P135" s="13">
        <f ca="1">VLOOKUP($B135,OFFSET(WLC!$B$339,2,Sintesi!P$3,78,5),4,FALSE)</f>
        <v>1.60927</v>
      </c>
      <c r="Q135" s="13">
        <f ca="1">VLOOKUP($B135,OFFSET(WLC!$B$339,2,Sintesi!Q$3,78,5),4,FALSE)</f>
        <v>1.60242</v>
      </c>
      <c r="R135" s="13">
        <f ca="1">VLOOKUP($B135,OFFSET(WLC!$B$339,2,Sintesi!R$3,78,5),4,FALSE)</f>
        <v>1.5257799999999999</v>
      </c>
      <c r="S135" s="13">
        <f ca="1">VLOOKUP($B135,OFFSET(WLC!$B$339,2,Sintesi!S$3,78,5),4,FALSE)</f>
        <v>1.3833599999999999</v>
      </c>
      <c r="T135" s="13">
        <f ca="1">VLOOKUP($B135,OFFSET(WLC!$B$339,2,Sintesi!T$3,78,5),4,FALSE)</f>
        <v>1.03823</v>
      </c>
      <c r="Y135" s="15">
        <v>0.12</v>
      </c>
      <c r="Z135" s="15">
        <f>Y135*AA135</f>
        <v>0.72</v>
      </c>
      <c r="AA135" s="15">
        <v>6</v>
      </c>
      <c r="AB135" s="16">
        <f t="shared" ref="AB135:AS135" ca="1" si="163">Price-Dir_Cost-AB121</f>
        <v>7.76471</v>
      </c>
      <c r="AC135" s="16">
        <f t="shared" ca="1" si="163"/>
        <v>7.9641000000000002</v>
      </c>
      <c r="AD135" s="16">
        <f t="shared" ca="1" si="163"/>
        <v>8.1100999999999992</v>
      </c>
      <c r="AE135" s="16">
        <f t="shared" ca="1" si="163"/>
        <v>8.1777200000000008</v>
      </c>
      <c r="AF135" s="16">
        <f t="shared" ca="1" si="163"/>
        <v>8.1777200000000008</v>
      </c>
      <c r="AG135" s="16">
        <f t="shared" ca="1" si="163"/>
        <v>8.3590199999999992</v>
      </c>
      <c r="AH135" s="16">
        <f t="shared" ca="1" si="163"/>
        <v>8.5315799999999999</v>
      </c>
      <c r="AI135" s="16">
        <f t="shared" ca="1" si="163"/>
        <v>8.7398600000000002</v>
      </c>
      <c r="AJ135" s="16">
        <f t="shared" ca="1" si="163"/>
        <v>8.8644300000000005</v>
      </c>
      <c r="AK135" s="16">
        <f t="shared" ca="1" si="163"/>
        <v>8.85379</v>
      </c>
      <c r="AL135" s="16">
        <f t="shared" ca="1" si="163"/>
        <v>8.8595500000000005</v>
      </c>
      <c r="AM135" s="16">
        <f t="shared" ca="1" si="163"/>
        <v>8.8499300000000005</v>
      </c>
      <c r="AN135" s="16">
        <f t="shared" ca="1" si="163"/>
        <v>8.6211099999999998</v>
      </c>
      <c r="AO135" s="16">
        <f t="shared" ca="1" si="163"/>
        <v>8.4670199999999998</v>
      </c>
      <c r="AP135" s="16">
        <f t="shared" ca="1" si="163"/>
        <v>7.78247</v>
      </c>
      <c r="AQ135" s="16">
        <f t="shared" ca="1" si="163"/>
        <v>5.8759300000000003</v>
      </c>
      <c r="AR135" s="16">
        <f t="shared" ca="1" si="163"/>
        <v>1.2315799999999992</v>
      </c>
      <c r="AS135" s="16">
        <f t="shared" ca="1" si="163"/>
        <v>-18.884980000000006</v>
      </c>
    </row>
    <row r="136" spans="1:51" x14ac:dyDescent="0.3">
      <c r="A136" s="133">
        <v>130</v>
      </c>
      <c r="B136" s="12" t="s">
        <v>23</v>
      </c>
      <c r="C136" s="13">
        <f ca="1">VLOOKUP($B136,OFFSET(Push!$B$2,2,0,78,5),4,FALSE)</f>
        <v>1.98214</v>
      </c>
      <c r="D136" s="13">
        <f ca="1">VLOOKUP($B136,OFFSET(WLC!$B$339,2,Sintesi!D$3,78,5),4,FALSE)</f>
        <v>1.9042300000000001</v>
      </c>
      <c r="E136" s="13">
        <f ca="1">VLOOKUP($B136,OFFSET(WLC!$B$339,2,Sintesi!E$3,78,5),4,FALSE)</f>
        <v>1.83992</v>
      </c>
      <c r="F136" s="13">
        <f ca="1">VLOOKUP($B136,OFFSET(WLC!$B$339,2,Sintesi!F$3,78,5),4,FALSE)</f>
        <v>1.81481</v>
      </c>
      <c r="G136" s="13">
        <f ca="1">VLOOKUP($B136,OFFSET(WLC!$B$339,2,Sintesi!G$3,78,5),4,FALSE)</f>
        <v>1.81481</v>
      </c>
      <c r="H136" s="13">
        <f ca="1">VLOOKUP($B136,OFFSET(WLC!$B$339,2,Sintesi!H$3,78,5),4,FALSE)</f>
        <v>1.7497</v>
      </c>
      <c r="I136" s="13">
        <f ca="1">VLOOKUP($B136,OFFSET(WLC!$B$339,2,Sintesi!I$3,78,5),4,FALSE)</f>
        <v>1.6819299999999999</v>
      </c>
      <c r="J136" s="13">
        <f ca="1">VLOOKUP($B136,OFFSET(WLC!$B$339,2,Sintesi!J$3,78,5),4,FALSE)</f>
        <v>1.5998600000000001</v>
      </c>
      <c r="K136" s="13">
        <f ca="1">VLOOKUP($B136,OFFSET(WLC!$B$339,2,Sintesi!K$3,78,5),4,FALSE)</f>
        <v>1.56524</v>
      </c>
      <c r="L136" s="13">
        <f ca="1">VLOOKUP($B136,OFFSET(WLC!$B$339,2,Sintesi!L$3,78,5),4,FALSE)</f>
        <v>1.5881799999999999</v>
      </c>
      <c r="M136" s="13">
        <f ca="1">VLOOKUP($B136,OFFSET(WLC!$B$339,2,Sintesi!M$3,78,5),4,FALSE)</f>
        <v>1.60497</v>
      </c>
      <c r="N136" s="13">
        <f ca="1">VLOOKUP($B136,OFFSET(WLC!$B$339,2,Sintesi!N$3,78,5),4,FALSE)</f>
        <v>1.6310199999999999</v>
      </c>
      <c r="O136" s="13">
        <f ca="1">VLOOKUP($B136,OFFSET(WLC!$B$339,2,Sintesi!O$3,78,5),4,FALSE)</f>
        <v>1.7699499999999999</v>
      </c>
      <c r="P136" s="13">
        <f ca="1">VLOOKUP($B136,OFFSET(WLC!$B$339,2,Sintesi!P$3,78,5),4,FALSE)</f>
        <v>1.87059</v>
      </c>
      <c r="Q136" s="13">
        <f ca="1">VLOOKUP($B136,OFFSET(WLC!$B$339,2,Sintesi!Q$3,78,5),4,FALSE)</f>
        <v>2.2559499999999999</v>
      </c>
      <c r="R136" s="13">
        <f ca="1">VLOOKUP($B136,OFFSET(WLC!$B$339,2,Sintesi!R$3,78,5),4,FALSE)</f>
        <v>3.2904300000000002</v>
      </c>
      <c r="S136" s="13">
        <f ca="1">VLOOKUP($B136,OFFSET(WLC!$B$339,2,Sintesi!S$3,78,5),4,FALSE)</f>
        <v>5.7312200000000004</v>
      </c>
      <c r="T136" s="13">
        <f ca="1">VLOOKUP($B136,OFFSET(WLC!$B$339,2,Sintesi!T$3,78,5),4,FALSE)</f>
        <v>16.018360000000001</v>
      </c>
      <c r="Y136" s="15">
        <v>0.12</v>
      </c>
      <c r="Z136" s="15">
        <f t="shared" ref="Z136:Z143" si="164">Y136*AA136</f>
        <v>0.6</v>
      </c>
      <c r="AA136" s="15">
        <v>5</v>
      </c>
      <c r="AB136" s="16">
        <f t="shared" ref="AB136:AS136" ca="1" si="165">Price-Dir_Cost-AB122</f>
        <v>8.4254233333333328</v>
      </c>
      <c r="AC136" s="16">
        <f t="shared" ca="1" si="165"/>
        <v>8.598843333333333</v>
      </c>
      <c r="AD136" s="16">
        <f t="shared" ca="1" si="165"/>
        <v>8.7234066666666656</v>
      </c>
      <c r="AE136" s="16">
        <f t="shared" ca="1" si="165"/>
        <v>8.7826566666666661</v>
      </c>
      <c r="AF136" s="16">
        <f t="shared" ca="1" si="165"/>
        <v>8.7826566666666661</v>
      </c>
      <c r="AG136" s="16">
        <f t="shared" ca="1" si="165"/>
        <v>8.9422533333333334</v>
      </c>
      <c r="AH136" s="16">
        <f t="shared" ca="1" si="165"/>
        <v>9.0922233333333331</v>
      </c>
      <c r="AI136" s="16">
        <f t="shared" ca="1" si="165"/>
        <v>9.2731466666666655</v>
      </c>
      <c r="AJ136" s="16">
        <f t="shared" ca="1" si="165"/>
        <v>9.3861766666666675</v>
      </c>
      <c r="AK136" s="16">
        <f t="shared" ca="1" si="165"/>
        <v>9.3831833333333332</v>
      </c>
      <c r="AL136" s="16">
        <f t="shared" ca="1" si="165"/>
        <v>9.3945399999999992</v>
      </c>
      <c r="AM136" s="16">
        <f t="shared" ca="1" si="165"/>
        <v>9.3936033333333331</v>
      </c>
      <c r="AN136" s="16">
        <f t="shared" ca="1" si="165"/>
        <v>9.2110933333333342</v>
      </c>
      <c r="AO136" s="16">
        <f t="shared" ca="1" si="165"/>
        <v>9.0905500000000004</v>
      </c>
      <c r="AP136" s="16">
        <f t="shared" ca="1" si="165"/>
        <v>8.5344533333333334</v>
      </c>
      <c r="AQ136" s="16">
        <f t="shared" ca="1" si="165"/>
        <v>6.9727399999999982</v>
      </c>
      <c r="AR136" s="16">
        <f t="shared" ca="1" si="165"/>
        <v>3.141986666666666</v>
      </c>
      <c r="AS136" s="16">
        <f t="shared" ca="1" si="165"/>
        <v>-13.545526666666671</v>
      </c>
    </row>
    <row r="137" spans="1:51" x14ac:dyDescent="0.3">
      <c r="A137" s="133">
        <v>131</v>
      </c>
      <c r="B137" s="12" t="s">
        <v>17</v>
      </c>
      <c r="C137" s="13">
        <f ca="1">VLOOKUP($B137,OFFSET(Push!$B$2,2,0,78,5),4,FALSE)</f>
        <v>90.41695</v>
      </c>
      <c r="D137" s="13">
        <f ca="1">VLOOKUP($B137,OFFSET(WLC!$B$339,2,Sintesi!D$3,78,5),4,FALSE)</f>
        <v>90.289850000000001</v>
      </c>
      <c r="E137" s="13">
        <f ca="1">VLOOKUP($B137,OFFSET(WLC!$B$339,2,Sintesi!E$3,78,5),4,FALSE)</f>
        <v>90.205150000000003</v>
      </c>
      <c r="F137" s="13">
        <f ca="1">VLOOKUP($B137,OFFSET(WLC!$B$339,2,Sintesi!F$3,78,5),4,FALSE)</f>
        <v>90.170119999999997</v>
      </c>
      <c r="G137" s="13">
        <f ca="1">VLOOKUP($B137,OFFSET(WLC!$B$339,2,Sintesi!G$3,78,5),4,FALSE)</f>
        <v>90.170119999999997</v>
      </c>
      <c r="H137" s="13">
        <f ca="1">VLOOKUP($B137,OFFSET(WLC!$B$339,2,Sintesi!H$3,78,5),4,FALSE)</f>
        <v>90.05283</v>
      </c>
      <c r="I137" s="13">
        <f ca="1">VLOOKUP($B137,OFFSET(WLC!$B$339,2,Sintesi!I$3,78,5),4,FALSE)</f>
        <v>89.946359999999999</v>
      </c>
      <c r="J137" s="13">
        <f ca="1">VLOOKUP($B137,OFFSET(WLC!$B$339,2,Sintesi!J$3,78,5),4,FALSE)</f>
        <v>89.821209999999994</v>
      </c>
      <c r="K137" s="13">
        <f ca="1">VLOOKUP($B137,OFFSET(WLC!$B$339,2,Sintesi!K$3,78,5),4,FALSE)</f>
        <v>89.73442</v>
      </c>
      <c r="L137" s="13">
        <f ca="1">VLOOKUP($B137,OFFSET(WLC!$B$339,2,Sintesi!L$3,78,5),4,FALSE)</f>
        <v>89.724519999999998</v>
      </c>
      <c r="M137" s="13">
        <f ca="1">VLOOKUP($B137,OFFSET(WLC!$B$339,2,Sintesi!M$3,78,5),4,FALSE)</f>
        <v>89.696550000000002</v>
      </c>
      <c r="N137" s="13">
        <f ca="1">VLOOKUP($B137,OFFSET(WLC!$B$339,2,Sintesi!N$3,78,5),4,FALSE)</f>
        <v>89.681740000000005</v>
      </c>
      <c r="O137" s="13">
        <f ca="1">VLOOKUP($B137,OFFSET(WLC!$B$339,2,Sintesi!O$3,78,5),4,FALSE)</f>
        <v>89.765000000000001</v>
      </c>
      <c r="P137" s="13">
        <f ca="1">VLOOKUP($B137,OFFSET(WLC!$B$339,2,Sintesi!P$3,78,5),4,FALSE)</f>
        <v>89.821539999999999</v>
      </c>
      <c r="Q137" s="13">
        <f ca="1">VLOOKUP($B137,OFFSET(WLC!$B$339,2,Sintesi!Q$3,78,5),4,FALSE)</f>
        <v>90.124949999999998</v>
      </c>
      <c r="R137" s="13">
        <f ca="1">VLOOKUP($B137,OFFSET(WLC!$B$339,2,Sintesi!R$3,78,5),4,FALSE)</f>
        <v>90.966849999999994</v>
      </c>
      <c r="S137" s="13">
        <f ca="1">VLOOKUP($B137,OFFSET(WLC!$B$339,2,Sintesi!S$3,78,5),4,FALSE)</f>
        <v>93.113759999999999</v>
      </c>
      <c r="T137" s="13">
        <f ca="1">VLOOKUP($B137,OFFSET(WLC!$B$339,2,Sintesi!T$3,78,5),4,FALSE)</f>
        <v>102.66105</v>
      </c>
      <c r="Y137" s="15">
        <v>0.12</v>
      </c>
      <c r="Z137" s="15">
        <f t="shared" si="164"/>
        <v>0.48</v>
      </c>
      <c r="AA137" s="15">
        <v>4</v>
      </c>
      <c r="AB137" s="16">
        <f t="shared" ref="AB137:AS137" ca="1" si="166">Price-Dir_Cost-AB123</f>
        <v>9.0861366666666665</v>
      </c>
      <c r="AC137" s="16">
        <f t="shared" ca="1" si="166"/>
        <v>9.2335866666666675</v>
      </c>
      <c r="AD137" s="16">
        <f t="shared" ca="1" si="166"/>
        <v>9.3367133333333339</v>
      </c>
      <c r="AE137" s="16">
        <f t="shared" ca="1" si="166"/>
        <v>9.3875933333333332</v>
      </c>
      <c r="AF137" s="16">
        <f t="shared" ca="1" si="166"/>
        <v>9.3875933333333332</v>
      </c>
      <c r="AG137" s="16">
        <f t="shared" ca="1" si="166"/>
        <v>9.5254866666666658</v>
      </c>
      <c r="AH137" s="16">
        <f t="shared" ca="1" si="166"/>
        <v>9.6528666666666663</v>
      </c>
      <c r="AI137" s="16">
        <f t="shared" ca="1" si="166"/>
        <v>9.8064333333333327</v>
      </c>
      <c r="AJ137" s="16">
        <f t="shared" ca="1" si="166"/>
        <v>9.9079233333333327</v>
      </c>
      <c r="AK137" s="16">
        <f t="shared" ca="1" si="166"/>
        <v>9.9125766666666664</v>
      </c>
      <c r="AL137" s="16">
        <f t="shared" ca="1" si="166"/>
        <v>9.9295299999999997</v>
      </c>
      <c r="AM137" s="16">
        <f t="shared" ca="1" si="166"/>
        <v>9.9372766666666674</v>
      </c>
      <c r="AN137" s="16">
        <f t="shared" ca="1" si="166"/>
        <v>9.8010766666666669</v>
      </c>
      <c r="AO137" s="16">
        <f t="shared" ca="1" si="166"/>
        <v>9.7140799999999992</v>
      </c>
      <c r="AP137" s="16">
        <f t="shared" ca="1" si="166"/>
        <v>9.2864366666666669</v>
      </c>
      <c r="AQ137" s="16">
        <f t="shared" ca="1" si="166"/>
        <v>8.0695499999999996</v>
      </c>
      <c r="AR137" s="16">
        <f t="shared" ca="1" si="166"/>
        <v>5.0523933333333328</v>
      </c>
      <c r="AS137" s="16">
        <f t="shared" ca="1" si="166"/>
        <v>-8.2060733333333324</v>
      </c>
    </row>
    <row r="138" spans="1:51" x14ac:dyDescent="0.3">
      <c r="A138" s="133">
        <v>132</v>
      </c>
      <c r="B138" s="12" t="s">
        <v>26</v>
      </c>
      <c r="C138" s="13">
        <f ca="1">VLOOKUP($B138,OFFSET(Push!$B$2,2,0,78,5),4,FALSE)</f>
        <v>9.6505200000000002</v>
      </c>
      <c r="D138" s="13">
        <f ca="1">VLOOKUP($B138,OFFSET(WLC!$B$339,2,Sintesi!D$3,78,5),4,FALSE)</f>
        <v>9.7710100000000004</v>
      </c>
      <c r="E138" s="13">
        <f ca="1">VLOOKUP($B138,OFFSET(WLC!$B$339,2,Sintesi!E$3,78,5),4,FALSE)</f>
        <v>9.8521699999999992</v>
      </c>
      <c r="F138" s="13">
        <f ca="1">VLOOKUP($B138,OFFSET(WLC!$B$339,2,Sintesi!F$3,78,5),4,FALSE)</f>
        <v>9.8959899999999994</v>
      </c>
      <c r="G138" s="13">
        <f ca="1">VLOOKUP($B138,OFFSET(WLC!$B$339,2,Sintesi!G$3,78,5),4,FALSE)</f>
        <v>9.8959899999999994</v>
      </c>
      <c r="H138" s="13">
        <f ca="1">VLOOKUP($B138,OFFSET(WLC!$B$339,2,Sintesi!H$3,78,5),4,FALSE)</f>
        <v>10.011990000000001</v>
      </c>
      <c r="I138" s="13">
        <f ca="1">VLOOKUP($B138,OFFSET(WLC!$B$339,2,Sintesi!I$3,78,5),4,FALSE)</f>
        <v>10.1165</v>
      </c>
      <c r="J138" s="13">
        <f ca="1">VLOOKUP($B138,OFFSET(WLC!$B$339,2,Sintesi!J$3,78,5),4,FALSE)</f>
        <v>10.24288</v>
      </c>
      <c r="K138" s="13">
        <f ca="1">VLOOKUP($B138,OFFSET(WLC!$B$339,2,Sintesi!K$3,78,5),4,FALSE)</f>
        <v>10.33338</v>
      </c>
      <c r="L138" s="13">
        <f ca="1">VLOOKUP($B138,OFFSET(WLC!$B$339,2,Sintesi!L$3,78,5),4,FALSE)</f>
        <v>10.346109999999999</v>
      </c>
      <c r="M138" s="13">
        <f ca="1">VLOOKUP($B138,OFFSET(WLC!$B$339,2,Sintesi!M$3,78,5),4,FALSE)</f>
        <v>10.367710000000001</v>
      </c>
      <c r="N138" s="13">
        <f ca="1">VLOOKUP($B138,OFFSET(WLC!$B$339,2,Sintesi!N$3,78,5),4,FALSE)</f>
        <v>10.38442</v>
      </c>
      <c r="O138" s="13">
        <f ca="1">VLOOKUP($B138,OFFSET(WLC!$B$339,2,Sintesi!O$3,78,5),4,FALSE)</f>
        <v>10.293380000000001</v>
      </c>
      <c r="P138" s="13">
        <f ca="1">VLOOKUP($B138,OFFSET(WLC!$B$339,2,Sintesi!P$3,78,5),4,FALSE)</f>
        <v>10.24047</v>
      </c>
      <c r="Q138" s="13">
        <f ca="1">VLOOKUP($B138,OFFSET(WLC!$B$339,2,Sintesi!Q$3,78,5),4,FALSE)</f>
        <v>9.9420099999999998</v>
      </c>
      <c r="R138" s="13">
        <f ca="1">VLOOKUP($B138,OFFSET(WLC!$B$339,2,Sintesi!R$3,78,5),4,FALSE)</f>
        <v>9.0646699999999996</v>
      </c>
      <c r="S138" s="13">
        <f ca="1">VLOOKUP($B138,OFFSET(WLC!$B$339,2,Sintesi!S$3,78,5),4,FALSE)</f>
        <v>6.8512000000000004</v>
      </c>
      <c r="T138" s="13">
        <f ca="1">VLOOKUP($B138,OFFSET(WLC!$B$339,2,Sintesi!T$3,78,5),4,FALSE)</f>
        <v>-3.0276000000000001</v>
      </c>
      <c r="Y138" s="15">
        <v>0.12</v>
      </c>
      <c r="Z138" s="15">
        <f t="shared" si="164"/>
        <v>0.36</v>
      </c>
      <c r="AA138" s="15">
        <v>3</v>
      </c>
      <c r="AB138" s="16">
        <f t="shared" ref="AB138:AS138" ca="1" si="167">Price-Dir_Cost-AB124</f>
        <v>9.7468500000000002</v>
      </c>
      <c r="AC138" s="16">
        <f t="shared" ca="1" si="167"/>
        <v>9.8683300000000003</v>
      </c>
      <c r="AD138" s="16">
        <f t="shared" ca="1" si="167"/>
        <v>9.9500200000000003</v>
      </c>
      <c r="AE138" s="16">
        <f t="shared" ca="1" si="167"/>
        <v>9.9925300000000004</v>
      </c>
      <c r="AF138" s="16">
        <f t="shared" ca="1" si="167"/>
        <v>9.9925300000000004</v>
      </c>
      <c r="AG138" s="16">
        <f t="shared" ca="1" si="167"/>
        <v>10.10872</v>
      </c>
      <c r="AH138" s="16">
        <f t="shared" ca="1" si="167"/>
        <v>10.213509999999999</v>
      </c>
      <c r="AI138" s="16">
        <f t="shared" ca="1" si="167"/>
        <v>10.33972</v>
      </c>
      <c r="AJ138" s="16">
        <f t="shared" ca="1" si="167"/>
        <v>10.42967</v>
      </c>
      <c r="AK138" s="16">
        <f t="shared" ca="1" si="167"/>
        <v>10.44197</v>
      </c>
      <c r="AL138" s="16">
        <f t="shared" ca="1" si="167"/>
        <v>10.46452</v>
      </c>
      <c r="AM138" s="16">
        <f t="shared" ca="1" si="167"/>
        <v>10.48095</v>
      </c>
      <c r="AN138" s="16">
        <f t="shared" ca="1" si="167"/>
        <v>10.39106</v>
      </c>
      <c r="AO138" s="16">
        <f t="shared" ca="1" si="167"/>
        <v>10.33761</v>
      </c>
      <c r="AP138" s="16">
        <f t="shared" ca="1" si="167"/>
        <v>10.03842</v>
      </c>
      <c r="AQ138" s="16">
        <f t="shared" ca="1" si="167"/>
        <v>9.1663599999999992</v>
      </c>
      <c r="AR138" s="16">
        <f t="shared" ca="1" si="167"/>
        <v>6.9627999999999997</v>
      </c>
      <c r="AS138" s="16">
        <f t="shared" ca="1" si="167"/>
        <v>-2.8666200000000011</v>
      </c>
    </row>
    <row r="139" spans="1:51" x14ac:dyDescent="0.3">
      <c r="A139" s="133">
        <v>133</v>
      </c>
      <c r="B139" s="17" t="s">
        <v>29</v>
      </c>
      <c r="C139" s="21">
        <f ca="1">VLOOKUP($B139,OFFSET(Push!$B$2,2,0,78,5),4,FALSE)</f>
        <v>50954.060649999999</v>
      </c>
      <c r="D139" s="18">
        <f ca="1">VLOOKUP($B139,OFFSET(WLC!$B$339,2,Sintesi!D$3,78,5),4,FALSE)</f>
        <v>51596.032670000001</v>
      </c>
      <c r="E139" s="18">
        <f ca="1">VLOOKUP($B139,OFFSET(WLC!$B$339,2,Sintesi!E$3,78,5),4,FALSE)</f>
        <v>52025.846339999996</v>
      </c>
      <c r="F139" s="18">
        <f ca="1">VLOOKUP($B139,OFFSET(WLC!$B$339,2,Sintesi!F$3,78,5),4,FALSE)</f>
        <v>52269.88308</v>
      </c>
      <c r="G139" s="18">
        <f ca="1">VLOOKUP($B139,OFFSET(WLC!$B$339,2,Sintesi!G$3,78,5),4,FALSE)</f>
        <v>52269.88308</v>
      </c>
      <c r="H139" s="18">
        <f ca="1">VLOOKUP($B139,OFFSET(WLC!$B$339,2,Sintesi!H$3,78,5),4,FALSE)</f>
        <v>52896.784169999999</v>
      </c>
      <c r="I139" s="18">
        <f ca="1">VLOOKUP($B139,OFFSET(WLC!$B$339,2,Sintesi!I$3,78,5),4,FALSE)</f>
        <v>53447.78026</v>
      </c>
      <c r="J139" s="18">
        <f ca="1">VLOOKUP($B139,OFFSET(WLC!$B$339,2,Sintesi!J$3,78,5),4,FALSE)</f>
        <v>54129.931510000002</v>
      </c>
      <c r="K139" s="18">
        <f ca="1">VLOOKUP($B139,OFFSET(WLC!$B$339,2,Sintesi!K$3,78,5),4,FALSE)</f>
        <v>54618.181579999997</v>
      </c>
      <c r="L139" s="18">
        <f ca="1">VLOOKUP($B139,OFFSET(WLC!$B$339,2,Sintesi!L$3,78,5),4,FALSE)</f>
        <v>54672.844859999997</v>
      </c>
      <c r="M139" s="18">
        <f ca="1">VLOOKUP($B139,OFFSET(WLC!$B$339,2,Sintesi!M$3,78,5),4,FALSE)</f>
        <v>54804.158479999998</v>
      </c>
      <c r="N139" s="18">
        <f ca="1">VLOOKUP($B139,OFFSET(WLC!$B$339,2,Sintesi!N$3,78,5),4,FALSE)</f>
        <v>54890.178569999996</v>
      </c>
      <c r="O139" s="18">
        <f ca="1">VLOOKUP($B139,OFFSET(WLC!$B$339,2,Sintesi!O$3,78,5),4,FALSE)</f>
        <v>54396.611770000003</v>
      </c>
      <c r="P139" s="18">
        <f ca="1">VLOOKUP($B139,OFFSET(WLC!$B$339,2,Sintesi!P$3,78,5),4,FALSE)</f>
        <v>54111.089979999997</v>
      </c>
      <c r="Q139" s="18">
        <f ca="1">VLOOKUP($B139,OFFSET(WLC!$B$339,2,Sintesi!Q$3,78,5),4,FALSE)</f>
        <v>52511.86507</v>
      </c>
      <c r="R139" s="18">
        <f ca="1">VLOOKUP($B139,OFFSET(WLC!$B$339,2,Sintesi!R$3,78,5),4,FALSE)</f>
        <v>47828.684849999998</v>
      </c>
      <c r="S139" s="18">
        <f ca="1">VLOOKUP($B139,OFFSET(WLC!$B$339,2,Sintesi!S$3,78,5),4,FALSE)</f>
        <v>36040.759680000003</v>
      </c>
      <c r="T139" s="18">
        <f ca="1">VLOOKUP($B139,OFFSET(WLC!$B$339,2,Sintesi!T$3,78,5),4,FALSE)</f>
        <v>-15692.000599999999</v>
      </c>
      <c r="Y139" s="15">
        <v>0.12</v>
      </c>
      <c r="Z139" s="15">
        <f t="shared" si="164"/>
        <v>0.24</v>
      </c>
      <c r="AA139" s="15">
        <v>2</v>
      </c>
      <c r="AB139" s="16">
        <f t="shared" ref="AB139:AS139" ca="1" si="168">Price-Dir_Cost-AB125</f>
        <v>10.407563333333334</v>
      </c>
      <c r="AC139" s="16">
        <f t="shared" ca="1" si="168"/>
        <v>10.503073333333333</v>
      </c>
      <c r="AD139" s="16">
        <f t="shared" ca="1" si="168"/>
        <v>10.563326666666667</v>
      </c>
      <c r="AE139" s="16">
        <f t="shared" ca="1" si="168"/>
        <v>10.597466666666666</v>
      </c>
      <c r="AF139" s="16">
        <f t="shared" ca="1" si="168"/>
        <v>10.597466666666666</v>
      </c>
      <c r="AG139" s="16">
        <f t="shared" ca="1" si="168"/>
        <v>10.691953333333334</v>
      </c>
      <c r="AH139" s="16">
        <f t="shared" ca="1" si="168"/>
        <v>10.774153333333334</v>
      </c>
      <c r="AI139" s="16">
        <f t="shared" ca="1" si="168"/>
        <v>10.873006666666667</v>
      </c>
      <c r="AJ139" s="16">
        <f t="shared" ca="1" si="168"/>
        <v>10.951416666666667</v>
      </c>
      <c r="AK139" s="16">
        <f t="shared" ca="1" si="168"/>
        <v>10.971363333333333</v>
      </c>
      <c r="AL139" s="16">
        <f t="shared" ca="1" si="168"/>
        <v>10.999510000000001</v>
      </c>
      <c r="AM139" s="16">
        <f t="shared" ca="1" si="168"/>
        <v>11.024623333333334</v>
      </c>
      <c r="AN139" s="16">
        <f t="shared" ca="1" si="168"/>
        <v>10.981043333333334</v>
      </c>
      <c r="AO139" s="16">
        <f t="shared" ca="1" si="168"/>
        <v>10.96114</v>
      </c>
      <c r="AP139" s="16">
        <f t="shared" ca="1" si="168"/>
        <v>10.790403333333334</v>
      </c>
      <c r="AQ139" s="16">
        <f t="shared" ca="1" si="168"/>
        <v>10.263169999999999</v>
      </c>
      <c r="AR139" s="16">
        <f t="shared" ca="1" si="168"/>
        <v>8.8732066666666665</v>
      </c>
      <c r="AS139" s="16">
        <f t="shared" ca="1" si="168"/>
        <v>2.4728333333333339</v>
      </c>
    </row>
    <row r="140" spans="1:51" x14ac:dyDescent="0.3">
      <c r="A140" s="133">
        <v>134</v>
      </c>
      <c r="B140" s="22" t="s">
        <v>55</v>
      </c>
      <c r="C140" s="23">
        <f ca="1">C134+C135</f>
        <v>3.27101</v>
      </c>
      <c r="D140" s="23">
        <f t="shared" ref="D140:P140" ca="1" si="169">D134+D135</f>
        <v>3.2274400000000001</v>
      </c>
      <c r="E140" s="23">
        <f t="shared" ca="1" si="169"/>
        <v>3.2100599999999999</v>
      </c>
      <c r="F140" s="23">
        <f t="shared" ca="1" si="169"/>
        <v>3.1926600000000001</v>
      </c>
      <c r="G140" s="23">
        <f t="shared" ca="1" si="169"/>
        <v>3.1926600000000001</v>
      </c>
      <c r="H140" s="23">
        <f t="shared" ca="1" si="169"/>
        <v>3.1415800000000003</v>
      </c>
      <c r="I140" s="23">
        <f t="shared" ca="1" si="169"/>
        <v>3.1045600000000002</v>
      </c>
      <c r="J140" s="23">
        <f t="shared" ca="1" si="169"/>
        <v>3.0604200000000001</v>
      </c>
      <c r="K140" s="23">
        <f t="shared" ca="1" si="169"/>
        <v>3.00509</v>
      </c>
      <c r="L140" s="23">
        <f t="shared" ca="1" si="169"/>
        <v>2.9698500000000001</v>
      </c>
      <c r="M140" s="23">
        <f t="shared" ca="1" si="169"/>
        <v>2.9305099999999999</v>
      </c>
      <c r="N140" s="23">
        <f t="shared" ca="1" si="169"/>
        <v>2.8880299999999997</v>
      </c>
      <c r="O140" s="23">
        <f t="shared" ca="1" si="169"/>
        <v>2.8389899999999999</v>
      </c>
      <c r="P140" s="23">
        <f t="shared" ca="1" si="169"/>
        <v>2.7918000000000003</v>
      </c>
      <c r="Q140" s="23">
        <f t="shared" ref="Q140:T140" ca="1" si="170">Q134+Q135</f>
        <v>2.7056300000000002</v>
      </c>
      <c r="R140" s="23">
        <f t="shared" ca="1" si="170"/>
        <v>2.5432100000000002</v>
      </c>
      <c r="S140" s="23">
        <f t="shared" ca="1" si="170"/>
        <v>2.3059799999999999</v>
      </c>
      <c r="T140" s="23">
        <f t="shared" ca="1" si="170"/>
        <v>1.84826</v>
      </c>
      <c r="Y140" s="15">
        <v>0.12</v>
      </c>
      <c r="Z140" s="15">
        <f t="shared" si="164"/>
        <v>0.12</v>
      </c>
      <c r="AA140" s="15">
        <v>1</v>
      </c>
      <c r="AB140" s="16">
        <f t="shared" ref="AB140:AS140" ca="1" si="171">Price-Dir_Cost-AB126</f>
        <v>11.068276666666666</v>
      </c>
      <c r="AC140" s="16">
        <f t="shared" ca="1" si="171"/>
        <v>11.137816666666666</v>
      </c>
      <c r="AD140" s="16">
        <f t="shared" ca="1" si="171"/>
        <v>11.176633333333333</v>
      </c>
      <c r="AE140" s="16">
        <f t="shared" ca="1" si="171"/>
        <v>11.202403333333333</v>
      </c>
      <c r="AF140" s="16">
        <f t="shared" ca="1" si="171"/>
        <v>11.202403333333333</v>
      </c>
      <c r="AG140" s="16">
        <f t="shared" ca="1" si="171"/>
        <v>11.275186666666666</v>
      </c>
      <c r="AH140" s="16">
        <f t="shared" ca="1" si="171"/>
        <v>11.334796666666666</v>
      </c>
      <c r="AI140" s="16">
        <f t="shared" ca="1" si="171"/>
        <v>11.406293333333334</v>
      </c>
      <c r="AJ140" s="16">
        <f t="shared" ca="1" si="171"/>
        <v>11.473163333333334</v>
      </c>
      <c r="AK140" s="16">
        <f t="shared" ca="1" si="171"/>
        <v>11.500756666666668</v>
      </c>
      <c r="AL140" s="16">
        <f t="shared" ca="1" si="171"/>
        <v>11.5345</v>
      </c>
      <c r="AM140" s="16">
        <f t="shared" ca="1" si="171"/>
        <v>11.568296666666667</v>
      </c>
      <c r="AN140" s="16">
        <f t="shared" ca="1" si="171"/>
        <v>11.571026666666667</v>
      </c>
      <c r="AO140" s="16">
        <f t="shared" ca="1" si="171"/>
        <v>11.584669999999999</v>
      </c>
      <c r="AP140" s="16">
        <f t="shared" ca="1" si="171"/>
        <v>11.542386666666665</v>
      </c>
      <c r="AQ140" s="16">
        <f t="shared" ca="1" si="171"/>
        <v>11.35998</v>
      </c>
      <c r="AR140" s="16">
        <f t="shared" ca="1" si="171"/>
        <v>10.783613333333333</v>
      </c>
      <c r="AS140" s="16">
        <f t="shared" ca="1" si="171"/>
        <v>7.812286666666667</v>
      </c>
    </row>
    <row r="141" spans="1:51" x14ac:dyDescent="0.3">
      <c r="A141" s="133">
        <v>135</v>
      </c>
      <c r="B141" s="22" t="s">
        <v>56</v>
      </c>
      <c r="C141" s="24">
        <f ca="1">C140/C136</f>
        <v>1.6502416580059935</v>
      </c>
      <c r="D141" s="24">
        <f t="shared" ref="D141" ca="1" si="172">D140/D136</f>
        <v>1.6948792950431408</v>
      </c>
      <c r="E141" s="24">
        <f t="shared" ref="E141" ca="1" si="173">E140/E136</f>
        <v>1.7446736814644115</v>
      </c>
      <c r="F141" s="24">
        <f t="shared" ref="F141" ca="1" si="174">F140/F136</f>
        <v>1.7592254836594465</v>
      </c>
      <c r="G141" s="24">
        <f t="shared" ref="G141" ca="1" si="175">G140/G136</f>
        <v>1.7592254836594465</v>
      </c>
      <c r="H141" s="24">
        <f t="shared" ref="H141" ca="1" si="176">H140/H136</f>
        <v>1.795496370806424</v>
      </c>
      <c r="I141" s="24">
        <f t="shared" ref="I141" ca="1" si="177">I140/I136</f>
        <v>1.8458318717187994</v>
      </c>
      <c r="J141" s="24">
        <f t="shared" ref="J141" ca="1" si="178">J140/J136</f>
        <v>1.9129298813646194</v>
      </c>
      <c r="K141" s="24">
        <f t="shared" ref="K141" ca="1" si="179">K140/K136</f>
        <v>1.9198908793539649</v>
      </c>
      <c r="L141" s="24">
        <f t="shared" ref="L141" ca="1" si="180">L140/L136</f>
        <v>1.8699706582377313</v>
      </c>
      <c r="M141" s="24">
        <f t="shared" ref="M141" ca="1" si="181">M140/M136</f>
        <v>1.8258970572658679</v>
      </c>
      <c r="N141" s="24">
        <f t="shared" ref="N141" ca="1" si="182">N140/N136</f>
        <v>1.7706895071795563</v>
      </c>
      <c r="O141" s="24">
        <f t="shared" ref="O141" ca="1" si="183">O140/O136</f>
        <v>1.6039944631204273</v>
      </c>
      <c r="P141" s="24">
        <f t="shared" ref="P141" ca="1" si="184">P140/P136</f>
        <v>1.4924702901223679</v>
      </c>
      <c r="Q141" s="24">
        <f t="shared" ref="Q141" ca="1" si="185">Q140/Q136</f>
        <v>1.1993306589241783</v>
      </c>
      <c r="R141" s="24">
        <f t="shared" ref="R141" ca="1" si="186">R140/R136</f>
        <v>0.77291113927359034</v>
      </c>
      <c r="S141" s="24">
        <f t="shared" ref="S141" ca="1" si="187">S140/S136</f>
        <v>0.40235412355484518</v>
      </c>
      <c r="T141" s="24">
        <f t="shared" ref="T141" ca="1" si="188">T140/T136</f>
        <v>0.11538384703552672</v>
      </c>
      <c r="Y141" s="15">
        <v>0.12</v>
      </c>
      <c r="Z141" s="15">
        <f t="shared" si="164"/>
        <v>0.06</v>
      </c>
      <c r="AA141" s="20">
        <v>0.5</v>
      </c>
      <c r="AB141" s="16">
        <f t="shared" ref="AB141:AS141" ca="1" si="189">Price-Dir_Cost-AB127</f>
        <v>11.398633333333333</v>
      </c>
      <c r="AC141" s="16">
        <f t="shared" ca="1" si="189"/>
        <v>11.455188333333332</v>
      </c>
      <c r="AD141" s="16">
        <f t="shared" ca="1" si="189"/>
        <v>11.483286666666666</v>
      </c>
      <c r="AE141" s="16">
        <f t="shared" ca="1" si="189"/>
        <v>11.504871666666666</v>
      </c>
      <c r="AF141" s="16">
        <f t="shared" ca="1" si="189"/>
        <v>11.504871666666666</v>
      </c>
      <c r="AG141" s="16">
        <f t="shared" ca="1" si="189"/>
        <v>11.566803333333333</v>
      </c>
      <c r="AH141" s="16">
        <f t="shared" ca="1" si="189"/>
        <v>11.615118333333333</v>
      </c>
      <c r="AI141" s="16">
        <f t="shared" ca="1" si="189"/>
        <v>11.672936666666667</v>
      </c>
      <c r="AJ141" s="16">
        <f t="shared" ca="1" si="189"/>
        <v>11.734036666666666</v>
      </c>
      <c r="AK141" s="16">
        <f t="shared" ca="1" si="189"/>
        <v>11.765453333333333</v>
      </c>
      <c r="AL141" s="16">
        <f t="shared" ca="1" si="189"/>
        <v>11.801995</v>
      </c>
      <c r="AM141" s="16">
        <f t="shared" ca="1" si="189"/>
        <v>11.840133333333334</v>
      </c>
      <c r="AN141" s="16">
        <f t="shared" ca="1" si="189"/>
        <v>11.866018333333333</v>
      </c>
      <c r="AO141" s="16">
        <f t="shared" ca="1" si="189"/>
        <v>11.896435</v>
      </c>
      <c r="AP141" s="16">
        <f t="shared" ca="1" si="189"/>
        <v>11.918378333333333</v>
      </c>
      <c r="AQ141" s="16">
        <f t="shared" ca="1" si="189"/>
        <v>11.908384999999999</v>
      </c>
      <c r="AR141" s="16">
        <f t="shared" ca="1" si="189"/>
        <v>11.738816666666667</v>
      </c>
      <c r="AS141" s="16">
        <f t="shared" ca="1" si="189"/>
        <v>10.482013333333335</v>
      </c>
    </row>
    <row r="142" spans="1:51" x14ac:dyDescent="0.3">
      <c r="A142" s="133">
        <v>136</v>
      </c>
      <c r="B142" s="22" t="s">
        <v>57</v>
      </c>
      <c r="C142" s="25">
        <f ca="1">C140+C136</f>
        <v>5.2531499999999998</v>
      </c>
      <c r="D142" s="25">
        <f t="shared" ref="D142:P142" ca="1" si="190">D140+D136</f>
        <v>5.1316699999999997</v>
      </c>
      <c r="E142" s="25">
        <f t="shared" ca="1" si="190"/>
        <v>5.0499799999999997</v>
      </c>
      <c r="F142" s="25">
        <f t="shared" ca="1" si="190"/>
        <v>5.0074699999999996</v>
      </c>
      <c r="G142" s="25">
        <f t="shared" ca="1" si="190"/>
        <v>5.0074699999999996</v>
      </c>
      <c r="H142" s="25">
        <f t="shared" ca="1" si="190"/>
        <v>4.8912800000000001</v>
      </c>
      <c r="I142" s="25">
        <f t="shared" ca="1" si="190"/>
        <v>4.7864900000000006</v>
      </c>
      <c r="J142" s="25">
        <f t="shared" ca="1" si="190"/>
        <v>4.6602800000000002</v>
      </c>
      <c r="K142" s="25">
        <f t="shared" ca="1" si="190"/>
        <v>4.5703300000000002</v>
      </c>
      <c r="L142" s="25">
        <f t="shared" ca="1" si="190"/>
        <v>4.5580300000000005</v>
      </c>
      <c r="M142" s="25">
        <f t="shared" ca="1" si="190"/>
        <v>4.5354799999999997</v>
      </c>
      <c r="N142" s="25">
        <f t="shared" ca="1" si="190"/>
        <v>4.51905</v>
      </c>
      <c r="O142" s="25">
        <f t="shared" ca="1" si="190"/>
        <v>4.6089399999999996</v>
      </c>
      <c r="P142" s="25">
        <f t="shared" ca="1" si="190"/>
        <v>4.6623900000000003</v>
      </c>
      <c r="Q142" s="25">
        <f t="shared" ref="Q142:T142" ca="1" si="191">Q140+Q136</f>
        <v>4.9615799999999997</v>
      </c>
      <c r="R142" s="25">
        <f t="shared" ca="1" si="191"/>
        <v>5.8336400000000008</v>
      </c>
      <c r="S142" s="25">
        <f t="shared" ca="1" si="191"/>
        <v>8.0372000000000003</v>
      </c>
      <c r="T142" s="25">
        <f t="shared" ca="1" si="191"/>
        <v>17.866620000000001</v>
      </c>
      <c r="Y142" s="15">
        <v>0.12</v>
      </c>
      <c r="Z142" s="15">
        <f t="shared" si="164"/>
        <v>3.9999999999999994E-2</v>
      </c>
      <c r="AA142" s="20">
        <f>1/3</f>
        <v>0.33333333333333331</v>
      </c>
      <c r="AB142" s="16">
        <f t="shared" ref="AB142:AS142" ca="1" si="192">Price-Dir_Cost-AB128</f>
        <v>11.508752222222222</v>
      </c>
      <c r="AC142" s="16">
        <f t="shared" ca="1" si="192"/>
        <v>11.560978888888888</v>
      </c>
      <c r="AD142" s="16">
        <f t="shared" ca="1" si="192"/>
        <v>11.585504444444444</v>
      </c>
      <c r="AE142" s="16">
        <f t="shared" ca="1" si="192"/>
        <v>11.605694444444445</v>
      </c>
      <c r="AF142" s="16">
        <f t="shared" ca="1" si="192"/>
        <v>11.605694444444445</v>
      </c>
      <c r="AG142" s="16">
        <f t="shared" ca="1" si="192"/>
        <v>11.664008888888889</v>
      </c>
      <c r="AH142" s="16">
        <f t="shared" ca="1" si="192"/>
        <v>11.708558888888888</v>
      </c>
      <c r="AI142" s="16">
        <f t="shared" ca="1" si="192"/>
        <v>11.761817777777777</v>
      </c>
      <c r="AJ142" s="16">
        <f t="shared" ca="1" si="192"/>
        <v>11.820994444444445</v>
      </c>
      <c r="AK142" s="16">
        <f t="shared" ca="1" si="192"/>
        <v>11.853685555555556</v>
      </c>
      <c r="AL142" s="16">
        <f t="shared" ca="1" si="192"/>
        <v>11.891159999999999</v>
      </c>
      <c r="AM142" s="16">
        <f t="shared" ca="1" si="192"/>
        <v>11.930745555555555</v>
      </c>
      <c r="AN142" s="16">
        <f t="shared" ca="1" si="192"/>
        <v>11.964348888888889</v>
      </c>
      <c r="AO142" s="16">
        <f t="shared" ca="1" si="192"/>
        <v>12.000356666666667</v>
      </c>
      <c r="AP142" s="16">
        <f t="shared" ca="1" si="192"/>
        <v>12.043708888888888</v>
      </c>
      <c r="AQ142" s="16">
        <f t="shared" ca="1" si="192"/>
        <v>12.091186666666665</v>
      </c>
      <c r="AR142" s="16">
        <f t="shared" ca="1" si="192"/>
        <v>12.057217777777778</v>
      </c>
      <c r="AS142" s="16">
        <f t="shared" ca="1" si="192"/>
        <v>11.371922222222222</v>
      </c>
    </row>
    <row r="143" spans="1:51" x14ac:dyDescent="0.3">
      <c r="A143" s="133">
        <v>137</v>
      </c>
      <c r="B143" s="26" t="s">
        <v>58</v>
      </c>
      <c r="C143" s="27">
        <f t="shared" ref="C143:T143" ca="1" si="193">Price-Dir_Cost-C142</f>
        <v>9.7468500000000002</v>
      </c>
      <c r="D143" s="28">
        <f t="shared" ca="1" si="193"/>
        <v>9.8683300000000003</v>
      </c>
      <c r="E143" s="28">
        <f t="shared" ca="1" si="193"/>
        <v>9.9500200000000003</v>
      </c>
      <c r="F143" s="28">
        <f t="shared" ca="1" si="193"/>
        <v>9.9925300000000004</v>
      </c>
      <c r="G143" s="28">
        <f t="shared" ca="1" si="193"/>
        <v>9.9925300000000004</v>
      </c>
      <c r="H143" s="28">
        <f t="shared" ca="1" si="193"/>
        <v>10.10872</v>
      </c>
      <c r="I143" s="28">
        <f t="shared" ca="1" si="193"/>
        <v>10.213509999999999</v>
      </c>
      <c r="J143" s="28">
        <f t="shared" ca="1" si="193"/>
        <v>10.33972</v>
      </c>
      <c r="K143" s="28">
        <f t="shared" ca="1" si="193"/>
        <v>10.42967</v>
      </c>
      <c r="L143" s="28">
        <f t="shared" ca="1" si="193"/>
        <v>10.44197</v>
      </c>
      <c r="M143" s="28">
        <f t="shared" ca="1" si="193"/>
        <v>10.46452</v>
      </c>
      <c r="N143" s="28">
        <f t="shared" ca="1" si="193"/>
        <v>10.48095</v>
      </c>
      <c r="O143" s="28">
        <f t="shared" ca="1" si="193"/>
        <v>10.39106</v>
      </c>
      <c r="P143" s="28">
        <f t="shared" ca="1" si="193"/>
        <v>10.33761</v>
      </c>
      <c r="Q143" s="28">
        <f t="shared" ca="1" si="193"/>
        <v>10.03842</v>
      </c>
      <c r="R143" s="28">
        <f t="shared" ca="1" si="193"/>
        <v>9.1663599999999992</v>
      </c>
      <c r="S143" s="28">
        <f t="shared" ca="1" si="193"/>
        <v>6.9627999999999997</v>
      </c>
      <c r="T143" s="28">
        <f t="shared" ca="1" si="193"/>
        <v>-2.8666200000000011</v>
      </c>
      <c r="Y143" s="15">
        <v>0.12</v>
      </c>
      <c r="Z143" s="15">
        <f t="shared" si="164"/>
        <v>0.03</v>
      </c>
      <c r="AA143" s="20">
        <v>0.25</v>
      </c>
      <c r="AB143" s="16">
        <f t="shared" ref="AB143:AS143" ca="1" si="194">Price-Dir_Cost-AB129</f>
        <v>11.563811666666666</v>
      </c>
      <c r="AC143" s="16">
        <f t="shared" ca="1" si="194"/>
        <v>11.613874166666667</v>
      </c>
      <c r="AD143" s="16">
        <f t="shared" ca="1" si="194"/>
        <v>11.636613333333333</v>
      </c>
      <c r="AE143" s="16">
        <f t="shared" ca="1" si="194"/>
        <v>11.656105833333333</v>
      </c>
      <c r="AF143" s="16">
        <f t="shared" ca="1" si="194"/>
        <v>11.656105833333333</v>
      </c>
      <c r="AG143" s="16">
        <f t="shared" ca="1" si="194"/>
        <v>11.712611666666668</v>
      </c>
      <c r="AH143" s="16">
        <f t="shared" ca="1" si="194"/>
        <v>11.755279166666666</v>
      </c>
      <c r="AI143" s="16">
        <f t="shared" ca="1" si="194"/>
        <v>11.806258333333332</v>
      </c>
      <c r="AJ143" s="16">
        <f t="shared" ca="1" si="194"/>
        <v>11.864473333333333</v>
      </c>
      <c r="AK143" s="16">
        <f t="shared" ca="1" si="194"/>
        <v>11.897801666666666</v>
      </c>
      <c r="AL143" s="16">
        <f t="shared" ca="1" si="194"/>
        <v>11.9357425</v>
      </c>
      <c r="AM143" s="16">
        <f t="shared" ca="1" si="194"/>
        <v>11.976051666666667</v>
      </c>
      <c r="AN143" s="16">
        <f t="shared" ca="1" si="194"/>
        <v>12.013514166666667</v>
      </c>
      <c r="AO143" s="16">
        <f t="shared" ca="1" si="194"/>
        <v>12.052317499999999</v>
      </c>
      <c r="AP143" s="16">
        <f t="shared" ca="1" si="194"/>
        <v>12.106374166666667</v>
      </c>
      <c r="AQ143" s="16">
        <f t="shared" ca="1" si="194"/>
        <v>12.1825875</v>
      </c>
      <c r="AR143" s="16">
        <f t="shared" ca="1" si="194"/>
        <v>12.216418333333333</v>
      </c>
      <c r="AS143" s="16">
        <f t="shared" ca="1" si="194"/>
        <v>11.816876666666666</v>
      </c>
    </row>
    <row r="144" spans="1:51" x14ac:dyDescent="0.3">
      <c r="A144" s="133">
        <v>138</v>
      </c>
    </row>
    <row r="145" spans="1:51" x14ac:dyDescent="0.3">
      <c r="A145" s="133">
        <v>139</v>
      </c>
      <c r="B145" s="3" t="s">
        <v>117</v>
      </c>
      <c r="C145" s="135">
        <v>1</v>
      </c>
      <c r="D145" s="7">
        <v>0.99</v>
      </c>
      <c r="E145" s="7">
        <f ca="1">E146/($D146/$D145)</f>
        <v>0.94874999999999998</v>
      </c>
      <c r="F145" s="7">
        <f t="shared" ref="F145:S145" ca="1" si="195">F146/($D146/$D145)</f>
        <v>0.90749999999999997</v>
      </c>
      <c r="G145" s="7">
        <f t="shared" ca="1" si="195"/>
        <v>0.86624999999999996</v>
      </c>
      <c r="H145" s="7">
        <f t="shared" ca="1" si="195"/>
        <v>0.82499999999999996</v>
      </c>
      <c r="I145" s="7">
        <f t="shared" ca="1" si="195"/>
        <v>0.78374999999999995</v>
      </c>
      <c r="J145" s="7">
        <f t="shared" ca="1" si="195"/>
        <v>0.74249999999999994</v>
      </c>
      <c r="K145" s="7">
        <f t="shared" ca="1" si="195"/>
        <v>0.70124999999999993</v>
      </c>
      <c r="L145" s="7">
        <f t="shared" ca="1" si="195"/>
        <v>0.65999999999999992</v>
      </c>
      <c r="M145" s="7">
        <f t="shared" ca="1" si="195"/>
        <v>0.61875000000000002</v>
      </c>
      <c r="N145" s="7">
        <f t="shared" ca="1" si="195"/>
        <v>0.57750000000000001</v>
      </c>
      <c r="O145" s="7">
        <f t="shared" ca="1" si="195"/>
        <v>0.53625</v>
      </c>
      <c r="P145" s="7">
        <f t="shared" ca="1" si="195"/>
        <v>0.495</v>
      </c>
      <c r="Q145" s="7">
        <f t="shared" ca="1" si="195"/>
        <v>0.45374999999999999</v>
      </c>
      <c r="R145" s="7">
        <f t="shared" ca="1" si="195"/>
        <v>0.41249999999999998</v>
      </c>
      <c r="S145" s="7" t="e">
        <f t="shared" ca="1" si="195"/>
        <v>#VALUE!</v>
      </c>
      <c r="Y145" s="14" t="s">
        <v>73</v>
      </c>
    </row>
    <row r="146" spans="1:51" x14ac:dyDescent="0.3">
      <c r="A146" s="133">
        <v>140</v>
      </c>
      <c r="B146" s="8" t="s">
        <v>84</v>
      </c>
      <c r="C146" s="9" t="s">
        <v>54</v>
      </c>
      <c r="D146" s="9">
        <f ca="1">OFFSET(WLC!$B$423,0,Sintesi!D$3)</f>
        <v>240</v>
      </c>
      <c r="E146" s="9">
        <f ca="1">OFFSET(WLC!$B$423,0,Sintesi!E$3)</f>
        <v>230</v>
      </c>
      <c r="F146" s="9">
        <f ca="1">OFFSET(WLC!$B$423,0,Sintesi!F$3)</f>
        <v>220</v>
      </c>
      <c r="G146" s="9">
        <f ca="1">OFFSET(WLC!$B$423,0,Sintesi!G$3)</f>
        <v>210</v>
      </c>
      <c r="H146" s="9">
        <f ca="1">OFFSET(WLC!$B$423,0,Sintesi!H$3)</f>
        <v>200</v>
      </c>
      <c r="I146" s="9">
        <f ca="1">OFFSET(WLC!$B$423,0,Sintesi!I$3)</f>
        <v>190</v>
      </c>
      <c r="J146" s="9">
        <f ca="1">OFFSET(WLC!$B$423,0,Sintesi!J$3)</f>
        <v>180</v>
      </c>
      <c r="K146" s="9">
        <f ca="1">OFFSET(WLC!$B$423,0,Sintesi!K$3)</f>
        <v>170</v>
      </c>
      <c r="L146" s="9">
        <f ca="1">OFFSET(WLC!$B$423,0,Sintesi!L$3)</f>
        <v>160</v>
      </c>
      <c r="M146" s="9">
        <f ca="1">OFFSET(WLC!$B$423,0,Sintesi!M$3)</f>
        <v>150</v>
      </c>
      <c r="N146" s="9">
        <f ca="1">OFFSET(WLC!$B$423,0,Sintesi!N$3)</f>
        <v>140</v>
      </c>
      <c r="O146" s="9">
        <f ca="1">OFFSET(WLC!$B$423,0,Sintesi!O$3)</f>
        <v>130</v>
      </c>
      <c r="P146" s="9">
        <f ca="1">OFFSET(WLC!$B$423,0,Sintesi!P$3)</f>
        <v>120</v>
      </c>
      <c r="Q146" s="9">
        <f ca="1">OFFSET(WLC!$B$423,0,Sintesi!Q$3)</f>
        <v>110</v>
      </c>
      <c r="R146" s="11">
        <f ca="1">OFFSET(WLC!$B$423,0,Sintesi!R$3)</f>
        <v>100</v>
      </c>
      <c r="S146" s="11" t="s">
        <v>66</v>
      </c>
      <c r="Y146" s="9" t="s">
        <v>71</v>
      </c>
      <c r="Z146" s="9" t="s">
        <v>72</v>
      </c>
      <c r="AA146" s="9" t="s">
        <v>74</v>
      </c>
      <c r="AB146" s="9" t="str">
        <f t="shared" ref="AB146:AR146" si="196">C146</f>
        <v>Push</v>
      </c>
      <c r="AC146" s="9">
        <f t="shared" ca="1" si="196"/>
        <v>240</v>
      </c>
      <c r="AD146" s="9">
        <f t="shared" ca="1" si="196"/>
        <v>230</v>
      </c>
      <c r="AE146" s="9">
        <f t="shared" ca="1" si="196"/>
        <v>220</v>
      </c>
      <c r="AF146" s="9">
        <f t="shared" ca="1" si="196"/>
        <v>210</v>
      </c>
      <c r="AG146" s="9">
        <f t="shared" ca="1" si="196"/>
        <v>200</v>
      </c>
      <c r="AH146" s="9">
        <f t="shared" ca="1" si="196"/>
        <v>190</v>
      </c>
      <c r="AI146" s="9">
        <f t="shared" ca="1" si="196"/>
        <v>180</v>
      </c>
      <c r="AJ146" s="9">
        <f t="shared" ca="1" si="196"/>
        <v>170</v>
      </c>
      <c r="AK146" s="9">
        <f t="shared" ca="1" si="196"/>
        <v>160</v>
      </c>
      <c r="AL146" s="9">
        <f t="shared" ca="1" si="196"/>
        <v>150</v>
      </c>
      <c r="AM146" s="9">
        <f t="shared" ca="1" si="196"/>
        <v>140</v>
      </c>
      <c r="AN146" s="9">
        <f t="shared" ca="1" si="196"/>
        <v>130</v>
      </c>
      <c r="AO146" s="9">
        <f t="shared" ca="1" si="196"/>
        <v>120</v>
      </c>
      <c r="AP146" s="9">
        <f t="shared" ca="1" si="196"/>
        <v>110</v>
      </c>
      <c r="AQ146" s="9">
        <f t="shared" ca="1" si="196"/>
        <v>100</v>
      </c>
      <c r="AR146" s="9" t="str">
        <f t="shared" si="196"/>
        <v>ND</v>
      </c>
      <c r="AU146" s="32" t="s">
        <v>76</v>
      </c>
    </row>
    <row r="147" spans="1:51" x14ac:dyDescent="0.3">
      <c r="A147" s="133">
        <v>141</v>
      </c>
      <c r="B147" s="12" t="s">
        <v>1</v>
      </c>
      <c r="C147" s="13">
        <f ca="1">VLOOKUP($B147,OFFSET(Push!$H$2,2,0,78,5),4,FALSE)</f>
        <v>5285.9</v>
      </c>
      <c r="D147" s="13">
        <f ca="1">VLOOKUP($B147,OFFSET(WLC!$B$423,2,Sintesi!D$3,78,5),4,FALSE)</f>
        <v>5284.6</v>
      </c>
      <c r="E147" s="13">
        <f ca="1">VLOOKUP($B147,OFFSET(WLC!$B$423,2,Sintesi!E$3,78,5),4,FALSE)</f>
        <v>5285</v>
      </c>
      <c r="F147" s="13">
        <f ca="1">VLOOKUP($B147,OFFSET(WLC!$B$423,2,Sintesi!F$3,78,5),4,FALSE)</f>
        <v>5285.4</v>
      </c>
      <c r="G147" s="13">
        <f ca="1">VLOOKUP($B147,OFFSET(WLC!$B$423,2,Sintesi!G$3,78,5),4,FALSE)</f>
        <v>5284.5</v>
      </c>
      <c r="H147" s="13">
        <f ca="1">VLOOKUP($B147,OFFSET(WLC!$B$423,2,Sintesi!H$3,78,5),4,FALSE)</f>
        <v>5284.2</v>
      </c>
      <c r="I147" s="13">
        <f ca="1">VLOOKUP($B147,OFFSET(WLC!$B$423,2,Sintesi!I$3,78,5),4,FALSE)</f>
        <v>5282.7</v>
      </c>
      <c r="J147" s="13">
        <f ca="1">VLOOKUP($B147,OFFSET(WLC!$B$423,2,Sintesi!J$3,78,5),4,FALSE)</f>
        <v>5281.6</v>
      </c>
      <c r="K147" s="13">
        <f ca="1">VLOOKUP($B147,OFFSET(WLC!$B$423,2,Sintesi!K$3,78,5),4,FALSE)</f>
        <v>5279.6</v>
      </c>
      <c r="L147" s="13">
        <f ca="1">VLOOKUP($B147,OFFSET(WLC!$B$423,2,Sintesi!L$3,78,5),4,FALSE)</f>
        <v>5275.2</v>
      </c>
      <c r="M147" s="13">
        <f ca="1">VLOOKUP($B147,OFFSET(WLC!$B$423,2,Sintesi!M$3,78,5),4,FALSE)</f>
        <v>5274.9</v>
      </c>
      <c r="N147" s="13">
        <f ca="1">VLOOKUP($B147,OFFSET(WLC!$B$423,2,Sintesi!N$3,78,5),4,FALSE)</f>
        <v>5267.8</v>
      </c>
      <c r="O147" s="13">
        <f ca="1">VLOOKUP($B147,OFFSET(WLC!$B$423,2,Sintesi!O$3,78,5),4,FALSE)</f>
        <v>5262</v>
      </c>
      <c r="P147" s="13">
        <f ca="1">VLOOKUP($B147,OFFSET(WLC!$B$423,2,Sintesi!P$3,78,5),4,FALSE)</f>
        <v>5246.2</v>
      </c>
      <c r="Q147" s="13">
        <f ca="1">VLOOKUP($B147,OFFSET(WLC!$B$423,2,Sintesi!Q$3,78,5),4,FALSE)</f>
        <v>5225.3</v>
      </c>
      <c r="R147" s="13">
        <f ca="1">VLOOKUP($B147,OFFSET(WLC!$B$423,2,Sintesi!R$3,78,5),4,FALSE)</f>
        <v>5167.8</v>
      </c>
      <c r="S147" s="13"/>
      <c r="Y147" s="15">
        <v>0.12</v>
      </c>
      <c r="Z147" s="15">
        <f t="shared" ref="Z147:Z148" si="197">Y147*AA147</f>
        <v>0.96</v>
      </c>
      <c r="AA147" s="15">
        <v>8</v>
      </c>
      <c r="AB147" s="16">
        <f t="shared" ref="AB147:AQ157" ca="1" si="198">HLOOKUP(AB$146,OFFSET($C$146,0,0,25,20),23,FALSE) + HLOOKUP(AB$146,OFFSET($C$146,0,0,25,20),19,FALSE)*($Z147/$Z$152)</f>
        <v>5.0130566666666674</v>
      </c>
      <c r="AC147" s="16">
        <f t="shared" ca="1" si="198"/>
        <v>5.1071600000000004</v>
      </c>
      <c r="AD147" s="16">
        <f t="shared" ca="1" si="198"/>
        <v>5.1092033333333333</v>
      </c>
      <c r="AE147" s="16">
        <f t="shared" ca="1" si="198"/>
        <v>5.2170266666666665</v>
      </c>
      <c r="AF147" s="16">
        <f t="shared" ca="1" si="198"/>
        <v>5.2971900000000005</v>
      </c>
      <c r="AG147" s="16">
        <f t="shared" ca="1" si="198"/>
        <v>5.417723333333333</v>
      </c>
      <c r="AH147" s="16">
        <f t="shared" ca="1" si="198"/>
        <v>5.6148100000000003</v>
      </c>
      <c r="AI147" s="16">
        <f t="shared" ca="1" si="198"/>
        <v>5.9174766666666665</v>
      </c>
      <c r="AJ147" s="16">
        <f t="shared" ca="1" si="198"/>
        <v>6.4535599999999995</v>
      </c>
      <c r="AK147" s="16">
        <f t="shared" ca="1" si="198"/>
        <v>7.7007699999999994</v>
      </c>
      <c r="AL147" s="16">
        <f t="shared" ca="1" si="198"/>
        <v>8.5830766666666669</v>
      </c>
      <c r="AM147" s="16">
        <f t="shared" ca="1" si="198"/>
        <v>10.407353333333333</v>
      </c>
      <c r="AN147" s="16">
        <f t="shared" ca="1" si="198"/>
        <v>13.266640000000001</v>
      </c>
      <c r="AO147" s="16">
        <f t="shared" ca="1" si="198"/>
        <v>18.615549999999999</v>
      </c>
      <c r="AP147" s="16">
        <f t="shared" ca="1" si="198"/>
        <v>25.713326666666667</v>
      </c>
      <c r="AQ147" s="16">
        <f t="shared" ca="1" si="198"/>
        <v>48.136700000000005</v>
      </c>
      <c r="AR147" s="16"/>
      <c r="AU147" s="12" t="s">
        <v>77</v>
      </c>
      <c r="AV147" s="12" t="s">
        <v>78</v>
      </c>
      <c r="AW147" s="12" t="s">
        <v>79</v>
      </c>
      <c r="AX147" s="12" t="s">
        <v>80</v>
      </c>
      <c r="AY147" s="34" t="s">
        <v>82</v>
      </c>
    </row>
    <row r="148" spans="1:51" x14ac:dyDescent="0.3">
      <c r="A148" s="133">
        <v>142</v>
      </c>
      <c r="B148" s="12" t="s">
        <v>2</v>
      </c>
      <c r="C148" s="13">
        <f ca="1">VLOOKUP($B148,OFFSET(Push!$H$2,2,0,78,5),4,FALSE)</f>
        <v>24.258310000000002</v>
      </c>
      <c r="D148" s="13">
        <f ca="1">VLOOKUP($B148,OFFSET(WLC!$B$423,2,Sintesi!D$3,78,5),4,FALSE)</f>
        <v>24.45825</v>
      </c>
      <c r="E148" s="13">
        <f ca="1">VLOOKUP($B148,OFFSET(WLC!$B$423,2,Sintesi!E$3,78,5),4,FALSE)</f>
        <v>24.49099</v>
      </c>
      <c r="F148" s="13">
        <f ca="1">VLOOKUP($B148,OFFSET(WLC!$B$423,2,Sintesi!F$3,78,5),4,FALSE)</f>
        <v>24.713940000000001</v>
      </c>
      <c r="G148" s="13">
        <f ca="1">VLOOKUP($B148,OFFSET(WLC!$B$423,2,Sintesi!G$3,78,5),4,FALSE)</f>
        <v>24.9008</v>
      </c>
      <c r="H148" s="13">
        <f ca="1">VLOOKUP($B148,OFFSET(WLC!$B$423,2,Sintesi!H$3,78,5),4,FALSE)</f>
        <v>25.103380000000001</v>
      </c>
      <c r="I148" s="13">
        <f ca="1">VLOOKUP($B148,OFFSET(WLC!$B$423,2,Sintesi!I$3,78,5),4,FALSE)</f>
        <v>25.469809999999999</v>
      </c>
      <c r="J148" s="13">
        <f ca="1">VLOOKUP($B148,OFFSET(WLC!$B$423,2,Sintesi!J$3,78,5),4,FALSE)</f>
        <v>26.072959999999998</v>
      </c>
      <c r="K148" s="13">
        <f ca="1">VLOOKUP($B148,OFFSET(WLC!$B$423,2,Sintesi!K$3,78,5),4,FALSE)</f>
        <v>27.035609999999998</v>
      </c>
      <c r="L148" s="13">
        <f ca="1">VLOOKUP($B148,OFFSET(WLC!$B$423,2,Sintesi!L$3,78,5),4,FALSE)</f>
        <v>28.76125</v>
      </c>
      <c r="M148" s="13">
        <f ca="1">VLOOKUP($B148,OFFSET(WLC!$B$423,2,Sintesi!M$3,78,5),4,FALSE)</f>
        <v>30.210470000000001</v>
      </c>
      <c r="N148" s="13">
        <f ca="1">VLOOKUP($B148,OFFSET(WLC!$B$423,2,Sintesi!N$3,78,5),4,FALSE)</f>
        <v>32.914709999999999</v>
      </c>
      <c r="O148" s="13">
        <f ca="1">VLOOKUP($B148,OFFSET(WLC!$B$423,2,Sintesi!O$3,78,5),4,FALSE)</f>
        <v>36.576650000000001</v>
      </c>
      <c r="P148" s="13">
        <f ca="1">VLOOKUP($B148,OFFSET(WLC!$B$423,2,Sintesi!P$3,78,5),4,FALSE)</f>
        <v>42.770130000000002</v>
      </c>
      <c r="Q148" s="13">
        <f ca="1">VLOOKUP($B148,OFFSET(WLC!$B$423,2,Sintesi!Q$3,78,5),4,FALSE)</f>
        <v>50.57441</v>
      </c>
      <c r="R148" s="13">
        <f ca="1">VLOOKUP($B148,OFFSET(WLC!$B$423,2,Sintesi!R$3,78,5),4,FALSE)</f>
        <v>71.677729999999997</v>
      </c>
      <c r="S148" s="13"/>
      <c r="Y148" s="15">
        <v>0.12</v>
      </c>
      <c r="Z148" s="15">
        <f t="shared" si="197"/>
        <v>0.84</v>
      </c>
      <c r="AA148" s="15">
        <v>7</v>
      </c>
      <c r="AB148" s="16">
        <f t="shared" ca="1" si="198"/>
        <v>4.7666433333333336</v>
      </c>
      <c r="AC148" s="16">
        <f t="shared" ca="1" si="198"/>
        <v>4.8450699999999998</v>
      </c>
      <c r="AD148" s="16">
        <f t="shared" ca="1" si="198"/>
        <v>4.8453266666666668</v>
      </c>
      <c r="AE148" s="16">
        <f t="shared" ca="1" si="198"/>
        <v>4.9376133333333332</v>
      </c>
      <c r="AF148" s="16">
        <f t="shared" ca="1" si="198"/>
        <v>5.0053300000000007</v>
      </c>
      <c r="AG148" s="16">
        <f t="shared" ca="1" si="198"/>
        <v>5.1077166666666667</v>
      </c>
      <c r="AH148" s="16">
        <f t="shared" ca="1" si="198"/>
        <v>5.2758200000000004</v>
      </c>
      <c r="AI148" s="16">
        <f t="shared" ca="1" si="198"/>
        <v>5.5347033333333338</v>
      </c>
      <c r="AJ148" s="16">
        <f t="shared" ca="1" si="198"/>
        <v>5.9956700000000005</v>
      </c>
      <c r="AK148" s="16">
        <f t="shared" ca="1" si="198"/>
        <v>7.0772700000000004</v>
      </c>
      <c r="AL148" s="16">
        <f t="shared" ca="1" si="198"/>
        <v>7.8370233333333346</v>
      </c>
      <c r="AM148" s="16">
        <f t="shared" ca="1" si="198"/>
        <v>9.4162566666666674</v>
      </c>
      <c r="AN148" s="16">
        <f t="shared" ca="1" si="198"/>
        <v>11.898330000000001</v>
      </c>
      <c r="AO148" s="16">
        <f t="shared" ca="1" si="198"/>
        <v>16.553360000000001</v>
      </c>
      <c r="AP148" s="16">
        <f t="shared" ca="1" si="198"/>
        <v>22.737243333333335</v>
      </c>
      <c r="AQ148" s="16">
        <f t="shared" ca="1" si="198"/>
        <v>42.336380000000005</v>
      </c>
      <c r="AR148" s="16"/>
      <c r="AU148" s="33">
        <f t="shared" ref="AU148:AU158" ca="1" si="199">MIN(AB147:AQ147)</f>
        <v>5.0130566666666674</v>
      </c>
      <c r="AV148" s="15" t="str">
        <f t="shared" ref="AV148:AV158" ca="1" si="200">INDEX($AB$146:$AQ$146,1,MATCH(AU148,AB147:AQ147,0))</f>
        <v>Push</v>
      </c>
      <c r="AW148" s="33">
        <f t="shared" ref="AW148:AW158" ca="1" si="201">AB147</f>
        <v>5.0130566666666674</v>
      </c>
      <c r="AX148" s="15">
        <f t="shared" ref="AX148:AX158" ca="1" si="202">CEILING(AC$146/0.995,1)</f>
        <v>242</v>
      </c>
      <c r="AY148" s="35">
        <f ca="1">(AW148-AU148)/AW148</f>
        <v>0</v>
      </c>
    </row>
    <row r="149" spans="1:51" x14ac:dyDescent="0.3">
      <c r="A149" s="133">
        <v>143</v>
      </c>
      <c r="B149" s="17" t="s">
        <v>5</v>
      </c>
      <c r="C149" s="18">
        <f ca="1">VLOOKUP($B149,OFFSET(Push!$H$2,2,0,78,5),4,FALSE)</f>
        <v>0</v>
      </c>
      <c r="D149" s="18">
        <f ca="1">VLOOKUP($B149,OFFSET(WLC!$B$423,2,Sintesi!D$3,78,5),4,FALSE)</f>
        <v>0.47491</v>
      </c>
      <c r="E149" s="18">
        <f ca="1">VLOOKUP($B149,OFFSET(WLC!$B$423,2,Sintesi!E$3,78,5),4,FALSE)</f>
        <v>0.63715999999999995</v>
      </c>
      <c r="F149" s="18">
        <f ca="1">VLOOKUP($B149,OFFSET(WLC!$B$423,2,Sintesi!F$3,78,5),4,FALSE)</f>
        <v>0.89224000000000003</v>
      </c>
      <c r="G149" s="18">
        <f ca="1">VLOOKUP($B149,OFFSET(WLC!$B$423,2,Sintesi!G$3,78,5),4,FALSE)</f>
        <v>1.18892</v>
      </c>
      <c r="H149" s="18">
        <f ca="1">VLOOKUP($B149,OFFSET(WLC!$B$423,2,Sintesi!H$3,78,5),4,FALSE)</f>
        <v>1.5927100000000001</v>
      </c>
      <c r="I149" s="18">
        <f ca="1">VLOOKUP($B149,OFFSET(WLC!$B$423,2,Sintesi!I$3,78,5),4,FALSE)</f>
        <v>2.2064499999999998</v>
      </c>
      <c r="J149" s="18">
        <f ca="1">VLOOKUP($B149,OFFSET(WLC!$B$423,2,Sintesi!J$3,78,5),4,FALSE)</f>
        <v>2.9875600000000002</v>
      </c>
      <c r="K149" s="18">
        <f ca="1">VLOOKUP($B149,OFFSET(WLC!$B$423,2,Sintesi!K$3,78,5),4,FALSE)</f>
        <v>4.1639099999999996</v>
      </c>
      <c r="L149" s="18">
        <f ca="1">VLOOKUP($B149,OFFSET(WLC!$B$423,2,Sintesi!L$3,78,5),4,FALSE)</f>
        <v>6.1876300000000004</v>
      </c>
      <c r="M149" s="18">
        <f ca="1">VLOOKUP($B149,OFFSET(WLC!$B$423,2,Sintesi!M$3,78,5),4,FALSE)</f>
        <v>8.0435199999999991</v>
      </c>
      <c r="N149" s="18">
        <f ca="1">VLOOKUP($B149,OFFSET(WLC!$B$423,2,Sintesi!N$3,78,5),4,FALSE)</f>
        <v>11.146610000000001</v>
      </c>
      <c r="O149" s="18">
        <f ca="1">VLOOKUP($B149,OFFSET(WLC!$B$423,2,Sintesi!O$3,78,5),4,FALSE)</f>
        <v>15.39784</v>
      </c>
      <c r="P149" s="18">
        <f ca="1">VLOOKUP($B149,OFFSET(WLC!$B$423,2,Sintesi!P$3,78,5),4,FALSE)</f>
        <v>22.293980000000001</v>
      </c>
      <c r="Q149" s="18">
        <f ca="1">VLOOKUP($B149,OFFSET(WLC!$B$423,2,Sintesi!Q$3,78,5),4,FALSE)</f>
        <v>31.115089999999999</v>
      </c>
      <c r="R149" s="18">
        <f ca="1">VLOOKUP($B149,OFFSET(WLC!$B$423,2,Sintesi!R$3,78,5),4,FALSE)</f>
        <v>53.41713</v>
      </c>
      <c r="S149" s="18"/>
      <c r="Y149" s="15">
        <v>0.12</v>
      </c>
      <c r="Z149" s="15">
        <f>Y149*AA149</f>
        <v>0.72</v>
      </c>
      <c r="AA149" s="15">
        <v>6</v>
      </c>
      <c r="AB149" s="16">
        <f t="shared" ca="1" si="198"/>
        <v>4.5202300000000006</v>
      </c>
      <c r="AC149" s="16">
        <f t="shared" ca="1" si="198"/>
        <v>4.5829800000000001</v>
      </c>
      <c r="AD149" s="16">
        <f t="shared" ca="1" si="198"/>
        <v>4.5814500000000002</v>
      </c>
      <c r="AE149" s="16">
        <f t="shared" ca="1" si="198"/>
        <v>4.6581999999999999</v>
      </c>
      <c r="AF149" s="16">
        <f t="shared" ca="1" si="198"/>
        <v>4.71347</v>
      </c>
      <c r="AG149" s="16">
        <f t="shared" ca="1" si="198"/>
        <v>4.7977099999999995</v>
      </c>
      <c r="AH149" s="16">
        <f t="shared" ca="1" si="198"/>
        <v>4.9368300000000005</v>
      </c>
      <c r="AI149" s="16">
        <f t="shared" ca="1" si="198"/>
        <v>5.1519300000000001</v>
      </c>
      <c r="AJ149" s="16">
        <f t="shared" ca="1" si="198"/>
        <v>5.5377799999999997</v>
      </c>
      <c r="AK149" s="16">
        <f t="shared" ca="1" si="198"/>
        <v>6.4537700000000005</v>
      </c>
      <c r="AL149" s="16">
        <f t="shared" ca="1" si="198"/>
        <v>7.0909700000000004</v>
      </c>
      <c r="AM149" s="16">
        <f t="shared" ca="1" si="198"/>
        <v>8.42516</v>
      </c>
      <c r="AN149" s="16">
        <f t="shared" ca="1" si="198"/>
        <v>10.53002</v>
      </c>
      <c r="AO149" s="16">
        <f t="shared" ca="1" si="198"/>
        <v>14.49117</v>
      </c>
      <c r="AP149" s="16">
        <f t="shared" ca="1" si="198"/>
        <v>19.76116</v>
      </c>
      <c r="AQ149" s="16">
        <f t="shared" ca="1" si="198"/>
        <v>36.536060000000006</v>
      </c>
      <c r="AR149" s="16"/>
      <c r="AU149" s="33">
        <f t="shared" ca="1" si="199"/>
        <v>4.7666433333333336</v>
      </c>
      <c r="AV149" s="15" t="str">
        <f t="shared" ca="1" si="200"/>
        <v>Push</v>
      </c>
      <c r="AW149" s="33">
        <f t="shared" ca="1" si="201"/>
        <v>4.7666433333333336</v>
      </c>
      <c r="AX149" s="15">
        <f t="shared" ca="1" si="202"/>
        <v>242</v>
      </c>
      <c r="AY149" s="35">
        <f t="shared" ref="AY149:AY158" ca="1" si="203">(AW149-AU149)/AW149</f>
        <v>0</v>
      </c>
    </row>
    <row r="150" spans="1:51" x14ac:dyDescent="0.3">
      <c r="A150" s="133">
        <v>144</v>
      </c>
      <c r="B150" s="17" t="s">
        <v>6</v>
      </c>
      <c r="C150" s="18">
        <f ca="1">VLOOKUP($B150,OFFSET(Push!$H$2,2,0,78,5),4,FALSE)</f>
        <v>24.258310000000002</v>
      </c>
      <c r="D150" s="18">
        <f ca="1">VLOOKUP($B150,OFFSET(WLC!$B$423,2,Sintesi!D$3,78,5),4,FALSE)</f>
        <v>23.983339999999998</v>
      </c>
      <c r="E150" s="18">
        <f ca="1">VLOOKUP($B150,OFFSET(WLC!$B$423,2,Sintesi!E$3,78,5),4,FALSE)</f>
        <v>23.853829999999999</v>
      </c>
      <c r="F150" s="18">
        <f ca="1">VLOOKUP($B150,OFFSET(WLC!$B$423,2,Sintesi!F$3,78,5),4,FALSE)</f>
        <v>23.82169</v>
      </c>
      <c r="G150" s="18">
        <f ca="1">VLOOKUP($B150,OFFSET(WLC!$B$423,2,Sintesi!G$3,78,5),4,FALSE)</f>
        <v>23.71189</v>
      </c>
      <c r="H150" s="18">
        <f ca="1">VLOOKUP($B150,OFFSET(WLC!$B$423,2,Sintesi!H$3,78,5),4,FALSE)</f>
        <v>23.510670000000001</v>
      </c>
      <c r="I150" s="18">
        <f ca="1">VLOOKUP($B150,OFFSET(WLC!$B$423,2,Sintesi!I$3,78,5),4,FALSE)</f>
        <v>23.263359999999999</v>
      </c>
      <c r="J150" s="18">
        <f ca="1">VLOOKUP($B150,OFFSET(WLC!$B$423,2,Sintesi!J$3,78,5),4,FALSE)</f>
        <v>23.0854</v>
      </c>
      <c r="K150" s="18">
        <f ca="1">VLOOKUP($B150,OFFSET(WLC!$B$423,2,Sintesi!K$3,78,5),4,FALSE)</f>
        <v>22.871700000000001</v>
      </c>
      <c r="L150" s="18">
        <f ca="1">VLOOKUP($B150,OFFSET(WLC!$B$423,2,Sintesi!L$3,78,5),4,FALSE)</f>
        <v>22.573609999999999</v>
      </c>
      <c r="M150" s="18">
        <f ca="1">VLOOKUP($B150,OFFSET(WLC!$B$423,2,Sintesi!M$3,78,5),4,FALSE)</f>
        <v>22.16696</v>
      </c>
      <c r="N150" s="18">
        <f ca="1">VLOOKUP($B150,OFFSET(WLC!$B$423,2,Sintesi!N$3,78,5),4,FALSE)</f>
        <v>21.7681</v>
      </c>
      <c r="O150" s="18">
        <f ca="1">VLOOKUP($B150,OFFSET(WLC!$B$423,2,Sintesi!O$3,78,5),4,FALSE)</f>
        <v>21.178809999999999</v>
      </c>
      <c r="P150" s="18">
        <f ca="1">VLOOKUP($B150,OFFSET(WLC!$B$423,2,Sintesi!P$3,78,5),4,FALSE)</f>
        <v>20.476140000000001</v>
      </c>
      <c r="Q150" s="18">
        <f ca="1">VLOOKUP($B150,OFFSET(WLC!$B$423,2,Sintesi!Q$3,78,5),4,FALSE)</f>
        <v>19.459320000000002</v>
      </c>
      <c r="R150" s="18">
        <f ca="1">VLOOKUP($B150,OFFSET(WLC!$B$423,2,Sintesi!R$3,78,5),4,FALSE)</f>
        <v>18.2606</v>
      </c>
      <c r="S150" s="18"/>
      <c r="Y150" s="15">
        <v>0.12</v>
      </c>
      <c r="Z150" s="15">
        <f t="shared" ref="Z150:Z157" si="204">Y150*AA150</f>
        <v>0.6</v>
      </c>
      <c r="AA150" s="15">
        <v>5</v>
      </c>
      <c r="AB150" s="16">
        <f t="shared" ca="1" si="198"/>
        <v>4.2738166666666668</v>
      </c>
      <c r="AC150" s="16">
        <f t="shared" ca="1" si="198"/>
        <v>4.3208900000000003</v>
      </c>
      <c r="AD150" s="16">
        <f t="shared" ca="1" si="198"/>
        <v>4.3175733333333337</v>
      </c>
      <c r="AE150" s="16">
        <f t="shared" ca="1" si="198"/>
        <v>4.3787866666666666</v>
      </c>
      <c r="AF150" s="16">
        <f t="shared" ca="1" si="198"/>
        <v>4.4216100000000003</v>
      </c>
      <c r="AG150" s="16">
        <f t="shared" ca="1" si="198"/>
        <v>4.4877033333333332</v>
      </c>
      <c r="AH150" s="16">
        <f t="shared" ca="1" si="198"/>
        <v>4.5978399999999997</v>
      </c>
      <c r="AI150" s="16">
        <f t="shared" ca="1" si="198"/>
        <v>4.7691566666666674</v>
      </c>
      <c r="AJ150" s="16">
        <f t="shared" ca="1" si="198"/>
        <v>5.0798900000000007</v>
      </c>
      <c r="AK150" s="16">
        <f t="shared" ca="1" si="198"/>
        <v>5.8302700000000005</v>
      </c>
      <c r="AL150" s="16">
        <f t="shared" ca="1" si="198"/>
        <v>6.3449166666666672</v>
      </c>
      <c r="AM150" s="16">
        <f t="shared" ca="1" si="198"/>
        <v>7.4340633333333335</v>
      </c>
      <c r="AN150" s="16">
        <f t="shared" ca="1" si="198"/>
        <v>9.1617100000000011</v>
      </c>
      <c r="AO150" s="16">
        <f t="shared" ca="1" si="198"/>
        <v>12.428979999999999</v>
      </c>
      <c r="AP150" s="16">
        <f t="shared" ca="1" si="198"/>
        <v>16.785076666666669</v>
      </c>
      <c r="AQ150" s="16">
        <f t="shared" ca="1" si="198"/>
        <v>30.735740000000003</v>
      </c>
      <c r="AR150" s="16"/>
      <c r="AU150" s="33">
        <f t="shared" ca="1" si="199"/>
        <v>4.5202300000000006</v>
      </c>
      <c r="AV150" s="15" t="str">
        <f t="shared" ca="1" si="200"/>
        <v>Push</v>
      </c>
      <c r="AW150" s="33">
        <f t="shared" ca="1" si="201"/>
        <v>4.5202300000000006</v>
      </c>
      <c r="AX150" s="15">
        <f t="shared" ca="1" si="202"/>
        <v>242</v>
      </c>
      <c r="AY150" s="35">
        <f t="shared" ca="1" si="203"/>
        <v>0</v>
      </c>
    </row>
    <row r="151" spans="1:51" x14ac:dyDescent="0.3">
      <c r="A151" s="133">
        <v>145</v>
      </c>
      <c r="B151" s="17" t="s">
        <v>8</v>
      </c>
      <c r="C151" s="18">
        <f ca="1">VLOOKUP($B151,OFFSET(Push!$H$2,2,0,78,5),4,FALSE)</f>
        <v>20.584540000000001</v>
      </c>
      <c r="D151" s="18">
        <f ca="1">VLOOKUP($B151,OFFSET(WLC!$B$423,2,Sintesi!D$3,78,5),4,FALSE)</f>
        <v>20.30932</v>
      </c>
      <c r="E151" s="18">
        <f ca="1">VLOOKUP($B151,OFFSET(WLC!$B$423,2,Sintesi!E$3,78,5),4,FALSE)</f>
        <v>20.179790000000001</v>
      </c>
      <c r="F151" s="18">
        <f ca="1">VLOOKUP($B151,OFFSET(WLC!$B$423,2,Sintesi!F$3,78,5),4,FALSE)</f>
        <v>20.147960000000001</v>
      </c>
      <c r="G151" s="18">
        <f ca="1">VLOOKUP($B151,OFFSET(WLC!$B$423,2,Sintesi!G$3,78,5),4,FALSE)</f>
        <v>20.038139999999999</v>
      </c>
      <c r="H151" s="18">
        <f ca="1">VLOOKUP($B151,OFFSET(WLC!$B$423,2,Sintesi!H$3,78,5),4,FALSE)</f>
        <v>19.836790000000001</v>
      </c>
      <c r="I151" s="18">
        <f ca="1">VLOOKUP($B151,OFFSET(WLC!$B$423,2,Sintesi!I$3,78,5),4,FALSE)</f>
        <v>19.58991</v>
      </c>
      <c r="J151" s="18">
        <f ca="1">VLOOKUP($B151,OFFSET(WLC!$B$423,2,Sintesi!J$3,78,5),4,FALSE)</f>
        <v>19.41197</v>
      </c>
      <c r="K151" s="18">
        <f ca="1">VLOOKUP($B151,OFFSET(WLC!$B$423,2,Sintesi!K$3,78,5),4,FALSE)</f>
        <v>19.198609999999999</v>
      </c>
      <c r="L151" s="18">
        <f ca="1">VLOOKUP($B151,OFFSET(WLC!$B$423,2,Sintesi!L$3,78,5),4,FALSE)</f>
        <v>18.900569999999998</v>
      </c>
      <c r="M151" s="18">
        <f ca="1">VLOOKUP($B151,OFFSET(WLC!$B$423,2,Sintesi!M$3,78,5),4,FALSE)</f>
        <v>18.494710000000001</v>
      </c>
      <c r="N151" s="18">
        <f ca="1">VLOOKUP($B151,OFFSET(WLC!$B$423,2,Sintesi!N$3,78,5),4,FALSE)</f>
        <v>18.095490000000002</v>
      </c>
      <c r="O151" s="18">
        <f ca="1">VLOOKUP($B151,OFFSET(WLC!$B$423,2,Sintesi!O$3,78,5),4,FALSE)</f>
        <v>17.506879999999999</v>
      </c>
      <c r="P151" s="18">
        <f ca="1">VLOOKUP($B151,OFFSET(WLC!$B$423,2,Sintesi!P$3,78,5),4,FALSE)</f>
        <v>16.805820000000001</v>
      </c>
      <c r="Q151" s="18">
        <f ca="1">VLOOKUP($B151,OFFSET(WLC!$B$423,2,Sintesi!Q$3,78,5),4,FALSE)</f>
        <v>15.79237</v>
      </c>
      <c r="R151" s="18">
        <f ca="1">VLOOKUP($B151,OFFSET(WLC!$B$423,2,Sintesi!R$3,78,5),4,FALSE)</f>
        <v>14.601889999999999</v>
      </c>
      <c r="S151" s="18"/>
      <c r="Y151" s="15">
        <v>0.12</v>
      </c>
      <c r="Z151" s="15">
        <f t="shared" si="204"/>
        <v>0.48</v>
      </c>
      <c r="AA151" s="15">
        <v>4</v>
      </c>
      <c r="AB151" s="16">
        <f t="shared" ca="1" si="198"/>
        <v>4.0274033333333339</v>
      </c>
      <c r="AC151" s="16">
        <f t="shared" ca="1" si="198"/>
        <v>4.0587999999999997</v>
      </c>
      <c r="AD151" s="16">
        <f t="shared" ca="1" si="198"/>
        <v>4.0536966666666672</v>
      </c>
      <c r="AE151" s="16">
        <f t="shared" ca="1" si="198"/>
        <v>4.0993733333333333</v>
      </c>
      <c r="AF151" s="16">
        <f t="shared" ca="1" si="198"/>
        <v>4.1297499999999996</v>
      </c>
      <c r="AG151" s="16">
        <f t="shared" ca="1" si="198"/>
        <v>4.1776966666666659</v>
      </c>
      <c r="AH151" s="16">
        <f t="shared" ca="1" si="198"/>
        <v>4.2588499999999998</v>
      </c>
      <c r="AI151" s="16">
        <f t="shared" ca="1" si="198"/>
        <v>4.3863833333333329</v>
      </c>
      <c r="AJ151" s="16">
        <f t="shared" ca="1" si="198"/>
        <v>4.6219999999999999</v>
      </c>
      <c r="AK151" s="16">
        <f t="shared" ca="1" si="198"/>
        <v>5.2067699999999997</v>
      </c>
      <c r="AL151" s="16">
        <f t="shared" ca="1" si="198"/>
        <v>5.598863333333334</v>
      </c>
      <c r="AM151" s="16">
        <f t="shared" ca="1" si="198"/>
        <v>6.442966666666667</v>
      </c>
      <c r="AN151" s="16">
        <f t="shared" ca="1" si="198"/>
        <v>7.7934000000000001</v>
      </c>
      <c r="AO151" s="16">
        <f t="shared" ca="1" si="198"/>
        <v>10.366789999999998</v>
      </c>
      <c r="AP151" s="16">
        <f t="shared" ca="1" si="198"/>
        <v>13.808993333333333</v>
      </c>
      <c r="AQ151" s="16">
        <f t="shared" ca="1" si="198"/>
        <v>24.935420000000001</v>
      </c>
      <c r="AR151" s="16"/>
      <c r="AU151" s="33">
        <f t="shared" ca="1" si="199"/>
        <v>4.2738166666666668</v>
      </c>
      <c r="AV151" s="15" t="str">
        <f t="shared" ca="1" si="200"/>
        <v>Push</v>
      </c>
      <c r="AW151" s="33">
        <f t="shared" ca="1" si="201"/>
        <v>4.2738166666666668</v>
      </c>
      <c r="AX151" s="15">
        <f t="shared" ca="1" si="202"/>
        <v>242</v>
      </c>
      <c r="AY151" s="35">
        <f t="shared" ca="1" si="203"/>
        <v>0</v>
      </c>
    </row>
    <row r="152" spans="1:51" x14ac:dyDescent="0.3">
      <c r="A152" s="133">
        <v>146</v>
      </c>
      <c r="B152" s="17" t="s">
        <v>9</v>
      </c>
      <c r="C152" s="19">
        <f ca="1">VLOOKUP($B152,OFFSET(Push!$H$2,2,0,78,5),4,FALSE)</f>
        <v>0.85043000000000002</v>
      </c>
      <c r="D152" s="19">
        <f ca="1">VLOOKUP($B152,OFFSET(WLC!$B$423,2,Sintesi!D$3,78,5),4,FALSE)</f>
        <v>0.84472000000000003</v>
      </c>
      <c r="E152" s="19">
        <f ca="1">VLOOKUP($B152,OFFSET(WLC!$B$423,2,Sintesi!E$3,78,5),4,FALSE)</f>
        <v>0.84547000000000005</v>
      </c>
      <c r="F152" s="19">
        <f ca="1">VLOOKUP($B152,OFFSET(WLC!$B$423,2,Sintesi!F$3,78,5),4,FALSE)</f>
        <v>0.83979000000000004</v>
      </c>
      <c r="G152" s="19">
        <f ca="1">VLOOKUP($B152,OFFSET(WLC!$B$423,2,Sintesi!G$3,78,5),4,FALSE)</f>
        <v>0.83467000000000002</v>
      </c>
      <c r="H152" s="19">
        <f ca="1">VLOOKUP($B152,OFFSET(WLC!$B$423,2,Sintesi!H$3,78,5),4,FALSE)</f>
        <v>0.82725000000000004</v>
      </c>
      <c r="I152" s="19">
        <f ca="1">VLOOKUP($B152,OFFSET(WLC!$B$423,2,Sintesi!I$3,78,5),4,FALSE)</f>
        <v>0.81745000000000001</v>
      </c>
      <c r="J152" s="19">
        <f ca="1">VLOOKUP($B152,OFFSET(WLC!$B$423,2,Sintesi!J$3,78,5),4,FALSE)</f>
        <v>0.80335000000000001</v>
      </c>
      <c r="K152" s="19">
        <f ca="1">VLOOKUP($B152,OFFSET(WLC!$B$423,2,Sintesi!K$3,78,5),4,FALSE)</f>
        <v>0.77981</v>
      </c>
      <c r="L152" s="19">
        <f ca="1">VLOOKUP($B152,OFFSET(WLC!$B$423,2,Sintesi!L$3,78,5),4,FALSE)</f>
        <v>0.74590999999999996</v>
      </c>
      <c r="M152" s="19">
        <f ca="1">VLOOKUP($B152,OFFSET(WLC!$B$423,2,Sintesi!M$3,78,5),4,FALSE)</f>
        <v>0.71552000000000004</v>
      </c>
      <c r="N152" s="19">
        <f ca="1">VLOOKUP($B152,OFFSET(WLC!$B$423,2,Sintesi!N$3,78,5),4,FALSE)</f>
        <v>0.65835999999999995</v>
      </c>
      <c r="O152" s="19">
        <f ca="1">VLOOKUP($B152,OFFSET(WLC!$B$423,2,Sintesi!O$3,78,5),4,FALSE)</f>
        <v>0.59397</v>
      </c>
      <c r="P152" s="19">
        <f ca="1">VLOOKUP($B152,OFFSET(WLC!$B$423,2,Sintesi!P$3,78,5),4,FALSE)</f>
        <v>0.49308000000000002</v>
      </c>
      <c r="Q152" s="19">
        <f ca="1">VLOOKUP($B152,OFFSET(WLC!$B$423,2,Sintesi!Q$3,78,5),4,FALSE)</f>
        <v>0.39588000000000001</v>
      </c>
      <c r="R152" s="19">
        <f ca="1">VLOOKUP($B152,OFFSET(WLC!$B$423,2,Sintesi!R$3,78,5),4,FALSE)</f>
        <v>0.30037000000000003</v>
      </c>
      <c r="S152" s="19"/>
      <c r="Y152" s="15">
        <v>0.12</v>
      </c>
      <c r="Z152" s="15">
        <f t="shared" si="204"/>
        <v>0.36</v>
      </c>
      <c r="AA152" s="15">
        <v>3</v>
      </c>
      <c r="AB152" s="16">
        <f t="shared" ca="1" si="198"/>
        <v>3.7809900000000005</v>
      </c>
      <c r="AC152" s="16">
        <f t="shared" ca="1" si="198"/>
        <v>3.79671</v>
      </c>
      <c r="AD152" s="16">
        <f t="shared" ca="1" si="198"/>
        <v>3.7898200000000002</v>
      </c>
      <c r="AE152" s="16">
        <f t="shared" ca="1" si="198"/>
        <v>3.81996</v>
      </c>
      <c r="AF152" s="16">
        <f t="shared" ca="1" si="198"/>
        <v>3.8378899999999998</v>
      </c>
      <c r="AG152" s="16">
        <f t="shared" ca="1" si="198"/>
        <v>3.8676899999999996</v>
      </c>
      <c r="AH152" s="16">
        <f t="shared" ca="1" si="198"/>
        <v>3.9198599999999999</v>
      </c>
      <c r="AI152" s="16">
        <f t="shared" ca="1" si="198"/>
        <v>4.0036100000000001</v>
      </c>
      <c r="AJ152" s="16">
        <f t="shared" ca="1" si="198"/>
        <v>4.16411</v>
      </c>
      <c r="AK152" s="16">
        <f t="shared" ca="1" si="198"/>
        <v>4.5832699999999997</v>
      </c>
      <c r="AL152" s="16">
        <f t="shared" ca="1" si="198"/>
        <v>4.8528099999999998</v>
      </c>
      <c r="AM152" s="16">
        <f t="shared" ca="1" si="198"/>
        <v>5.4518699999999995</v>
      </c>
      <c r="AN152" s="16">
        <f t="shared" ca="1" si="198"/>
        <v>6.4250900000000009</v>
      </c>
      <c r="AO152" s="16">
        <f t="shared" ca="1" si="198"/>
        <v>8.3046000000000006</v>
      </c>
      <c r="AP152" s="16">
        <f t="shared" ca="1" si="198"/>
        <v>10.83291</v>
      </c>
      <c r="AQ152" s="16">
        <f t="shared" ca="1" si="198"/>
        <v>19.135100000000001</v>
      </c>
      <c r="AR152" s="16"/>
      <c r="AU152" s="33">
        <f t="shared" ca="1" si="199"/>
        <v>4.0274033333333339</v>
      </c>
      <c r="AV152" s="15" t="str">
        <f t="shared" ca="1" si="200"/>
        <v>Push</v>
      </c>
      <c r="AW152" s="33">
        <f t="shared" ca="1" si="201"/>
        <v>4.0274033333333339</v>
      </c>
      <c r="AX152" s="15">
        <f t="shared" ca="1" si="202"/>
        <v>242</v>
      </c>
      <c r="AY152" s="35">
        <f t="shared" ca="1" si="203"/>
        <v>0</v>
      </c>
    </row>
    <row r="153" spans="1:51" x14ac:dyDescent="0.3">
      <c r="A153" s="133">
        <v>147</v>
      </c>
      <c r="B153" s="12" t="s">
        <v>10</v>
      </c>
      <c r="C153" s="13">
        <f ca="1">VLOOKUP($B153,OFFSET(Push!$H$2,2,0,78,5),4,FALSE)</f>
        <v>10.087870000000001</v>
      </c>
      <c r="D153" s="13">
        <f ca="1">VLOOKUP($B153,OFFSET(WLC!$B$423,2,Sintesi!D$3,78,5),4,FALSE)</f>
        <v>10.160209999999999</v>
      </c>
      <c r="E153" s="13">
        <f ca="1">VLOOKUP($B153,OFFSET(WLC!$B$423,2,Sintesi!E$3,78,5),4,FALSE)</f>
        <v>10.23404</v>
      </c>
      <c r="F153" s="13">
        <f ca="1">VLOOKUP($B153,OFFSET(WLC!$B$423,2,Sintesi!F$3,78,5),4,FALSE)</f>
        <v>10.33372</v>
      </c>
      <c r="G153" s="13">
        <f ca="1">VLOOKUP($B153,OFFSET(WLC!$B$423,2,Sintesi!G$3,78,5),4,FALSE)</f>
        <v>10.44459</v>
      </c>
      <c r="H153" s="13">
        <f ca="1">VLOOKUP($B153,OFFSET(WLC!$B$423,2,Sintesi!H$3,78,5),4,FALSE)</f>
        <v>10.61647</v>
      </c>
      <c r="I153" s="13">
        <f ca="1">VLOOKUP($B153,OFFSET(WLC!$B$423,2,Sintesi!I$3,78,5),4,FALSE)</f>
        <v>10.90494</v>
      </c>
      <c r="J153" s="13">
        <f ca="1">VLOOKUP($B153,OFFSET(WLC!$B$423,2,Sintesi!J$3,78,5),4,FALSE)</f>
        <v>11.359400000000001</v>
      </c>
      <c r="K153" s="13">
        <f ca="1">VLOOKUP($B153,OFFSET(WLC!$B$423,2,Sintesi!K$3,78,5),4,FALSE)</f>
        <v>12.027609999999999</v>
      </c>
      <c r="L153" s="13">
        <f ca="1">VLOOKUP($B153,OFFSET(WLC!$B$423,2,Sintesi!L$3,78,5),4,FALSE)</f>
        <v>13.50897</v>
      </c>
      <c r="M153" s="13">
        <f ca="1">VLOOKUP($B153,OFFSET(WLC!$B$423,2,Sintesi!M$3,78,5),4,FALSE)</f>
        <v>14.85529</v>
      </c>
      <c r="N153" s="13">
        <f ca="1">VLOOKUP($B153,OFFSET(WLC!$B$423,2,Sintesi!N$3,78,5),4,FALSE)</f>
        <v>16.811140000000002</v>
      </c>
      <c r="O153" s="13">
        <f ca="1">VLOOKUP($B153,OFFSET(WLC!$B$423,2,Sintesi!O$3,78,5),4,FALSE)</f>
        <v>20.347480000000001</v>
      </c>
      <c r="P153" s="13">
        <f ca="1">VLOOKUP($B153,OFFSET(WLC!$B$423,2,Sintesi!P$3,78,5),4,FALSE)</f>
        <v>25.687999999999999</v>
      </c>
      <c r="Q153" s="13">
        <f ca="1">VLOOKUP($B153,OFFSET(WLC!$B$423,2,Sintesi!Q$3,78,5),4,FALSE)</f>
        <v>32.971060000000001</v>
      </c>
      <c r="R153" s="13">
        <f ca="1">VLOOKUP($B153,OFFSET(WLC!$B$423,2,Sintesi!R$3,78,5),4,FALSE)</f>
        <v>56.74006</v>
      </c>
      <c r="S153" s="13"/>
      <c r="Y153" s="15">
        <v>0.12</v>
      </c>
      <c r="Z153" s="15">
        <f t="shared" si="204"/>
        <v>0.24</v>
      </c>
      <c r="AA153" s="15">
        <v>2</v>
      </c>
      <c r="AB153" s="16">
        <f t="shared" ca="1" si="198"/>
        <v>3.5345766666666671</v>
      </c>
      <c r="AC153" s="16">
        <f t="shared" ca="1" si="198"/>
        <v>3.5346199999999999</v>
      </c>
      <c r="AD153" s="16">
        <f t="shared" ca="1" si="198"/>
        <v>3.5259433333333332</v>
      </c>
      <c r="AE153" s="16">
        <f t="shared" ca="1" si="198"/>
        <v>3.5405466666666667</v>
      </c>
      <c r="AF153" s="16">
        <f t="shared" ca="1" si="198"/>
        <v>3.54603</v>
      </c>
      <c r="AG153" s="16">
        <f t="shared" ca="1" si="198"/>
        <v>3.5576833333333333</v>
      </c>
      <c r="AH153" s="16">
        <f t="shared" ca="1" si="198"/>
        <v>3.58087</v>
      </c>
      <c r="AI153" s="16">
        <f t="shared" ca="1" si="198"/>
        <v>3.6208366666666665</v>
      </c>
      <c r="AJ153" s="16">
        <f t="shared" ca="1" si="198"/>
        <v>3.7062200000000001</v>
      </c>
      <c r="AK153" s="16">
        <f t="shared" ca="1" si="198"/>
        <v>3.9597699999999998</v>
      </c>
      <c r="AL153" s="16">
        <f t="shared" ca="1" si="198"/>
        <v>4.1067566666666666</v>
      </c>
      <c r="AM153" s="16">
        <f t="shared" ca="1" si="198"/>
        <v>4.460773333333333</v>
      </c>
      <c r="AN153" s="16">
        <f t="shared" ca="1" si="198"/>
        <v>5.0567799999999998</v>
      </c>
      <c r="AO153" s="16">
        <f t="shared" ca="1" si="198"/>
        <v>6.2424099999999996</v>
      </c>
      <c r="AP153" s="16">
        <f t="shared" ca="1" si="198"/>
        <v>7.8568266666666666</v>
      </c>
      <c r="AQ153" s="16">
        <f t="shared" ca="1" si="198"/>
        <v>13.33478</v>
      </c>
      <c r="AR153" s="16"/>
      <c r="AU153" s="33">
        <f t="shared" ca="1" si="199"/>
        <v>3.7809900000000005</v>
      </c>
      <c r="AV153" s="15" t="str">
        <f t="shared" ca="1" si="200"/>
        <v>Push</v>
      </c>
      <c r="AW153" s="33">
        <f t="shared" ca="1" si="201"/>
        <v>3.7809900000000005</v>
      </c>
      <c r="AX153" s="15">
        <f t="shared" ca="1" si="202"/>
        <v>242</v>
      </c>
      <c r="AY153" s="35">
        <f t="shared" ca="1" si="203"/>
        <v>0</v>
      </c>
    </row>
    <row r="154" spans="1:51" x14ac:dyDescent="0.3">
      <c r="A154" s="133">
        <v>148</v>
      </c>
      <c r="B154" s="12" t="s">
        <v>11</v>
      </c>
      <c r="C154" s="13">
        <f ca="1">VLOOKUP($B154,OFFSET(Push!$H$2,2,0,78,5),4,FALSE)</f>
        <v>1.5902099999999999</v>
      </c>
      <c r="D154" s="13">
        <f ca="1">VLOOKUP($B154,OFFSET(WLC!$B$423,2,Sintesi!D$3,78,5),4,FALSE)</f>
        <v>1.69373</v>
      </c>
      <c r="E154" s="13">
        <f ca="1">VLOOKUP($B154,OFFSET(WLC!$B$423,2,Sintesi!E$3,78,5),4,FALSE)</f>
        <v>1.70861</v>
      </c>
      <c r="F154" s="13">
        <f ca="1">VLOOKUP($B154,OFFSET(WLC!$B$423,2,Sintesi!F$3,78,5),4,FALSE)</f>
        <v>1.8101799999999999</v>
      </c>
      <c r="G154" s="13">
        <f ca="1">VLOOKUP($B154,OFFSET(WLC!$B$423,2,Sintesi!G$3,78,5),4,FALSE)</f>
        <v>1.89856</v>
      </c>
      <c r="H154" s="13">
        <f ca="1">VLOOKUP($B154,OFFSET(WLC!$B$423,2,Sintesi!H$3,78,5),4,FALSE)</f>
        <v>2.0148799999999998</v>
      </c>
      <c r="I154" s="13">
        <f ca="1">VLOOKUP($B154,OFFSET(WLC!$B$423,2,Sintesi!I$3,78,5),4,FALSE)</f>
        <v>2.21339</v>
      </c>
      <c r="J154" s="13">
        <f ca="1">VLOOKUP($B154,OFFSET(WLC!$B$423,2,Sintesi!J$3,78,5),4,FALSE)</f>
        <v>2.5055700000000001</v>
      </c>
      <c r="K154" s="13">
        <f ca="1">VLOOKUP($B154,OFFSET(WLC!$B$423,2,Sintesi!K$3,78,5),4,FALSE)</f>
        <v>3.0254099999999999</v>
      </c>
      <c r="L154" s="13">
        <f ca="1">VLOOKUP($B154,OFFSET(WLC!$B$423,2,Sintesi!L$3,78,5),4,FALSE)</f>
        <v>4.2491399999999997</v>
      </c>
      <c r="M154" s="13">
        <f ca="1">VLOOKUP($B154,OFFSET(WLC!$B$423,2,Sintesi!M$3,78,5),4,FALSE)</f>
        <v>5.0862100000000003</v>
      </c>
      <c r="N154" s="13">
        <f ca="1">VLOOKUP($B154,OFFSET(WLC!$B$423,2,Sintesi!N$3,78,5),4,FALSE)</f>
        <v>6.8118499999999997</v>
      </c>
      <c r="O154" s="13">
        <f ca="1">VLOOKUP($B154,OFFSET(WLC!$B$423,2,Sintesi!O$3,78,5),4,FALSE)</f>
        <v>9.4274100000000001</v>
      </c>
      <c r="P154" s="13">
        <f ca="1">VLOOKUP($B154,OFFSET(WLC!$B$423,2,Sintesi!P$3,78,5),4,FALSE)</f>
        <v>14.23818</v>
      </c>
      <c r="Q154" s="13">
        <f ca="1">VLOOKUP($B154,OFFSET(WLC!$B$423,2,Sintesi!Q$3,78,5),4,FALSE)</f>
        <v>20.703700000000001</v>
      </c>
      <c r="R154" s="13">
        <f ca="1">VLOOKUP($B154,OFFSET(WLC!$B$423,2,Sintesi!R$3,78,5),4,FALSE)</f>
        <v>41.048830000000002</v>
      </c>
      <c r="S154" s="13"/>
      <c r="Y154" s="15">
        <v>0.12</v>
      </c>
      <c r="Z154" s="15">
        <f t="shared" si="204"/>
        <v>0.12</v>
      </c>
      <c r="AA154" s="15">
        <v>1</v>
      </c>
      <c r="AB154" s="16">
        <f t="shared" ca="1" si="198"/>
        <v>3.2881633333333338</v>
      </c>
      <c r="AC154" s="16">
        <f t="shared" ca="1" si="198"/>
        <v>3.2725300000000002</v>
      </c>
      <c r="AD154" s="16">
        <f t="shared" ca="1" si="198"/>
        <v>3.2620666666666667</v>
      </c>
      <c r="AE154" s="16">
        <f t="shared" ca="1" si="198"/>
        <v>3.2611333333333334</v>
      </c>
      <c r="AF154" s="16">
        <f t="shared" ca="1" si="198"/>
        <v>3.2541700000000002</v>
      </c>
      <c r="AG154" s="16">
        <f t="shared" ca="1" si="198"/>
        <v>3.2476766666666665</v>
      </c>
      <c r="AH154" s="16">
        <f t="shared" ca="1" si="198"/>
        <v>3.2418800000000001</v>
      </c>
      <c r="AI154" s="16">
        <f t="shared" ca="1" si="198"/>
        <v>3.2380633333333333</v>
      </c>
      <c r="AJ154" s="16">
        <f t="shared" ca="1" si="198"/>
        <v>3.2483300000000002</v>
      </c>
      <c r="AK154" s="16">
        <f t="shared" ca="1" si="198"/>
        <v>3.3362699999999998</v>
      </c>
      <c r="AL154" s="16">
        <f t="shared" ca="1" si="198"/>
        <v>3.3607033333333334</v>
      </c>
      <c r="AM154" s="16">
        <f t="shared" ca="1" si="198"/>
        <v>3.4696766666666665</v>
      </c>
      <c r="AN154" s="16">
        <f t="shared" ca="1" si="198"/>
        <v>3.6884700000000001</v>
      </c>
      <c r="AO154" s="16">
        <f t="shared" ca="1" si="198"/>
        <v>4.1802200000000003</v>
      </c>
      <c r="AP154" s="16">
        <f t="shared" ca="1" si="198"/>
        <v>4.8807433333333332</v>
      </c>
      <c r="AQ154" s="16">
        <f t="shared" ca="1" si="198"/>
        <v>7.5344600000000002</v>
      </c>
      <c r="AR154" s="16"/>
      <c r="AU154" s="33">
        <f t="shared" ca="1" si="199"/>
        <v>3.5259433333333332</v>
      </c>
      <c r="AV154" s="15">
        <f t="shared" ca="1" si="200"/>
        <v>230</v>
      </c>
      <c r="AW154" s="33">
        <f t="shared" ca="1" si="201"/>
        <v>3.5345766666666671</v>
      </c>
      <c r="AX154" s="15">
        <f t="shared" ca="1" si="202"/>
        <v>242</v>
      </c>
      <c r="AY154" s="35">
        <f t="shared" ca="1" si="203"/>
        <v>2.4425367299998968E-3</v>
      </c>
    </row>
    <row r="155" spans="1:51" x14ac:dyDescent="0.3">
      <c r="A155" s="133">
        <v>149</v>
      </c>
      <c r="B155" s="12" t="s">
        <v>12</v>
      </c>
      <c r="C155" s="13">
        <f ca="1">VLOOKUP($B155,OFFSET(Push!$H$2,2,0,78,5),4,FALSE)</f>
        <v>32</v>
      </c>
      <c r="D155" s="13">
        <f ca="1">VLOOKUP($B155,OFFSET(WLC!$B$423,2,Sintesi!D$3,78,5),4,FALSE)</f>
        <v>41</v>
      </c>
      <c r="E155" s="13">
        <f ca="1">VLOOKUP($B155,OFFSET(WLC!$B$423,2,Sintesi!E$3,78,5),4,FALSE)</f>
        <v>47</v>
      </c>
      <c r="F155" s="13">
        <f ca="1">VLOOKUP($B155,OFFSET(WLC!$B$423,2,Sintesi!F$3,78,5),4,FALSE)</f>
        <v>44</v>
      </c>
      <c r="G155" s="13">
        <f ca="1">VLOOKUP($B155,OFFSET(WLC!$B$423,2,Sintesi!G$3,78,5),4,FALSE)</f>
        <v>46</v>
      </c>
      <c r="H155" s="13">
        <f ca="1">VLOOKUP($B155,OFFSET(WLC!$B$423,2,Sintesi!H$3,78,5),4,FALSE)</f>
        <v>51.5</v>
      </c>
      <c r="I155" s="13">
        <f ca="1">VLOOKUP($B155,OFFSET(WLC!$B$423,2,Sintesi!I$3,78,5),4,FALSE)</f>
        <v>51</v>
      </c>
      <c r="J155" s="13">
        <f ca="1">VLOOKUP($B155,OFFSET(WLC!$B$423,2,Sintesi!J$3,78,5),4,FALSE)</f>
        <v>86</v>
      </c>
      <c r="K155" s="13">
        <f ca="1">VLOOKUP($B155,OFFSET(WLC!$B$423,2,Sintesi!K$3,78,5),4,FALSE)</f>
        <v>84</v>
      </c>
      <c r="L155" s="13">
        <f ca="1">VLOOKUP($B155,OFFSET(WLC!$B$423,2,Sintesi!L$3,78,5),4,FALSE)</f>
        <v>71</v>
      </c>
      <c r="M155" s="13">
        <f ca="1">VLOOKUP($B155,OFFSET(WLC!$B$423,2,Sintesi!M$3,78,5),4,FALSE)</f>
        <v>100</v>
      </c>
      <c r="N155" s="13">
        <f ca="1">VLOOKUP($B155,OFFSET(WLC!$B$423,2,Sintesi!N$3,78,5),4,FALSE)</f>
        <v>116</v>
      </c>
      <c r="O155" s="13">
        <f ca="1">VLOOKUP($B155,OFFSET(WLC!$B$423,2,Sintesi!O$3,78,5),4,FALSE)</f>
        <v>183</v>
      </c>
      <c r="P155" s="13">
        <f ca="1">VLOOKUP($B155,OFFSET(WLC!$B$423,2,Sintesi!P$3,78,5),4,FALSE)</f>
        <v>233</v>
      </c>
      <c r="Q155" s="13">
        <f ca="1">VLOOKUP($B155,OFFSET(WLC!$B$423,2,Sintesi!Q$3,78,5),4,FALSE)</f>
        <v>219</v>
      </c>
      <c r="R155" s="13">
        <f ca="1">VLOOKUP($B155,OFFSET(WLC!$B$423,2,Sintesi!R$3,78,5),4,FALSE)</f>
        <v>235</v>
      </c>
      <c r="S155" s="13"/>
      <c r="Y155" s="15">
        <v>0.12</v>
      </c>
      <c r="Z155" s="15">
        <f t="shared" si="204"/>
        <v>0.06</v>
      </c>
      <c r="AA155" s="20">
        <v>0.5</v>
      </c>
      <c r="AB155" s="16">
        <f t="shared" ca="1" si="198"/>
        <v>3.1649566666666669</v>
      </c>
      <c r="AC155" s="16">
        <f t="shared" ca="1" si="198"/>
        <v>3.1414849999999999</v>
      </c>
      <c r="AD155" s="16">
        <f t="shared" ca="1" si="198"/>
        <v>3.1301283333333334</v>
      </c>
      <c r="AE155" s="16">
        <f t="shared" ca="1" si="198"/>
        <v>3.1214266666666668</v>
      </c>
      <c r="AF155" s="16">
        <f t="shared" ca="1" si="198"/>
        <v>3.1082399999999999</v>
      </c>
      <c r="AG155" s="16">
        <f t="shared" ca="1" si="198"/>
        <v>3.0926733333333329</v>
      </c>
      <c r="AH155" s="16">
        <f t="shared" ca="1" si="198"/>
        <v>3.0723850000000001</v>
      </c>
      <c r="AI155" s="16">
        <f t="shared" ca="1" si="198"/>
        <v>3.0466766666666669</v>
      </c>
      <c r="AJ155" s="16">
        <f t="shared" ca="1" si="198"/>
        <v>3.0193850000000002</v>
      </c>
      <c r="AK155" s="16">
        <f t="shared" ca="1" si="198"/>
        <v>3.0245199999999999</v>
      </c>
      <c r="AL155" s="16">
        <f t="shared" ca="1" si="198"/>
        <v>2.9876766666666668</v>
      </c>
      <c r="AM155" s="16">
        <f t="shared" ca="1" si="198"/>
        <v>2.9741283333333333</v>
      </c>
      <c r="AN155" s="16">
        <f t="shared" ca="1" si="198"/>
        <v>3.0043150000000001</v>
      </c>
      <c r="AO155" s="16">
        <f t="shared" ca="1" si="198"/>
        <v>3.1491249999999997</v>
      </c>
      <c r="AP155" s="16">
        <f t="shared" ca="1" si="198"/>
        <v>3.3927016666666669</v>
      </c>
      <c r="AQ155" s="16">
        <f t="shared" ca="1" si="198"/>
        <v>4.6342999999999996</v>
      </c>
      <c r="AR155" s="16"/>
      <c r="AU155" s="33">
        <f t="shared" ca="1" si="199"/>
        <v>3.2380633333333333</v>
      </c>
      <c r="AV155" s="15">
        <f t="shared" ca="1" si="200"/>
        <v>180</v>
      </c>
      <c r="AW155" s="33">
        <f t="shared" ca="1" si="201"/>
        <v>3.2881633333333338</v>
      </c>
      <c r="AX155" s="15">
        <f t="shared" ca="1" si="202"/>
        <v>242</v>
      </c>
      <c r="AY155" s="35">
        <f t="shared" ca="1" si="203"/>
        <v>1.5236469396796126E-2</v>
      </c>
    </row>
    <row r="156" spans="1:51" x14ac:dyDescent="0.3">
      <c r="A156" s="133">
        <v>150</v>
      </c>
      <c r="B156" s="12" t="s">
        <v>13</v>
      </c>
      <c r="C156" s="13">
        <f ca="1">VLOOKUP($B156,OFFSET(Push!$H$2,2,0,78,5),4,FALSE)</f>
        <v>18.056439999999998</v>
      </c>
      <c r="D156" s="13">
        <f ca="1">VLOOKUP($B156,OFFSET(WLC!$B$423,2,Sintesi!D$3,78,5),4,FALSE)</f>
        <v>18.043209999999998</v>
      </c>
      <c r="E156" s="13">
        <f ca="1">VLOOKUP($B156,OFFSET(WLC!$B$423,2,Sintesi!E$3,78,5),4,FALSE)</f>
        <v>18.007930000000002</v>
      </c>
      <c r="F156" s="13">
        <f ca="1">VLOOKUP($B156,OFFSET(WLC!$B$423,2,Sintesi!F$3,78,5),4,FALSE)</f>
        <v>17.957180000000001</v>
      </c>
      <c r="G156" s="13">
        <f ca="1">VLOOKUP($B156,OFFSET(WLC!$B$423,2,Sintesi!G$3,78,5),4,FALSE)</f>
        <v>17.928540000000002</v>
      </c>
      <c r="H156" s="13">
        <f ca="1">VLOOKUP($B156,OFFSET(WLC!$B$423,2,Sintesi!H$3,78,5),4,FALSE)</f>
        <v>17.96163</v>
      </c>
      <c r="I156" s="13">
        <f ca="1">VLOOKUP($B156,OFFSET(WLC!$B$423,2,Sintesi!I$3,78,5),4,FALSE)</f>
        <v>17.93526</v>
      </c>
      <c r="J156" s="13">
        <f ca="1">VLOOKUP($B156,OFFSET(WLC!$B$423,2,Sintesi!J$3,78,5),4,FALSE)</f>
        <v>17.812149999999999</v>
      </c>
      <c r="K156" s="13">
        <f ca="1">VLOOKUP($B156,OFFSET(WLC!$B$423,2,Sintesi!K$3,78,5),4,FALSE)</f>
        <v>17.704979999999999</v>
      </c>
      <c r="L156" s="13">
        <f ca="1">VLOOKUP($B156,OFFSET(WLC!$B$423,2,Sintesi!L$3,78,5),4,FALSE)</f>
        <v>17.765699999999999</v>
      </c>
      <c r="M156" s="13">
        <f ca="1">VLOOKUP($B156,OFFSET(WLC!$B$423,2,Sintesi!M$3,78,5),4,FALSE)</f>
        <v>17.59431</v>
      </c>
      <c r="N156" s="13">
        <f ca="1">VLOOKUP($B156,OFFSET(WLC!$B$423,2,Sintesi!N$3,78,5),4,FALSE)</f>
        <v>17.457730000000002</v>
      </c>
      <c r="O156" s="13">
        <f ca="1">VLOOKUP($B156,OFFSET(WLC!$B$423,2,Sintesi!O$3,78,5),4,FALSE)</f>
        <v>17.37191</v>
      </c>
      <c r="P156" s="13">
        <f ca="1">VLOOKUP($B156,OFFSET(WLC!$B$423,2,Sintesi!P$3,78,5),4,FALSE)</f>
        <v>17.56532</v>
      </c>
      <c r="Q156" s="13">
        <f ca="1">VLOOKUP($B156,OFFSET(WLC!$B$423,2,Sintesi!Q$3,78,5),4,FALSE)</f>
        <v>18.021750000000001</v>
      </c>
      <c r="R156" s="13">
        <f ca="1">VLOOKUP($B156,OFFSET(WLC!$B$423,2,Sintesi!R$3,78,5),4,FALSE)</f>
        <v>20.986899999999999</v>
      </c>
      <c r="S156" s="13"/>
      <c r="Y156" s="15">
        <v>0.12</v>
      </c>
      <c r="Z156" s="15">
        <f t="shared" si="204"/>
        <v>3.9999999999999994E-2</v>
      </c>
      <c r="AA156" s="20">
        <f>1/3</f>
        <v>0.33333333333333331</v>
      </c>
      <c r="AB156" s="16">
        <f t="shared" ca="1" si="198"/>
        <v>3.123887777777778</v>
      </c>
      <c r="AC156" s="16">
        <f t="shared" ca="1" si="198"/>
        <v>3.0978033333333332</v>
      </c>
      <c r="AD156" s="16">
        <f t="shared" ca="1" si="198"/>
        <v>3.0861488888888888</v>
      </c>
      <c r="AE156" s="16">
        <f t="shared" ca="1" si="198"/>
        <v>3.0748577777777779</v>
      </c>
      <c r="AF156" s="16">
        <f t="shared" ca="1" si="198"/>
        <v>3.0595966666666667</v>
      </c>
      <c r="AG156" s="16">
        <f t="shared" ca="1" si="198"/>
        <v>3.0410055555555555</v>
      </c>
      <c r="AH156" s="16">
        <f t="shared" ca="1" si="198"/>
        <v>3.0158866666666668</v>
      </c>
      <c r="AI156" s="16">
        <f t="shared" ca="1" si="198"/>
        <v>2.9828811111111113</v>
      </c>
      <c r="AJ156" s="16">
        <f t="shared" ca="1" si="198"/>
        <v>2.9430700000000001</v>
      </c>
      <c r="AK156" s="16">
        <f t="shared" ca="1" si="198"/>
        <v>2.9206033333333332</v>
      </c>
      <c r="AL156" s="16">
        <f t="shared" ca="1" si="198"/>
        <v>2.8633344444444444</v>
      </c>
      <c r="AM156" s="16">
        <f t="shared" ca="1" si="198"/>
        <v>2.8089455555555554</v>
      </c>
      <c r="AN156" s="16">
        <f t="shared" ca="1" si="198"/>
        <v>2.7762633333333335</v>
      </c>
      <c r="AO156" s="16">
        <f t="shared" ca="1" si="198"/>
        <v>2.8054266666666665</v>
      </c>
      <c r="AP156" s="16">
        <f t="shared" ca="1" si="198"/>
        <v>2.8966877777777782</v>
      </c>
      <c r="AQ156" s="16">
        <f t="shared" ca="1" si="198"/>
        <v>3.6675800000000001</v>
      </c>
      <c r="AR156" s="16"/>
      <c r="AU156" s="33">
        <f t="shared" ca="1" si="199"/>
        <v>2.9741283333333333</v>
      </c>
      <c r="AV156" s="15">
        <f t="shared" ca="1" si="200"/>
        <v>140</v>
      </c>
      <c r="AW156" s="33">
        <f t="shared" ca="1" si="201"/>
        <v>3.1649566666666669</v>
      </c>
      <c r="AX156" s="15">
        <f t="shared" ca="1" si="202"/>
        <v>242</v>
      </c>
      <c r="AY156" s="35">
        <f t="shared" ca="1" si="203"/>
        <v>6.029413778177066E-2</v>
      </c>
    </row>
    <row r="157" spans="1:51" x14ac:dyDescent="0.3">
      <c r="A157" s="133">
        <v>151</v>
      </c>
      <c r="B157" s="12" t="s">
        <v>14</v>
      </c>
      <c r="C157" s="31">
        <f ca="1">VLOOKUP($B157,OFFSET(Push!$H$2,2,0,78,5),4,FALSE)</f>
        <v>15.807449999999999</v>
      </c>
      <c r="D157" s="31">
        <f ca="1">VLOOKUP($B157,OFFSET(WLC!$B$423,2,Sintesi!D$3,78,5),4,FALSE)</f>
        <v>15.71095</v>
      </c>
      <c r="E157" s="31">
        <f ca="1">VLOOKUP($B157,OFFSET(WLC!$B$423,2,Sintesi!E$3,78,5),4,FALSE)</f>
        <v>15.69337</v>
      </c>
      <c r="F157" s="31">
        <f ca="1">VLOOKUP($B157,OFFSET(WLC!$B$423,2,Sintesi!F$3,78,5),4,FALSE)</f>
        <v>15.572100000000001</v>
      </c>
      <c r="G157" s="31">
        <f ca="1">VLOOKUP($B157,OFFSET(WLC!$B$423,2,Sintesi!G$3,78,5),4,FALSE)</f>
        <v>15.472149999999999</v>
      </c>
      <c r="H157" s="31">
        <f ca="1">VLOOKUP($B157,OFFSET(WLC!$B$423,2,Sintesi!H$3,78,5),4,FALSE)</f>
        <v>15.387169999999999</v>
      </c>
      <c r="I157" s="31">
        <f ca="1">VLOOKUP($B157,OFFSET(WLC!$B$423,2,Sintesi!I$3,78,5),4,FALSE)</f>
        <v>15.21988</v>
      </c>
      <c r="J157" s="31">
        <f ca="1">VLOOKUP($B157,OFFSET(WLC!$B$423,2,Sintesi!J$3,78,5),4,FALSE)</f>
        <v>14.90793</v>
      </c>
      <c r="K157" s="31">
        <f ca="1">VLOOKUP($B157,OFFSET(WLC!$B$423,2,Sintesi!K$3,78,5),4,FALSE)</f>
        <v>14.46491</v>
      </c>
      <c r="L157" s="31">
        <f ca="1">VLOOKUP($B157,OFFSET(WLC!$B$423,2,Sintesi!L$3,78,5),4,FALSE)</f>
        <v>13.96152</v>
      </c>
      <c r="M157" s="31">
        <f ca="1">VLOOKUP($B157,OFFSET(WLC!$B$423,2,Sintesi!M$3,78,5),4,FALSE)</f>
        <v>13.350580000000001</v>
      </c>
      <c r="N157" s="31">
        <f ca="1">VLOOKUP($B157,OFFSET(WLC!$B$423,2,Sintesi!N$3,78,5),4,FALSE)</f>
        <v>12.37121</v>
      </c>
      <c r="O157" s="31">
        <f ca="1">VLOOKUP($B157,OFFSET(WLC!$B$423,2,Sintesi!O$3,78,5),4,FALSE)</f>
        <v>11.325950000000001</v>
      </c>
      <c r="P157" s="31">
        <f ca="1">VLOOKUP($B157,OFFSET(WLC!$B$423,2,Sintesi!P$3,78,5),4,FALSE)</f>
        <v>9.9380600000000001</v>
      </c>
      <c r="Q157" s="31">
        <f ca="1">VLOOKUP($B157,OFFSET(WLC!$B$423,2,Sintesi!Q$3,78,5),4,FALSE)</f>
        <v>8.5996900000000007</v>
      </c>
      <c r="R157" s="31">
        <f ca="1">VLOOKUP($B157,OFFSET(WLC!$B$423,2,Sintesi!R$3,78,5),4,FALSE)</f>
        <v>7.8464600000000004</v>
      </c>
      <c r="S157" s="31"/>
      <c r="Y157" s="15">
        <v>0.12</v>
      </c>
      <c r="Z157" s="15">
        <f t="shared" si="204"/>
        <v>0.03</v>
      </c>
      <c r="AA157" s="20">
        <v>0.25</v>
      </c>
      <c r="AB157" s="16">
        <f t="shared" ca="1" si="198"/>
        <v>3.1033533333333336</v>
      </c>
      <c r="AC157" s="16">
        <f t="shared" ca="1" si="198"/>
        <v>3.0759625000000002</v>
      </c>
      <c r="AD157" s="16">
        <f t="shared" ca="1" si="198"/>
        <v>3.0641591666666668</v>
      </c>
      <c r="AE157" s="16">
        <f t="shared" ca="1" si="198"/>
        <v>3.0515733333333337</v>
      </c>
      <c r="AF157" s="16">
        <f t="shared" ca="1" si="198"/>
        <v>3.0352749999999999</v>
      </c>
      <c r="AG157" s="16">
        <f t="shared" ca="1" si="198"/>
        <v>3.0151716666666664</v>
      </c>
      <c r="AH157" s="16">
        <f t="shared" ca="1" si="198"/>
        <v>2.9876375000000004</v>
      </c>
      <c r="AI157" s="16">
        <f t="shared" ca="1" si="198"/>
        <v>2.9509833333333333</v>
      </c>
      <c r="AJ157" s="16">
        <f t="shared" ca="1" si="198"/>
        <v>2.9049125000000005</v>
      </c>
      <c r="AK157" s="16">
        <f t="shared" ca="1" si="198"/>
        <v>2.8686449999999999</v>
      </c>
      <c r="AL157" s="16">
        <f t="shared" ca="1" si="198"/>
        <v>2.8011633333333337</v>
      </c>
      <c r="AM157" s="16">
        <f t="shared" ca="1" si="198"/>
        <v>2.7263541666666669</v>
      </c>
      <c r="AN157" s="16">
        <f t="shared" ca="1" si="198"/>
        <v>2.6622374999999998</v>
      </c>
      <c r="AO157" s="16">
        <f t="shared" ca="1" si="198"/>
        <v>2.6335774999999999</v>
      </c>
      <c r="AP157" s="16">
        <f t="shared" ca="1" si="198"/>
        <v>2.6486808333333336</v>
      </c>
      <c r="AQ157" s="16">
        <f t="shared" ca="1" si="198"/>
        <v>3.1842199999999998</v>
      </c>
      <c r="AR157" s="16"/>
      <c r="AU157" s="33">
        <f t="shared" ca="1" si="199"/>
        <v>2.7762633333333335</v>
      </c>
      <c r="AV157" s="15">
        <f t="shared" ca="1" si="200"/>
        <v>130</v>
      </c>
      <c r="AW157" s="33">
        <f t="shared" ca="1" si="201"/>
        <v>3.123887777777778</v>
      </c>
      <c r="AX157" s="15">
        <f t="shared" ca="1" si="202"/>
        <v>242</v>
      </c>
      <c r="AY157" s="35">
        <f t="shared" ca="1" si="203"/>
        <v>0.11127942780701684</v>
      </c>
    </row>
    <row r="158" spans="1:51" x14ac:dyDescent="0.3">
      <c r="A158" s="133">
        <v>152</v>
      </c>
      <c r="B158" s="17" t="s">
        <v>30</v>
      </c>
      <c r="C158" s="18">
        <f ca="1">VLOOKUP($B158,OFFSET(Push!$H$2,2,0,78,5),4,FALSE)</f>
        <v>35.506740000000001</v>
      </c>
      <c r="D158" s="18">
        <f ca="1">VLOOKUP($B158,OFFSET(WLC!$B$423,2,Sintesi!D$3,78,5),4,FALSE)</f>
        <v>35.088990000000003</v>
      </c>
      <c r="E158" s="18">
        <f ca="1">VLOOKUP($B158,OFFSET(WLC!$B$423,2,Sintesi!E$3,78,5),4,FALSE)</f>
        <v>34.900599999999997</v>
      </c>
      <c r="F158" s="18">
        <f ca="1">VLOOKUP($B158,OFFSET(WLC!$B$423,2,Sintesi!F$3,78,5),4,FALSE)</f>
        <v>34.849620000000002</v>
      </c>
      <c r="G158" s="18">
        <f ca="1">VLOOKUP($B158,OFFSET(WLC!$B$423,2,Sintesi!G$3,78,5),4,FALSE)</f>
        <v>34.680109999999999</v>
      </c>
      <c r="H158" s="18">
        <f ca="1">VLOOKUP($B158,OFFSET(WLC!$B$423,2,Sintesi!H$3,78,5),4,FALSE)</f>
        <v>34.384709999999998</v>
      </c>
      <c r="I158" s="18">
        <f ca="1">VLOOKUP($B158,OFFSET(WLC!$B$423,2,Sintesi!I$3,78,5),4,FALSE)</f>
        <v>34.011290000000002</v>
      </c>
      <c r="J158" s="18">
        <f ca="1">VLOOKUP($B158,OFFSET(WLC!$B$423,2,Sintesi!J$3,78,5),4,FALSE)</f>
        <v>33.747639999999997</v>
      </c>
      <c r="K158" s="18">
        <f ca="1">VLOOKUP($B158,OFFSET(WLC!$B$423,2,Sintesi!K$3,78,5),4,FALSE)</f>
        <v>33.43956</v>
      </c>
      <c r="L158" s="18">
        <f ca="1">VLOOKUP($B158,OFFSET(WLC!$B$423,2,Sintesi!L$3,78,5),4,FALSE)</f>
        <v>32.974989999999998</v>
      </c>
      <c r="M158" s="18">
        <f ca="1">VLOOKUP($B158,OFFSET(WLC!$B$423,2,Sintesi!M$3,78,5),4,FALSE)</f>
        <v>32.38326</v>
      </c>
      <c r="N158" s="18">
        <f ca="1">VLOOKUP($B158,OFFSET(WLC!$B$423,2,Sintesi!N$3,78,5),4,FALSE)</f>
        <v>31.77515</v>
      </c>
      <c r="O158" s="18">
        <f ca="1">VLOOKUP($B158,OFFSET(WLC!$B$423,2,Sintesi!O$3,78,5),4,FALSE)</f>
        <v>30.876519999999999</v>
      </c>
      <c r="P158" s="18">
        <f ca="1">VLOOKUP($B158,OFFSET(WLC!$B$423,2,Sintesi!P$3,78,5),4,FALSE)</f>
        <v>29.773209999999999</v>
      </c>
      <c r="Q158" s="18">
        <f ca="1">VLOOKUP($B158,OFFSET(WLC!$B$423,2,Sintesi!Q$3,78,5),4,FALSE)</f>
        <v>28.17315</v>
      </c>
      <c r="R158" s="18">
        <f ca="1">VLOOKUP($B158,OFFSET(WLC!$B$423,2,Sintesi!R$3,78,5),4,FALSE)</f>
        <v>26.1877</v>
      </c>
      <c r="S158" s="18"/>
      <c r="AU158" s="33">
        <f t="shared" ca="1" si="199"/>
        <v>2.6335774999999999</v>
      </c>
      <c r="AV158" s="15">
        <f t="shared" ca="1" si="200"/>
        <v>120</v>
      </c>
      <c r="AW158" s="33">
        <f t="shared" ca="1" si="201"/>
        <v>3.1033533333333336</v>
      </c>
      <c r="AX158" s="15">
        <f t="shared" ca="1" si="202"/>
        <v>242</v>
      </c>
      <c r="AY158" s="35">
        <f t="shared" ca="1" si="203"/>
        <v>0.15137684397307868</v>
      </c>
    </row>
    <row r="159" spans="1:51" x14ac:dyDescent="0.3">
      <c r="A159" s="133">
        <v>153</v>
      </c>
      <c r="B159" s="17" t="s">
        <v>33</v>
      </c>
      <c r="C159" s="18">
        <f ca="1">VLOOKUP($B159,OFFSET(Push!$H$2,2,0,78,5),4,FALSE)</f>
        <v>112.40157000000001</v>
      </c>
      <c r="D159" s="18">
        <f ca="1">VLOOKUP($B159,OFFSET(WLC!$B$423,2,Sintesi!D$3,78,5),4,FALSE)</f>
        <v>110.46174999999999</v>
      </c>
      <c r="E159" s="18">
        <f ca="1">VLOOKUP($B159,OFFSET(WLC!$B$423,2,Sintesi!E$3,78,5),4,FALSE)</f>
        <v>109.71827</v>
      </c>
      <c r="F159" s="18">
        <f ca="1">VLOOKUP($B159,OFFSET(WLC!$B$423,2,Sintesi!F$3,78,5),4,FALSE)</f>
        <v>108.9714</v>
      </c>
      <c r="G159" s="18">
        <f ca="1">VLOOKUP($B159,OFFSET(WLC!$B$423,2,Sintesi!G$3,78,5),4,FALSE)</f>
        <v>108.29026</v>
      </c>
      <c r="H159" s="18">
        <f ca="1">VLOOKUP($B159,OFFSET(WLC!$B$423,2,Sintesi!H$3,78,5),4,FALSE)</f>
        <v>106.87417000000001</v>
      </c>
      <c r="I159" s="18">
        <f ca="1">VLOOKUP($B159,OFFSET(WLC!$B$423,2,Sintesi!I$3,78,5),4,FALSE)</f>
        <v>105.16453</v>
      </c>
      <c r="J159" s="18">
        <f ca="1">VLOOKUP($B159,OFFSET(WLC!$B$423,2,Sintesi!J$3,78,5),4,FALSE)</f>
        <v>103.56261000000001</v>
      </c>
      <c r="K159" s="18">
        <f ca="1">VLOOKUP($B159,OFFSET(WLC!$B$423,2,Sintesi!K$3,78,5),4,FALSE)</f>
        <v>101.62336000000001</v>
      </c>
      <c r="L159" s="18">
        <f ca="1">VLOOKUP($B159,OFFSET(WLC!$B$423,2,Sintesi!L$3,78,5),4,FALSE)</f>
        <v>98.766949999999994</v>
      </c>
      <c r="M159" s="18">
        <f ca="1">VLOOKUP($B159,OFFSET(WLC!$B$423,2,Sintesi!M$3,78,5),4,FALSE)</f>
        <v>95.775769999999994</v>
      </c>
      <c r="N159" s="18">
        <f ca="1">VLOOKUP($B159,OFFSET(WLC!$B$423,2,Sintesi!N$3,78,5),4,FALSE)</f>
        <v>91.868080000000006</v>
      </c>
      <c r="O159" s="18">
        <f ca="1">VLOOKUP($B159,OFFSET(WLC!$B$423,2,Sintesi!O$3,78,5),4,FALSE)</f>
        <v>87.130290000000002</v>
      </c>
      <c r="P159" s="18">
        <f ca="1">VLOOKUP($B159,OFFSET(WLC!$B$423,2,Sintesi!P$3,78,5),4,FALSE)</f>
        <v>81.59366</v>
      </c>
      <c r="Q159" s="18">
        <f ca="1">VLOOKUP($B159,OFFSET(WLC!$B$423,2,Sintesi!Q$3,78,5),4,FALSE)</f>
        <v>74.993189999999998</v>
      </c>
      <c r="R159" s="18">
        <f ca="1">VLOOKUP($B159,OFFSET(WLC!$B$423,2,Sintesi!R$3,78,5),4,FALSE)</f>
        <v>67.51491</v>
      </c>
      <c r="S159" s="18"/>
      <c r="Y159" s="14" t="s">
        <v>75</v>
      </c>
    </row>
    <row r="160" spans="1:51" x14ac:dyDescent="0.3">
      <c r="A160" s="133">
        <v>154</v>
      </c>
      <c r="B160" s="12" t="s">
        <v>43</v>
      </c>
      <c r="C160" s="13">
        <f ca="1">VLOOKUP($B160,OFFSET(Push!$H$2,2,0,78,5),4,FALSE)</f>
        <v>5.9177900000000001</v>
      </c>
      <c r="D160" s="13">
        <f ca="1">VLOOKUP($B160,OFFSET(WLC!$B$423,2,Sintesi!D$3,78,5),4,FALSE)</f>
        <v>5.84816</v>
      </c>
      <c r="E160" s="13">
        <f ca="1">VLOOKUP($B160,OFFSET(WLC!$B$423,2,Sintesi!E$3,78,5),4,FALSE)</f>
        <v>5.81677</v>
      </c>
      <c r="F160" s="13">
        <f ca="1">VLOOKUP($B160,OFFSET(WLC!$B$423,2,Sintesi!F$3,78,5),4,FALSE)</f>
        <v>5.8082700000000003</v>
      </c>
      <c r="G160" s="13">
        <f ca="1">VLOOKUP($B160,OFFSET(WLC!$B$423,2,Sintesi!G$3,78,5),4,FALSE)</f>
        <v>5.7800200000000004</v>
      </c>
      <c r="H160" s="13">
        <f ca="1">VLOOKUP($B160,OFFSET(WLC!$B$423,2,Sintesi!H$3,78,5),4,FALSE)</f>
        <v>5.7307899999999998</v>
      </c>
      <c r="I160" s="13">
        <f ca="1">VLOOKUP($B160,OFFSET(WLC!$B$423,2,Sintesi!I$3,78,5),4,FALSE)</f>
        <v>5.6685499999999998</v>
      </c>
      <c r="J160" s="13">
        <f ca="1">VLOOKUP($B160,OFFSET(WLC!$B$423,2,Sintesi!J$3,78,5),4,FALSE)</f>
        <v>5.6246099999999997</v>
      </c>
      <c r="K160" s="13">
        <f ca="1">VLOOKUP($B160,OFFSET(WLC!$B$423,2,Sintesi!K$3,78,5),4,FALSE)</f>
        <v>5.5732600000000003</v>
      </c>
      <c r="L160" s="13">
        <f ca="1">VLOOKUP($B160,OFFSET(WLC!$B$423,2,Sintesi!L$3,78,5),4,FALSE)</f>
        <v>5.4958299999999998</v>
      </c>
      <c r="M160" s="13">
        <f ca="1">VLOOKUP($B160,OFFSET(WLC!$B$423,2,Sintesi!M$3,78,5),4,FALSE)</f>
        <v>5.3972100000000003</v>
      </c>
      <c r="N160" s="13">
        <f ca="1">VLOOKUP($B160,OFFSET(WLC!$B$423,2,Sintesi!N$3,78,5),4,FALSE)</f>
        <v>5.2958600000000002</v>
      </c>
      <c r="O160" s="13">
        <f ca="1">VLOOKUP($B160,OFFSET(WLC!$B$423,2,Sintesi!O$3,78,5),4,FALSE)</f>
        <v>5.1460900000000001</v>
      </c>
      <c r="P160" s="13">
        <f ca="1">VLOOKUP($B160,OFFSET(WLC!$B$423,2,Sintesi!P$3,78,5),4,FALSE)</f>
        <v>4.9622000000000002</v>
      </c>
      <c r="Q160" s="13">
        <f ca="1">VLOOKUP($B160,OFFSET(WLC!$B$423,2,Sintesi!Q$3,78,5),4,FALSE)</f>
        <v>4.6955299999999998</v>
      </c>
      <c r="R160" s="13">
        <f ca="1">VLOOKUP($B160,OFFSET(WLC!$B$423,2,Sintesi!R$3,78,5),4,FALSE)</f>
        <v>4.3646200000000004</v>
      </c>
      <c r="S160" s="13"/>
      <c r="Y160" s="9" t="s">
        <v>71</v>
      </c>
      <c r="Z160" s="9" t="s">
        <v>72</v>
      </c>
      <c r="AA160" s="9" t="s">
        <v>74</v>
      </c>
      <c r="AB160" s="30" t="str">
        <f t="shared" ref="AB160:AR160" si="205">AB146</f>
        <v>Push</v>
      </c>
      <c r="AC160" s="9">
        <f t="shared" ca="1" si="205"/>
        <v>240</v>
      </c>
      <c r="AD160" s="9">
        <f t="shared" ca="1" si="205"/>
        <v>230</v>
      </c>
      <c r="AE160" s="9">
        <f t="shared" ca="1" si="205"/>
        <v>220</v>
      </c>
      <c r="AF160" s="9">
        <f t="shared" ca="1" si="205"/>
        <v>210</v>
      </c>
      <c r="AG160" s="9">
        <f t="shared" ca="1" si="205"/>
        <v>200</v>
      </c>
      <c r="AH160" s="9">
        <f t="shared" ca="1" si="205"/>
        <v>190</v>
      </c>
      <c r="AI160" s="9">
        <f t="shared" ca="1" si="205"/>
        <v>180</v>
      </c>
      <c r="AJ160" s="9">
        <f t="shared" ca="1" si="205"/>
        <v>170</v>
      </c>
      <c r="AK160" s="9">
        <f t="shared" ca="1" si="205"/>
        <v>160</v>
      </c>
      <c r="AL160" s="9">
        <f t="shared" ca="1" si="205"/>
        <v>150</v>
      </c>
      <c r="AM160" s="9">
        <f t="shared" ca="1" si="205"/>
        <v>140</v>
      </c>
      <c r="AN160" s="9">
        <f t="shared" ca="1" si="205"/>
        <v>130</v>
      </c>
      <c r="AO160" s="9">
        <f t="shared" ca="1" si="205"/>
        <v>120</v>
      </c>
      <c r="AP160" s="9">
        <f t="shared" ca="1" si="205"/>
        <v>110</v>
      </c>
      <c r="AQ160" s="9">
        <f t="shared" ca="1" si="205"/>
        <v>100</v>
      </c>
      <c r="AR160" s="9" t="str">
        <f t="shared" si="205"/>
        <v>ND</v>
      </c>
    </row>
    <row r="161" spans="1:51" x14ac:dyDescent="0.3">
      <c r="A161" s="133">
        <v>155</v>
      </c>
      <c r="B161" s="12" t="s">
        <v>44</v>
      </c>
      <c r="C161" s="13">
        <f ca="1">VLOOKUP($B161,OFFSET(Push!$H$2,2,0,78,5),4,FALSE)</f>
        <v>6.6881399999999998</v>
      </c>
      <c r="D161" s="13">
        <f ca="1">VLOOKUP($B161,OFFSET(WLC!$B$423,2,Sintesi!D$3,78,5),4,FALSE)</f>
        <v>6.5998900000000003</v>
      </c>
      <c r="E161" s="13">
        <f ca="1">VLOOKUP($B161,OFFSET(WLC!$B$423,2,Sintesi!E$3,78,5),4,FALSE)</f>
        <v>6.5612399999999997</v>
      </c>
      <c r="F161" s="13">
        <f ca="1">VLOOKUP($B161,OFFSET(WLC!$B$423,2,Sintesi!F$3,78,5),4,FALSE)</f>
        <v>6.5444500000000003</v>
      </c>
      <c r="G161" s="13">
        <f ca="1">VLOOKUP($B161,OFFSET(WLC!$B$423,2,Sintesi!G$3,78,5),4,FALSE)</f>
        <v>6.5099799999999997</v>
      </c>
      <c r="H161" s="13">
        <f ca="1">VLOOKUP($B161,OFFSET(WLC!$B$423,2,Sintesi!H$3,78,5),4,FALSE)</f>
        <v>6.4463999999999997</v>
      </c>
      <c r="I161" s="13">
        <f ca="1">VLOOKUP($B161,OFFSET(WLC!$B$423,2,Sintesi!I$3,78,5),4,FALSE)</f>
        <v>6.37195</v>
      </c>
      <c r="J161" s="13">
        <f ca="1">VLOOKUP($B161,OFFSET(WLC!$B$423,2,Sintesi!J$3,78,5),4,FALSE)</f>
        <v>6.30525</v>
      </c>
      <c r="K161" s="13">
        <f ca="1">VLOOKUP($B161,OFFSET(WLC!$B$423,2,Sintesi!K$3,78,5),4,FALSE)</f>
        <v>6.2354900000000004</v>
      </c>
      <c r="L161" s="13">
        <f ca="1">VLOOKUP($B161,OFFSET(WLC!$B$423,2,Sintesi!L$3,78,5),4,FALSE)</f>
        <v>6.1237199999999996</v>
      </c>
      <c r="M161" s="13">
        <f ca="1">VLOOKUP($B161,OFFSET(WLC!$B$423,2,Sintesi!M$3,78,5),4,FALSE)</f>
        <v>5.9868100000000002</v>
      </c>
      <c r="N161" s="13">
        <f ca="1">VLOOKUP($B161,OFFSET(WLC!$B$423,2,Sintesi!N$3,78,5),4,FALSE)</f>
        <v>5.8358400000000001</v>
      </c>
      <c r="O161" s="13">
        <f ca="1">VLOOKUP($B161,OFFSET(WLC!$B$423,2,Sintesi!O$3,78,5),4,FALSE)</f>
        <v>5.6314000000000002</v>
      </c>
      <c r="P161" s="13">
        <f ca="1">VLOOKUP($B161,OFFSET(WLC!$B$423,2,Sintesi!P$3,78,5),4,FALSE)</f>
        <v>5.3970099999999999</v>
      </c>
      <c r="Q161" s="13">
        <f ca="1">VLOOKUP($B161,OFFSET(WLC!$B$423,2,Sintesi!Q$3,78,5),4,FALSE)</f>
        <v>5.0603400000000001</v>
      </c>
      <c r="R161" s="13">
        <f ca="1">VLOOKUP($B161,OFFSET(WLC!$B$423,2,Sintesi!R$3,78,5),4,FALSE)</f>
        <v>4.68154</v>
      </c>
      <c r="S161" s="13"/>
      <c r="Y161" s="15">
        <v>0.12</v>
      </c>
      <c r="Z161" s="15">
        <f t="shared" ref="Z161:Z162" si="206">Y161*AA161</f>
        <v>0.96</v>
      </c>
      <c r="AA161" s="15">
        <v>8</v>
      </c>
      <c r="AB161" s="16">
        <f t="shared" ref="AB161:AQ161" ca="1" si="207">Price-Dir_Cost-AB147</f>
        <v>9.9869433333333326</v>
      </c>
      <c r="AC161" s="16">
        <f t="shared" ca="1" si="207"/>
        <v>9.8928399999999996</v>
      </c>
      <c r="AD161" s="16">
        <f t="shared" ca="1" si="207"/>
        <v>9.8907966666666667</v>
      </c>
      <c r="AE161" s="16">
        <f t="shared" ca="1" si="207"/>
        <v>9.7829733333333344</v>
      </c>
      <c r="AF161" s="16">
        <f t="shared" ca="1" si="207"/>
        <v>9.7028099999999995</v>
      </c>
      <c r="AG161" s="16">
        <f t="shared" ca="1" si="207"/>
        <v>9.582276666666667</v>
      </c>
      <c r="AH161" s="16">
        <f t="shared" ca="1" si="207"/>
        <v>9.3851899999999997</v>
      </c>
      <c r="AI161" s="16">
        <f t="shared" ca="1" si="207"/>
        <v>9.0825233333333344</v>
      </c>
      <c r="AJ161" s="16">
        <f t="shared" ca="1" si="207"/>
        <v>8.5464400000000005</v>
      </c>
      <c r="AK161" s="16">
        <f t="shared" ca="1" si="207"/>
        <v>7.2992300000000006</v>
      </c>
      <c r="AL161" s="16">
        <f t="shared" ca="1" si="207"/>
        <v>6.4169233333333331</v>
      </c>
      <c r="AM161" s="16">
        <f t="shared" ca="1" si="207"/>
        <v>4.592646666666667</v>
      </c>
      <c r="AN161" s="16">
        <f t="shared" ca="1" si="207"/>
        <v>1.7333599999999993</v>
      </c>
      <c r="AO161" s="16">
        <f t="shared" ca="1" si="207"/>
        <v>-3.6155499999999989</v>
      </c>
      <c r="AP161" s="16">
        <f t="shared" ca="1" si="207"/>
        <v>-10.713326666666667</v>
      </c>
      <c r="AQ161" s="16">
        <f t="shared" ca="1" si="207"/>
        <v>-33.136700000000005</v>
      </c>
      <c r="AR161" s="16"/>
    </row>
    <row r="162" spans="1:51" x14ac:dyDescent="0.3">
      <c r="A162" s="133">
        <v>156</v>
      </c>
      <c r="B162" s="12" t="s">
        <v>19</v>
      </c>
      <c r="C162" s="13">
        <f ca="1">VLOOKUP($B162,OFFSET(Push!$H$2,2,0,78,5),4,FALSE)</f>
        <v>1.6825300000000001</v>
      </c>
      <c r="D162" s="13">
        <f ca="1">VLOOKUP($B162,OFFSET(WLC!$B$423,2,Sintesi!D$3,78,5),4,FALSE)</f>
        <v>1.65886</v>
      </c>
      <c r="E162" s="13">
        <f ca="1">VLOOKUP($B162,OFFSET(WLC!$B$423,2,Sintesi!E$3,78,5),4,FALSE)</f>
        <v>1.64872</v>
      </c>
      <c r="F162" s="13">
        <f ca="1">VLOOKUP($B162,OFFSET(WLC!$B$423,2,Sintesi!F$3,78,5),4,FALSE)</f>
        <v>1.64313</v>
      </c>
      <c r="G162" s="13">
        <f ca="1">VLOOKUP($B162,OFFSET(WLC!$B$423,2,Sintesi!G$3,78,5),4,FALSE)</f>
        <v>1.63358</v>
      </c>
      <c r="H162" s="13">
        <f ca="1">VLOOKUP($B162,OFFSET(WLC!$B$423,2,Sintesi!H$3,78,5),4,FALSE)</f>
        <v>1.6157900000000001</v>
      </c>
      <c r="I162" s="13">
        <f ca="1">VLOOKUP($B162,OFFSET(WLC!$B$423,2,Sintesi!I$3,78,5),4,FALSE)</f>
        <v>1.5946800000000001</v>
      </c>
      <c r="J162" s="13">
        <f ca="1">VLOOKUP($B162,OFFSET(WLC!$B$423,2,Sintesi!J$3,78,5),4,FALSE)</f>
        <v>1.5755300000000001</v>
      </c>
      <c r="K162" s="13">
        <f ca="1">VLOOKUP($B162,OFFSET(WLC!$B$423,2,Sintesi!K$3,78,5),4,FALSE)</f>
        <v>1.5523</v>
      </c>
      <c r="L162" s="13">
        <f ca="1">VLOOKUP($B162,OFFSET(WLC!$B$423,2,Sintesi!L$3,78,5),4,FALSE)</f>
        <v>1.52091</v>
      </c>
      <c r="M162" s="13">
        <f ca="1">VLOOKUP($B162,OFFSET(WLC!$B$423,2,Sintesi!M$3,78,5),4,FALSE)</f>
        <v>1.48461</v>
      </c>
      <c r="N162" s="13">
        <f ca="1">VLOOKUP($B162,OFFSET(WLC!$B$423,2,Sintesi!N$3,78,5),4,FALSE)</f>
        <v>1.4422200000000001</v>
      </c>
      <c r="O162" s="13">
        <f ca="1">VLOOKUP($B162,OFFSET(WLC!$B$423,2,Sintesi!O$3,78,5),4,FALSE)</f>
        <v>1.38978</v>
      </c>
      <c r="P162" s="13">
        <f ca="1">VLOOKUP($B162,OFFSET(WLC!$B$423,2,Sintesi!P$3,78,5),4,FALSE)</f>
        <v>1.32576</v>
      </c>
      <c r="Q162" s="13">
        <f ca="1">VLOOKUP($B162,OFFSET(WLC!$B$423,2,Sintesi!Q$3,78,5),4,FALSE)</f>
        <v>1.2480800000000001</v>
      </c>
      <c r="R162" s="13">
        <f ca="1">VLOOKUP($B162,OFFSET(WLC!$B$423,2,Sintesi!R$3,78,5),4,FALSE)</f>
        <v>1.15784</v>
      </c>
      <c r="S162" s="13"/>
      <c r="Y162" s="15">
        <v>0.12</v>
      </c>
      <c r="Z162" s="15">
        <f t="shared" si="206"/>
        <v>0.84</v>
      </c>
      <c r="AA162" s="15">
        <v>7</v>
      </c>
      <c r="AB162" s="16">
        <f t="shared" ref="AB162:AQ162" ca="1" si="208">Price-Dir_Cost-AB148</f>
        <v>10.233356666666666</v>
      </c>
      <c r="AC162" s="16">
        <f t="shared" ca="1" si="208"/>
        <v>10.15493</v>
      </c>
      <c r="AD162" s="16">
        <f t="shared" ca="1" si="208"/>
        <v>10.154673333333333</v>
      </c>
      <c r="AE162" s="16">
        <f t="shared" ca="1" si="208"/>
        <v>10.062386666666667</v>
      </c>
      <c r="AF162" s="16">
        <f t="shared" ca="1" si="208"/>
        <v>9.9946699999999993</v>
      </c>
      <c r="AG162" s="16">
        <f t="shared" ca="1" si="208"/>
        <v>9.8922833333333333</v>
      </c>
      <c r="AH162" s="16">
        <f t="shared" ca="1" si="208"/>
        <v>9.7241800000000005</v>
      </c>
      <c r="AI162" s="16">
        <f t="shared" ca="1" si="208"/>
        <v>9.4652966666666671</v>
      </c>
      <c r="AJ162" s="16">
        <f t="shared" ca="1" si="208"/>
        <v>9.0043299999999995</v>
      </c>
      <c r="AK162" s="16">
        <f t="shared" ca="1" si="208"/>
        <v>7.9227299999999996</v>
      </c>
      <c r="AL162" s="16">
        <f t="shared" ca="1" si="208"/>
        <v>7.1629766666666654</v>
      </c>
      <c r="AM162" s="16">
        <f t="shared" ca="1" si="208"/>
        <v>5.5837433333333326</v>
      </c>
      <c r="AN162" s="16">
        <f t="shared" ca="1" si="208"/>
        <v>3.1016699999999986</v>
      </c>
      <c r="AO162" s="16">
        <f t="shared" ca="1" si="208"/>
        <v>-1.5533600000000014</v>
      </c>
      <c r="AP162" s="16">
        <f t="shared" ca="1" si="208"/>
        <v>-7.7372433333333355</v>
      </c>
      <c r="AQ162" s="16">
        <f t="shared" ca="1" si="208"/>
        <v>-27.336380000000005</v>
      </c>
      <c r="AR162" s="16"/>
    </row>
    <row r="163" spans="1:51" x14ac:dyDescent="0.3">
      <c r="A163" s="133">
        <v>157</v>
      </c>
      <c r="B163" s="12" t="s">
        <v>20</v>
      </c>
      <c r="C163" s="13">
        <f ca="1">VLOOKUP($B163,OFFSET(Push!$H$2,2,0,78,5),4,FALSE)</f>
        <v>1.3592200000000001</v>
      </c>
      <c r="D163" s="13">
        <f ca="1">VLOOKUP($B163,OFFSET(WLC!$B$423,2,Sintesi!D$3,78,5),4,FALSE)</f>
        <v>1.35158</v>
      </c>
      <c r="E163" s="13">
        <f ca="1">VLOOKUP($B163,OFFSET(WLC!$B$423,2,Sintesi!E$3,78,5),4,FALSE)</f>
        <v>1.3494699999999999</v>
      </c>
      <c r="F163" s="13">
        <f ca="1">VLOOKUP($B163,OFFSET(WLC!$B$423,2,Sintesi!F$3,78,5),4,FALSE)</f>
        <v>1.3385899999999999</v>
      </c>
      <c r="G163" s="13">
        <f ca="1">VLOOKUP($B163,OFFSET(WLC!$B$423,2,Sintesi!G$3,78,5),4,FALSE)</f>
        <v>1.32873</v>
      </c>
      <c r="H163" s="13">
        <f ca="1">VLOOKUP($B163,OFFSET(WLC!$B$423,2,Sintesi!H$3,78,5),4,FALSE)</f>
        <v>1.3218799999999999</v>
      </c>
      <c r="I163" s="13">
        <f ca="1">VLOOKUP($B163,OFFSET(WLC!$B$423,2,Sintesi!I$3,78,5),4,FALSE)</f>
        <v>1.3082100000000001</v>
      </c>
      <c r="J163" s="13">
        <f ca="1">VLOOKUP($B163,OFFSET(WLC!$B$423,2,Sintesi!J$3,78,5),4,FALSE)</f>
        <v>1.27976</v>
      </c>
      <c r="K163" s="13">
        <f ca="1">VLOOKUP($B163,OFFSET(WLC!$B$423,2,Sintesi!K$3,78,5),4,FALSE)</f>
        <v>1.23814</v>
      </c>
      <c r="L163" s="13">
        <f ca="1">VLOOKUP($B163,OFFSET(WLC!$B$423,2,Sintesi!L$3,78,5),4,FALSE)</f>
        <v>1.1918599999999999</v>
      </c>
      <c r="M163" s="13">
        <f ca="1">VLOOKUP($B163,OFFSET(WLC!$B$423,2,Sintesi!M$3,78,5),4,FALSE)</f>
        <v>1.1300399999999999</v>
      </c>
      <c r="N163" s="13">
        <f ca="1">VLOOKUP($B163,OFFSET(WLC!$B$423,2,Sintesi!N$3,78,5),4,FALSE)</f>
        <v>1.0363599999999999</v>
      </c>
      <c r="O163" s="13">
        <f ca="1">VLOOKUP($B163,OFFSET(WLC!$B$423,2,Sintesi!O$3,78,5),4,FALSE)</f>
        <v>0.93037999999999998</v>
      </c>
      <c r="P163" s="13">
        <f ca="1">VLOOKUP($B163,OFFSET(WLC!$B$423,2,Sintesi!P$3,78,5),4,FALSE)</f>
        <v>0.79227000000000003</v>
      </c>
      <c r="Q163" s="13">
        <f ca="1">VLOOKUP($B163,OFFSET(WLC!$B$423,2,Sintesi!Q$3,78,5),4,FALSE)</f>
        <v>0.65658000000000005</v>
      </c>
      <c r="R163" s="13">
        <f ca="1">VLOOKUP($B163,OFFSET(WLC!$B$423,2,Sintesi!R$3,78,5),4,FALSE)</f>
        <v>0.57630000000000003</v>
      </c>
      <c r="S163" s="13"/>
      <c r="Y163" s="15">
        <v>0.12</v>
      </c>
      <c r="Z163" s="15">
        <f>Y163*AA163</f>
        <v>0.72</v>
      </c>
      <c r="AA163" s="15">
        <v>6</v>
      </c>
      <c r="AB163" s="16">
        <f t="shared" ref="AB163:AQ163" ca="1" si="209">Price-Dir_Cost-AB149</f>
        <v>10.479769999999998</v>
      </c>
      <c r="AC163" s="16">
        <f t="shared" ca="1" si="209"/>
        <v>10.417020000000001</v>
      </c>
      <c r="AD163" s="16">
        <f t="shared" ca="1" si="209"/>
        <v>10.41855</v>
      </c>
      <c r="AE163" s="16">
        <f t="shared" ca="1" si="209"/>
        <v>10.341799999999999</v>
      </c>
      <c r="AF163" s="16">
        <f t="shared" ca="1" si="209"/>
        <v>10.286529999999999</v>
      </c>
      <c r="AG163" s="16">
        <f t="shared" ca="1" si="209"/>
        <v>10.202290000000001</v>
      </c>
      <c r="AH163" s="16">
        <f t="shared" ca="1" si="209"/>
        <v>10.06317</v>
      </c>
      <c r="AI163" s="16">
        <f t="shared" ca="1" si="209"/>
        <v>9.8480699999999999</v>
      </c>
      <c r="AJ163" s="16">
        <f t="shared" ca="1" si="209"/>
        <v>9.4622200000000003</v>
      </c>
      <c r="AK163" s="16">
        <f t="shared" ca="1" si="209"/>
        <v>8.5462299999999995</v>
      </c>
      <c r="AL163" s="16">
        <f t="shared" ca="1" si="209"/>
        <v>7.9090299999999996</v>
      </c>
      <c r="AM163" s="16">
        <f t="shared" ca="1" si="209"/>
        <v>6.57484</v>
      </c>
      <c r="AN163" s="16">
        <f t="shared" ca="1" si="209"/>
        <v>4.4699799999999996</v>
      </c>
      <c r="AO163" s="16">
        <f t="shared" ca="1" si="209"/>
        <v>0.50882999999999967</v>
      </c>
      <c r="AP163" s="16">
        <f t="shared" ca="1" si="209"/>
        <v>-4.7611600000000003</v>
      </c>
      <c r="AQ163" s="16">
        <f t="shared" ca="1" si="209"/>
        <v>-21.536060000000006</v>
      </c>
      <c r="AR163" s="16"/>
    </row>
    <row r="164" spans="1:51" x14ac:dyDescent="0.3">
      <c r="A164" s="133">
        <v>158</v>
      </c>
      <c r="B164" s="12" t="s">
        <v>23</v>
      </c>
      <c r="C164" s="13">
        <f ca="1">VLOOKUP($B164,OFFSET(Push!$H$2,2,0,78,5),4,FALSE)</f>
        <v>0.73924000000000001</v>
      </c>
      <c r="D164" s="13">
        <f ca="1">VLOOKUP($B164,OFFSET(WLC!$B$423,2,Sintesi!D$3,78,5),4,FALSE)</f>
        <v>0.78627000000000002</v>
      </c>
      <c r="E164" s="13">
        <f ca="1">VLOOKUP($B164,OFFSET(WLC!$B$423,2,Sintesi!E$3,78,5),4,FALSE)</f>
        <v>0.79162999999999994</v>
      </c>
      <c r="F164" s="13">
        <f ca="1">VLOOKUP($B164,OFFSET(WLC!$B$423,2,Sintesi!F$3,78,5),4,FALSE)</f>
        <v>0.83823999999999999</v>
      </c>
      <c r="G164" s="13">
        <f ca="1">VLOOKUP($B164,OFFSET(WLC!$B$423,2,Sintesi!G$3,78,5),4,FALSE)</f>
        <v>0.87558000000000002</v>
      </c>
      <c r="H164" s="13">
        <f ca="1">VLOOKUP($B164,OFFSET(WLC!$B$423,2,Sintesi!H$3,78,5),4,FALSE)</f>
        <v>0.93001999999999996</v>
      </c>
      <c r="I164" s="13">
        <f ca="1">VLOOKUP($B164,OFFSET(WLC!$B$423,2,Sintesi!I$3,78,5),4,FALSE)</f>
        <v>1.0169699999999999</v>
      </c>
      <c r="J164" s="13">
        <f ca="1">VLOOKUP($B164,OFFSET(WLC!$B$423,2,Sintesi!J$3,78,5),4,FALSE)</f>
        <v>1.14832</v>
      </c>
      <c r="K164" s="13">
        <f ca="1">VLOOKUP($B164,OFFSET(WLC!$B$423,2,Sintesi!K$3,78,5),4,FALSE)</f>
        <v>1.3736699999999999</v>
      </c>
      <c r="L164" s="13">
        <f ca="1">VLOOKUP($B164,OFFSET(WLC!$B$423,2,Sintesi!L$3,78,5),4,FALSE)</f>
        <v>1.8705000000000001</v>
      </c>
      <c r="M164" s="13">
        <f ca="1">VLOOKUP($B164,OFFSET(WLC!$B$423,2,Sintesi!M$3,78,5),4,FALSE)</f>
        <v>2.2381600000000001</v>
      </c>
      <c r="N164" s="13">
        <f ca="1">VLOOKUP($B164,OFFSET(WLC!$B$423,2,Sintesi!N$3,78,5),4,FALSE)</f>
        <v>2.97329</v>
      </c>
      <c r="O164" s="13">
        <f ca="1">VLOOKUP($B164,OFFSET(WLC!$B$423,2,Sintesi!O$3,78,5),4,FALSE)</f>
        <v>4.1049300000000004</v>
      </c>
      <c r="P164" s="13">
        <f ca="1">VLOOKUP($B164,OFFSET(WLC!$B$423,2,Sintesi!P$3,78,5),4,FALSE)</f>
        <v>6.1865699999999997</v>
      </c>
      <c r="Q164" s="13">
        <f ca="1">VLOOKUP($B164,OFFSET(WLC!$B$423,2,Sintesi!Q$3,78,5),4,FALSE)</f>
        <v>8.9282500000000002</v>
      </c>
      <c r="R164" s="13">
        <f ca="1">VLOOKUP($B164,OFFSET(WLC!$B$423,2,Sintesi!R$3,78,5),4,FALSE)</f>
        <v>17.400960000000001</v>
      </c>
      <c r="S164" s="13"/>
      <c r="Y164" s="15">
        <v>0.12</v>
      </c>
      <c r="Z164" s="15">
        <f t="shared" ref="Z164:Z171" si="210">Y164*AA164</f>
        <v>0.6</v>
      </c>
      <c r="AA164" s="15">
        <v>5</v>
      </c>
      <c r="AB164" s="16">
        <f t="shared" ref="AB164:AQ164" ca="1" si="211">Price-Dir_Cost-AB150</f>
        <v>10.726183333333333</v>
      </c>
      <c r="AC164" s="16">
        <f t="shared" ca="1" si="211"/>
        <v>10.67911</v>
      </c>
      <c r="AD164" s="16">
        <f t="shared" ca="1" si="211"/>
        <v>10.682426666666666</v>
      </c>
      <c r="AE164" s="16">
        <f t="shared" ca="1" si="211"/>
        <v>10.621213333333333</v>
      </c>
      <c r="AF164" s="16">
        <f t="shared" ca="1" si="211"/>
        <v>10.578389999999999</v>
      </c>
      <c r="AG164" s="16">
        <f t="shared" ca="1" si="211"/>
        <v>10.512296666666668</v>
      </c>
      <c r="AH164" s="16">
        <f t="shared" ca="1" si="211"/>
        <v>10.40216</v>
      </c>
      <c r="AI164" s="16">
        <f t="shared" ca="1" si="211"/>
        <v>10.230843333333333</v>
      </c>
      <c r="AJ164" s="16">
        <f t="shared" ca="1" si="211"/>
        <v>9.9201099999999993</v>
      </c>
      <c r="AK164" s="16">
        <f t="shared" ca="1" si="211"/>
        <v>9.1697299999999995</v>
      </c>
      <c r="AL164" s="16">
        <f t="shared" ca="1" si="211"/>
        <v>8.6550833333333337</v>
      </c>
      <c r="AM164" s="16">
        <f t="shared" ca="1" si="211"/>
        <v>7.5659366666666665</v>
      </c>
      <c r="AN164" s="16">
        <f t="shared" ca="1" si="211"/>
        <v>5.8382899999999989</v>
      </c>
      <c r="AO164" s="16">
        <f t="shared" ca="1" si="211"/>
        <v>2.5710200000000007</v>
      </c>
      <c r="AP164" s="16">
        <f t="shared" ca="1" si="211"/>
        <v>-1.7850766666666686</v>
      </c>
      <c r="AQ164" s="16">
        <f t="shared" ca="1" si="211"/>
        <v>-15.735740000000003</v>
      </c>
      <c r="AR164" s="16"/>
    </row>
    <row r="165" spans="1:51" x14ac:dyDescent="0.3">
      <c r="A165" s="133">
        <v>159</v>
      </c>
      <c r="B165" s="12" t="s">
        <v>17</v>
      </c>
      <c r="C165" s="13">
        <f ca="1">VLOOKUP($B165,OFFSET(Push!$H$2,2,0,78,5),4,FALSE)</f>
        <v>88.982169999999996</v>
      </c>
      <c r="D165" s="13">
        <f ca="1">VLOOKUP($B165,OFFSET(WLC!$B$423,2,Sintesi!D$3,78,5),4,FALSE)</f>
        <v>89.002610000000004</v>
      </c>
      <c r="E165" s="13">
        <f ca="1">VLOOKUP($B165,OFFSET(WLC!$B$423,2,Sintesi!E$3,78,5),4,FALSE)</f>
        <v>88.995990000000006</v>
      </c>
      <c r="F165" s="13">
        <f ca="1">VLOOKUP($B165,OFFSET(WLC!$B$423,2,Sintesi!F$3,78,5),4,FALSE)</f>
        <v>89.020899999999997</v>
      </c>
      <c r="G165" s="13">
        <f ca="1">VLOOKUP($B165,OFFSET(WLC!$B$423,2,Sintesi!G$3,78,5),4,FALSE)</f>
        <v>89.038889999999995</v>
      </c>
      <c r="H165" s="13">
        <f ca="1">VLOOKUP($B165,OFFSET(WLC!$B$423,2,Sintesi!H$3,78,5),4,FALSE)</f>
        <v>89.070819999999998</v>
      </c>
      <c r="I165" s="13">
        <f ca="1">VLOOKUP($B165,OFFSET(WLC!$B$423,2,Sintesi!I$3,78,5),4,FALSE)</f>
        <v>89.116370000000003</v>
      </c>
      <c r="J165" s="13">
        <f ca="1">VLOOKUP($B165,OFFSET(WLC!$B$423,2,Sintesi!J$3,78,5),4,FALSE)</f>
        <v>89.19905</v>
      </c>
      <c r="K165" s="13">
        <f ca="1">VLOOKUP($B165,OFFSET(WLC!$B$423,2,Sintesi!K$3,78,5),4,FALSE)</f>
        <v>89.353549999999998</v>
      </c>
      <c r="L165" s="13">
        <f ca="1">VLOOKUP($B165,OFFSET(WLC!$B$423,2,Sintesi!L$3,78,5),4,FALSE)</f>
        <v>89.771619999999999</v>
      </c>
      <c r="M165" s="13">
        <f ca="1">VLOOKUP($B165,OFFSET(WLC!$B$423,2,Sintesi!M$3,78,5),4,FALSE)</f>
        <v>90.027519999999996</v>
      </c>
      <c r="N165" s="13">
        <f ca="1">VLOOKUP($B165,OFFSET(WLC!$B$423,2,Sintesi!N$3,78,5),4,FALSE)</f>
        <v>90.633039999999994</v>
      </c>
      <c r="O165" s="13">
        <f ca="1">VLOOKUP($B165,OFFSET(WLC!$B$423,2,Sintesi!O$3,78,5),4,FALSE)</f>
        <v>91.595910000000003</v>
      </c>
      <c r="P165" s="13">
        <f ca="1">VLOOKUP($B165,OFFSET(WLC!$B$423,2,Sintesi!P$3,78,5),4,FALSE)</f>
        <v>93.447209999999998</v>
      </c>
      <c r="Q165" s="13">
        <f ca="1">VLOOKUP($B165,OFFSET(WLC!$B$423,2,Sintesi!Q$3,78,5),4,FALSE)</f>
        <v>95.918040000000005</v>
      </c>
      <c r="R165" s="13">
        <f ca="1">VLOOKUP($B165,OFFSET(WLC!$B$423,2,Sintesi!R$3,78,5),4,FALSE)</f>
        <v>104.07371999999999</v>
      </c>
      <c r="S165" s="13"/>
      <c r="Y165" s="15">
        <v>0.12</v>
      </c>
      <c r="Z165" s="15">
        <f t="shared" si="210"/>
        <v>0.48</v>
      </c>
      <c r="AA165" s="15">
        <v>4</v>
      </c>
      <c r="AB165" s="16">
        <f t="shared" ref="AB165:AQ165" ca="1" si="212">Price-Dir_Cost-AB151</f>
        <v>10.972596666666666</v>
      </c>
      <c r="AC165" s="16">
        <f t="shared" ca="1" si="212"/>
        <v>10.9412</v>
      </c>
      <c r="AD165" s="16">
        <f t="shared" ca="1" si="212"/>
        <v>10.946303333333333</v>
      </c>
      <c r="AE165" s="16">
        <f t="shared" ca="1" si="212"/>
        <v>10.900626666666668</v>
      </c>
      <c r="AF165" s="16">
        <f t="shared" ca="1" si="212"/>
        <v>10.87025</v>
      </c>
      <c r="AG165" s="16">
        <f t="shared" ca="1" si="212"/>
        <v>10.822303333333334</v>
      </c>
      <c r="AH165" s="16">
        <f t="shared" ca="1" si="212"/>
        <v>10.741150000000001</v>
      </c>
      <c r="AI165" s="16">
        <f t="shared" ca="1" si="212"/>
        <v>10.613616666666667</v>
      </c>
      <c r="AJ165" s="16">
        <f t="shared" ca="1" si="212"/>
        <v>10.378</v>
      </c>
      <c r="AK165" s="16">
        <f t="shared" ca="1" si="212"/>
        <v>9.7932300000000012</v>
      </c>
      <c r="AL165" s="16">
        <f t="shared" ca="1" si="212"/>
        <v>9.401136666666666</v>
      </c>
      <c r="AM165" s="16">
        <f t="shared" ca="1" si="212"/>
        <v>8.557033333333333</v>
      </c>
      <c r="AN165" s="16">
        <f t="shared" ca="1" si="212"/>
        <v>7.2065999999999999</v>
      </c>
      <c r="AO165" s="16">
        <f t="shared" ca="1" si="212"/>
        <v>4.6332100000000018</v>
      </c>
      <c r="AP165" s="16">
        <f t="shared" ca="1" si="212"/>
        <v>1.1910066666666665</v>
      </c>
      <c r="AQ165" s="16">
        <f t="shared" ca="1" si="212"/>
        <v>-9.9354200000000006</v>
      </c>
      <c r="AR165" s="16"/>
    </row>
    <row r="166" spans="1:51" x14ac:dyDescent="0.3">
      <c r="A166" s="133">
        <v>160</v>
      </c>
      <c r="B166" s="12" t="s">
        <v>26</v>
      </c>
      <c r="C166" s="13">
        <f ca="1">VLOOKUP($B166,OFFSET(Push!$H$2,2,0,78,5),4,FALSE)</f>
        <v>11.12922</v>
      </c>
      <c r="D166" s="13">
        <f ca="1">VLOOKUP($B166,OFFSET(WLC!$B$423,2,Sintesi!D$3,78,5),4,FALSE)</f>
        <v>11.114330000000001</v>
      </c>
      <c r="E166" s="13">
        <f ca="1">VLOOKUP($B166,OFFSET(WLC!$B$423,2,Sintesi!E$3,78,5),4,FALSE)</f>
        <v>11.12125</v>
      </c>
      <c r="F166" s="13">
        <f ca="1">VLOOKUP($B166,OFFSET(WLC!$B$423,2,Sintesi!F$3,78,5),4,FALSE)</f>
        <v>11.090199999999999</v>
      </c>
      <c r="G166" s="13">
        <f ca="1">VLOOKUP($B166,OFFSET(WLC!$B$423,2,Sintesi!G$3,78,5),4,FALSE)</f>
        <v>11.072290000000001</v>
      </c>
      <c r="H166" s="13">
        <f ca="1">VLOOKUP($B166,OFFSET(WLC!$B$423,2,Sintesi!H$3,78,5),4,FALSE)</f>
        <v>11.042870000000001</v>
      </c>
      <c r="I166" s="13">
        <f ca="1">VLOOKUP($B166,OFFSET(WLC!$B$423,2,Sintesi!I$3,78,5),4,FALSE)</f>
        <v>10.98953</v>
      </c>
      <c r="J166" s="13">
        <f ca="1">VLOOKUP($B166,OFFSET(WLC!$B$423,2,Sintesi!J$3,78,5),4,FALSE)</f>
        <v>10.9056</v>
      </c>
      <c r="K166" s="13">
        <f ca="1">VLOOKUP($B166,OFFSET(WLC!$B$423,2,Sintesi!K$3,78,5),4,FALSE)</f>
        <v>10.74404</v>
      </c>
      <c r="L166" s="13">
        <f ca="1">VLOOKUP($B166,OFFSET(WLC!$B$423,2,Sintesi!L$3,78,5),4,FALSE)</f>
        <v>10.324680000000001</v>
      </c>
      <c r="M166" s="13">
        <f ca="1">VLOOKUP($B166,OFFSET(WLC!$B$423,2,Sintesi!M$3,78,5),4,FALSE)</f>
        <v>10.052759999999999</v>
      </c>
      <c r="N166" s="13">
        <f ca="1">VLOOKUP($B166,OFFSET(WLC!$B$423,2,Sintesi!N$3,78,5),4,FALSE)</f>
        <v>9.4548400000000008</v>
      </c>
      <c r="O166" s="13">
        <f ca="1">VLOOKUP($B166,OFFSET(WLC!$B$423,2,Sintesi!O$3,78,5),4,FALSE)</f>
        <v>8.4798100000000005</v>
      </c>
      <c r="P166" s="13">
        <f ca="1">VLOOKUP($B166,OFFSET(WLC!$B$423,2,Sintesi!P$3,78,5),4,FALSE)</f>
        <v>6.5953600000000003</v>
      </c>
      <c r="Q166" s="13">
        <f ca="1">VLOOKUP($B166,OFFSET(WLC!$B$423,2,Sintesi!Q$3,78,5),4,FALSE)</f>
        <v>4.0569800000000003</v>
      </c>
      <c r="R166" s="13">
        <f ca="1">VLOOKUP($B166,OFFSET(WLC!$B$423,2,Sintesi!R$3,78,5),4,FALSE)</f>
        <v>-4.2708399999999997</v>
      </c>
      <c r="S166" s="13"/>
      <c r="Y166" s="15">
        <v>0.12</v>
      </c>
      <c r="Z166" s="15">
        <f t="shared" si="210"/>
        <v>0.36</v>
      </c>
      <c r="AA166" s="15">
        <v>3</v>
      </c>
      <c r="AB166" s="16">
        <f t="shared" ref="AB166:AQ166" ca="1" si="213">Price-Dir_Cost-AB152</f>
        <v>11.219009999999999</v>
      </c>
      <c r="AC166" s="16">
        <f t="shared" ca="1" si="213"/>
        <v>11.203289999999999</v>
      </c>
      <c r="AD166" s="16">
        <f t="shared" ca="1" si="213"/>
        <v>11.210179999999999</v>
      </c>
      <c r="AE166" s="16">
        <f t="shared" ca="1" si="213"/>
        <v>11.18004</v>
      </c>
      <c r="AF166" s="16">
        <f t="shared" ca="1" si="213"/>
        <v>11.16211</v>
      </c>
      <c r="AG166" s="16">
        <f t="shared" ca="1" si="213"/>
        <v>11.13231</v>
      </c>
      <c r="AH166" s="16">
        <f t="shared" ca="1" si="213"/>
        <v>11.08014</v>
      </c>
      <c r="AI166" s="16">
        <f t="shared" ca="1" si="213"/>
        <v>10.99639</v>
      </c>
      <c r="AJ166" s="16">
        <f t="shared" ca="1" si="213"/>
        <v>10.835889999999999</v>
      </c>
      <c r="AK166" s="16">
        <f t="shared" ca="1" si="213"/>
        <v>10.416730000000001</v>
      </c>
      <c r="AL166" s="16">
        <f t="shared" ca="1" si="213"/>
        <v>10.14719</v>
      </c>
      <c r="AM166" s="16">
        <f t="shared" ca="1" si="213"/>
        <v>9.5481300000000005</v>
      </c>
      <c r="AN166" s="16">
        <f t="shared" ca="1" si="213"/>
        <v>8.5749099999999991</v>
      </c>
      <c r="AO166" s="16">
        <f t="shared" ca="1" si="213"/>
        <v>6.6953999999999994</v>
      </c>
      <c r="AP166" s="16">
        <f t="shared" ca="1" si="213"/>
        <v>4.16709</v>
      </c>
      <c r="AQ166" s="16">
        <f t="shared" ca="1" si="213"/>
        <v>-4.1351000000000013</v>
      </c>
      <c r="AR166" s="16"/>
    </row>
    <row r="167" spans="1:51" x14ac:dyDescent="0.3">
      <c r="A167" s="133">
        <v>161</v>
      </c>
      <c r="B167" s="17" t="s">
        <v>29</v>
      </c>
      <c r="C167" s="21">
        <f ca="1">VLOOKUP($B167,OFFSET(Push!$H$2,2,0,78,5),4,FALSE)</f>
        <v>58817.820319999999</v>
      </c>
      <c r="D167" s="21">
        <f ca="1">VLOOKUP($B167,OFFSET(WLC!$B$423,2,Sintesi!D$3,78,5),4,FALSE)</f>
        <v>58724.974670000003</v>
      </c>
      <c r="E167" s="21">
        <f ca="1">VLOOKUP($B167,OFFSET(WLC!$B$423,2,Sintesi!E$3,78,5),4,FALSE)</f>
        <v>58766.871509999997</v>
      </c>
      <c r="F167" s="21">
        <f ca="1">VLOOKUP($B167,OFFSET(WLC!$B$423,2,Sintesi!F$3,78,5),4,FALSE)</f>
        <v>58604.663639999999</v>
      </c>
      <c r="G167" s="21">
        <f ca="1">VLOOKUP($B167,OFFSET(WLC!$B$423,2,Sintesi!G$3,78,5),4,FALSE)</f>
        <v>58502.689610000001</v>
      </c>
      <c r="H167" s="21">
        <f ca="1">VLOOKUP($B167,OFFSET(WLC!$B$423,2,Sintesi!H$3,78,5),4,FALSE)</f>
        <v>58342.110220000002</v>
      </c>
      <c r="I167" s="21">
        <f ca="1">VLOOKUP($B167,OFFSET(WLC!$B$423,2,Sintesi!I$3,78,5),4,FALSE)</f>
        <v>58042.016210000002</v>
      </c>
      <c r="J167" s="21">
        <f ca="1">VLOOKUP($B167,OFFSET(WLC!$B$423,2,Sintesi!J$3,78,5),4,FALSE)</f>
        <v>57590.104500000001</v>
      </c>
      <c r="K167" s="21">
        <f ca="1">VLOOKUP($B167,OFFSET(WLC!$B$423,2,Sintesi!K$3,78,5),4,FALSE)</f>
        <v>56718.03254</v>
      </c>
      <c r="L167" s="21">
        <f ca="1">VLOOKUP($B167,OFFSET(WLC!$B$423,2,Sintesi!L$3,78,5),4,FALSE)</f>
        <v>54430.788769999999</v>
      </c>
      <c r="M167" s="21">
        <f ca="1">VLOOKUP($B167,OFFSET(WLC!$B$423,2,Sintesi!M$3,78,5),4,FALSE)</f>
        <v>53004.508110000002</v>
      </c>
      <c r="N167" s="21">
        <f ca="1">VLOOKUP($B167,OFFSET(WLC!$B$423,2,Sintesi!N$3,78,5),4,FALSE)</f>
        <v>49790.175750000002</v>
      </c>
      <c r="O167" s="21">
        <f ca="1">VLOOKUP($B167,OFFSET(WLC!$B$423,2,Sintesi!O$3,78,5),4,FALSE)</f>
        <v>44573.699619999999</v>
      </c>
      <c r="P167" s="21">
        <f ca="1">VLOOKUP($B167,OFFSET(WLC!$B$423,2,Sintesi!P$3,78,5),4,FALSE)</f>
        <v>34568.784899999999</v>
      </c>
      <c r="Q167" s="21">
        <f ca="1">VLOOKUP($B167,OFFSET(WLC!$B$423,2,Sintesi!Q$3,78,5),4,FALSE)</f>
        <v>21180.868999999999</v>
      </c>
      <c r="R167" s="21">
        <f ca="1">VLOOKUP($B167,OFFSET(WLC!$B$423,2,Sintesi!R$3,78,5),4,FALSE)</f>
        <v>-21911.208149999999</v>
      </c>
      <c r="S167" s="21"/>
      <c r="Y167" s="15">
        <v>0.12</v>
      </c>
      <c r="Z167" s="15">
        <f t="shared" si="210"/>
        <v>0.24</v>
      </c>
      <c r="AA167" s="15">
        <v>2</v>
      </c>
      <c r="AB167" s="16">
        <f t="shared" ref="AB167:AQ167" ca="1" si="214">Price-Dir_Cost-AB153</f>
        <v>11.465423333333334</v>
      </c>
      <c r="AC167" s="16">
        <f t="shared" ca="1" si="214"/>
        <v>11.46538</v>
      </c>
      <c r="AD167" s="16">
        <f t="shared" ca="1" si="214"/>
        <v>11.474056666666666</v>
      </c>
      <c r="AE167" s="16">
        <f t="shared" ca="1" si="214"/>
        <v>11.459453333333332</v>
      </c>
      <c r="AF167" s="16">
        <f t="shared" ca="1" si="214"/>
        <v>11.45397</v>
      </c>
      <c r="AG167" s="16">
        <f t="shared" ca="1" si="214"/>
        <v>11.442316666666667</v>
      </c>
      <c r="AH167" s="16">
        <f t="shared" ca="1" si="214"/>
        <v>11.419129999999999</v>
      </c>
      <c r="AI167" s="16">
        <f t="shared" ca="1" si="214"/>
        <v>11.379163333333334</v>
      </c>
      <c r="AJ167" s="16">
        <f t="shared" ca="1" si="214"/>
        <v>11.29378</v>
      </c>
      <c r="AK167" s="16">
        <f t="shared" ca="1" si="214"/>
        <v>11.040230000000001</v>
      </c>
      <c r="AL167" s="16">
        <f t="shared" ca="1" si="214"/>
        <v>10.893243333333334</v>
      </c>
      <c r="AM167" s="16">
        <f t="shared" ca="1" si="214"/>
        <v>10.539226666666668</v>
      </c>
      <c r="AN167" s="16">
        <f t="shared" ca="1" si="214"/>
        <v>9.9432200000000002</v>
      </c>
      <c r="AO167" s="16">
        <f t="shared" ca="1" si="214"/>
        <v>8.7575900000000004</v>
      </c>
      <c r="AP167" s="16">
        <f t="shared" ca="1" si="214"/>
        <v>7.1431733333333334</v>
      </c>
      <c r="AQ167" s="16">
        <f t="shared" ca="1" si="214"/>
        <v>1.6652199999999997</v>
      </c>
      <c r="AR167" s="16"/>
    </row>
    <row r="168" spans="1:51" x14ac:dyDescent="0.3">
      <c r="A168" s="133">
        <v>162</v>
      </c>
      <c r="B168" s="22" t="s">
        <v>55</v>
      </c>
      <c r="C168" s="23">
        <f ca="1">C162+C163</f>
        <v>3.0417500000000004</v>
      </c>
      <c r="D168" s="23">
        <f t="shared" ref="D168:R168" ca="1" si="215">D162+D163</f>
        <v>3.01044</v>
      </c>
      <c r="E168" s="23">
        <f t="shared" ca="1" si="215"/>
        <v>2.9981900000000001</v>
      </c>
      <c r="F168" s="23">
        <f t="shared" ca="1" si="215"/>
        <v>2.9817200000000001</v>
      </c>
      <c r="G168" s="23">
        <f t="shared" ca="1" si="215"/>
        <v>2.96231</v>
      </c>
      <c r="H168" s="23">
        <f t="shared" ca="1" si="215"/>
        <v>2.9376699999999998</v>
      </c>
      <c r="I168" s="23">
        <f t="shared" ca="1" si="215"/>
        <v>2.9028900000000002</v>
      </c>
      <c r="J168" s="23">
        <f t="shared" ca="1" si="215"/>
        <v>2.8552900000000001</v>
      </c>
      <c r="K168" s="23">
        <f t="shared" ca="1" si="215"/>
        <v>2.7904400000000003</v>
      </c>
      <c r="L168" s="23">
        <f t="shared" ca="1" si="215"/>
        <v>2.7127699999999999</v>
      </c>
      <c r="M168" s="23">
        <f t="shared" ca="1" si="215"/>
        <v>2.6146500000000001</v>
      </c>
      <c r="N168" s="23">
        <f t="shared" ca="1" si="215"/>
        <v>2.47858</v>
      </c>
      <c r="O168" s="23">
        <f t="shared" ca="1" si="215"/>
        <v>2.32016</v>
      </c>
      <c r="P168" s="23">
        <f t="shared" ca="1" si="215"/>
        <v>2.1180300000000001</v>
      </c>
      <c r="Q168" s="23">
        <f t="shared" ca="1" si="215"/>
        <v>1.9046600000000002</v>
      </c>
      <c r="R168" s="23">
        <f t="shared" ca="1" si="215"/>
        <v>1.73414</v>
      </c>
      <c r="S168" s="23"/>
      <c r="Y168" s="15">
        <v>0.12</v>
      </c>
      <c r="Z168" s="15">
        <f t="shared" si="210"/>
        <v>0.12</v>
      </c>
      <c r="AA168" s="15">
        <v>1</v>
      </c>
      <c r="AB168" s="16">
        <f t="shared" ref="AB168:AQ168" ca="1" si="216">Price-Dir_Cost-AB154</f>
        <v>11.711836666666667</v>
      </c>
      <c r="AC168" s="16">
        <f t="shared" ca="1" si="216"/>
        <v>11.72747</v>
      </c>
      <c r="AD168" s="16">
        <f t="shared" ca="1" si="216"/>
        <v>11.737933333333334</v>
      </c>
      <c r="AE168" s="16">
        <f t="shared" ca="1" si="216"/>
        <v>11.738866666666667</v>
      </c>
      <c r="AF168" s="16">
        <f t="shared" ca="1" si="216"/>
        <v>11.74583</v>
      </c>
      <c r="AG168" s="16">
        <f t="shared" ca="1" si="216"/>
        <v>11.752323333333333</v>
      </c>
      <c r="AH168" s="16">
        <f t="shared" ca="1" si="216"/>
        <v>11.75812</v>
      </c>
      <c r="AI168" s="16">
        <f t="shared" ca="1" si="216"/>
        <v>11.761936666666667</v>
      </c>
      <c r="AJ168" s="16">
        <f t="shared" ca="1" si="216"/>
        <v>11.751670000000001</v>
      </c>
      <c r="AK168" s="16">
        <f t="shared" ca="1" si="216"/>
        <v>11.663730000000001</v>
      </c>
      <c r="AL168" s="16">
        <f t="shared" ca="1" si="216"/>
        <v>11.639296666666667</v>
      </c>
      <c r="AM168" s="16">
        <f t="shared" ca="1" si="216"/>
        <v>11.530323333333333</v>
      </c>
      <c r="AN168" s="16">
        <f t="shared" ca="1" si="216"/>
        <v>11.311529999999999</v>
      </c>
      <c r="AO168" s="16">
        <f t="shared" ca="1" si="216"/>
        <v>10.81978</v>
      </c>
      <c r="AP168" s="16">
        <f t="shared" ca="1" si="216"/>
        <v>10.119256666666667</v>
      </c>
      <c r="AQ168" s="16">
        <f t="shared" ca="1" si="216"/>
        <v>7.4655399999999998</v>
      </c>
      <c r="AR168" s="16"/>
    </row>
    <row r="169" spans="1:51" x14ac:dyDescent="0.3">
      <c r="A169" s="133">
        <v>163</v>
      </c>
      <c r="B169" s="22" t="s">
        <v>56</v>
      </c>
      <c r="C169" s="24">
        <f ca="1">C168/C164</f>
        <v>4.1146988799307405</v>
      </c>
      <c r="D169" s="24">
        <f t="shared" ref="D169:R169" ca="1" si="217">D168/D164</f>
        <v>3.8287611125949099</v>
      </c>
      <c r="E169" s="24">
        <f t="shared" ca="1" si="217"/>
        <v>3.7873627831183763</v>
      </c>
      <c r="F169" s="24">
        <f t="shared" ca="1" si="217"/>
        <v>3.5571196793281161</v>
      </c>
      <c r="G169" s="24">
        <f t="shared" ca="1" si="217"/>
        <v>3.3832545284268711</v>
      </c>
      <c r="H169" s="24">
        <f t="shared" ca="1" si="217"/>
        <v>3.1587170168383474</v>
      </c>
      <c r="I169" s="24">
        <f t="shared" ca="1" si="217"/>
        <v>2.854449983775333</v>
      </c>
      <c r="J169" s="24">
        <f t="shared" ca="1" si="217"/>
        <v>2.4864933119687893</v>
      </c>
      <c r="K169" s="24">
        <f t="shared" ca="1" si="217"/>
        <v>2.0313758035044809</v>
      </c>
      <c r="L169" s="24">
        <f t="shared" ca="1" si="217"/>
        <v>1.4502913659449344</v>
      </c>
      <c r="M169" s="24">
        <f t="shared" ca="1" si="217"/>
        <v>1.1682140686992888</v>
      </c>
      <c r="N169" s="24">
        <f t="shared" ca="1" si="217"/>
        <v>0.83361528811518559</v>
      </c>
      <c r="O169" s="24">
        <f t="shared" ca="1" si="217"/>
        <v>0.56521304869997779</v>
      </c>
      <c r="P169" s="24">
        <f t="shared" ca="1" si="217"/>
        <v>0.34235933643359734</v>
      </c>
      <c r="Q169" s="24">
        <f t="shared" ca="1" si="217"/>
        <v>0.21332959986559519</v>
      </c>
      <c r="R169" s="24">
        <f t="shared" ca="1" si="217"/>
        <v>9.9657720033837202E-2</v>
      </c>
      <c r="S169" s="24"/>
      <c r="Y169" s="15">
        <v>0.12</v>
      </c>
      <c r="Z169" s="15">
        <f t="shared" si="210"/>
        <v>0.06</v>
      </c>
      <c r="AA169" s="20">
        <v>0.5</v>
      </c>
      <c r="AB169" s="16">
        <f t="shared" ref="AB169:AQ169" ca="1" si="218">Price-Dir_Cost-AB155</f>
        <v>11.835043333333333</v>
      </c>
      <c r="AC169" s="16">
        <f t="shared" ca="1" si="218"/>
        <v>11.858515000000001</v>
      </c>
      <c r="AD169" s="16">
        <f t="shared" ca="1" si="218"/>
        <v>11.869871666666667</v>
      </c>
      <c r="AE169" s="16">
        <f t="shared" ca="1" si="218"/>
        <v>11.878573333333334</v>
      </c>
      <c r="AF169" s="16">
        <f t="shared" ca="1" si="218"/>
        <v>11.89176</v>
      </c>
      <c r="AG169" s="16">
        <f t="shared" ca="1" si="218"/>
        <v>11.907326666666666</v>
      </c>
      <c r="AH169" s="16">
        <f t="shared" ca="1" si="218"/>
        <v>11.927614999999999</v>
      </c>
      <c r="AI169" s="16">
        <f t="shared" ca="1" si="218"/>
        <v>11.953323333333334</v>
      </c>
      <c r="AJ169" s="16">
        <f t="shared" ca="1" si="218"/>
        <v>11.980615</v>
      </c>
      <c r="AK169" s="16">
        <f t="shared" ca="1" si="218"/>
        <v>11.975480000000001</v>
      </c>
      <c r="AL169" s="16">
        <f t="shared" ca="1" si="218"/>
        <v>12.012323333333333</v>
      </c>
      <c r="AM169" s="16">
        <f t="shared" ca="1" si="218"/>
        <v>12.025871666666667</v>
      </c>
      <c r="AN169" s="16">
        <f t="shared" ca="1" si="218"/>
        <v>11.995685</v>
      </c>
      <c r="AO169" s="16">
        <f t="shared" ca="1" si="218"/>
        <v>11.850875</v>
      </c>
      <c r="AP169" s="16">
        <f t="shared" ca="1" si="218"/>
        <v>11.607298333333333</v>
      </c>
      <c r="AQ169" s="16">
        <f t="shared" ca="1" si="218"/>
        <v>10.3657</v>
      </c>
      <c r="AR169" s="16"/>
    </row>
    <row r="170" spans="1:51" x14ac:dyDescent="0.3">
      <c r="A170" s="133">
        <v>164</v>
      </c>
      <c r="B170" s="22" t="s">
        <v>57</v>
      </c>
      <c r="C170" s="25">
        <f ca="1">C168+C164</f>
        <v>3.7809900000000005</v>
      </c>
      <c r="D170" s="25">
        <f t="shared" ref="D170:R170" ca="1" si="219">D168+D164</f>
        <v>3.79671</v>
      </c>
      <c r="E170" s="25">
        <f t="shared" ca="1" si="219"/>
        <v>3.7898200000000002</v>
      </c>
      <c r="F170" s="25">
        <f t="shared" ca="1" si="219"/>
        <v>3.81996</v>
      </c>
      <c r="G170" s="25">
        <f t="shared" ca="1" si="219"/>
        <v>3.8378899999999998</v>
      </c>
      <c r="H170" s="25">
        <f t="shared" ca="1" si="219"/>
        <v>3.8676899999999996</v>
      </c>
      <c r="I170" s="25">
        <f t="shared" ca="1" si="219"/>
        <v>3.9198599999999999</v>
      </c>
      <c r="J170" s="25">
        <f t="shared" ca="1" si="219"/>
        <v>4.0036100000000001</v>
      </c>
      <c r="K170" s="25">
        <f t="shared" ca="1" si="219"/>
        <v>4.16411</v>
      </c>
      <c r="L170" s="25">
        <f t="shared" ca="1" si="219"/>
        <v>4.5832699999999997</v>
      </c>
      <c r="M170" s="25">
        <f t="shared" ca="1" si="219"/>
        <v>4.8528099999999998</v>
      </c>
      <c r="N170" s="25">
        <f t="shared" ca="1" si="219"/>
        <v>5.4518699999999995</v>
      </c>
      <c r="O170" s="25">
        <f t="shared" ca="1" si="219"/>
        <v>6.4250900000000009</v>
      </c>
      <c r="P170" s="25">
        <f t="shared" ca="1" si="219"/>
        <v>8.3046000000000006</v>
      </c>
      <c r="Q170" s="25">
        <f t="shared" ca="1" si="219"/>
        <v>10.83291</v>
      </c>
      <c r="R170" s="25">
        <f t="shared" ca="1" si="219"/>
        <v>19.135100000000001</v>
      </c>
      <c r="S170" s="25"/>
      <c r="Y170" s="15">
        <v>0.12</v>
      </c>
      <c r="Z170" s="15">
        <f t="shared" si="210"/>
        <v>3.9999999999999994E-2</v>
      </c>
      <c r="AA170" s="20">
        <f>1/3</f>
        <v>0.33333333333333331</v>
      </c>
      <c r="AB170" s="16">
        <f t="shared" ref="AB170:AQ170" ca="1" si="220">Price-Dir_Cost-AB156</f>
        <v>11.876112222222222</v>
      </c>
      <c r="AC170" s="16">
        <f t="shared" ca="1" si="220"/>
        <v>11.902196666666667</v>
      </c>
      <c r="AD170" s="16">
        <f t="shared" ca="1" si="220"/>
        <v>11.913851111111111</v>
      </c>
      <c r="AE170" s="16">
        <f t="shared" ca="1" si="220"/>
        <v>11.925142222222222</v>
      </c>
      <c r="AF170" s="16">
        <f t="shared" ca="1" si="220"/>
        <v>11.940403333333332</v>
      </c>
      <c r="AG170" s="16">
        <f t="shared" ca="1" si="220"/>
        <v>11.958994444444444</v>
      </c>
      <c r="AH170" s="16">
        <f t="shared" ca="1" si="220"/>
        <v>11.984113333333333</v>
      </c>
      <c r="AI170" s="16">
        <f t="shared" ca="1" si="220"/>
        <v>12.017118888888888</v>
      </c>
      <c r="AJ170" s="16">
        <f t="shared" ca="1" si="220"/>
        <v>12.056929999999999</v>
      </c>
      <c r="AK170" s="16">
        <f t="shared" ca="1" si="220"/>
        <v>12.079396666666668</v>
      </c>
      <c r="AL170" s="16">
        <f t="shared" ca="1" si="220"/>
        <v>12.136665555555556</v>
      </c>
      <c r="AM170" s="16">
        <f t="shared" ca="1" si="220"/>
        <v>12.191054444444445</v>
      </c>
      <c r="AN170" s="16">
        <f t="shared" ca="1" si="220"/>
        <v>12.223736666666667</v>
      </c>
      <c r="AO170" s="16">
        <f t="shared" ca="1" si="220"/>
        <v>12.194573333333334</v>
      </c>
      <c r="AP170" s="16">
        <f t="shared" ca="1" si="220"/>
        <v>12.103312222222222</v>
      </c>
      <c r="AQ170" s="16">
        <f t="shared" ca="1" si="220"/>
        <v>11.332419999999999</v>
      </c>
      <c r="AR170" s="16"/>
    </row>
    <row r="171" spans="1:51" x14ac:dyDescent="0.3">
      <c r="A171" s="133">
        <v>165</v>
      </c>
      <c r="B171" s="26" t="s">
        <v>58</v>
      </c>
      <c r="C171" s="27">
        <f t="shared" ref="C171:R171" ca="1" si="221">Price-Dir_Cost-C170</f>
        <v>11.219009999999999</v>
      </c>
      <c r="D171" s="28">
        <f t="shared" ca="1" si="221"/>
        <v>11.203289999999999</v>
      </c>
      <c r="E171" s="28">
        <f t="shared" ca="1" si="221"/>
        <v>11.210179999999999</v>
      </c>
      <c r="F171" s="28">
        <f t="shared" ca="1" si="221"/>
        <v>11.18004</v>
      </c>
      <c r="G171" s="28">
        <f t="shared" ca="1" si="221"/>
        <v>11.16211</v>
      </c>
      <c r="H171" s="28">
        <f t="shared" ca="1" si="221"/>
        <v>11.13231</v>
      </c>
      <c r="I171" s="28">
        <f t="shared" ca="1" si="221"/>
        <v>11.08014</v>
      </c>
      <c r="J171" s="28">
        <f t="shared" ca="1" si="221"/>
        <v>10.99639</v>
      </c>
      <c r="K171" s="28">
        <f t="shared" ca="1" si="221"/>
        <v>10.835889999999999</v>
      </c>
      <c r="L171" s="28">
        <f t="shared" ca="1" si="221"/>
        <v>10.416730000000001</v>
      </c>
      <c r="M171" s="28">
        <f t="shared" ca="1" si="221"/>
        <v>10.14719</v>
      </c>
      <c r="N171" s="28">
        <f t="shared" ca="1" si="221"/>
        <v>9.5481300000000005</v>
      </c>
      <c r="O171" s="28">
        <f t="shared" ca="1" si="221"/>
        <v>8.5749099999999991</v>
      </c>
      <c r="P171" s="28">
        <f t="shared" ca="1" si="221"/>
        <v>6.6953999999999994</v>
      </c>
      <c r="Q171" s="28">
        <f t="shared" ca="1" si="221"/>
        <v>4.16709</v>
      </c>
      <c r="R171" s="28">
        <f t="shared" ca="1" si="221"/>
        <v>-4.1351000000000013</v>
      </c>
      <c r="S171" s="28"/>
      <c r="Y171" s="15">
        <v>0.12</v>
      </c>
      <c r="Z171" s="15">
        <f t="shared" si="210"/>
        <v>0.03</v>
      </c>
      <c r="AA171" s="20">
        <v>0.25</v>
      </c>
      <c r="AB171" s="16">
        <f t="shared" ref="AB171:AQ171" ca="1" si="222">Price-Dir_Cost-AB157</f>
        <v>11.896646666666665</v>
      </c>
      <c r="AC171" s="16">
        <f t="shared" ca="1" si="222"/>
        <v>11.924037500000001</v>
      </c>
      <c r="AD171" s="16">
        <f t="shared" ca="1" si="222"/>
        <v>11.935840833333334</v>
      </c>
      <c r="AE171" s="16">
        <f t="shared" ca="1" si="222"/>
        <v>11.948426666666666</v>
      </c>
      <c r="AF171" s="16">
        <f t="shared" ca="1" si="222"/>
        <v>11.964725</v>
      </c>
      <c r="AG171" s="16">
        <f t="shared" ca="1" si="222"/>
        <v>11.984828333333333</v>
      </c>
      <c r="AH171" s="16">
        <f t="shared" ca="1" si="222"/>
        <v>12.0123625</v>
      </c>
      <c r="AI171" s="16">
        <f t="shared" ca="1" si="222"/>
        <v>12.049016666666667</v>
      </c>
      <c r="AJ171" s="16">
        <f t="shared" ca="1" si="222"/>
        <v>12.0950875</v>
      </c>
      <c r="AK171" s="16">
        <f t="shared" ca="1" si="222"/>
        <v>12.131354999999999</v>
      </c>
      <c r="AL171" s="16">
        <f t="shared" ca="1" si="222"/>
        <v>12.198836666666667</v>
      </c>
      <c r="AM171" s="16">
        <f t="shared" ca="1" si="222"/>
        <v>12.273645833333333</v>
      </c>
      <c r="AN171" s="16">
        <f t="shared" ca="1" si="222"/>
        <v>12.3377625</v>
      </c>
      <c r="AO171" s="16">
        <f t="shared" ca="1" si="222"/>
        <v>12.366422500000001</v>
      </c>
      <c r="AP171" s="16">
        <f t="shared" ca="1" si="222"/>
        <v>12.351319166666666</v>
      </c>
      <c r="AQ171" s="16">
        <f t="shared" ca="1" si="222"/>
        <v>11.81578</v>
      </c>
      <c r="AR171" s="16"/>
    </row>
    <row r="172" spans="1:51" x14ac:dyDescent="0.3">
      <c r="A172" s="133">
        <v>166</v>
      </c>
    </row>
    <row r="173" spans="1:51" x14ac:dyDescent="0.3">
      <c r="A173" s="133">
        <v>167</v>
      </c>
      <c r="B173" s="3" t="s">
        <v>117</v>
      </c>
      <c r="C173" s="135">
        <v>1</v>
      </c>
      <c r="D173" s="7">
        <v>0.99</v>
      </c>
      <c r="E173" s="7">
        <f ca="1">E174/($D174/$D173)</f>
        <v>0.93500000000000005</v>
      </c>
      <c r="F173" s="7">
        <f t="shared" ref="F173:S173" ca="1" si="223">F174/($D174/$D173)</f>
        <v>0.88</v>
      </c>
      <c r="G173" s="7">
        <f t="shared" ca="1" si="223"/>
        <v>0.82500000000000007</v>
      </c>
      <c r="H173" s="7">
        <f t="shared" ca="1" si="223"/>
        <v>0.77</v>
      </c>
      <c r="I173" s="7">
        <f t="shared" ca="1" si="223"/>
        <v>0.71499999999999997</v>
      </c>
      <c r="J173" s="7">
        <f t="shared" ca="1" si="223"/>
        <v>0.66</v>
      </c>
      <c r="K173" s="7">
        <f t="shared" ca="1" si="223"/>
        <v>0.60499999999999998</v>
      </c>
      <c r="L173" s="7">
        <f t="shared" ca="1" si="223"/>
        <v>0.55000000000000004</v>
      </c>
      <c r="M173" s="7">
        <f t="shared" ca="1" si="223"/>
        <v>0.495</v>
      </c>
      <c r="N173" s="7">
        <f t="shared" ca="1" si="223"/>
        <v>0.44</v>
      </c>
      <c r="O173" s="7">
        <f t="shared" ca="1" si="223"/>
        <v>0.38500000000000001</v>
      </c>
      <c r="P173" s="7" t="e">
        <f t="shared" ca="1" si="223"/>
        <v>#VALUE!</v>
      </c>
      <c r="Q173" s="7" t="e">
        <f t="shared" ca="1" si="223"/>
        <v>#VALUE!</v>
      </c>
      <c r="R173" s="7" t="e">
        <f t="shared" ca="1" si="223"/>
        <v>#VALUE!</v>
      </c>
      <c r="S173" s="7" t="e">
        <f t="shared" ca="1" si="223"/>
        <v>#VALUE!</v>
      </c>
      <c r="Y173" s="14" t="s">
        <v>73</v>
      </c>
    </row>
    <row r="174" spans="1:51" x14ac:dyDescent="0.3">
      <c r="A174" s="133">
        <v>168</v>
      </c>
      <c r="B174" s="8" t="s">
        <v>84</v>
      </c>
      <c r="C174" s="9" t="s">
        <v>54</v>
      </c>
      <c r="D174" s="9">
        <f ca="1">OFFSET(WLC!$B$507,0,Sintesi!D$3)</f>
        <v>180</v>
      </c>
      <c r="E174" s="9">
        <f ca="1">OFFSET(WLC!$B$507,0,Sintesi!E$3)</f>
        <v>170</v>
      </c>
      <c r="F174" s="9">
        <f ca="1">OFFSET(WLC!$B$507,0,Sintesi!F$3)</f>
        <v>160</v>
      </c>
      <c r="G174" s="9">
        <f ca="1">OFFSET(WLC!$B$507,0,Sintesi!G$3)</f>
        <v>150</v>
      </c>
      <c r="H174" s="9">
        <f ca="1">OFFSET(WLC!$B$507,0,Sintesi!H$3)</f>
        <v>140</v>
      </c>
      <c r="I174" s="9">
        <f ca="1">OFFSET(WLC!$B$507,0,Sintesi!I$3)</f>
        <v>130</v>
      </c>
      <c r="J174" s="9">
        <f ca="1">OFFSET(WLC!$B$507,0,Sintesi!J$3)</f>
        <v>120</v>
      </c>
      <c r="K174" s="9">
        <f ca="1">OFFSET(WLC!$B$507,0,Sintesi!K$3)</f>
        <v>110</v>
      </c>
      <c r="L174" s="9">
        <f ca="1">OFFSET(WLC!$B$507,0,Sintesi!L$3)</f>
        <v>100</v>
      </c>
      <c r="M174" s="9">
        <f ca="1">OFFSET(WLC!$B$507,0,Sintesi!M$3)</f>
        <v>90</v>
      </c>
      <c r="N174" s="9">
        <f ca="1">OFFSET(WLC!$B$507,0,Sintesi!N$3)</f>
        <v>80</v>
      </c>
      <c r="O174" s="11">
        <f ca="1">OFFSET(WLC!$B$507,0,Sintesi!O$3)</f>
        <v>70</v>
      </c>
      <c r="P174" s="11" t="s">
        <v>66</v>
      </c>
      <c r="Q174" s="11" t="s">
        <v>66</v>
      </c>
      <c r="R174" s="11" t="s">
        <v>66</v>
      </c>
      <c r="S174" s="11" t="s">
        <v>66</v>
      </c>
      <c r="Y174" s="9" t="s">
        <v>71</v>
      </c>
      <c r="Z174" s="9" t="s">
        <v>72</v>
      </c>
      <c r="AA174" s="9" t="s">
        <v>74</v>
      </c>
      <c r="AB174" s="9" t="str">
        <f t="shared" ref="AB174:AR174" si="224">C174</f>
        <v>Push</v>
      </c>
      <c r="AC174" s="9">
        <f t="shared" ca="1" si="224"/>
        <v>180</v>
      </c>
      <c r="AD174" s="9">
        <f t="shared" ca="1" si="224"/>
        <v>170</v>
      </c>
      <c r="AE174" s="9">
        <f t="shared" ca="1" si="224"/>
        <v>160</v>
      </c>
      <c r="AF174" s="9">
        <f t="shared" ca="1" si="224"/>
        <v>150</v>
      </c>
      <c r="AG174" s="9">
        <f t="shared" ca="1" si="224"/>
        <v>140</v>
      </c>
      <c r="AH174" s="9">
        <f t="shared" ca="1" si="224"/>
        <v>130</v>
      </c>
      <c r="AI174" s="9">
        <f t="shared" ca="1" si="224"/>
        <v>120</v>
      </c>
      <c r="AJ174" s="9">
        <f t="shared" ca="1" si="224"/>
        <v>110</v>
      </c>
      <c r="AK174" s="9">
        <f t="shared" ca="1" si="224"/>
        <v>100</v>
      </c>
      <c r="AL174" s="9">
        <f t="shared" ca="1" si="224"/>
        <v>90</v>
      </c>
      <c r="AM174" s="9">
        <f t="shared" ca="1" si="224"/>
        <v>80</v>
      </c>
      <c r="AN174" s="9">
        <f t="shared" ca="1" si="224"/>
        <v>70</v>
      </c>
      <c r="AO174" s="9" t="str">
        <f t="shared" si="224"/>
        <v>ND</v>
      </c>
      <c r="AP174" s="9" t="str">
        <f t="shared" si="224"/>
        <v>ND</v>
      </c>
      <c r="AQ174" s="9" t="str">
        <f t="shared" si="224"/>
        <v>ND</v>
      </c>
      <c r="AR174" s="9" t="str">
        <f t="shared" si="224"/>
        <v>ND</v>
      </c>
      <c r="AU174" s="32" t="s">
        <v>76</v>
      </c>
    </row>
    <row r="175" spans="1:51" x14ac:dyDescent="0.3">
      <c r="A175" s="133">
        <v>169</v>
      </c>
      <c r="B175" s="12" t="s">
        <v>1</v>
      </c>
      <c r="C175" s="13">
        <f ca="1">VLOOKUP($B175,OFFSET(Push!$H$2,2,0,78,5),4,FALSE)</f>
        <v>5285.9</v>
      </c>
      <c r="D175" s="13">
        <f ca="1">VLOOKUP($B175,OFFSET(WLC!$B$507,2,Sintesi!D$3,78,5),4,FALSE)</f>
        <v>5285.9</v>
      </c>
      <c r="E175" s="13">
        <f ca="1">VLOOKUP($B175,OFFSET(WLC!$B$507,2,Sintesi!E$3,78,5),4,FALSE)</f>
        <v>5285</v>
      </c>
      <c r="F175" s="13">
        <f ca="1">VLOOKUP($B175,OFFSET(WLC!$B$507,2,Sintesi!F$3,78,5),4,FALSE)</f>
        <v>5284.3</v>
      </c>
      <c r="G175" s="13">
        <f ca="1">VLOOKUP($B175,OFFSET(WLC!$B$507,2,Sintesi!G$3,78,5),4,FALSE)</f>
        <v>5285</v>
      </c>
      <c r="H175" s="13">
        <f ca="1">VLOOKUP($B175,OFFSET(WLC!$B$507,2,Sintesi!H$3,78,5),4,FALSE)</f>
        <v>5282.6</v>
      </c>
      <c r="I175" s="13">
        <f ca="1">VLOOKUP($B175,OFFSET(WLC!$B$507,2,Sintesi!I$3,78,5),4,FALSE)</f>
        <v>5282.6</v>
      </c>
      <c r="J175" s="13">
        <f ca="1">VLOOKUP($B175,OFFSET(WLC!$B$507,2,Sintesi!J$3,78,5),4,FALSE)</f>
        <v>5279.7</v>
      </c>
      <c r="K175" s="13">
        <f ca="1">VLOOKUP($B175,OFFSET(WLC!$B$507,2,Sintesi!K$3,78,5),4,FALSE)</f>
        <v>5275.2</v>
      </c>
      <c r="L175" s="13">
        <f ca="1">VLOOKUP($B175,OFFSET(WLC!$B$507,2,Sintesi!L$3,78,5),4,FALSE)</f>
        <v>5270.6</v>
      </c>
      <c r="M175" s="13">
        <f ca="1">VLOOKUP($B175,OFFSET(WLC!$B$507,2,Sintesi!M$3,78,5),4,FALSE)</f>
        <v>5264.4</v>
      </c>
      <c r="N175" s="13">
        <f ca="1">VLOOKUP($B175,OFFSET(WLC!$B$507,2,Sintesi!N$3,78,5),4,FALSE)</f>
        <v>5244.7</v>
      </c>
      <c r="O175" s="13">
        <f ca="1">VLOOKUP($B175,OFFSET(WLC!$B$507,2,Sintesi!O$3,78,5),4,FALSE)</f>
        <v>5191.1000000000004</v>
      </c>
      <c r="P175" s="13"/>
      <c r="Q175" s="13"/>
      <c r="R175" s="13"/>
      <c r="S175" s="13"/>
      <c r="Y175" s="15">
        <v>0.12</v>
      </c>
      <c r="Z175" s="15">
        <f t="shared" ref="Z175:Z176" si="225">Y175*AA175</f>
        <v>0.96</v>
      </c>
      <c r="AA175" s="15">
        <v>8</v>
      </c>
      <c r="AB175" s="16">
        <f t="shared" ref="AB175:AN185" ca="1" si="226">HLOOKUP(AB$174,OFFSET($C$174,0,0,25,20),23,FALSE) + HLOOKUP(AB$174,OFFSET($C$174,0,0,25,20),19,FALSE)*($Z175/$Z$180)</f>
        <v>5.0130566666666674</v>
      </c>
      <c r="AC175" s="16">
        <f t="shared" ca="1" si="226"/>
        <v>5.1020466666666664</v>
      </c>
      <c r="AD175" s="16">
        <f t="shared" ca="1" si="226"/>
        <v>5.1760999999999999</v>
      </c>
      <c r="AE175" s="16">
        <f t="shared" ca="1" si="226"/>
        <v>5.1461933333333336</v>
      </c>
      <c r="AF175" s="16">
        <f t="shared" ca="1" si="226"/>
        <v>5.2565200000000001</v>
      </c>
      <c r="AG175" s="16">
        <f t="shared" ca="1" si="226"/>
        <v>5.5093933333333336</v>
      </c>
      <c r="AH175" s="16">
        <f t="shared" ca="1" si="226"/>
        <v>5.8857499999999998</v>
      </c>
      <c r="AI175" s="16">
        <f t="shared" ca="1" si="226"/>
        <v>6.60703</v>
      </c>
      <c r="AJ175" s="16">
        <f t="shared" ca="1" si="226"/>
        <v>7.8491166666666663</v>
      </c>
      <c r="AK175" s="16">
        <f t="shared" ca="1" si="226"/>
        <v>10.121886666666667</v>
      </c>
      <c r="AL175" s="16">
        <f t="shared" ca="1" si="226"/>
        <v>13.810206666666666</v>
      </c>
      <c r="AM175" s="16">
        <f t="shared" ca="1" si="226"/>
        <v>22.664603333333332</v>
      </c>
      <c r="AN175" s="16">
        <f t="shared" ca="1" si="226"/>
        <v>41.743923333333328</v>
      </c>
      <c r="AO175" s="16"/>
      <c r="AP175" s="16"/>
      <c r="AQ175" s="16"/>
      <c r="AR175" s="16"/>
      <c r="AU175" s="12" t="s">
        <v>77</v>
      </c>
      <c r="AV175" s="12" t="s">
        <v>78</v>
      </c>
      <c r="AW175" s="12" t="s">
        <v>79</v>
      </c>
      <c r="AX175" s="12" t="s">
        <v>80</v>
      </c>
      <c r="AY175" s="34" t="s">
        <v>82</v>
      </c>
    </row>
    <row r="176" spans="1:51" x14ac:dyDescent="0.3">
      <c r="A176" s="133">
        <v>170</v>
      </c>
      <c r="B176" s="12" t="s">
        <v>2</v>
      </c>
      <c r="C176" s="13">
        <f ca="1">VLOOKUP($B176,OFFSET(Push!$H$2,2,0,78,5),4,FALSE)</f>
        <v>24.258310000000002</v>
      </c>
      <c r="D176" s="13">
        <f ca="1">VLOOKUP($B176,OFFSET(WLC!$B$507,2,Sintesi!D$3,78,5),4,FALSE)</f>
        <v>24.436299999999999</v>
      </c>
      <c r="E176" s="13">
        <f ca="1">VLOOKUP($B176,OFFSET(WLC!$B$507,2,Sintesi!E$3,78,5),4,FALSE)</f>
        <v>24.550699999999999</v>
      </c>
      <c r="F176" s="13">
        <f ca="1">VLOOKUP($B176,OFFSET(WLC!$B$507,2,Sintesi!F$3,78,5),4,FALSE)</f>
        <v>24.532350000000001</v>
      </c>
      <c r="G176" s="13">
        <f ca="1">VLOOKUP($B176,OFFSET(WLC!$B$507,2,Sintesi!G$3,78,5),4,FALSE)</f>
        <v>24.737760000000002</v>
      </c>
      <c r="H176" s="13">
        <f ca="1">VLOOKUP($B176,OFFSET(WLC!$B$507,2,Sintesi!H$3,78,5),4,FALSE)</f>
        <v>25.113330000000001</v>
      </c>
      <c r="I176" s="13">
        <f ca="1">VLOOKUP($B176,OFFSET(WLC!$B$507,2,Sintesi!I$3,78,5),4,FALSE)</f>
        <v>25.819839999999999</v>
      </c>
      <c r="J176" s="13">
        <f ca="1">VLOOKUP($B176,OFFSET(WLC!$B$507,2,Sintesi!J$3,78,5),4,FALSE)</f>
        <v>26.854970000000002</v>
      </c>
      <c r="K176" s="13">
        <f ca="1">VLOOKUP($B176,OFFSET(WLC!$B$507,2,Sintesi!K$3,78,5),4,FALSE)</f>
        <v>28.546949999999999</v>
      </c>
      <c r="L176" s="13">
        <f ca="1">VLOOKUP($B176,OFFSET(WLC!$B$507,2,Sintesi!L$3,78,5),4,FALSE)</f>
        <v>31.398240000000001</v>
      </c>
      <c r="M176" s="13">
        <f ca="1">VLOOKUP($B176,OFFSET(WLC!$B$507,2,Sintesi!M$3,78,5),4,FALSE)</f>
        <v>35.313099999999999</v>
      </c>
      <c r="N176" s="13">
        <f ca="1">VLOOKUP($B176,OFFSET(WLC!$B$507,2,Sintesi!N$3,78,5),4,FALSE)</f>
        <v>44.325240000000001</v>
      </c>
      <c r="O176" s="13">
        <f ca="1">VLOOKUP($B176,OFFSET(WLC!$B$507,2,Sintesi!O$3,78,5),4,FALSE)</f>
        <v>60.949460000000002</v>
      </c>
      <c r="P176" s="13"/>
      <c r="Q176" s="13"/>
      <c r="R176" s="13"/>
      <c r="S176" s="13"/>
      <c r="Y176" s="15">
        <v>0.12</v>
      </c>
      <c r="Z176" s="15">
        <f t="shared" si="225"/>
        <v>0.84</v>
      </c>
      <c r="AA176" s="15">
        <v>7</v>
      </c>
      <c r="AB176" s="16">
        <f t="shared" ca="1" si="226"/>
        <v>4.7666433333333336</v>
      </c>
      <c r="AC176" s="16">
        <f t="shared" ca="1" si="226"/>
        <v>4.8400333333333334</v>
      </c>
      <c r="AD176" s="16">
        <f t="shared" ca="1" si="226"/>
        <v>4.9030400000000007</v>
      </c>
      <c r="AE176" s="16">
        <f t="shared" ca="1" si="226"/>
        <v>4.8743466666666668</v>
      </c>
      <c r="AF176" s="16">
        <f t="shared" ca="1" si="226"/>
        <v>4.9671200000000004</v>
      </c>
      <c r="AG176" s="16">
        <f t="shared" ca="1" si="226"/>
        <v>5.1836166666666665</v>
      </c>
      <c r="AH176" s="16">
        <f t="shared" ca="1" si="226"/>
        <v>5.5048700000000004</v>
      </c>
      <c r="AI176" s="16">
        <f t="shared" ca="1" si="226"/>
        <v>6.1263199999999998</v>
      </c>
      <c r="AJ176" s="16">
        <f t="shared" ca="1" si="226"/>
        <v>7.1994533333333335</v>
      </c>
      <c r="AK176" s="16">
        <f t="shared" ca="1" si="226"/>
        <v>9.1701933333333336</v>
      </c>
      <c r="AL176" s="16">
        <f t="shared" ca="1" si="226"/>
        <v>12.375183333333332</v>
      </c>
      <c r="AM176" s="16">
        <f t="shared" ca="1" si="226"/>
        <v>20.092386666666666</v>
      </c>
      <c r="AN176" s="16">
        <f t="shared" ca="1" si="226"/>
        <v>36.759626666666662</v>
      </c>
      <c r="AO176" s="16"/>
      <c r="AP176" s="16"/>
      <c r="AQ176" s="16"/>
      <c r="AR176" s="16"/>
      <c r="AU176" s="33">
        <f ca="1">MIN(AB175:AN175)</f>
        <v>5.0130566666666674</v>
      </c>
      <c r="AV176" s="15" t="str">
        <f t="shared" ref="AV176:AV186" ca="1" si="227">INDEX($AB$174:$AN$174,1,MATCH(AU176,AB175:AN175,0))</f>
        <v>Push</v>
      </c>
      <c r="AW176" s="33">
        <f ca="1">AB175</f>
        <v>5.0130566666666674</v>
      </c>
      <c r="AX176" s="15">
        <f t="shared" ref="AX176:AX186" ca="1" si="228">CEILING(AC$174/0.995,1)</f>
        <v>181</v>
      </c>
      <c r="AY176" s="35">
        <f ca="1">(AW176-AU176)/AW176</f>
        <v>0</v>
      </c>
    </row>
    <row r="177" spans="1:51" x14ac:dyDescent="0.3">
      <c r="A177" s="133">
        <v>171</v>
      </c>
      <c r="B177" s="17" t="s">
        <v>5</v>
      </c>
      <c r="C177" s="18">
        <f ca="1">VLOOKUP($B177,OFFSET(Push!$H$2,2,0,78,5),4,FALSE)</f>
        <v>0</v>
      </c>
      <c r="D177" s="18">
        <f ca="1">VLOOKUP($B177,OFFSET(WLC!$B$507,2,Sintesi!D$3,78,5),4,FALSE)</f>
        <v>0.46886</v>
      </c>
      <c r="E177" s="18">
        <f ca="1">VLOOKUP($B177,OFFSET(WLC!$B$507,2,Sintesi!E$3,78,5),4,FALSE)</f>
        <v>0.67645</v>
      </c>
      <c r="F177" s="18">
        <f ca="1">VLOOKUP($B177,OFFSET(WLC!$B$507,2,Sintesi!F$3,78,5),4,FALSE)</f>
        <v>0.91046000000000005</v>
      </c>
      <c r="G177" s="18">
        <f ca="1">VLOOKUP($B177,OFFSET(WLC!$B$507,2,Sintesi!G$3,78,5),4,FALSE)</f>
        <v>1.30646</v>
      </c>
      <c r="H177" s="18">
        <f ca="1">VLOOKUP($B177,OFFSET(WLC!$B$507,2,Sintesi!H$3,78,5),4,FALSE)</f>
        <v>1.91875</v>
      </c>
      <c r="I177" s="18">
        <f ca="1">VLOOKUP($B177,OFFSET(WLC!$B$507,2,Sintesi!I$3,78,5),4,FALSE)</f>
        <v>2.8400400000000001</v>
      </c>
      <c r="J177" s="18">
        <f ca="1">VLOOKUP($B177,OFFSET(WLC!$B$507,2,Sintesi!J$3,78,5),4,FALSE)</f>
        <v>4.2950100000000004</v>
      </c>
      <c r="K177" s="18">
        <f ca="1">VLOOKUP($B177,OFFSET(WLC!$B$507,2,Sintesi!K$3,78,5),4,FALSE)</f>
        <v>6.4169200000000002</v>
      </c>
      <c r="L177" s="18">
        <f ca="1">VLOOKUP($B177,OFFSET(WLC!$B$507,2,Sintesi!L$3,78,5),4,FALSE)</f>
        <v>9.7816799999999997</v>
      </c>
      <c r="M177" s="18">
        <f ca="1">VLOOKUP($B177,OFFSET(WLC!$B$507,2,Sintesi!M$3,78,5),4,FALSE)</f>
        <v>14.518660000000001</v>
      </c>
      <c r="N177" s="18">
        <f ca="1">VLOOKUP($B177,OFFSET(WLC!$B$507,2,Sintesi!N$3,78,5),4,FALSE)</f>
        <v>24.34864</v>
      </c>
      <c r="O177" s="18">
        <f ca="1">VLOOKUP($B177,OFFSET(WLC!$B$507,2,Sintesi!O$3,78,5),4,FALSE)</f>
        <v>42.73516</v>
      </c>
      <c r="P177" s="18"/>
      <c r="Q177" s="18"/>
      <c r="R177" s="18"/>
      <c r="S177" s="18"/>
      <c r="Y177" s="15">
        <v>0.12</v>
      </c>
      <c r="Z177" s="15">
        <f>Y177*AA177</f>
        <v>0.72</v>
      </c>
      <c r="AA177" s="15">
        <v>6</v>
      </c>
      <c r="AB177" s="16">
        <f t="shared" ca="1" si="226"/>
        <v>4.5202300000000006</v>
      </c>
      <c r="AC177" s="16">
        <f t="shared" ca="1" si="226"/>
        <v>4.5780199999999995</v>
      </c>
      <c r="AD177" s="16">
        <f t="shared" ca="1" si="226"/>
        <v>4.6299799999999998</v>
      </c>
      <c r="AE177" s="16">
        <f t="shared" ca="1" si="226"/>
        <v>4.6025</v>
      </c>
      <c r="AF177" s="16">
        <f t="shared" ca="1" si="226"/>
        <v>4.6777199999999999</v>
      </c>
      <c r="AG177" s="16">
        <f t="shared" ca="1" si="226"/>
        <v>4.8578399999999995</v>
      </c>
      <c r="AH177" s="16">
        <f t="shared" ca="1" si="226"/>
        <v>5.12399</v>
      </c>
      <c r="AI177" s="16">
        <f t="shared" ca="1" si="226"/>
        <v>5.6456099999999996</v>
      </c>
      <c r="AJ177" s="16">
        <f t="shared" ca="1" si="226"/>
        <v>6.5497899999999998</v>
      </c>
      <c r="AK177" s="16">
        <f t="shared" ca="1" si="226"/>
        <v>8.2185000000000006</v>
      </c>
      <c r="AL177" s="16">
        <f t="shared" ca="1" si="226"/>
        <v>10.940159999999999</v>
      </c>
      <c r="AM177" s="16">
        <f t="shared" ca="1" si="226"/>
        <v>17.52017</v>
      </c>
      <c r="AN177" s="16">
        <f t="shared" ca="1" si="226"/>
        <v>31.77533</v>
      </c>
      <c r="AO177" s="16"/>
      <c r="AP177" s="16"/>
      <c r="AQ177" s="16"/>
      <c r="AR177" s="16"/>
      <c r="AU177" s="33">
        <f t="shared" ref="AU177:AU186" ca="1" si="229">MIN(AB176:AN176)</f>
        <v>4.7666433333333336</v>
      </c>
      <c r="AV177" s="15" t="str">
        <f t="shared" ca="1" si="227"/>
        <v>Push</v>
      </c>
      <c r="AW177" s="33">
        <f t="shared" ref="AW177:AW186" ca="1" si="230">AB176</f>
        <v>4.7666433333333336</v>
      </c>
      <c r="AX177" s="15">
        <f t="shared" ca="1" si="228"/>
        <v>181</v>
      </c>
      <c r="AY177" s="35">
        <f t="shared" ref="AY177:AY186" ca="1" si="231">(AW177-AU177)/AW177</f>
        <v>0</v>
      </c>
    </row>
    <row r="178" spans="1:51" x14ac:dyDescent="0.3">
      <c r="A178" s="133">
        <v>172</v>
      </c>
      <c r="B178" s="17" t="s">
        <v>6</v>
      </c>
      <c r="C178" s="18">
        <f ca="1">VLOOKUP($B178,OFFSET(Push!$H$2,2,0,78,5),4,FALSE)</f>
        <v>24.258310000000002</v>
      </c>
      <c r="D178" s="18">
        <f ca="1">VLOOKUP($B178,OFFSET(WLC!$B$507,2,Sintesi!D$3,78,5),4,FALSE)</f>
        <v>23.96743</v>
      </c>
      <c r="E178" s="18">
        <f ca="1">VLOOKUP($B178,OFFSET(WLC!$B$507,2,Sintesi!E$3,78,5),4,FALSE)</f>
        <v>23.87425</v>
      </c>
      <c r="F178" s="18">
        <f ca="1">VLOOKUP($B178,OFFSET(WLC!$B$507,2,Sintesi!F$3,78,5),4,FALSE)</f>
        <v>23.621880000000001</v>
      </c>
      <c r="G178" s="18">
        <f ca="1">VLOOKUP($B178,OFFSET(WLC!$B$507,2,Sintesi!G$3,78,5),4,FALSE)</f>
        <v>23.4313</v>
      </c>
      <c r="H178" s="18">
        <f ca="1">VLOOKUP($B178,OFFSET(WLC!$B$507,2,Sintesi!H$3,78,5),4,FALSE)</f>
        <v>23.194579999999998</v>
      </c>
      <c r="I178" s="18">
        <f ca="1">VLOOKUP($B178,OFFSET(WLC!$B$507,2,Sintesi!I$3,78,5),4,FALSE)</f>
        <v>22.979800000000001</v>
      </c>
      <c r="J178" s="18">
        <f ca="1">VLOOKUP($B178,OFFSET(WLC!$B$507,2,Sintesi!J$3,78,5),4,FALSE)</f>
        <v>22.55996</v>
      </c>
      <c r="K178" s="18">
        <f ca="1">VLOOKUP($B178,OFFSET(WLC!$B$507,2,Sintesi!K$3,78,5),4,FALSE)</f>
        <v>22.130030000000001</v>
      </c>
      <c r="L178" s="18">
        <f ca="1">VLOOKUP($B178,OFFSET(WLC!$B$507,2,Sintesi!L$3,78,5),4,FALSE)</f>
        <v>21.61656</v>
      </c>
      <c r="M178" s="18">
        <f ca="1">VLOOKUP($B178,OFFSET(WLC!$B$507,2,Sintesi!M$3,78,5),4,FALSE)</f>
        <v>20.794440000000002</v>
      </c>
      <c r="N178" s="18">
        <f ca="1">VLOOKUP($B178,OFFSET(WLC!$B$507,2,Sintesi!N$3,78,5),4,FALSE)</f>
        <v>19.976600000000001</v>
      </c>
      <c r="O178" s="18">
        <f ca="1">VLOOKUP($B178,OFFSET(WLC!$B$507,2,Sintesi!O$3,78,5),4,FALSE)</f>
        <v>18.214300000000001</v>
      </c>
      <c r="P178" s="18"/>
      <c r="Q178" s="18"/>
      <c r="R178" s="18"/>
      <c r="S178" s="18"/>
      <c r="Y178" s="15">
        <v>0.12</v>
      </c>
      <c r="Z178" s="15">
        <f t="shared" ref="Z178:Z185" si="232">Y178*AA178</f>
        <v>0.6</v>
      </c>
      <c r="AA178" s="15">
        <v>5</v>
      </c>
      <c r="AB178" s="16">
        <f t="shared" ca="1" si="226"/>
        <v>4.2738166666666668</v>
      </c>
      <c r="AC178" s="16">
        <f t="shared" ca="1" si="226"/>
        <v>4.3160066666666665</v>
      </c>
      <c r="AD178" s="16">
        <f t="shared" ca="1" si="226"/>
        <v>4.3569200000000006</v>
      </c>
      <c r="AE178" s="16">
        <f t="shared" ca="1" si="226"/>
        <v>4.3306533333333341</v>
      </c>
      <c r="AF178" s="16">
        <f t="shared" ca="1" si="226"/>
        <v>4.3883200000000002</v>
      </c>
      <c r="AG178" s="16">
        <f t="shared" ca="1" si="226"/>
        <v>4.5320633333333333</v>
      </c>
      <c r="AH178" s="16">
        <f t="shared" ca="1" si="226"/>
        <v>4.7431099999999997</v>
      </c>
      <c r="AI178" s="16">
        <f t="shared" ca="1" si="226"/>
        <v>5.1649000000000003</v>
      </c>
      <c r="AJ178" s="16">
        <f t="shared" ca="1" si="226"/>
        <v>5.900126666666667</v>
      </c>
      <c r="AK178" s="16">
        <f t="shared" ca="1" si="226"/>
        <v>7.2668066666666675</v>
      </c>
      <c r="AL178" s="16">
        <f t="shared" ca="1" si="226"/>
        <v>9.505136666666667</v>
      </c>
      <c r="AM178" s="16">
        <f t="shared" ca="1" si="226"/>
        <v>14.947953333333334</v>
      </c>
      <c r="AN178" s="16">
        <f t="shared" ca="1" si="226"/>
        <v>26.791033333333335</v>
      </c>
      <c r="AO178" s="16"/>
      <c r="AP178" s="16"/>
      <c r="AQ178" s="16"/>
      <c r="AR178" s="16"/>
      <c r="AU178" s="33">
        <f t="shared" ca="1" si="229"/>
        <v>4.5202300000000006</v>
      </c>
      <c r="AV178" s="15" t="str">
        <f t="shared" ca="1" si="227"/>
        <v>Push</v>
      </c>
      <c r="AW178" s="33">
        <f t="shared" ca="1" si="230"/>
        <v>4.5202300000000006</v>
      </c>
      <c r="AX178" s="15">
        <f t="shared" ca="1" si="228"/>
        <v>181</v>
      </c>
      <c r="AY178" s="35">
        <f t="shared" ca="1" si="231"/>
        <v>0</v>
      </c>
    </row>
    <row r="179" spans="1:51" x14ac:dyDescent="0.3">
      <c r="A179" s="133">
        <v>173</v>
      </c>
      <c r="B179" s="17" t="s">
        <v>8</v>
      </c>
      <c r="C179" s="18">
        <f ca="1">VLOOKUP($B179,OFFSET(Push!$H$2,2,0,78,5),4,FALSE)</f>
        <v>20.584540000000001</v>
      </c>
      <c r="D179" s="18">
        <f ca="1">VLOOKUP($B179,OFFSET(WLC!$B$507,2,Sintesi!D$3,78,5),4,FALSE)</f>
        <v>20.29364</v>
      </c>
      <c r="E179" s="18">
        <f ca="1">VLOOKUP($B179,OFFSET(WLC!$B$507,2,Sintesi!E$3,78,5),4,FALSE)</f>
        <v>20.200420000000001</v>
      </c>
      <c r="F179" s="18">
        <f ca="1">VLOOKUP($B179,OFFSET(WLC!$B$507,2,Sintesi!F$3,78,5),4,FALSE)</f>
        <v>19.948080000000001</v>
      </c>
      <c r="G179" s="18">
        <f ca="1">VLOOKUP($B179,OFFSET(WLC!$B$507,2,Sintesi!G$3,78,5),4,FALSE)</f>
        <v>19.75788</v>
      </c>
      <c r="H179" s="18">
        <f ca="1">VLOOKUP($B179,OFFSET(WLC!$B$507,2,Sintesi!H$3,78,5),4,FALSE)</f>
        <v>19.521249999999998</v>
      </c>
      <c r="I179" s="18">
        <f ca="1">VLOOKUP($B179,OFFSET(WLC!$B$507,2,Sintesi!I$3,78,5),4,FALSE)</f>
        <v>19.306789999999999</v>
      </c>
      <c r="J179" s="18">
        <f ca="1">VLOOKUP($B179,OFFSET(WLC!$B$507,2,Sintesi!J$3,78,5),4,FALSE)</f>
        <v>18.887540000000001</v>
      </c>
      <c r="K179" s="18">
        <f ca="1">VLOOKUP($B179,OFFSET(WLC!$B$507,2,Sintesi!K$3,78,5),4,FALSE)</f>
        <v>18.45777</v>
      </c>
      <c r="L179" s="18">
        <f ca="1">VLOOKUP($B179,OFFSET(WLC!$B$507,2,Sintesi!L$3,78,5),4,FALSE)</f>
        <v>17.94539</v>
      </c>
      <c r="M179" s="18">
        <f ca="1">VLOOKUP($B179,OFFSET(WLC!$B$507,2,Sintesi!M$3,78,5),4,FALSE)</f>
        <v>17.125640000000001</v>
      </c>
      <c r="N179" s="18">
        <f ca="1">VLOOKUP($B179,OFFSET(WLC!$B$507,2,Sintesi!N$3,78,5),4,FALSE)</f>
        <v>16.311610000000002</v>
      </c>
      <c r="O179" s="18">
        <f ca="1">VLOOKUP($B179,OFFSET(WLC!$B$507,2,Sintesi!O$3,78,5),4,FALSE)</f>
        <v>14.561909999999999</v>
      </c>
      <c r="P179" s="18"/>
      <c r="Q179" s="18"/>
      <c r="R179" s="18"/>
      <c r="S179" s="18"/>
      <c r="Y179" s="15">
        <v>0.12</v>
      </c>
      <c r="Z179" s="15">
        <f t="shared" si="232"/>
        <v>0.48</v>
      </c>
      <c r="AA179" s="15">
        <v>4</v>
      </c>
      <c r="AB179" s="16">
        <f t="shared" ca="1" si="226"/>
        <v>4.0274033333333339</v>
      </c>
      <c r="AC179" s="16">
        <f t="shared" ca="1" si="226"/>
        <v>4.0539933333333327</v>
      </c>
      <c r="AD179" s="16">
        <f t="shared" ca="1" si="226"/>
        <v>4.0838599999999996</v>
      </c>
      <c r="AE179" s="16">
        <f t="shared" ca="1" si="226"/>
        <v>4.0588066666666673</v>
      </c>
      <c r="AF179" s="16">
        <f t="shared" ca="1" si="226"/>
        <v>4.0989199999999997</v>
      </c>
      <c r="AG179" s="16">
        <f t="shared" ca="1" si="226"/>
        <v>4.2062866666666663</v>
      </c>
      <c r="AH179" s="16">
        <f t="shared" ca="1" si="226"/>
        <v>4.3622300000000003</v>
      </c>
      <c r="AI179" s="16">
        <f t="shared" ca="1" si="226"/>
        <v>4.6841900000000001</v>
      </c>
      <c r="AJ179" s="16">
        <f t="shared" ca="1" si="226"/>
        <v>5.2504633333333333</v>
      </c>
      <c r="AK179" s="16">
        <f t="shared" ca="1" si="226"/>
        <v>6.3151133333333327</v>
      </c>
      <c r="AL179" s="16">
        <f t="shared" ca="1" si="226"/>
        <v>8.0701133333333317</v>
      </c>
      <c r="AM179" s="16">
        <f t="shared" ca="1" si="226"/>
        <v>12.375736666666665</v>
      </c>
      <c r="AN179" s="16">
        <f t="shared" ca="1" si="226"/>
        <v>21.806736666666666</v>
      </c>
      <c r="AO179" s="16"/>
      <c r="AP179" s="16"/>
      <c r="AQ179" s="16"/>
      <c r="AR179" s="16"/>
      <c r="AU179" s="33">
        <f t="shared" ca="1" si="229"/>
        <v>4.2738166666666668</v>
      </c>
      <c r="AV179" s="15" t="str">
        <f t="shared" ca="1" si="227"/>
        <v>Push</v>
      </c>
      <c r="AW179" s="33">
        <f t="shared" ca="1" si="230"/>
        <v>4.2738166666666668</v>
      </c>
      <c r="AX179" s="15">
        <f t="shared" ca="1" si="228"/>
        <v>181</v>
      </c>
      <c r="AY179" s="35">
        <f t="shared" ca="1" si="231"/>
        <v>0</v>
      </c>
    </row>
    <row r="180" spans="1:51" x14ac:dyDescent="0.3">
      <c r="A180" s="133">
        <v>174</v>
      </c>
      <c r="B180" s="17" t="s">
        <v>9</v>
      </c>
      <c r="C180" s="19">
        <f ca="1">VLOOKUP($B180,OFFSET(Push!$H$2,2,0,78,5),4,FALSE)</f>
        <v>0.85043000000000002</v>
      </c>
      <c r="D180" s="19">
        <f ca="1">VLOOKUP($B180,OFFSET(WLC!$B$507,2,Sintesi!D$3,78,5),4,FALSE)</f>
        <v>0.8468</v>
      </c>
      <c r="E180" s="19">
        <f ca="1">VLOOKUP($B180,OFFSET(WLC!$B$507,2,Sintesi!E$3,78,5),4,FALSE)</f>
        <v>0.84248999999999996</v>
      </c>
      <c r="F180" s="19">
        <f ca="1">VLOOKUP($B180,OFFSET(WLC!$B$507,2,Sintesi!F$3,78,5),4,FALSE)</f>
        <v>0.84428000000000003</v>
      </c>
      <c r="G180" s="19">
        <f ca="1">VLOOKUP($B180,OFFSET(WLC!$B$507,2,Sintesi!G$3,78,5),4,FALSE)</f>
        <v>0.84131</v>
      </c>
      <c r="H180" s="19">
        <f ca="1">VLOOKUP($B180,OFFSET(WLC!$B$507,2,Sintesi!H$3,78,5),4,FALSE)</f>
        <v>0.83308000000000004</v>
      </c>
      <c r="I180" s="19">
        <f ca="1">VLOOKUP($B180,OFFSET(WLC!$B$507,2,Sintesi!I$3,78,5),4,FALSE)</f>
        <v>0.81152999999999997</v>
      </c>
      <c r="J180" s="19">
        <f ca="1">VLOOKUP($B180,OFFSET(WLC!$B$507,2,Sintesi!J$3,78,5),4,FALSE)</f>
        <v>0.78791999999999995</v>
      </c>
      <c r="K180" s="19">
        <f ca="1">VLOOKUP($B180,OFFSET(WLC!$B$507,2,Sintesi!K$3,78,5),4,FALSE)</f>
        <v>0.74333000000000005</v>
      </c>
      <c r="L180" s="19">
        <f ca="1">VLOOKUP($B180,OFFSET(WLC!$B$507,2,Sintesi!L$3,78,5),4,FALSE)</f>
        <v>0.69074999999999998</v>
      </c>
      <c r="M180" s="19">
        <f ca="1">VLOOKUP($B180,OFFSET(WLC!$B$507,2,Sintesi!M$3,78,5),4,FALSE)</f>
        <v>0.63036000000000003</v>
      </c>
      <c r="N180" s="19">
        <f ca="1">VLOOKUP($B180,OFFSET(WLC!$B$507,2,Sintesi!N$3,78,5),4,FALSE)</f>
        <v>0.51834999999999998</v>
      </c>
      <c r="O180" s="19">
        <f ca="1">VLOOKUP($B180,OFFSET(WLC!$B$507,2,Sintesi!O$3,78,5),4,FALSE)</f>
        <v>0.43031000000000003</v>
      </c>
      <c r="P180" s="19"/>
      <c r="Q180" s="19"/>
      <c r="R180" s="19"/>
      <c r="S180" s="19"/>
      <c r="Y180" s="15">
        <v>0.12</v>
      </c>
      <c r="Z180" s="15">
        <f t="shared" si="232"/>
        <v>0.36</v>
      </c>
      <c r="AA180" s="15">
        <v>3</v>
      </c>
      <c r="AB180" s="16">
        <f t="shared" ca="1" si="226"/>
        <v>3.7809900000000005</v>
      </c>
      <c r="AC180" s="16">
        <f t="shared" ca="1" si="226"/>
        <v>3.7919799999999997</v>
      </c>
      <c r="AD180" s="16">
        <f t="shared" ca="1" si="226"/>
        <v>3.8108000000000004</v>
      </c>
      <c r="AE180" s="16">
        <f t="shared" ca="1" si="226"/>
        <v>3.7869600000000001</v>
      </c>
      <c r="AF180" s="16">
        <f t="shared" ca="1" si="226"/>
        <v>3.80952</v>
      </c>
      <c r="AG180" s="16">
        <f t="shared" ca="1" si="226"/>
        <v>3.8805100000000001</v>
      </c>
      <c r="AH180" s="16">
        <f t="shared" ca="1" si="226"/>
        <v>3.9813499999999999</v>
      </c>
      <c r="AI180" s="16">
        <f t="shared" ca="1" si="226"/>
        <v>4.2034799999999999</v>
      </c>
      <c r="AJ180" s="16">
        <f t="shared" ca="1" si="226"/>
        <v>4.6008000000000004</v>
      </c>
      <c r="AK180" s="16">
        <f t="shared" ca="1" si="226"/>
        <v>5.3634199999999996</v>
      </c>
      <c r="AL180" s="16">
        <f t="shared" ca="1" si="226"/>
        <v>6.6350899999999999</v>
      </c>
      <c r="AM180" s="16">
        <f t="shared" ca="1" si="226"/>
        <v>9.8035199999999989</v>
      </c>
      <c r="AN180" s="16">
        <f t="shared" ca="1" si="226"/>
        <v>16.82244</v>
      </c>
      <c r="AO180" s="16"/>
      <c r="AP180" s="16"/>
      <c r="AQ180" s="16"/>
      <c r="AR180" s="16"/>
      <c r="AU180" s="33">
        <f t="shared" ca="1" si="229"/>
        <v>4.0274033333333339</v>
      </c>
      <c r="AV180" s="15" t="str">
        <f t="shared" ca="1" si="227"/>
        <v>Push</v>
      </c>
      <c r="AW180" s="33">
        <f t="shared" ca="1" si="230"/>
        <v>4.0274033333333339</v>
      </c>
      <c r="AX180" s="15">
        <f t="shared" ca="1" si="228"/>
        <v>181</v>
      </c>
      <c r="AY180" s="35">
        <f t="shared" ca="1" si="231"/>
        <v>0</v>
      </c>
    </row>
    <row r="181" spans="1:51" x14ac:dyDescent="0.3">
      <c r="A181" s="133">
        <v>175</v>
      </c>
      <c r="B181" s="12" t="s">
        <v>10</v>
      </c>
      <c r="C181" s="13">
        <f ca="1">VLOOKUP($B181,OFFSET(Push!$H$2,2,0,78,5),4,FALSE)</f>
        <v>10.087870000000001</v>
      </c>
      <c r="D181" s="13">
        <f ca="1">VLOOKUP($B181,OFFSET(WLC!$B$507,2,Sintesi!D$3,78,5),4,FALSE)</f>
        <v>10.257910000000001</v>
      </c>
      <c r="E181" s="13">
        <f ca="1">VLOOKUP($B181,OFFSET(WLC!$B$507,2,Sintesi!E$3,78,5),4,FALSE)</f>
        <v>10.301460000000001</v>
      </c>
      <c r="F181" s="13">
        <f ca="1">VLOOKUP($B181,OFFSET(WLC!$B$507,2,Sintesi!F$3,78,5),4,FALSE)</f>
        <v>10.2781</v>
      </c>
      <c r="G181" s="13">
        <f ca="1">VLOOKUP($B181,OFFSET(WLC!$B$507,2,Sintesi!G$3,78,5),4,FALSE)</f>
        <v>10.52028</v>
      </c>
      <c r="H181" s="13">
        <f ca="1">VLOOKUP($B181,OFFSET(WLC!$B$507,2,Sintesi!H$3,78,5),4,FALSE)</f>
        <v>11.007400000000001</v>
      </c>
      <c r="I181" s="13">
        <f ca="1">VLOOKUP($B181,OFFSET(WLC!$B$507,2,Sintesi!I$3,78,5),4,FALSE)</f>
        <v>11.35535</v>
      </c>
      <c r="J181" s="13">
        <f ca="1">VLOOKUP($B181,OFFSET(WLC!$B$507,2,Sintesi!J$3,78,5),4,FALSE)</f>
        <v>12.24234</v>
      </c>
      <c r="K181" s="13">
        <f ca="1">VLOOKUP($B181,OFFSET(WLC!$B$507,2,Sintesi!K$3,78,5),4,FALSE)</f>
        <v>13.723050000000001</v>
      </c>
      <c r="L181" s="13">
        <f ca="1">VLOOKUP($B181,OFFSET(WLC!$B$507,2,Sintesi!L$3,78,5),4,FALSE)</f>
        <v>16.60848</v>
      </c>
      <c r="M181" s="13">
        <f ca="1">VLOOKUP($B181,OFFSET(WLC!$B$507,2,Sintesi!M$3,78,5),4,FALSE)</f>
        <v>21.532869999999999</v>
      </c>
      <c r="N181" s="13">
        <f ca="1">VLOOKUP($B181,OFFSET(WLC!$B$507,2,Sintesi!N$3,78,5),4,FALSE)</f>
        <v>32.112340000000003</v>
      </c>
      <c r="O181" s="13">
        <f ca="1">VLOOKUP($B181,OFFSET(WLC!$B$507,2,Sintesi!O$3,78,5),4,FALSE)</f>
        <v>55.846249999999998</v>
      </c>
      <c r="P181" s="13"/>
      <c r="Q181" s="13"/>
      <c r="R181" s="13"/>
      <c r="S181" s="13"/>
      <c r="Y181" s="15">
        <v>0.12</v>
      </c>
      <c r="Z181" s="15">
        <f t="shared" si="232"/>
        <v>0.24</v>
      </c>
      <c r="AA181" s="15">
        <v>2</v>
      </c>
      <c r="AB181" s="16">
        <f t="shared" ca="1" si="226"/>
        <v>3.5345766666666671</v>
      </c>
      <c r="AC181" s="16">
        <f t="shared" ca="1" si="226"/>
        <v>3.5299666666666667</v>
      </c>
      <c r="AD181" s="16">
        <f t="shared" ca="1" si="226"/>
        <v>3.5377400000000003</v>
      </c>
      <c r="AE181" s="16">
        <f t="shared" ca="1" si="226"/>
        <v>3.5151133333333338</v>
      </c>
      <c r="AF181" s="16">
        <f t="shared" ca="1" si="226"/>
        <v>3.5201200000000004</v>
      </c>
      <c r="AG181" s="16">
        <f t="shared" ca="1" si="226"/>
        <v>3.5547333333333331</v>
      </c>
      <c r="AH181" s="16">
        <f t="shared" ca="1" si="226"/>
        <v>3.6004699999999996</v>
      </c>
      <c r="AI181" s="16">
        <f t="shared" ca="1" si="226"/>
        <v>3.7227700000000001</v>
      </c>
      <c r="AJ181" s="16">
        <f t="shared" ca="1" si="226"/>
        <v>3.9511366666666667</v>
      </c>
      <c r="AK181" s="16">
        <f t="shared" ca="1" si="226"/>
        <v>4.4117266666666666</v>
      </c>
      <c r="AL181" s="16">
        <f t="shared" ca="1" si="226"/>
        <v>5.2000666666666664</v>
      </c>
      <c r="AM181" s="16">
        <f t="shared" ca="1" si="226"/>
        <v>7.231303333333333</v>
      </c>
      <c r="AN181" s="16">
        <f t="shared" ca="1" si="226"/>
        <v>11.838143333333333</v>
      </c>
      <c r="AO181" s="16"/>
      <c r="AP181" s="16"/>
      <c r="AQ181" s="16"/>
      <c r="AR181" s="16"/>
      <c r="AU181" s="33">
        <f t="shared" ca="1" si="229"/>
        <v>3.7809900000000005</v>
      </c>
      <c r="AV181" s="15" t="str">
        <f t="shared" ca="1" si="227"/>
        <v>Push</v>
      </c>
      <c r="AW181" s="33">
        <f t="shared" ca="1" si="230"/>
        <v>3.7809900000000005</v>
      </c>
      <c r="AX181" s="15">
        <f t="shared" ca="1" si="228"/>
        <v>181</v>
      </c>
      <c r="AY181" s="35">
        <f t="shared" ca="1" si="231"/>
        <v>0</v>
      </c>
    </row>
    <row r="182" spans="1:51" x14ac:dyDescent="0.3">
      <c r="A182" s="133">
        <v>176</v>
      </c>
      <c r="B182" s="12" t="s">
        <v>11</v>
      </c>
      <c r="C182" s="13">
        <f ca="1">VLOOKUP($B182,OFFSET(Push!$H$2,2,0,78,5),4,FALSE)</f>
        <v>1.5902099999999999</v>
      </c>
      <c r="D182" s="13">
        <f ca="1">VLOOKUP($B182,OFFSET(WLC!$B$507,2,Sintesi!D$3,78,5),4,FALSE)</f>
        <v>1.6818500000000001</v>
      </c>
      <c r="E182" s="13">
        <f ca="1">VLOOKUP($B182,OFFSET(WLC!$B$507,2,Sintesi!E$3,78,5),4,FALSE)</f>
        <v>1.7351300000000001</v>
      </c>
      <c r="F182" s="13">
        <f ca="1">VLOOKUP($B182,OFFSET(WLC!$B$507,2,Sintesi!F$3,78,5),4,FALSE)</f>
        <v>1.7128300000000001</v>
      </c>
      <c r="G182" s="13">
        <f ca="1">VLOOKUP($B182,OFFSET(WLC!$B$507,2,Sintesi!G$3,78,5),4,FALSE)</f>
        <v>1.7979400000000001</v>
      </c>
      <c r="H182" s="13">
        <f ca="1">VLOOKUP($B182,OFFSET(WLC!$B$507,2,Sintesi!H$3,78,5),4,FALSE)</f>
        <v>2.0124599999999999</v>
      </c>
      <c r="I182" s="13">
        <f ca="1">VLOOKUP($B182,OFFSET(WLC!$B$507,2,Sintesi!I$3,78,5),4,FALSE)</f>
        <v>2.3049900000000001</v>
      </c>
      <c r="J182" s="13">
        <f ca="1">VLOOKUP($B182,OFFSET(WLC!$B$507,2,Sintesi!J$3,78,5),4,FALSE)</f>
        <v>2.9770699999999999</v>
      </c>
      <c r="K182" s="13">
        <f ca="1">VLOOKUP($B182,OFFSET(WLC!$B$507,2,Sintesi!K$3,78,5),4,FALSE)</f>
        <v>4.02956</v>
      </c>
      <c r="L182" s="13">
        <f ca="1">VLOOKUP($B182,OFFSET(WLC!$B$507,2,Sintesi!L$3,78,5),4,FALSE)</f>
        <v>6.0364599999999999</v>
      </c>
      <c r="M182" s="13">
        <f ca="1">VLOOKUP($B182,OFFSET(WLC!$B$507,2,Sintesi!M$3,78,5),4,FALSE)</f>
        <v>8.9973200000000002</v>
      </c>
      <c r="N182" s="13">
        <f ca="1">VLOOKUP($B182,OFFSET(WLC!$B$507,2,Sintesi!N$3,78,5),4,FALSE)</f>
        <v>16.468419999999998</v>
      </c>
      <c r="O182" s="13">
        <f ca="1">VLOOKUP($B182,OFFSET(WLC!$B$507,2,Sintesi!O$3,78,5),4,FALSE)</f>
        <v>32.41628</v>
      </c>
      <c r="P182" s="13"/>
      <c r="Q182" s="13"/>
      <c r="R182" s="13"/>
      <c r="S182" s="13"/>
      <c r="Y182" s="15">
        <v>0.12</v>
      </c>
      <c r="Z182" s="15">
        <f t="shared" si="232"/>
        <v>0.12</v>
      </c>
      <c r="AA182" s="15">
        <v>1</v>
      </c>
      <c r="AB182" s="16">
        <f t="shared" ca="1" si="226"/>
        <v>3.2881633333333338</v>
      </c>
      <c r="AC182" s="16">
        <f t="shared" ca="1" si="226"/>
        <v>3.2679533333333333</v>
      </c>
      <c r="AD182" s="16">
        <f t="shared" ca="1" si="226"/>
        <v>3.2646800000000002</v>
      </c>
      <c r="AE182" s="16">
        <f t="shared" ca="1" si="226"/>
        <v>3.243266666666667</v>
      </c>
      <c r="AF182" s="16">
        <f t="shared" ca="1" si="226"/>
        <v>3.2307200000000003</v>
      </c>
      <c r="AG182" s="16">
        <f t="shared" ca="1" si="226"/>
        <v>3.2289566666666665</v>
      </c>
      <c r="AH182" s="16">
        <f t="shared" ca="1" si="226"/>
        <v>3.2195899999999997</v>
      </c>
      <c r="AI182" s="16">
        <f t="shared" ca="1" si="226"/>
        <v>3.2420600000000004</v>
      </c>
      <c r="AJ182" s="16">
        <f t="shared" ca="1" si="226"/>
        <v>3.3014733333333335</v>
      </c>
      <c r="AK182" s="16">
        <f t="shared" ca="1" si="226"/>
        <v>3.4600333333333335</v>
      </c>
      <c r="AL182" s="16">
        <f t="shared" ca="1" si="226"/>
        <v>3.7650433333333333</v>
      </c>
      <c r="AM182" s="16">
        <f t="shared" ca="1" si="226"/>
        <v>4.659086666666667</v>
      </c>
      <c r="AN182" s="16">
        <f t="shared" ca="1" si="226"/>
        <v>6.8538466666666658</v>
      </c>
      <c r="AO182" s="16"/>
      <c r="AP182" s="16"/>
      <c r="AQ182" s="16"/>
      <c r="AR182" s="16"/>
      <c r="AU182" s="33">
        <f t="shared" ca="1" si="229"/>
        <v>3.5151133333333338</v>
      </c>
      <c r="AV182" s="15">
        <f t="shared" ca="1" si="227"/>
        <v>160</v>
      </c>
      <c r="AW182" s="33">
        <f t="shared" ca="1" si="230"/>
        <v>3.5345766666666671</v>
      </c>
      <c r="AX182" s="15">
        <f t="shared" ca="1" si="228"/>
        <v>181</v>
      </c>
      <c r="AY182" s="35">
        <f t="shared" ca="1" si="231"/>
        <v>5.5065528828063476E-3</v>
      </c>
    </row>
    <row r="183" spans="1:51" x14ac:dyDescent="0.3">
      <c r="A183" s="133">
        <v>177</v>
      </c>
      <c r="B183" s="12" t="s">
        <v>12</v>
      </c>
      <c r="C183" s="13">
        <f ca="1">VLOOKUP($B183,OFFSET(Push!$H$2,2,0,78,5),4,FALSE)</f>
        <v>32</v>
      </c>
      <c r="D183" s="13">
        <f ca="1">VLOOKUP($B183,OFFSET(WLC!$B$507,2,Sintesi!D$3,78,5),4,FALSE)</f>
        <v>59</v>
      </c>
      <c r="E183" s="13">
        <f ca="1">VLOOKUP($B183,OFFSET(WLC!$B$507,2,Sintesi!E$3,78,5),4,FALSE)</f>
        <v>113</v>
      </c>
      <c r="F183" s="13">
        <f ca="1">VLOOKUP($B183,OFFSET(WLC!$B$507,2,Sintesi!F$3,78,5),4,FALSE)</f>
        <v>105.5</v>
      </c>
      <c r="G183" s="13">
        <f ca="1">VLOOKUP($B183,OFFSET(WLC!$B$507,2,Sintesi!G$3,78,5),4,FALSE)</f>
        <v>157</v>
      </c>
      <c r="H183" s="13">
        <f ca="1">VLOOKUP($B183,OFFSET(WLC!$B$507,2,Sintesi!H$3,78,5),4,FALSE)</f>
        <v>188</v>
      </c>
      <c r="I183" s="13">
        <f ca="1">VLOOKUP($B183,OFFSET(WLC!$B$507,2,Sintesi!I$3,78,5),4,FALSE)</f>
        <v>291</v>
      </c>
      <c r="J183" s="13">
        <f ca="1">VLOOKUP($B183,OFFSET(WLC!$B$507,2,Sintesi!J$3,78,5),4,FALSE)</f>
        <v>397.5</v>
      </c>
      <c r="K183" s="13">
        <f ca="1">VLOOKUP($B183,OFFSET(WLC!$B$507,2,Sintesi!K$3,78,5),4,FALSE)</f>
        <v>402</v>
      </c>
      <c r="L183" s="13">
        <f ca="1">VLOOKUP($B183,OFFSET(WLC!$B$507,2,Sintesi!L$3,78,5),4,FALSE)</f>
        <v>516</v>
      </c>
      <c r="M183" s="13">
        <f ca="1">VLOOKUP($B183,OFFSET(WLC!$B$507,2,Sintesi!M$3,78,5),4,FALSE)</f>
        <v>845.5</v>
      </c>
      <c r="N183" s="13">
        <f ca="1">VLOOKUP($B183,OFFSET(WLC!$B$507,2,Sintesi!N$3,78,5),4,FALSE)</f>
        <v>886.5</v>
      </c>
      <c r="O183" s="13">
        <f ca="1">VLOOKUP($B183,OFFSET(WLC!$B$507,2,Sintesi!O$3,78,5),4,FALSE)</f>
        <v>860</v>
      </c>
      <c r="P183" s="13"/>
      <c r="Q183" s="13"/>
      <c r="R183" s="13"/>
      <c r="S183" s="13"/>
      <c r="Y183" s="15">
        <v>0.12</v>
      </c>
      <c r="Z183" s="15">
        <f t="shared" si="232"/>
        <v>0.06</v>
      </c>
      <c r="AA183" s="20">
        <v>0.5</v>
      </c>
      <c r="AB183" s="16">
        <f t="shared" ca="1" si="226"/>
        <v>3.1649566666666669</v>
      </c>
      <c r="AC183" s="16">
        <f t="shared" ca="1" si="226"/>
        <v>3.1369466666666663</v>
      </c>
      <c r="AD183" s="16">
        <f t="shared" ca="1" si="226"/>
        <v>3.1281500000000002</v>
      </c>
      <c r="AE183" s="16">
        <f t="shared" ca="1" si="226"/>
        <v>3.1073433333333336</v>
      </c>
      <c r="AF183" s="16">
        <f t="shared" ca="1" si="226"/>
        <v>3.08602</v>
      </c>
      <c r="AG183" s="16">
        <f t="shared" ca="1" si="226"/>
        <v>3.0660683333333334</v>
      </c>
      <c r="AH183" s="16">
        <f t="shared" ca="1" si="226"/>
        <v>3.02915</v>
      </c>
      <c r="AI183" s="16">
        <f t="shared" ca="1" si="226"/>
        <v>3.0017050000000003</v>
      </c>
      <c r="AJ183" s="16">
        <f t="shared" ca="1" si="226"/>
        <v>2.9766416666666666</v>
      </c>
      <c r="AK183" s="16">
        <f t="shared" ca="1" si="226"/>
        <v>2.9841866666666665</v>
      </c>
      <c r="AL183" s="16">
        <f t="shared" ca="1" si="226"/>
        <v>3.047531666666667</v>
      </c>
      <c r="AM183" s="16">
        <f t="shared" ca="1" si="226"/>
        <v>3.3729783333333332</v>
      </c>
      <c r="AN183" s="16">
        <f t="shared" ca="1" si="226"/>
        <v>4.361698333333333</v>
      </c>
      <c r="AO183" s="16"/>
      <c r="AP183" s="16"/>
      <c r="AQ183" s="16"/>
      <c r="AR183" s="16"/>
      <c r="AU183" s="33">
        <f t="shared" ca="1" si="229"/>
        <v>3.2195899999999997</v>
      </c>
      <c r="AV183" s="15">
        <f t="shared" ca="1" si="227"/>
        <v>130</v>
      </c>
      <c r="AW183" s="33">
        <f t="shared" ca="1" si="230"/>
        <v>3.2881633333333338</v>
      </c>
      <c r="AX183" s="15">
        <f t="shared" ca="1" si="228"/>
        <v>181</v>
      </c>
      <c r="AY183" s="35">
        <f t="shared" ca="1" si="231"/>
        <v>2.0854600694004667E-2</v>
      </c>
    </row>
    <row r="184" spans="1:51" x14ac:dyDescent="0.3">
      <c r="A184" s="133">
        <v>178</v>
      </c>
      <c r="B184" s="12" t="s">
        <v>13</v>
      </c>
      <c r="C184" s="13">
        <f ca="1">VLOOKUP($B184,OFFSET(Push!$H$2,2,0,78,5),4,FALSE)</f>
        <v>18.056439999999998</v>
      </c>
      <c r="D184" s="13">
        <f ca="1">VLOOKUP($B184,OFFSET(WLC!$B$507,2,Sintesi!D$3,78,5),4,FALSE)</f>
        <v>18.022849999999998</v>
      </c>
      <c r="E184" s="13">
        <f ca="1">VLOOKUP($B184,OFFSET(WLC!$B$507,2,Sintesi!E$3,78,5),4,FALSE)</f>
        <v>18.020099999999999</v>
      </c>
      <c r="F184" s="13">
        <f ca="1">VLOOKUP($B184,OFFSET(WLC!$B$507,2,Sintesi!F$3,78,5),4,FALSE)</f>
        <v>17.97485</v>
      </c>
      <c r="G184" s="13">
        <f ca="1">VLOOKUP($B184,OFFSET(WLC!$B$507,2,Sintesi!G$3,78,5),4,FALSE)</f>
        <v>17.885459999999998</v>
      </c>
      <c r="H184" s="13">
        <f ca="1">VLOOKUP($B184,OFFSET(WLC!$B$507,2,Sintesi!H$3,78,5),4,FALSE)</f>
        <v>17.839479999999998</v>
      </c>
      <c r="I184" s="13">
        <f ca="1">VLOOKUP($B184,OFFSET(WLC!$B$507,2,Sintesi!I$3,78,5),4,FALSE)</f>
        <v>17.707640000000001</v>
      </c>
      <c r="J184" s="13">
        <f ca="1">VLOOKUP($B184,OFFSET(WLC!$B$507,2,Sintesi!J$3,78,5),4,FALSE)</f>
        <v>17.71782</v>
      </c>
      <c r="K184" s="13">
        <f ca="1">VLOOKUP($B184,OFFSET(WLC!$B$507,2,Sintesi!K$3,78,5),4,FALSE)</f>
        <v>17.820650000000001</v>
      </c>
      <c r="L184" s="13">
        <f ca="1">VLOOKUP($B184,OFFSET(WLC!$B$507,2,Sintesi!L$3,78,5),4,FALSE)</f>
        <v>17.858360000000001</v>
      </c>
      <c r="M184" s="13">
        <f ca="1">VLOOKUP($B184,OFFSET(WLC!$B$507,2,Sintesi!M$3,78,5),4,FALSE)</f>
        <v>17.848610000000001</v>
      </c>
      <c r="N184" s="13">
        <f ca="1">VLOOKUP($B184,OFFSET(WLC!$B$507,2,Sintesi!N$3,78,5),4,FALSE)</f>
        <v>18.089649999999999</v>
      </c>
      <c r="O184" s="13">
        <f ca="1">VLOOKUP($B184,OFFSET(WLC!$B$507,2,Sintesi!O$3,78,5),4,FALSE)</f>
        <v>19.83511</v>
      </c>
      <c r="P184" s="13"/>
      <c r="Q184" s="13"/>
      <c r="R184" s="13"/>
      <c r="S184" s="13"/>
      <c r="Y184" s="15">
        <v>0.12</v>
      </c>
      <c r="Z184" s="15">
        <f t="shared" si="232"/>
        <v>3.9999999999999994E-2</v>
      </c>
      <c r="AA184" s="20">
        <f>1/3</f>
        <v>0.33333333333333331</v>
      </c>
      <c r="AB184" s="16">
        <f t="shared" ca="1" si="226"/>
        <v>3.123887777777778</v>
      </c>
      <c r="AC184" s="16">
        <f t="shared" ca="1" si="226"/>
        <v>3.0932777777777778</v>
      </c>
      <c r="AD184" s="16">
        <f t="shared" ca="1" si="226"/>
        <v>3.08264</v>
      </c>
      <c r="AE184" s="16">
        <f t="shared" ca="1" si="226"/>
        <v>3.0620355555555556</v>
      </c>
      <c r="AF184" s="16">
        <f t="shared" ca="1" si="226"/>
        <v>3.0377866666666669</v>
      </c>
      <c r="AG184" s="16">
        <f t="shared" ca="1" si="226"/>
        <v>3.0117722222222221</v>
      </c>
      <c r="AH184" s="16">
        <f t="shared" ca="1" si="226"/>
        <v>2.9656699999999998</v>
      </c>
      <c r="AI184" s="16">
        <f t="shared" ca="1" si="226"/>
        <v>2.9215866666666668</v>
      </c>
      <c r="AJ184" s="16">
        <f t="shared" ca="1" si="226"/>
        <v>2.8683644444444445</v>
      </c>
      <c r="AK184" s="16">
        <f t="shared" ca="1" si="226"/>
        <v>2.825571111111111</v>
      </c>
      <c r="AL184" s="16">
        <f t="shared" ca="1" si="226"/>
        <v>2.8083611111111111</v>
      </c>
      <c r="AM184" s="16">
        <f t="shared" ca="1" si="226"/>
        <v>2.9442755555555555</v>
      </c>
      <c r="AN184" s="16">
        <f t="shared" ca="1" si="226"/>
        <v>3.5309822222222218</v>
      </c>
      <c r="AO184" s="16"/>
      <c r="AP184" s="16"/>
      <c r="AQ184" s="16"/>
      <c r="AR184" s="16"/>
      <c r="AU184" s="33">
        <f t="shared" ca="1" si="229"/>
        <v>2.9766416666666666</v>
      </c>
      <c r="AV184" s="15">
        <f t="shared" ca="1" si="227"/>
        <v>110</v>
      </c>
      <c r="AW184" s="33">
        <f t="shared" ca="1" si="230"/>
        <v>3.1649566666666669</v>
      </c>
      <c r="AX184" s="15">
        <f t="shared" ca="1" si="228"/>
        <v>181</v>
      </c>
      <c r="AY184" s="35">
        <f t="shared" ca="1" si="231"/>
        <v>5.9500024750207284E-2</v>
      </c>
    </row>
    <row r="185" spans="1:51" x14ac:dyDescent="0.3">
      <c r="A185" s="133">
        <v>179</v>
      </c>
      <c r="B185" s="12" t="s">
        <v>14</v>
      </c>
      <c r="C185" s="31">
        <f ca="1">VLOOKUP($B185,OFFSET(Push!$H$2,2,0,78,5),4,FALSE)</f>
        <v>15.807449999999999</v>
      </c>
      <c r="D185" s="31">
        <f ca="1">VLOOKUP($B185,OFFSET(WLC!$B$507,2,Sintesi!D$3,78,5),4,FALSE)</f>
        <v>15.721299999999999</v>
      </c>
      <c r="E185" s="31">
        <f ca="1">VLOOKUP($B185,OFFSET(WLC!$B$507,2,Sintesi!E$3,78,5),4,FALSE)</f>
        <v>15.65985</v>
      </c>
      <c r="F185" s="31">
        <f ca="1">VLOOKUP($B185,OFFSET(WLC!$B$507,2,Sintesi!F$3,78,5),4,FALSE)</f>
        <v>15.6547</v>
      </c>
      <c r="G185" s="31">
        <f ca="1">VLOOKUP($B185,OFFSET(WLC!$B$507,2,Sintesi!G$3,78,5),4,FALSE)</f>
        <v>15.53567</v>
      </c>
      <c r="H185" s="31">
        <f ca="1">VLOOKUP($B185,OFFSET(WLC!$B$507,2,Sintesi!H$3,78,5),4,FALSE)</f>
        <v>15.374309999999999</v>
      </c>
      <c r="I185" s="31">
        <f ca="1">VLOOKUP($B185,OFFSET(WLC!$B$507,2,Sintesi!I$3,78,5),4,FALSE)</f>
        <v>14.96026</v>
      </c>
      <c r="J185" s="31">
        <f ca="1">VLOOKUP($B185,OFFSET(WLC!$B$507,2,Sintesi!J$3,78,5),4,FALSE)</f>
        <v>14.597630000000001</v>
      </c>
      <c r="K185" s="31">
        <f ca="1">VLOOKUP($B185,OFFSET(WLC!$B$507,2,Sintesi!K$3,78,5),4,FALSE)</f>
        <v>13.958209999999999</v>
      </c>
      <c r="L185" s="31">
        <f ca="1">VLOOKUP($B185,OFFSET(WLC!$B$507,2,Sintesi!L$3,78,5),4,FALSE)</f>
        <v>13.116529999999999</v>
      </c>
      <c r="M185" s="31">
        <f ca="1">VLOOKUP($B185,OFFSET(WLC!$B$507,2,Sintesi!M$3,78,5),4,FALSE)</f>
        <v>12.156459999999999</v>
      </c>
      <c r="N185" s="31">
        <f ca="1">VLOOKUP($B185,OFFSET(WLC!$B$507,2,Sintesi!N$3,78,5),4,FALSE)</f>
        <v>10.61787</v>
      </c>
      <c r="O185" s="31">
        <f ca="1">VLOOKUP($B185,OFFSET(WLC!$B$507,2,Sintesi!O$3,78,5),4,FALSE)</f>
        <v>9.9422999999999995</v>
      </c>
      <c r="P185" s="31"/>
      <c r="Q185" s="31"/>
      <c r="R185" s="31"/>
      <c r="S185" s="31"/>
      <c r="Y185" s="15">
        <v>0.12</v>
      </c>
      <c r="Z185" s="15">
        <f t="shared" si="232"/>
        <v>0.03</v>
      </c>
      <c r="AA185" s="20">
        <v>0.25</v>
      </c>
      <c r="AB185" s="16">
        <f t="shared" ca="1" si="226"/>
        <v>3.1033533333333336</v>
      </c>
      <c r="AC185" s="16">
        <f t="shared" ca="1" si="226"/>
        <v>3.0714433333333333</v>
      </c>
      <c r="AD185" s="16">
        <f t="shared" ca="1" si="226"/>
        <v>3.059885</v>
      </c>
      <c r="AE185" s="16">
        <f t="shared" ca="1" si="226"/>
        <v>3.0393816666666669</v>
      </c>
      <c r="AF185" s="16">
        <f t="shared" ca="1" si="226"/>
        <v>3.0136700000000003</v>
      </c>
      <c r="AG185" s="16">
        <f t="shared" ca="1" si="226"/>
        <v>2.9846241666666664</v>
      </c>
      <c r="AH185" s="16">
        <f t="shared" ca="1" si="226"/>
        <v>2.9339299999999997</v>
      </c>
      <c r="AI185" s="16">
        <f t="shared" ca="1" si="226"/>
        <v>2.8815275000000002</v>
      </c>
      <c r="AJ185" s="16">
        <f t="shared" ca="1" si="226"/>
        <v>2.8142258333333334</v>
      </c>
      <c r="AK185" s="16">
        <f t="shared" ca="1" si="226"/>
        <v>2.7462633333333333</v>
      </c>
      <c r="AL185" s="16">
        <f t="shared" ca="1" si="226"/>
        <v>2.6887758333333336</v>
      </c>
      <c r="AM185" s="16">
        <f t="shared" ca="1" si="226"/>
        <v>2.7299241666666667</v>
      </c>
      <c r="AN185" s="16">
        <f t="shared" ca="1" si="226"/>
        <v>3.1156241666666666</v>
      </c>
      <c r="AO185" s="16"/>
      <c r="AP185" s="16"/>
      <c r="AQ185" s="16"/>
      <c r="AR185" s="16"/>
      <c r="AU185" s="33">
        <f t="shared" ca="1" si="229"/>
        <v>2.8083611111111111</v>
      </c>
      <c r="AV185" s="15">
        <f t="shared" ca="1" si="227"/>
        <v>90</v>
      </c>
      <c r="AW185" s="33">
        <f t="shared" ca="1" si="230"/>
        <v>3.123887777777778</v>
      </c>
      <c r="AX185" s="15">
        <f t="shared" ca="1" si="228"/>
        <v>181</v>
      </c>
      <c r="AY185" s="35">
        <f t="shared" ca="1" si="231"/>
        <v>0.10100448195073171</v>
      </c>
    </row>
    <row r="186" spans="1:51" x14ac:dyDescent="0.3">
      <c r="A186" s="133">
        <v>180</v>
      </c>
      <c r="B186" s="17" t="s">
        <v>30</v>
      </c>
      <c r="C186" s="18">
        <f ca="1">VLOOKUP($B186,OFFSET(Push!$H$2,2,0,78,5),4,FALSE)</f>
        <v>35.506740000000001</v>
      </c>
      <c r="D186" s="18">
        <f ca="1">VLOOKUP($B186,OFFSET(WLC!$B$507,2,Sintesi!D$3,78,5),4,FALSE)</f>
        <v>35.068600000000004</v>
      </c>
      <c r="E186" s="18">
        <f ca="1">VLOOKUP($B186,OFFSET(WLC!$B$507,2,Sintesi!E$3,78,5),4,FALSE)</f>
        <v>34.932160000000003</v>
      </c>
      <c r="F186" s="18">
        <f ca="1">VLOOKUP($B186,OFFSET(WLC!$B$507,2,Sintesi!F$3,78,5),4,FALSE)</f>
        <v>34.558709999999998</v>
      </c>
      <c r="G186" s="18">
        <f ca="1">VLOOKUP($B186,OFFSET(WLC!$B$507,2,Sintesi!G$3,78,5),4,FALSE)</f>
        <v>34.282380000000003</v>
      </c>
      <c r="H186" s="18">
        <f ca="1">VLOOKUP($B186,OFFSET(WLC!$B$507,2,Sintesi!H$3,78,5),4,FALSE)</f>
        <v>33.926490000000001</v>
      </c>
      <c r="I186" s="18">
        <f ca="1">VLOOKUP($B186,OFFSET(WLC!$B$507,2,Sintesi!I$3,78,5),4,FALSE)</f>
        <v>33.607230000000001</v>
      </c>
      <c r="J186" s="18">
        <f ca="1">VLOOKUP($B186,OFFSET(WLC!$B$507,2,Sintesi!J$3,78,5),4,FALSE)</f>
        <v>32.975700000000003</v>
      </c>
      <c r="K186" s="18">
        <f ca="1">VLOOKUP($B186,OFFSET(WLC!$B$507,2,Sintesi!K$3,78,5),4,FALSE)</f>
        <v>32.322679999999998</v>
      </c>
      <c r="L186" s="18">
        <f ca="1">VLOOKUP($B186,OFFSET(WLC!$B$507,2,Sintesi!L$3,78,5),4,FALSE)</f>
        <v>31.57751</v>
      </c>
      <c r="M186" s="18">
        <f ca="1">VLOOKUP($B186,OFFSET(WLC!$B$507,2,Sintesi!M$3,78,5),4,FALSE)</f>
        <v>30.305949999999999</v>
      </c>
      <c r="N186" s="18">
        <f ca="1">VLOOKUP($B186,OFFSET(WLC!$B$507,2,Sintesi!N$3,78,5),4,FALSE)</f>
        <v>29.011890000000001</v>
      </c>
      <c r="O186" s="18">
        <f ca="1">VLOOKUP($B186,OFFSET(WLC!$B$507,2,Sintesi!O$3,78,5),4,FALSE)</f>
        <v>26.206140000000001</v>
      </c>
      <c r="P186" s="18"/>
      <c r="Q186" s="18"/>
      <c r="R186" s="18"/>
      <c r="S186" s="18"/>
      <c r="AU186" s="33">
        <f t="shared" ca="1" si="229"/>
        <v>2.6887758333333336</v>
      </c>
      <c r="AV186" s="15">
        <f t="shared" ca="1" si="227"/>
        <v>90</v>
      </c>
      <c r="AW186" s="33">
        <f t="shared" ca="1" si="230"/>
        <v>3.1033533333333336</v>
      </c>
      <c r="AX186" s="15">
        <f t="shared" ca="1" si="228"/>
        <v>181</v>
      </c>
      <c r="AY186" s="35">
        <f t="shared" ca="1" si="231"/>
        <v>0.13359017020298472</v>
      </c>
    </row>
    <row r="187" spans="1:51" x14ac:dyDescent="0.3">
      <c r="A187" s="133">
        <v>181</v>
      </c>
      <c r="B187" s="17" t="s">
        <v>33</v>
      </c>
      <c r="C187" s="18">
        <f ca="1">VLOOKUP($B187,OFFSET(Push!$H$2,2,0,78,5),4,FALSE)</f>
        <v>112.40157000000001</v>
      </c>
      <c r="D187" s="18">
        <f ca="1">VLOOKUP($B187,OFFSET(WLC!$B$507,2,Sintesi!D$3,78,5),4,FALSE)</f>
        <v>109.83846</v>
      </c>
      <c r="E187" s="18">
        <f ca="1">VLOOKUP($B187,OFFSET(WLC!$B$507,2,Sintesi!E$3,78,5),4,FALSE)</f>
        <v>108.99109</v>
      </c>
      <c r="F187" s="18">
        <f ca="1">VLOOKUP($B187,OFFSET(WLC!$B$507,2,Sintesi!F$3,78,5),4,FALSE)</f>
        <v>107.46953999999999</v>
      </c>
      <c r="G187" s="18">
        <f ca="1">VLOOKUP($B187,OFFSET(WLC!$B$507,2,Sintesi!G$3,78,5),4,FALSE)</f>
        <v>105.80982</v>
      </c>
      <c r="H187" s="18">
        <f ca="1">VLOOKUP($B187,OFFSET(WLC!$B$507,2,Sintesi!H$3,78,5),4,FALSE)</f>
        <v>103.77063</v>
      </c>
      <c r="I187" s="18">
        <f ca="1">VLOOKUP($B187,OFFSET(WLC!$B$507,2,Sintesi!I$3,78,5),4,FALSE)</f>
        <v>101.52163</v>
      </c>
      <c r="J187" s="18">
        <f ca="1">VLOOKUP($B187,OFFSET(WLC!$B$507,2,Sintesi!J$3,78,5),4,FALSE)</f>
        <v>97.980940000000004</v>
      </c>
      <c r="K187" s="18">
        <f ca="1">VLOOKUP($B187,OFFSET(WLC!$B$507,2,Sintesi!K$3,78,5),4,FALSE)</f>
        <v>93.776219999999995</v>
      </c>
      <c r="L187" s="18">
        <f ca="1">VLOOKUP($B187,OFFSET(WLC!$B$507,2,Sintesi!L$3,78,5),4,FALSE)</f>
        <v>88.72457</v>
      </c>
      <c r="M187" s="18">
        <f ca="1">VLOOKUP($B187,OFFSET(WLC!$B$507,2,Sintesi!M$3,78,5),4,FALSE)</f>
        <v>82.446240000000003</v>
      </c>
      <c r="N187" s="18">
        <f ca="1">VLOOKUP($B187,OFFSET(WLC!$B$507,2,Sintesi!N$3,78,5),4,FALSE)</f>
        <v>75.371359999999996</v>
      </c>
      <c r="O187" s="18">
        <f ca="1">VLOOKUP($B187,OFFSET(WLC!$B$507,2,Sintesi!O$3,78,5),4,FALSE)</f>
        <v>66.204459999999997</v>
      </c>
      <c r="P187" s="18"/>
      <c r="Q187" s="18"/>
      <c r="R187" s="18"/>
      <c r="S187" s="18"/>
      <c r="Y187" s="14" t="s">
        <v>75</v>
      </c>
    </row>
    <row r="188" spans="1:51" x14ac:dyDescent="0.3">
      <c r="A188" s="133">
        <v>182</v>
      </c>
      <c r="B188" s="12" t="s">
        <v>43</v>
      </c>
      <c r="C188" s="13">
        <f ca="1">VLOOKUP($B188,OFFSET(Push!$H$2,2,0,78,5),4,FALSE)</f>
        <v>5.9177900000000001</v>
      </c>
      <c r="D188" s="13">
        <f ca="1">VLOOKUP($B188,OFFSET(WLC!$B$507,2,Sintesi!D$3,78,5),4,FALSE)</f>
        <v>5.8447699999999996</v>
      </c>
      <c r="E188" s="13">
        <f ca="1">VLOOKUP($B188,OFFSET(WLC!$B$507,2,Sintesi!E$3,78,5),4,FALSE)</f>
        <v>5.8220299999999998</v>
      </c>
      <c r="F188" s="13">
        <f ca="1">VLOOKUP($B188,OFFSET(WLC!$B$507,2,Sintesi!F$3,78,5),4,FALSE)</f>
        <v>5.7597899999999997</v>
      </c>
      <c r="G188" s="13">
        <f ca="1">VLOOKUP($B188,OFFSET(WLC!$B$507,2,Sintesi!G$3,78,5),4,FALSE)</f>
        <v>5.71373</v>
      </c>
      <c r="H188" s="13">
        <f ca="1">VLOOKUP($B188,OFFSET(WLC!$B$507,2,Sintesi!H$3,78,5),4,FALSE)</f>
        <v>5.65442</v>
      </c>
      <c r="I188" s="13">
        <f ca="1">VLOOKUP($B188,OFFSET(WLC!$B$507,2,Sintesi!I$3,78,5),4,FALSE)</f>
        <v>5.60121</v>
      </c>
      <c r="J188" s="13">
        <f ca="1">VLOOKUP($B188,OFFSET(WLC!$B$507,2,Sintesi!J$3,78,5),4,FALSE)</f>
        <v>5.4959499999999997</v>
      </c>
      <c r="K188" s="13">
        <f ca="1">VLOOKUP($B188,OFFSET(WLC!$B$507,2,Sintesi!K$3,78,5),4,FALSE)</f>
        <v>5.3871099999999998</v>
      </c>
      <c r="L188" s="13">
        <f ca="1">VLOOKUP($B188,OFFSET(WLC!$B$507,2,Sintesi!L$3,78,5),4,FALSE)</f>
        <v>5.2629200000000003</v>
      </c>
      <c r="M188" s="13">
        <f ca="1">VLOOKUP($B188,OFFSET(WLC!$B$507,2,Sintesi!M$3,78,5),4,FALSE)</f>
        <v>5.0509899999999996</v>
      </c>
      <c r="N188" s="13">
        <f ca="1">VLOOKUP($B188,OFFSET(WLC!$B$507,2,Sintesi!N$3,78,5),4,FALSE)</f>
        <v>4.8353200000000003</v>
      </c>
      <c r="O188" s="13">
        <f ca="1">VLOOKUP($B188,OFFSET(WLC!$B$507,2,Sintesi!O$3,78,5),4,FALSE)</f>
        <v>4.3676899999999996</v>
      </c>
      <c r="P188" s="13"/>
      <c r="Q188" s="13"/>
      <c r="R188" s="13"/>
      <c r="S188" s="13"/>
      <c r="Y188" s="9" t="s">
        <v>71</v>
      </c>
      <c r="Z188" s="9" t="s">
        <v>72</v>
      </c>
      <c r="AA188" s="9" t="s">
        <v>74</v>
      </c>
      <c r="AB188" s="30" t="str">
        <f t="shared" ref="AB188:AR188" si="233">AB174</f>
        <v>Push</v>
      </c>
      <c r="AC188" s="9">
        <f t="shared" ca="1" si="233"/>
        <v>180</v>
      </c>
      <c r="AD188" s="9">
        <f t="shared" ca="1" si="233"/>
        <v>170</v>
      </c>
      <c r="AE188" s="9">
        <f t="shared" ca="1" si="233"/>
        <v>160</v>
      </c>
      <c r="AF188" s="9">
        <f t="shared" ca="1" si="233"/>
        <v>150</v>
      </c>
      <c r="AG188" s="9">
        <f t="shared" ca="1" si="233"/>
        <v>140</v>
      </c>
      <c r="AH188" s="9">
        <f t="shared" ca="1" si="233"/>
        <v>130</v>
      </c>
      <c r="AI188" s="9">
        <f t="shared" ca="1" si="233"/>
        <v>120</v>
      </c>
      <c r="AJ188" s="9">
        <f t="shared" ca="1" si="233"/>
        <v>110</v>
      </c>
      <c r="AK188" s="9">
        <f t="shared" ca="1" si="233"/>
        <v>100</v>
      </c>
      <c r="AL188" s="9">
        <f t="shared" ca="1" si="233"/>
        <v>90</v>
      </c>
      <c r="AM188" s="9">
        <f t="shared" ca="1" si="233"/>
        <v>80</v>
      </c>
      <c r="AN188" s="9">
        <f t="shared" ca="1" si="233"/>
        <v>70</v>
      </c>
      <c r="AO188" s="9" t="str">
        <f t="shared" si="233"/>
        <v>ND</v>
      </c>
      <c r="AP188" s="9" t="str">
        <f t="shared" si="233"/>
        <v>ND</v>
      </c>
      <c r="AQ188" s="9" t="str">
        <f t="shared" si="233"/>
        <v>ND</v>
      </c>
      <c r="AR188" s="9" t="str">
        <f t="shared" si="233"/>
        <v>ND</v>
      </c>
    </row>
    <row r="189" spans="1:51" x14ac:dyDescent="0.3">
      <c r="A189" s="133">
        <v>183</v>
      </c>
      <c r="B189" s="12" t="s">
        <v>44</v>
      </c>
      <c r="C189" s="13">
        <f ca="1">VLOOKUP($B189,OFFSET(Push!$H$2,2,0,78,5),4,FALSE)</f>
        <v>6.6881399999999998</v>
      </c>
      <c r="D189" s="13">
        <f ca="1">VLOOKUP($B189,OFFSET(WLC!$B$507,2,Sintesi!D$3,78,5),4,FALSE)</f>
        <v>6.5884600000000004</v>
      </c>
      <c r="E189" s="13">
        <f ca="1">VLOOKUP($B189,OFFSET(WLC!$B$507,2,Sintesi!E$3,78,5),4,FALSE)</f>
        <v>6.5632700000000002</v>
      </c>
      <c r="F189" s="13">
        <f ca="1">VLOOKUP($B189,OFFSET(WLC!$B$507,2,Sintesi!F$3,78,5),4,FALSE)</f>
        <v>6.4885700000000002</v>
      </c>
      <c r="G189" s="13">
        <f ca="1">VLOOKUP($B189,OFFSET(WLC!$B$507,2,Sintesi!G$3,78,5),4,FALSE)</f>
        <v>6.42265</v>
      </c>
      <c r="H189" s="13">
        <f ca="1">VLOOKUP($B189,OFFSET(WLC!$B$507,2,Sintesi!H$3,78,5),4,FALSE)</f>
        <v>6.3469499999999996</v>
      </c>
      <c r="I189" s="13">
        <f ca="1">VLOOKUP($B189,OFFSET(WLC!$B$507,2,Sintesi!I$3,78,5),4,FALSE)</f>
        <v>6.2644299999999999</v>
      </c>
      <c r="J189" s="13">
        <f ca="1">VLOOKUP($B189,OFFSET(WLC!$B$507,2,Sintesi!J$3,78,5),4,FALSE)</f>
        <v>6.1207399999999996</v>
      </c>
      <c r="K189" s="13">
        <f ca="1">VLOOKUP($B189,OFFSET(WLC!$B$507,2,Sintesi!K$3,78,5),4,FALSE)</f>
        <v>5.9654800000000003</v>
      </c>
      <c r="L189" s="13">
        <f ca="1">VLOOKUP($B189,OFFSET(WLC!$B$507,2,Sintesi!L$3,78,5),4,FALSE)</f>
        <v>5.7654500000000004</v>
      </c>
      <c r="M189" s="13">
        <f ca="1">VLOOKUP($B189,OFFSET(WLC!$B$507,2,Sintesi!M$3,78,5),4,FALSE)</f>
        <v>5.48827</v>
      </c>
      <c r="N189" s="13">
        <f ca="1">VLOOKUP($B189,OFFSET(WLC!$B$507,2,Sintesi!N$3,78,5),4,FALSE)</f>
        <v>5.1986100000000004</v>
      </c>
      <c r="O189" s="13">
        <f ca="1">VLOOKUP($B189,OFFSET(WLC!$B$507,2,Sintesi!O$3,78,5),4,FALSE)</f>
        <v>4.6759300000000001</v>
      </c>
      <c r="P189" s="13"/>
      <c r="Q189" s="13"/>
      <c r="R189" s="13"/>
      <c r="S189" s="13"/>
      <c r="Y189" s="15">
        <v>0.12</v>
      </c>
      <c r="Z189" s="15">
        <f t="shared" ref="Z189:Z190" si="234">Y189*AA189</f>
        <v>0.96</v>
      </c>
      <c r="AA189" s="15">
        <v>8</v>
      </c>
      <c r="AB189" s="16">
        <f t="shared" ref="AB189:AN189" ca="1" si="235">Price-Dir_Cost-AB175</f>
        <v>9.9869433333333326</v>
      </c>
      <c r="AC189" s="16">
        <f t="shared" ca="1" si="235"/>
        <v>9.8979533333333336</v>
      </c>
      <c r="AD189" s="16">
        <f t="shared" ca="1" si="235"/>
        <v>9.8239000000000001</v>
      </c>
      <c r="AE189" s="16">
        <f t="shared" ca="1" si="235"/>
        <v>9.8538066666666673</v>
      </c>
      <c r="AF189" s="16">
        <f t="shared" ca="1" si="235"/>
        <v>9.7434799999999999</v>
      </c>
      <c r="AG189" s="16">
        <f t="shared" ca="1" si="235"/>
        <v>9.4906066666666664</v>
      </c>
      <c r="AH189" s="16">
        <f t="shared" ca="1" si="235"/>
        <v>9.1142500000000002</v>
      </c>
      <c r="AI189" s="16">
        <f t="shared" ca="1" si="235"/>
        <v>8.39297</v>
      </c>
      <c r="AJ189" s="16">
        <f t="shared" ca="1" si="235"/>
        <v>7.1508833333333337</v>
      </c>
      <c r="AK189" s="16">
        <f t="shared" ca="1" si="235"/>
        <v>4.8781133333333333</v>
      </c>
      <c r="AL189" s="16">
        <f t="shared" ca="1" si="235"/>
        <v>1.1897933333333341</v>
      </c>
      <c r="AM189" s="16">
        <f t="shared" ca="1" si="235"/>
        <v>-7.6646033333333321</v>
      </c>
      <c r="AN189" s="16">
        <f t="shared" ca="1" si="235"/>
        <v>-26.743923333333328</v>
      </c>
      <c r="AO189" s="16"/>
      <c r="AP189" s="16"/>
      <c r="AQ189" s="16"/>
      <c r="AR189" s="16"/>
    </row>
    <row r="190" spans="1:51" x14ac:dyDescent="0.3">
      <c r="A190" s="133">
        <v>184</v>
      </c>
      <c r="B190" s="12" t="s">
        <v>19</v>
      </c>
      <c r="C190" s="13">
        <f ca="1">VLOOKUP($B190,OFFSET(Push!$H$2,2,0,78,5),4,FALSE)</f>
        <v>1.6825300000000001</v>
      </c>
      <c r="D190" s="13">
        <f ca="1">VLOOKUP($B190,OFFSET(WLC!$B$507,2,Sintesi!D$3,78,5),4,FALSE)</f>
        <v>1.6553899999999999</v>
      </c>
      <c r="E190" s="13">
        <f ca="1">VLOOKUP($B190,OFFSET(WLC!$B$507,2,Sintesi!E$3,78,5),4,FALSE)</f>
        <v>1.6464700000000001</v>
      </c>
      <c r="F190" s="13">
        <f ca="1">VLOOKUP($B190,OFFSET(WLC!$B$507,2,Sintesi!F$3,78,5),4,FALSE)</f>
        <v>1.6263799999999999</v>
      </c>
      <c r="G190" s="13">
        <f ca="1">VLOOKUP($B190,OFFSET(WLC!$B$507,2,Sintesi!G$3,78,5),4,FALSE)</f>
        <v>1.6080700000000001</v>
      </c>
      <c r="H190" s="13">
        <f ca="1">VLOOKUP($B190,OFFSET(WLC!$B$507,2,Sintesi!H$3,78,5),4,FALSE)</f>
        <v>1.58595</v>
      </c>
      <c r="I190" s="13">
        <f ca="1">VLOOKUP($B190,OFFSET(WLC!$B$507,2,Sintesi!I$3,78,5),4,FALSE)</f>
        <v>1.56033</v>
      </c>
      <c r="J190" s="13">
        <f ca="1">VLOOKUP($B190,OFFSET(WLC!$B$507,2,Sintesi!J$3,78,5),4,FALSE)</f>
        <v>1.5203100000000001</v>
      </c>
      <c r="K190" s="13">
        <f ca="1">VLOOKUP($B190,OFFSET(WLC!$B$507,2,Sintesi!K$3,78,5),4,FALSE)</f>
        <v>1.4741200000000001</v>
      </c>
      <c r="L190" s="13">
        <f ca="1">VLOOKUP($B190,OFFSET(WLC!$B$507,2,Sintesi!L$3,78,5),4,FALSE)</f>
        <v>1.4182900000000001</v>
      </c>
      <c r="M190" s="13">
        <f ca="1">VLOOKUP($B190,OFFSET(WLC!$B$507,2,Sintesi!M$3,78,5),4,FALSE)</f>
        <v>1.34554</v>
      </c>
      <c r="N190" s="13">
        <f ca="1">VLOOKUP($B190,OFFSET(WLC!$B$507,2,Sintesi!N$3,78,5),4,FALSE)</f>
        <v>1.26936</v>
      </c>
      <c r="O190" s="13">
        <f ca="1">VLOOKUP($B190,OFFSET(WLC!$B$507,2,Sintesi!O$3,78,5),4,FALSE)</f>
        <v>1.1481699999999999</v>
      </c>
      <c r="P190" s="13"/>
      <c r="Q190" s="13"/>
      <c r="R190" s="13"/>
      <c r="S190" s="13"/>
      <c r="Y190" s="15">
        <v>0.12</v>
      </c>
      <c r="Z190" s="15">
        <f t="shared" si="234"/>
        <v>0.84</v>
      </c>
      <c r="AA190" s="15">
        <v>7</v>
      </c>
      <c r="AB190" s="16">
        <f t="shared" ref="AB190:AN190" ca="1" si="236">Price-Dir_Cost-AB176</f>
        <v>10.233356666666666</v>
      </c>
      <c r="AC190" s="16">
        <f t="shared" ca="1" si="236"/>
        <v>10.159966666666666</v>
      </c>
      <c r="AD190" s="16">
        <f t="shared" ca="1" si="236"/>
        <v>10.096959999999999</v>
      </c>
      <c r="AE190" s="16">
        <f t="shared" ca="1" si="236"/>
        <v>10.125653333333332</v>
      </c>
      <c r="AF190" s="16">
        <f t="shared" ca="1" si="236"/>
        <v>10.032879999999999</v>
      </c>
      <c r="AG190" s="16">
        <f t="shared" ca="1" si="236"/>
        <v>9.8163833333333343</v>
      </c>
      <c r="AH190" s="16">
        <f t="shared" ca="1" si="236"/>
        <v>9.4951299999999996</v>
      </c>
      <c r="AI190" s="16">
        <f t="shared" ca="1" si="236"/>
        <v>8.8736800000000002</v>
      </c>
      <c r="AJ190" s="16">
        <f t="shared" ca="1" si="236"/>
        <v>7.8005466666666665</v>
      </c>
      <c r="AK190" s="16">
        <f t="shared" ca="1" si="236"/>
        <v>5.8298066666666664</v>
      </c>
      <c r="AL190" s="16">
        <f t="shared" ca="1" si="236"/>
        <v>2.6248166666666677</v>
      </c>
      <c r="AM190" s="16">
        <f t="shared" ca="1" si="236"/>
        <v>-5.0923866666666662</v>
      </c>
      <c r="AN190" s="16">
        <f t="shared" ca="1" si="236"/>
        <v>-21.759626666666662</v>
      </c>
      <c r="AO190" s="16"/>
      <c r="AP190" s="16"/>
      <c r="AQ190" s="16"/>
      <c r="AR190" s="16"/>
    </row>
    <row r="191" spans="1:51" x14ac:dyDescent="0.3">
      <c r="A191" s="133">
        <v>185</v>
      </c>
      <c r="B191" s="12" t="s">
        <v>20</v>
      </c>
      <c r="C191" s="13">
        <f ca="1">VLOOKUP($B191,OFFSET(Push!$H$2,2,0,78,5),4,FALSE)</f>
        <v>1.3592200000000001</v>
      </c>
      <c r="D191" s="13">
        <f ca="1">VLOOKUP($B191,OFFSET(WLC!$B$507,2,Sintesi!D$3,78,5),4,FALSE)</f>
        <v>1.3505499999999999</v>
      </c>
      <c r="E191" s="13">
        <f ca="1">VLOOKUP($B191,OFFSET(WLC!$B$507,2,Sintesi!E$3,78,5),4,FALSE)</f>
        <v>1.3451500000000001</v>
      </c>
      <c r="F191" s="13">
        <f ca="1">VLOOKUP($B191,OFFSET(WLC!$B$507,2,Sintesi!F$3,78,5),4,FALSE)</f>
        <v>1.34504</v>
      </c>
      <c r="G191" s="13">
        <f ca="1">VLOOKUP($B191,OFFSET(WLC!$B$507,2,Sintesi!G$3,78,5),4,FALSE)</f>
        <v>1.33325</v>
      </c>
      <c r="H191" s="13">
        <f ca="1">VLOOKUP($B191,OFFSET(WLC!$B$507,2,Sintesi!H$3,78,5),4,FALSE)</f>
        <v>1.3172299999999999</v>
      </c>
      <c r="I191" s="13">
        <f ca="1">VLOOKUP($B191,OFFSET(WLC!$B$507,2,Sintesi!I$3,78,5),4,FALSE)</f>
        <v>1.2783800000000001</v>
      </c>
      <c r="J191" s="13">
        <f ca="1">VLOOKUP($B191,OFFSET(WLC!$B$507,2,Sintesi!J$3,78,5),4,FALSE)</f>
        <v>1.2410399999999999</v>
      </c>
      <c r="K191" s="13">
        <f ca="1">VLOOKUP($B191,OFFSET(WLC!$B$507,2,Sintesi!K$3,78,5),4,FALSE)</f>
        <v>1.1776899999999999</v>
      </c>
      <c r="L191" s="13">
        <f ca="1">VLOOKUP($B191,OFFSET(WLC!$B$507,2,Sintesi!L$3,78,5),4,FALSE)</f>
        <v>1.09005</v>
      </c>
      <c r="M191" s="13">
        <f ca="1">VLOOKUP($B191,OFFSET(WLC!$B$507,2,Sintesi!M$3,78,5),4,FALSE)</f>
        <v>0.98448000000000002</v>
      </c>
      <c r="N191" s="13">
        <f ca="1">VLOOKUP($B191,OFFSET(WLC!$B$507,2,Sintesi!N$3,78,5),4,FALSE)</f>
        <v>0.81750999999999996</v>
      </c>
      <c r="O191" s="13">
        <f ca="1">VLOOKUP($B191,OFFSET(WLC!$B$507,2,Sintesi!O$3,78,5),4,FALSE)</f>
        <v>0.72138000000000002</v>
      </c>
      <c r="P191" s="13"/>
      <c r="Q191" s="13"/>
      <c r="R191" s="13"/>
      <c r="S191" s="13"/>
      <c r="Y191" s="15">
        <v>0.12</v>
      </c>
      <c r="Z191" s="15">
        <f>Y191*AA191</f>
        <v>0.72</v>
      </c>
      <c r="AA191" s="15">
        <v>6</v>
      </c>
      <c r="AB191" s="16">
        <f t="shared" ref="AB191:AN191" ca="1" si="237">Price-Dir_Cost-AB177</f>
        <v>10.479769999999998</v>
      </c>
      <c r="AC191" s="16">
        <f t="shared" ca="1" si="237"/>
        <v>10.421980000000001</v>
      </c>
      <c r="AD191" s="16">
        <f t="shared" ca="1" si="237"/>
        <v>10.37002</v>
      </c>
      <c r="AE191" s="16">
        <f t="shared" ca="1" si="237"/>
        <v>10.397500000000001</v>
      </c>
      <c r="AF191" s="16">
        <f t="shared" ca="1" si="237"/>
        <v>10.322279999999999</v>
      </c>
      <c r="AG191" s="16">
        <f t="shared" ca="1" si="237"/>
        <v>10.142160000000001</v>
      </c>
      <c r="AH191" s="16">
        <f t="shared" ca="1" si="237"/>
        <v>9.8760100000000008</v>
      </c>
      <c r="AI191" s="16">
        <f t="shared" ca="1" si="237"/>
        <v>9.3543900000000004</v>
      </c>
      <c r="AJ191" s="16">
        <f t="shared" ca="1" si="237"/>
        <v>8.4502100000000002</v>
      </c>
      <c r="AK191" s="16">
        <f t="shared" ca="1" si="237"/>
        <v>6.7814999999999994</v>
      </c>
      <c r="AL191" s="16">
        <f t="shared" ca="1" si="237"/>
        <v>4.0598400000000012</v>
      </c>
      <c r="AM191" s="16">
        <f t="shared" ca="1" si="237"/>
        <v>-2.5201700000000002</v>
      </c>
      <c r="AN191" s="16">
        <f t="shared" ca="1" si="237"/>
        <v>-16.77533</v>
      </c>
      <c r="AO191" s="16"/>
      <c r="AP191" s="16"/>
      <c r="AQ191" s="16"/>
      <c r="AR191" s="16"/>
    </row>
    <row r="192" spans="1:51" x14ac:dyDescent="0.3">
      <c r="A192" s="133">
        <v>186</v>
      </c>
      <c r="B192" s="12" t="s">
        <v>23</v>
      </c>
      <c r="C192" s="13">
        <f ca="1">VLOOKUP($B192,OFFSET(Push!$H$2,2,0,78,5),4,FALSE)</f>
        <v>0.73924000000000001</v>
      </c>
      <c r="D192" s="13">
        <f ca="1">VLOOKUP($B192,OFFSET(WLC!$B$507,2,Sintesi!D$3,78,5),4,FALSE)</f>
        <v>0.78603999999999996</v>
      </c>
      <c r="E192" s="13">
        <f ca="1">VLOOKUP($B192,OFFSET(WLC!$B$507,2,Sintesi!E$3,78,5),4,FALSE)</f>
        <v>0.81918000000000002</v>
      </c>
      <c r="F192" s="13">
        <f ca="1">VLOOKUP($B192,OFFSET(WLC!$B$507,2,Sintesi!F$3,78,5),4,FALSE)</f>
        <v>0.81554000000000004</v>
      </c>
      <c r="G192" s="13">
        <f ca="1">VLOOKUP($B192,OFFSET(WLC!$B$507,2,Sintesi!G$3,78,5),4,FALSE)</f>
        <v>0.86819999999999997</v>
      </c>
      <c r="H192" s="13">
        <f ca="1">VLOOKUP($B192,OFFSET(WLC!$B$507,2,Sintesi!H$3,78,5),4,FALSE)</f>
        <v>0.97733000000000003</v>
      </c>
      <c r="I192" s="13">
        <f ca="1">VLOOKUP($B192,OFFSET(WLC!$B$507,2,Sintesi!I$3,78,5),4,FALSE)</f>
        <v>1.1426400000000001</v>
      </c>
      <c r="J192" s="13">
        <f ca="1">VLOOKUP($B192,OFFSET(WLC!$B$507,2,Sintesi!J$3,78,5),4,FALSE)</f>
        <v>1.4421299999999999</v>
      </c>
      <c r="K192" s="13">
        <f ca="1">VLOOKUP($B192,OFFSET(WLC!$B$507,2,Sintesi!K$3,78,5),4,FALSE)</f>
        <v>1.94899</v>
      </c>
      <c r="L192" s="13">
        <f ca="1">VLOOKUP($B192,OFFSET(WLC!$B$507,2,Sintesi!L$3,78,5),4,FALSE)</f>
        <v>2.8550800000000001</v>
      </c>
      <c r="M192" s="13">
        <f ca="1">VLOOKUP($B192,OFFSET(WLC!$B$507,2,Sintesi!M$3,78,5),4,FALSE)</f>
        <v>4.3050699999999997</v>
      </c>
      <c r="N192" s="13">
        <f ca="1">VLOOKUP($B192,OFFSET(WLC!$B$507,2,Sintesi!N$3,78,5),4,FALSE)</f>
        <v>7.7166499999999996</v>
      </c>
      <c r="O192" s="13">
        <f ca="1">VLOOKUP($B192,OFFSET(WLC!$B$507,2,Sintesi!O$3,78,5),4,FALSE)</f>
        <v>14.95289</v>
      </c>
      <c r="P192" s="13"/>
      <c r="Q192" s="13"/>
      <c r="R192" s="13"/>
      <c r="S192" s="13"/>
      <c r="Y192" s="15">
        <v>0.12</v>
      </c>
      <c r="Z192" s="15">
        <f t="shared" ref="Z192:Z199" si="238">Y192*AA192</f>
        <v>0.6</v>
      </c>
      <c r="AA192" s="15">
        <v>5</v>
      </c>
      <c r="AB192" s="16">
        <f t="shared" ref="AB192:AN192" ca="1" si="239">Price-Dir_Cost-AB178</f>
        <v>10.726183333333333</v>
      </c>
      <c r="AC192" s="16">
        <f t="shared" ca="1" si="239"/>
        <v>10.683993333333333</v>
      </c>
      <c r="AD192" s="16">
        <f t="shared" ca="1" si="239"/>
        <v>10.643079999999999</v>
      </c>
      <c r="AE192" s="16">
        <f t="shared" ca="1" si="239"/>
        <v>10.669346666666666</v>
      </c>
      <c r="AF192" s="16">
        <f t="shared" ca="1" si="239"/>
        <v>10.61168</v>
      </c>
      <c r="AG192" s="16">
        <f t="shared" ca="1" si="239"/>
        <v>10.467936666666667</v>
      </c>
      <c r="AH192" s="16">
        <f t="shared" ca="1" si="239"/>
        <v>10.25689</v>
      </c>
      <c r="AI192" s="16">
        <f t="shared" ca="1" si="239"/>
        <v>9.8351000000000006</v>
      </c>
      <c r="AJ192" s="16">
        <f t="shared" ca="1" si="239"/>
        <v>9.099873333333333</v>
      </c>
      <c r="AK192" s="16">
        <f t="shared" ca="1" si="239"/>
        <v>7.7331933333333325</v>
      </c>
      <c r="AL192" s="16">
        <f t="shared" ca="1" si="239"/>
        <v>5.494863333333333</v>
      </c>
      <c r="AM192" s="16">
        <f t="shared" ca="1" si="239"/>
        <v>5.2046666666665686E-2</v>
      </c>
      <c r="AN192" s="16">
        <f t="shared" ca="1" si="239"/>
        <v>-11.791033333333335</v>
      </c>
      <c r="AO192" s="16"/>
      <c r="AP192" s="16"/>
      <c r="AQ192" s="16"/>
      <c r="AR192" s="16"/>
    </row>
    <row r="193" spans="1:51" x14ac:dyDescent="0.3">
      <c r="A193" s="133">
        <v>187</v>
      </c>
      <c r="B193" s="12" t="s">
        <v>17</v>
      </c>
      <c r="C193" s="13">
        <f ca="1">VLOOKUP($B193,OFFSET(Push!$H$2,2,0,78,5),4,FALSE)</f>
        <v>88.982169999999996</v>
      </c>
      <c r="D193" s="13">
        <f ca="1">VLOOKUP($B193,OFFSET(WLC!$B$507,2,Sintesi!D$3,78,5),4,FALSE)</f>
        <v>88.994029999999995</v>
      </c>
      <c r="E193" s="13">
        <f ca="1">VLOOKUP($B193,OFFSET(WLC!$B$507,2,Sintesi!E$3,78,5),4,FALSE)</f>
        <v>89.013450000000006</v>
      </c>
      <c r="F193" s="13">
        <f ca="1">VLOOKUP($B193,OFFSET(WLC!$B$507,2,Sintesi!F$3,78,5),4,FALSE)</f>
        <v>88.988709999999998</v>
      </c>
      <c r="G193" s="13">
        <f ca="1">VLOOKUP($B193,OFFSET(WLC!$B$507,2,Sintesi!G$3,78,5),4,FALSE)</f>
        <v>89.004769999999994</v>
      </c>
      <c r="H193" s="13">
        <f ca="1">VLOOKUP($B193,OFFSET(WLC!$B$507,2,Sintesi!H$3,78,5),4,FALSE)</f>
        <v>89.0745</v>
      </c>
      <c r="I193" s="13">
        <f ca="1">VLOOKUP($B193,OFFSET(WLC!$B$507,2,Sintesi!I$3,78,5),4,FALSE)</f>
        <v>89.169259999999994</v>
      </c>
      <c r="J193" s="13">
        <f ca="1">VLOOKUP($B193,OFFSET(WLC!$B$507,2,Sintesi!J$3,78,5),4,FALSE)</f>
        <v>89.381379999999993</v>
      </c>
      <c r="K193" s="13">
        <f ca="1">VLOOKUP($B193,OFFSET(WLC!$B$507,2,Sintesi!K$3,78,5),4,FALSE)</f>
        <v>89.775999999999996</v>
      </c>
      <c r="L193" s="13">
        <f ca="1">VLOOKUP($B193,OFFSET(WLC!$B$507,2,Sintesi!L$3,78,5),4,FALSE)</f>
        <v>90.519959999999998</v>
      </c>
      <c r="M193" s="13">
        <f ca="1">VLOOKUP($B193,OFFSET(WLC!$B$507,2,Sintesi!M$3,78,5),4,FALSE)</f>
        <v>91.75094</v>
      </c>
      <c r="N193" s="13">
        <f ca="1">VLOOKUP($B193,OFFSET(WLC!$B$507,2,Sintesi!N$3,78,5),4,FALSE)</f>
        <v>94.854479999999995</v>
      </c>
      <c r="O193" s="13">
        <f ca="1">VLOOKUP($B193,OFFSET(WLC!$B$507,2,Sintesi!O$3,78,5),4,FALSE)</f>
        <v>101.64888000000001</v>
      </c>
      <c r="P193" s="13"/>
      <c r="Q193" s="13"/>
      <c r="R193" s="13"/>
      <c r="S193" s="13"/>
      <c r="Y193" s="15">
        <v>0.12</v>
      </c>
      <c r="Z193" s="15">
        <f t="shared" si="238"/>
        <v>0.48</v>
      </c>
      <c r="AA193" s="15">
        <v>4</v>
      </c>
      <c r="AB193" s="16">
        <f t="shared" ref="AB193:AN193" ca="1" si="240">Price-Dir_Cost-AB179</f>
        <v>10.972596666666666</v>
      </c>
      <c r="AC193" s="16">
        <f t="shared" ca="1" si="240"/>
        <v>10.946006666666667</v>
      </c>
      <c r="AD193" s="16">
        <f t="shared" ca="1" si="240"/>
        <v>10.91614</v>
      </c>
      <c r="AE193" s="16">
        <f t="shared" ca="1" si="240"/>
        <v>10.941193333333333</v>
      </c>
      <c r="AF193" s="16">
        <f t="shared" ca="1" si="240"/>
        <v>10.90108</v>
      </c>
      <c r="AG193" s="16">
        <f t="shared" ca="1" si="240"/>
        <v>10.793713333333333</v>
      </c>
      <c r="AH193" s="16">
        <f t="shared" ca="1" si="240"/>
        <v>10.63777</v>
      </c>
      <c r="AI193" s="16">
        <f t="shared" ca="1" si="240"/>
        <v>10.315809999999999</v>
      </c>
      <c r="AJ193" s="16">
        <f t="shared" ca="1" si="240"/>
        <v>9.7495366666666676</v>
      </c>
      <c r="AK193" s="16">
        <f t="shared" ca="1" si="240"/>
        <v>8.6848866666666673</v>
      </c>
      <c r="AL193" s="16">
        <f t="shared" ca="1" si="240"/>
        <v>6.9298866666666683</v>
      </c>
      <c r="AM193" s="16">
        <f t="shared" ca="1" si="240"/>
        <v>2.6242633333333352</v>
      </c>
      <c r="AN193" s="16">
        <f t="shared" ca="1" si="240"/>
        <v>-6.8067366666666658</v>
      </c>
      <c r="AO193" s="16"/>
      <c r="AP193" s="16"/>
      <c r="AQ193" s="16"/>
      <c r="AR193" s="16"/>
    </row>
    <row r="194" spans="1:51" x14ac:dyDescent="0.3">
      <c r="A194" s="133">
        <v>188</v>
      </c>
      <c r="B194" s="12" t="s">
        <v>26</v>
      </c>
      <c r="C194" s="13">
        <f ca="1">VLOOKUP($B194,OFFSET(Push!$H$2,2,0,78,5),4,FALSE)</f>
        <v>11.12922</v>
      </c>
      <c r="D194" s="13">
        <f ca="1">VLOOKUP($B194,OFFSET(WLC!$B$507,2,Sintesi!D$3,78,5),4,FALSE)</f>
        <v>11.11838</v>
      </c>
      <c r="E194" s="13">
        <f ca="1">VLOOKUP($B194,OFFSET(WLC!$B$507,2,Sintesi!E$3,78,5),4,FALSE)</f>
        <v>11.09966</v>
      </c>
      <c r="F194" s="13">
        <f ca="1">VLOOKUP($B194,OFFSET(WLC!$B$507,2,Sintesi!F$3,78,5),4,FALSE)</f>
        <v>11.12335</v>
      </c>
      <c r="G194" s="13">
        <f ca="1">VLOOKUP($B194,OFFSET(WLC!$B$507,2,Sintesi!G$3,78,5),4,FALSE)</f>
        <v>11.09965</v>
      </c>
      <c r="H194" s="13">
        <f ca="1">VLOOKUP($B194,OFFSET(WLC!$B$507,2,Sintesi!H$3,78,5),4,FALSE)</f>
        <v>11.02843</v>
      </c>
      <c r="I194" s="13">
        <f ca="1">VLOOKUP($B194,OFFSET(WLC!$B$507,2,Sintesi!I$3,78,5),4,FALSE)</f>
        <v>10.926539999999999</v>
      </c>
      <c r="J194" s="13">
        <f ca="1">VLOOKUP($B194,OFFSET(WLC!$B$507,2,Sintesi!J$3,78,5),4,FALSE)</f>
        <v>10.70265</v>
      </c>
      <c r="K194" s="13">
        <f ca="1">VLOOKUP($B194,OFFSET(WLC!$B$507,2,Sintesi!K$3,78,5),4,FALSE)</f>
        <v>10.30485</v>
      </c>
      <c r="L194" s="13">
        <f ca="1">VLOOKUP($B194,OFFSET(WLC!$B$507,2,Sintesi!L$3,78,5),4,FALSE)</f>
        <v>9.5389800000000005</v>
      </c>
      <c r="M194" s="13">
        <f ca="1">VLOOKUP($B194,OFFSET(WLC!$B$507,2,Sintesi!M$3,78,5),4,FALSE)</f>
        <v>8.2601800000000001</v>
      </c>
      <c r="N194" s="13">
        <f ca="1">VLOOKUP($B194,OFFSET(WLC!$B$507,2,Sintesi!N$3,78,5),4,FALSE)</f>
        <v>5.0804</v>
      </c>
      <c r="O194" s="13">
        <f ca="1">VLOOKUP($B194,OFFSET(WLC!$B$507,2,Sintesi!O$3,78,5),4,FALSE)</f>
        <v>-1.9778199999999999</v>
      </c>
      <c r="P194" s="13"/>
      <c r="Q194" s="13"/>
      <c r="R194" s="13"/>
      <c r="S194" s="13"/>
      <c r="Y194" s="15">
        <v>0.12</v>
      </c>
      <c r="Z194" s="15">
        <f t="shared" si="238"/>
        <v>0.36</v>
      </c>
      <c r="AA194" s="15">
        <v>3</v>
      </c>
      <c r="AB194" s="16">
        <f t="shared" ref="AB194:AN194" ca="1" si="241">Price-Dir_Cost-AB180</f>
        <v>11.219009999999999</v>
      </c>
      <c r="AC194" s="16">
        <f t="shared" ca="1" si="241"/>
        <v>11.208020000000001</v>
      </c>
      <c r="AD194" s="16">
        <f t="shared" ca="1" si="241"/>
        <v>11.1892</v>
      </c>
      <c r="AE194" s="16">
        <f t="shared" ca="1" si="241"/>
        <v>11.213039999999999</v>
      </c>
      <c r="AF194" s="16">
        <f t="shared" ca="1" si="241"/>
        <v>11.190480000000001</v>
      </c>
      <c r="AG194" s="16">
        <f t="shared" ca="1" si="241"/>
        <v>11.119489999999999</v>
      </c>
      <c r="AH194" s="16">
        <f t="shared" ca="1" si="241"/>
        <v>11.018650000000001</v>
      </c>
      <c r="AI194" s="16">
        <f t="shared" ca="1" si="241"/>
        <v>10.796520000000001</v>
      </c>
      <c r="AJ194" s="16">
        <f t="shared" ca="1" si="241"/>
        <v>10.3992</v>
      </c>
      <c r="AK194" s="16">
        <f t="shared" ca="1" si="241"/>
        <v>9.6365800000000004</v>
      </c>
      <c r="AL194" s="16">
        <f t="shared" ca="1" si="241"/>
        <v>8.3649100000000001</v>
      </c>
      <c r="AM194" s="16">
        <f t="shared" ca="1" si="241"/>
        <v>5.1964800000000011</v>
      </c>
      <c r="AN194" s="16">
        <f t="shared" ca="1" si="241"/>
        <v>-1.8224400000000003</v>
      </c>
      <c r="AO194" s="16"/>
      <c r="AP194" s="16"/>
      <c r="AQ194" s="16"/>
      <c r="AR194" s="16"/>
    </row>
    <row r="195" spans="1:51" x14ac:dyDescent="0.3">
      <c r="A195" s="133">
        <v>189</v>
      </c>
      <c r="B195" s="17" t="s">
        <v>29</v>
      </c>
      <c r="C195" s="21">
        <f ca="1">VLOOKUP($B195,OFFSET(Push!$H$2,2,0,78,5),4,FALSE)</f>
        <v>58817.820319999999</v>
      </c>
      <c r="D195" s="21">
        <f ca="1">VLOOKUP($B195,OFFSET(WLC!$B$507,2,Sintesi!D$3,78,5),4,FALSE)</f>
        <v>58762.330220000003</v>
      </c>
      <c r="E195" s="21">
        <f ca="1">VLOOKUP($B195,OFFSET(WLC!$B$507,2,Sintesi!E$3,78,5),4,FALSE)</f>
        <v>58650.898289999997</v>
      </c>
      <c r="F195" s="21">
        <f ca="1">VLOOKUP($B195,OFFSET(WLC!$B$507,2,Sintesi!F$3,78,5),4,FALSE)</f>
        <v>58770.212740000003</v>
      </c>
      <c r="G195" s="21">
        <f ca="1">VLOOKUP($B195,OFFSET(WLC!$B$507,2,Sintesi!G$3,78,5),4,FALSE)</f>
        <v>58650.259720000002</v>
      </c>
      <c r="H195" s="21">
        <f ca="1">VLOOKUP($B195,OFFSET(WLC!$B$507,2,Sintesi!H$3,78,5),4,FALSE)</f>
        <v>58250.528389999999</v>
      </c>
      <c r="I195" s="21">
        <f ca="1">VLOOKUP($B195,OFFSET(WLC!$B$507,2,Sintesi!I$3,78,5),4,FALSE)</f>
        <v>57705.563690000003</v>
      </c>
      <c r="J195" s="21">
        <f ca="1">VLOOKUP($B195,OFFSET(WLC!$B$507,2,Sintesi!J$3,78,5),4,FALSE)</f>
        <v>56483.100100000003</v>
      </c>
      <c r="K195" s="21">
        <f ca="1">VLOOKUP($B195,OFFSET(WLC!$B$507,2,Sintesi!K$3,78,5),4,FALSE)</f>
        <v>54341.199399999998</v>
      </c>
      <c r="L195" s="21">
        <f ca="1">VLOOKUP($B195,OFFSET(WLC!$B$507,2,Sintesi!L$3,78,5),4,FALSE)</f>
        <v>50262.122539999997</v>
      </c>
      <c r="M195" s="21">
        <f ca="1">VLOOKUP($B195,OFFSET(WLC!$B$507,2,Sintesi!M$3,78,5),4,FALSE)</f>
        <v>43447.766909999998</v>
      </c>
      <c r="N195" s="21">
        <f ca="1">VLOOKUP($B195,OFFSET(WLC!$B$507,2,Sintesi!N$3,78,5),4,FALSE)</f>
        <v>26614.227900000002</v>
      </c>
      <c r="O195" s="21">
        <f ca="1">VLOOKUP($B195,OFFSET(WLC!$B$507,2,Sintesi!O$3,78,5),4,FALSE)</f>
        <v>-10217.125889999999</v>
      </c>
      <c r="P195" s="21"/>
      <c r="Q195" s="21"/>
      <c r="R195" s="21"/>
      <c r="S195" s="21"/>
      <c r="Y195" s="15">
        <v>0.12</v>
      </c>
      <c r="Z195" s="15">
        <f t="shared" si="238"/>
        <v>0.24</v>
      </c>
      <c r="AA195" s="15">
        <v>2</v>
      </c>
      <c r="AB195" s="16">
        <f t="shared" ref="AB195:AN195" ca="1" si="242">Price-Dir_Cost-AB181</f>
        <v>11.465423333333334</v>
      </c>
      <c r="AC195" s="16">
        <f t="shared" ca="1" si="242"/>
        <v>11.470033333333333</v>
      </c>
      <c r="AD195" s="16">
        <f t="shared" ca="1" si="242"/>
        <v>11.462260000000001</v>
      </c>
      <c r="AE195" s="16">
        <f t="shared" ca="1" si="242"/>
        <v>11.484886666666666</v>
      </c>
      <c r="AF195" s="16">
        <f t="shared" ca="1" si="242"/>
        <v>11.47988</v>
      </c>
      <c r="AG195" s="16">
        <f t="shared" ca="1" si="242"/>
        <v>11.445266666666667</v>
      </c>
      <c r="AH195" s="16">
        <f t="shared" ca="1" si="242"/>
        <v>11.39953</v>
      </c>
      <c r="AI195" s="16">
        <f t="shared" ca="1" si="242"/>
        <v>11.277229999999999</v>
      </c>
      <c r="AJ195" s="16">
        <f t="shared" ca="1" si="242"/>
        <v>11.048863333333333</v>
      </c>
      <c r="AK195" s="16">
        <f t="shared" ca="1" si="242"/>
        <v>10.588273333333333</v>
      </c>
      <c r="AL195" s="16">
        <f t="shared" ca="1" si="242"/>
        <v>9.7999333333333336</v>
      </c>
      <c r="AM195" s="16">
        <f t="shared" ca="1" si="242"/>
        <v>7.768696666666667</v>
      </c>
      <c r="AN195" s="16">
        <f t="shared" ca="1" si="242"/>
        <v>3.161856666666667</v>
      </c>
      <c r="AO195" s="16"/>
      <c r="AP195" s="16"/>
      <c r="AQ195" s="16"/>
      <c r="AR195" s="16"/>
    </row>
    <row r="196" spans="1:51" x14ac:dyDescent="0.3">
      <c r="A196" s="133">
        <v>190</v>
      </c>
      <c r="B196" s="22" t="s">
        <v>55</v>
      </c>
      <c r="C196" s="23">
        <f ca="1">C190+C191</f>
        <v>3.0417500000000004</v>
      </c>
      <c r="D196" s="23">
        <f t="shared" ref="D196:O196" ca="1" si="243">D190+D191</f>
        <v>3.0059399999999998</v>
      </c>
      <c r="E196" s="23">
        <f t="shared" ca="1" si="243"/>
        <v>2.9916200000000002</v>
      </c>
      <c r="F196" s="23">
        <f t="shared" ca="1" si="243"/>
        <v>2.9714200000000002</v>
      </c>
      <c r="G196" s="23">
        <f t="shared" ca="1" si="243"/>
        <v>2.9413200000000002</v>
      </c>
      <c r="H196" s="23">
        <f t="shared" ca="1" si="243"/>
        <v>2.9031799999999999</v>
      </c>
      <c r="I196" s="23">
        <f t="shared" ca="1" si="243"/>
        <v>2.8387099999999998</v>
      </c>
      <c r="J196" s="23">
        <f t="shared" ca="1" si="243"/>
        <v>2.7613500000000002</v>
      </c>
      <c r="K196" s="23">
        <f t="shared" ca="1" si="243"/>
        <v>2.6518100000000002</v>
      </c>
      <c r="L196" s="23">
        <f t="shared" ca="1" si="243"/>
        <v>2.50834</v>
      </c>
      <c r="M196" s="23">
        <f t="shared" ca="1" si="243"/>
        <v>2.3300200000000002</v>
      </c>
      <c r="N196" s="23">
        <f t="shared" ca="1" si="243"/>
        <v>2.0868700000000002</v>
      </c>
      <c r="O196" s="23">
        <f t="shared" ca="1" si="243"/>
        <v>1.8695499999999998</v>
      </c>
      <c r="P196" s="23"/>
      <c r="Q196" s="23"/>
      <c r="R196" s="23"/>
      <c r="S196" s="23"/>
      <c r="Y196" s="15">
        <v>0.12</v>
      </c>
      <c r="Z196" s="15">
        <f t="shared" si="238"/>
        <v>0.12</v>
      </c>
      <c r="AA196" s="15">
        <v>1</v>
      </c>
      <c r="AB196" s="16">
        <f t="shared" ref="AB196:AN196" ca="1" si="244">Price-Dir_Cost-AB182</f>
        <v>11.711836666666667</v>
      </c>
      <c r="AC196" s="16">
        <f t="shared" ca="1" si="244"/>
        <v>11.732046666666667</v>
      </c>
      <c r="AD196" s="16">
        <f t="shared" ca="1" si="244"/>
        <v>11.73532</v>
      </c>
      <c r="AE196" s="16">
        <f t="shared" ca="1" si="244"/>
        <v>11.756733333333333</v>
      </c>
      <c r="AF196" s="16">
        <f t="shared" ca="1" si="244"/>
        <v>11.76928</v>
      </c>
      <c r="AG196" s="16">
        <f t="shared" ca="1" si="244"/>
        <v>11.771043333333333</v>
      </c>
      <c r="AH196" s="16">
        <f t="shared" ca="1" si="244"/>
        <v>11.78041</v>
      </c>
      <c r="AI196" s="16">
        <f t="shared" ca="1" si="244"/>
        <v>11.75794</v>
      </c>
      <c r="AJ196" s="16">
        <f t="shared" ca="1" si="244"/>
        <v>11.698526666666666</v>
      </c>
      <c r="AK196" s="16">
        <f t="shared" ca="1" si="244"/>
        <v>11.539966666666666</v>
      </c>
      <c r="AL196" s="16">
        <f t="shared" ca="1" si="244"/>
        <v>11.234956666666667</v>
      </c>
      <c r="AM196" s="16">
        <f t="shared" ca="1" si="244"/>
        <v>10.340913333333333</v>
      </c>
      <c r="AN196" s="16">
        <f t="shared" ca="1" si="244"/>
        <v>8.1461533333333342</v>
      </c>
      <c r="AO196" s="16"/>
      <c r="AP196" s="16"/>
      <c r="AQ196" s="16"/>
      <c r="AR196" s="16"/>
    </row>
    <row r="197" spans="1:51" x14ac:dyDescent="0.3">
      <c r="A197" s="133">
        <v>191</v>
      </c>
      <c r="B197" s="22" t="s">
        <v>56</v>
      </c>
      <c r="C197" s="24">
        <f ca="1">C196/C192</f>
        <v>4.1146988799307405</v>
      </c>
      <c r="D197" s="24">
        <f t="shared" ref="D197:O197" ca="1" si="245">D196/D192</f>
        <v>3.8241565314742254</v>
      </c>
      <c r="E197" s="24">
        <f t="shared" ca="1" si="245"/>
        <v>3.6519690422129449</v>
      </c>
      <c r="F197" s="24">
        <f t="shared" ca="1" si="245"/>
        <v>3.6435000122618142</v>
      </c>
      <c r="G197" s="24">
        <f t="shared" ca="1" si="245"/>
        <v>3.3878369039391849</v>
      </c>
      <c r="H197" s="24">
        <f t="shared" ca="1" si="245"/>
        <v>2.9705217275638729</v>
      </c>
      <c r="I197" s="24">
        <f t="shared" ca="1" si="245"/>
        <v>2.484343275222292</v>
      </c>
      <c r="J197" s="24">
        <f t="shared" ca="1" si="245"/>
        <v>1.9147718998980676</v>
      </c>
      <c r="K197" s="24">
        <f t="shared" ca="1" si="245"/>
        <v>1.3606072889034835</v>
      </c>
      <c r="L197" s="24">
        <f t="shared" ca="1" si="245"/>
        <v>0.87855331549378646</v>
      </c>
      <c r="M197" s="24">
        <f t="shared" ca="1" si="245"/>
        <v>0.54122697191915592</v>
      </c>
      <c r="N197" s="24">
        <f t="shared" ca="1" si="245"/>
        <v>0.27043730116047771</v>
      </c>
      <c r="O197" s="24">
        <f t="shared" ca="1" si="245"/>
        <v>0.12502934215392475</v>
      </c>
      <c r="P197" s="24"/>
      <c r="Q197" s="24"/>
      <c r="R197" s="24"/>
      <c r="S197" s="24"/>
      <c r="Y197" s="15">
        <v>0.12</v>
      </c>
      <c r="Z197" s="15">
        <f t="shared" si="238"/>
        <v>0.06</v>
      </c>
      <c r="AA197" s="20">
        <v>0.5</v>
      </c>
      <c r="AB197" s="16">
        <f t="shared" ref="AB197:AN197" ca="1" si="246">Price-Dir_Cost-AB183</f>
        <v>11.835043333333333</v>
      </c>
      <c r="AC197" s="16">
        <f t="shared" ca="1" si="246"/>
        <v>11.863053333333333</v>
      </c>
      <c r="AD197" s="16">
        <f t="shared" ca="1" si="246"/>
        <v>11.87185</v>
      </c>
      <c r="AE197" s="16">
        <f t="shared" ca="1" si="246"/>
        <v>11.892656666666667</v>
      </c>
      <c r="AF197" s="16">
        <f t="shared" ca="1" si="246"/>
        <v>11.91398</v>
      </c>
      <c r="AG197" s="16">
        <f t="shared" ca="1" si="246"/>
        <v>11.933931666666666</v>
      </c>
      <c r="AH197" s="16">
        <f t="shared" ca="1" si="246"/>
        <v>11.97085</v>
      </c>
      <c r="AI197" s="16">
        <f t="shared" ca="1" si="246"/>
        <v>11.998294999999999</v>
      </c>
      <c r="AJ197" s="16">
        <f t="shared" ca="1" si="246"/>
        <v>12.023358333333334</v>
      </c>
      <c r="AK197" s="16">
        <f t="shared" ca="1" si="246"/>
        <v>12.015813333333334</v>
      </c>
      <c r="AL197" s="16">
        <f t="shared" ca="1" si="246"/>
        <v>11.952468333333332</v>
      </c>
      <c r="AM197" s="16">
        <f t="shared" ca="1" si="246"/>
        <v>11.627021666666668</v>
      </c>
      <c r="AN197" s="16">
        <f t="shared" ca="1" si="246"/>
        <v>10.638301666666667</v>
      </c>
      <c r="AO197" s="16"/>
      <c r="AP197" s="16"/>
      <c r="AQ197" s="16"/>
      <c r="AR197" s="16"/>
    </row>
    <row r="198" spans="1:51" x14ac:dyDescent="0.3">
      <c r="A198" s="133">
        <v>192</v>
      </c>
      <c r="B198" s="22" t="s">
        <v>57</v>
      </c>
      <c r="C198" s="25">
        <f ca="1">C196+C192</f>
        <v>3.7809900000000005</v>
      </c>
      <c r="D198" s="25">
        <f t="shared" ref="D198:O198" ca="1" si="247">D196+D192</f>
        <v>3.7919799999999997</v>
      </c>
      <c r="E198" s="25">
        <f t="shared" ca="1" si="247"/>
        <v>3.8108000000000004</v>
      </c>
      <c r="F198" s="25">
        <f t="shared" ca="1" si="247"/>
        <v>3.7869600000000001</v>
      </c>
      <c r="G198" s="25">
        <f t="shared" ca="1" si="247"/>
        <v>3.80952</v>
      </c>
      <c r="H198" s="25">
        <f t="shared" ca="1" si="247"/>
        <v>3.8805100000000001</v>
      </c>
      <c r="I198" s="25">
        <f t="shared" ca="1" si="247"/>
        <v>3.9813499999999999</v>
      </c>
      <c r="J198" s="25">
        <f t="shared" ca="1" si="247"/>
        <v>4.2034799999999999</v>
      </c>
      <c r="K198" s="25">
        <f t="shared" ca="1" si="247"/>
        <v>4.6008000000000004</v>
      </c>
      <c r="L198" s="25">
        <f t="shared" ca="1" si="247"/>
        <v>5.3634199999999996</v>
      </c>
      <c r="M198" s="25">
        <f t="shared" ca="1" si="247"/>
        <v>6.6350899999999999</v>
      </c>
      <c r="N198" s="25">
        <f t="shared" ca="1" si="247"/>
        <v>9.8035199999999989</v>
      </c>
      <c r="O198" s="25">
        <f t="shared" ca="1" si="247"/>
        <v>16.82244</v>
      </c>
      <c r="P198" s="25"/>
      <c r="Q198" s="25"/>
      <c r="R198" s="25"/>
      <c r="S198" s="25"/>
      <c r="Y198" s="15">
        <v>0.12</v>
      </c>
      <c r="Z198" s="15">
        <f t="shared" si="238"/>
        <v>3.9999999999999994E-2</v>
      </c>
      <c r="AA198" s="20">
        <f>1/3</f>
        <v>0.33333333333333331</v>
      </c>
      <c r="AB198" s="16">
        <f t="shared" ref="AB198:AN198" ca="1" si="248">Price-Dir_Cost-AB184</f>
        <v>11.876112222222222</v>
      </c>
      <c r="AC198" s="16">
        <f t="shared" ca="1" si="248"/>
        <v>11.906722222222221</v>
      </c>
      <c r="AD198" s="16">
        <f t="shared" ca="1" si="248"/>
        <v>11.91736</v>
      </c>
      <c r="AE198" s="16">
        <f t="shared" ca="1" si="248"/>
        <v>11.937964444444445</v>
      </c>
      <c r="AF198" s="16">
        <f t="shared" ca="1" si="248"/>
        <v>11.962213333333333</v>
      </c>
      <c r="AG198" s="16">
        <f t="shared" ca="1" si="248"/>
        <v>11.988227777777778</v>
      </c>
      <c r="AH198" s="16">
        <f t="shared" ca="1" si="248"/>
        <v>12.034330000000001</v>
      </c>
      <c r="AI198" s="16">
        <f t="shared" ca="1" si="248"/>
        <v>12.078413333333334</v>
      </c>
      <c r="AJ198" s="16">
        <f t="shared" ca="1" si="248"/>
        <v>12.131635555555555</v>
      </c>
      <c r="AK198" s="16">
        <f t="shared" ca="1" si="248"/>
        <v>12.174428888888889</v>
      </c>
      <c r="AL198" s="16">
        <f t="shared" ca="1" si="248"/>
        <v>12.191638888888889</v>
      </c>
      <c r="AM198" s="16">
        <f t="shared" ca="1" si="248"/>
        <v>12.055724444444444</v>
      </c>
      <c r="AN198" s="16">
        <f t="shared" ca="1" si="248"/>
        <v>11.469017777777779</v>
      </c>
      <c r="AO198" s="16"/>
      <c r="AP198" s="16"/>
      <c r="AQ198" s="16"/>
      <c r="AR198" s="16"/>
    </row>
    <row r="199" spans="1:51" x14ac:dyDescent="0.3">
      <c r="A199" s="133">
        <v>193</v>
      </c>
      <c r="B199" s="26" t="s">
        <v>58</v>
      </c>
      <c r="C199" s="27">
        <f t="shared" ref="C199:O199" ca="1" si="249">Price-Dir_Cost-C198</f>
        <v>11.219009999999999</v>
      </c>
      <c r="D199" s="28">
        <f t="shared" ca="1" si="249"/>
        <v>11.208020000000001</v>
      </c>
      <c r="E199" s="28">
        <f t="shared" ca="1" si="249"/>
        <v>11.1892</v>
      </c>
      <c r="F199" s="28">
        <f t="shared" ca="1" si="249"/>
        <v>11.213039999999999</v>
      </c>
      <c r="G199" s="28">
        <f t="shared" ca="1" si="249"/>
        <v>11.190480000000001</v>
      </c>
      <c r="H199" s="28">
        <f t="shared" ca="1" si="249"/>
        <v>11.119489999999999</v>
      </c>
      <c r="I199" s="28">
        <f t="shared" ca="1" si="249"/>
        <v>11.018650000000001</v>
      </c>
      <c r="J199" s="28">
        <f t="shared" ca="1" si="249"/>
        <v>10.796520000000001</v>
      </c>
      <c r="K199" s="28">
        <f t="shared" ca="1" si="249"/>
        <v>10.3992</v>
      </c>
      <c r="L199" s="28">
        <f t="shared" ca="1" si="249"/>
        <v>9.6365800000000004</v>
      </c>
      <c r="M199" s="28">
        <f t="shared" ca="1" si="249"/>
        <v>8.3649100000000001</v>
      </c>
      <c r="N199" s="28">
        <f t="shared" ca="1" si="249"/>
        <v>5.1964800000000011</v>
      </c>
      <c r="O199" s="28">
        <f t="shared" ca="1" si="249"/>
        <v>-1.8224400000000003</v>
      </c>
      <c r="P199" s="28"/>
      <c r="Q199" s="28"/>
      <c r="R199" s="28"/>
      <c r="S199" s="28"/>
      <c r="Y199" s="15">
        <v>0.12</v>
      </c>
      <c r="Z199" s="15">
        <f t="shared" si="238"/>
        <v>0.03</v>
      </c>
      <c r="AA199" s="20">
        <v>0.25</v>
      </c>
      <c r="AB199" s="16">
        <f t="shared" ref="AB199:AN199" ca="1" si="250">Price-Dir_Cost-AB185</f>
        <v>11.896646666666665</v>
      </c>
      <c r="AC199" s="16">
        <f t="shared" ca="1" si="250"/>
        <v>11.928556666666667</v>
      </c>
      <c r="AD199" s="16">
        <f t="shared" ca="1" si="250"/>
        <v>11.940115</v>
      </c>
      <c r="AE199" s="16">
        <f t="shared" ca="1" si="250"/>
        <v>11.960618333333333</v>
      </c>
      <c r="AF199" s="16">
        <f t="shared" ca="1" si="250"/>
        <v>11.986329999999999</v>
      </c>
      <c r="AG199" s="16">
        <f t="shared" ca="1" si="250"/>
        <v>12.015375833333334</v>
      </c>
      <c r="AH199" s="16">
        <f t="shared" ca="1" si="250"/>
        <v>12.06607</v>
      </c>
      <c r="AI199" s="16">
        <f t="shared" ca="1" si="250"/>
        <v>12.118472499999999</v>
      </c>
      <c r="AJ199" s="16">
        <f t="shared" ca="1" si="250"/>
        <v>12.185774166666667</v>
      </c>
      <c r="AK199" s="16">
        <f t="shared" ca="1" si="250"/>
        <v>12.253736666666667</v>
      </c>
      <c r="AL199" s="16">
        <f t="shared" ca="1" si="250"/>
        <v>12.311224166666666</v>
      </c>
      <c r="AM199" s="16">
        <f t="shared" ca="1" si="250"/>
        <v>12.270075833333333</v>
      </c>
      <c r="AN199" s="16">
        <f t="shared" ca="1" si="250"/>
        <v>11.884375833333333</v>
      </c>
      <c r="AO199" s="16"/>
      <c r="AP199" s="16"/>
      <c r="AQ199" s="16"/>
      <c r="AR199" s="16"/>
    </row>
    <row r="200" spans="1:51" s="81" customFormat="1" x14ac:dyDescent="0.3">
      <c r="A200" s="133">
        <v>194</v>
      </c>
      <c r="B200" s="82"/>
      <c r="C200" s="83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</row>
    <row r="201" spans="1:51" x14ac:dyDescent="0.3">
      <c r="A201" s="133">
        <v>195</v>
      </c>
      <c r="B201" s="3" t="s">
        <v>117</v>
      </c>
      <c r="C201" s="135">
        <v>1</v>
      </c>
      <c r="D201" s="85">
        <v>0.99</v>
      </c>
      <c r="E201" s="85">
        <f ca="1">E202/($D202/$D201)</f>
        <v>0.94285714285714284</v>
      </c>
      <c r="F201" s="85">
        <f t="shared" ref="F201:S201" ca="1" si="251">F202/($D202/$D201)</f>
        <v>0.89571428571428569</v>
      </c>
      <c r="G201" s="85">
        <f t="shared" ca="1" si="251"/>
        <v>0.84857142857142853</v>
      </c>
      <c r="H201" s="85">
        <f t="shared" ca="1" si="251"/>
        <v>0.80142857142857138</v>
      </c>
      <c r="I201" s="85">
        <f t="shared" ca="1" si="251"/>
        <v>0.75428571428571423</v>
      </c>
      <c r="J201" s="85">
        <f t="shared" ca="1" si="251"/>
        <v>0.70714285714285718</v>
      </c>
      <c r="K201" s="85">
        <f t="shared" ca="1" si="251"/>
        <v>0.66</v>
      </c>
      <c r="L201" s="85">
        <f t="shared" ca="1" si="251"/>
        <v>0.61285714285714288</v>
      </c>
      <c r="M201" s="85">
        <f t="shared" ca="1" si="251"/>
        <v>0.56571428571428573</v>
      </c>
      <c r="N201" s="85">
        <f t="shared" ca="1" si="251"/>
        <v>0.51857142857142857</v>
      </c>
      <c r="O201" s="85">
        <f t="shared" ca="1" si="251"/>
        <v>0.47142857142857142</v>
      </c>
      <c r="P201" s="85" t="e">
        <f t="shared" ca="1" si="251"/>
        <v>#VALUE!</v>
      </c>
      <c r="Q201" s="85" t="e">
        <f t="shared" ca="1" si="251"/>
        <v>#VALUE!</v>
      </c>
      <c r="R201" s="85" t="e">
        <f t="shared" ca="1" si="251"/>
        <v>#VALUE!</v>
      </c>
      <c r="S201" s="85" t="e">
        <f t="shared" ca="1" si="251"/>
        <v>#VALUE!</v>
      </c>
      <c r="Y201" s="14" t="s">
        <v>73</v>
      </c>
      <c r="Z201" s="81"/>
      <c r="AA201" s="81"/>
      <c r="AB201" s="81"/>
      <c r="AC201" s="81"/>
      <c r="AD201" s="81"/>
      <c r="AE201" s="81"/>
      <c r="AF201" s="81"/>
      <c r="AG201" s="81"/>
      <c r="AH201" s="81"/>
      <c r="AI201" s="81"/>
      <c r="AJ201" s="81"/>
      <c r="AK201" s="81"/>
      <c r="AL201" s="81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</row>
    <row r="202" spans="1:51" x14ac:dyDescent="0.3">
      <c r="A202" s="133">
        <v>196</v>
      </c>
      <c r="B202" s="8" t="s">
        <v>86</v>
      </c>
      <c r="C202" s="9" t="s">
        <v>54</v>
      </c>
      <c r="D202" s="9">
        <f ca="1">OFFSET(WLC!$B$591,0,Sintesi!D$3)</f>
        <v>105</v>
      </c>
      <c r="E202" s="9">
        <f ca="1">OFFSET(WLC!$B$591,0,Sintesi!E$3)</f>
        <v>100</v>
      </c>
      <c r="F202" s="9">
        <f ca="1">OFFSET(WLC!$B$591,0,Sintesi!F$3)</f>
        <v>95</v>
      </c>
      <c r="G202" s="9">
        <f ca="1">OFFSET(WLC!$B$591,0,Sintesi!G$3)</f>
        <v>90</v>
      </c>
      <c r="H202" s="9">
        <f ca="1">OFFSET(WLC!$B$591,0,Sintesi!H$3)</f>
        <v>85</v>
      </c>
      <c r="I202" s="9">
        <f ca="1">OFFSET(WLC!$B$591,0,Sintesi!I$3)</f>
        <v>80</v>
      </c>
      <c r="J202" s="9">
        <f ca="1">OFFSET(WLC!$B$591,0,Sintesi!J$3)</f>
        <v>75</v>
      </c>
      <c r="K202" s="9">
        <f ca="1">OFFSET(WLC!$B$591,0,Sintesi!K$3)</f>
        <v>70</v>
      </c>
      <c r="L202" s="9">
        <f ca="1">OFFSET(WLC!$B$591,0,Sintesi!L$3)</f>
        <v>65</v>
      </c>
      <c r="M202" s="9">
        <f ca="1">OFFSET(WLC!$B$591,0,Sintesi!M$3)</f>
        <v>60</v>
      </c>
      <c r="N202" s="9">
        <f ca="1">OFFSET(WLC!$B$591,0,Sintesi!N$3)</f>
        <v>55</v>
      </c>
      <c r="O202" s="11">
        <f ca="1">OFFSET(WLC!$B$591,0,Sintesi!O$3)</f>
        <v>50</v>
      </c>
      <c r="P202" s="11" t="s">
        <v>66</v>
      </c>
      <c r="Q202" s="11" t="s">
        <v>66</v>
      </c>
      <c r="R202" s="11" t="s">
        <v>66</v>
      </c>
      <c r="S202" s="11" t="s">
        <v>66</v>
      </c>
      <c r="Y202" s="9" t="s">
        <v>71</v>
      </c>
      <c r="Z202" s="9" t="s">
        <v>72</v>
      </c>
      <c r="AA202" s="9" t="s">
        <v>74</v>
      </c>
      <c r="AB202" s="9" t="str">
        <f t="shared" ref="AB202:AR202" si="252">C202</f>
        <v>Push</v>
      </c>
      <c r="AC202" s="9">
        <f t="shared" ca="1" si="252"/>
        <v>105</v>
      </c>
      <c r="AD202" s="9">
        <f t="shared" ca="1" si="252"/>
        <v>100</v>
      </c>
      <c r="AE202" s="9">
        <f t="shared" ca="1" si="252"/>
        <v>95</v>
      </c>
      <c r="AF202" s="9">
        <f t="shared" ca="1" si="252"/>
        <v>90</v>
      </c>
      <c r="AG202" s="9">
        <f t="shared" ca="1" si="252"/>
        <v>85</v>
      </c>
      <c r="AH202" s="9">
        <f t="shared" ca="1" si="252"/>
        <v>80</v>
      </c>
      <c r="AI202" s="9">
        <f t="shared" ca="1" si="252"/>
        <v>75</v>
      </c>
      <c r="AJ202" s="9">
        <f t="shared" ca="1" si="252"/>
        <v>70</v>
      </c>
      <c r="AK202" s="9">
        <f t="shared" ca="1" si="252"/>
        <v>65</v>
      </c>
      <c r="AL202" s="9">
        <f t="shared" ca="1" si="252"/>
        <v>60</v>
      </c>
      <c r="AM202" s="9">
        <f t="shared" ca="1" si="252"/>
        <v>55</v>
      </c>
      <c r="AN202" s="9">
        <f t="shared" ca="1" si="252"/>
        <v>50</v>
      </c>
      <c r="AO202" s="9" t="str">
        <f t="shared" si="252"/>
        <v>ND</v>
      </c>
      <c r="AP202" s="9" t="str">
        <f t="shared" si="252"/>
        <v>ND</v>
      </c>
      <c r="AQ202" s="9" t="str">
        <f t="shared" si="252"/>
        <v>ND</v>
      </c>
      <c r="AR202" s="9" t="str">
        <f t="shared" si="252"/>
        <v>ND</v>
      </c>
      <c r="AU202" s="32" t="s">
        <v>76</v>
      </c>
    </row>
    <row r="203" spans="1:51" x14ac:dyDescent="0.3">
      <c r="A203" s="133">
        <v>197</v>
      </c>
      <c r="B203" s="12" t="s">
        <v>1</v>
      </c>
      <c r="C203" s="13">
        <f ca="1">VLOOKUP($B203,OFFSET(Push!$H$2,2,0,78,5),4,FALSE)</f>
        <v>5285.9</v>
      </c>
      <c r="D203" s="13">
        <f ca="1">VLOOKUP($B203,OFFSET(WLC!$B$591,2,Sintesi!D$3,78,5),4,FALSE)</f>
        <v>5285.1</v>
      </c>
      <c r="E203" s="13">
        <f ca="1">VLOOKUP($B203,OFFSET(WLC!$B$591,2,Sintesi!E$3,78,5),4,FALSE)</f>
        <v>5285.2</v>
      </c>
      <c r="F203" s="13">
        <f ca="1">VLOOKUP($B203,OFFSET(WLC!$B$591,2,Sintesi!F$3,78,5),4,FALSE)</f>
        <v>5284.2</v>
      </c>
      <c r="G203" s="13">
        <f ca="1">VLOOKUP($B203,OFFSET(WLC!$B$591,2,Sintesi!G$3,78,5),4,FALSE)</f>
        <v>5284.2</v>
      </c>
      <c r="H203" s="13">
        <f ca="1">VLOOKUP($B203,OFFSET(WLC!$B$591,2,Sintesi!H$3,78,5),4,FALSE)</f>
        <v>5282.4</v>
      </c>
      <c r="I203" s="13">
        <f ca="1">VLOOKUP($B203,OFFSET(WLC!$B$591,2,Sintesi!I$3,78,5),4,FALSE)</f>
        <v>5279.5</v>
      </c>
      <c r="J203" s="13">
        <f ca="1">VLOOKUP($B203,OFFSET(WLC!$B$591,2,Sintesi!J$3,78,5),4,FALSE)</f>
        <v>5277.8</v>
      </c>
      <c r="K203" s="13">
        <f ca="1">VLOOKUP($B203,OFFSET(WLC!$B$591,2,Sintesi!K$3,78,5),4,FALSE)</f>
        <v>5274.2</v>
      </c>
      <c r="L203" s="13">
        <f ca="1">VLOOKUP($B203,OFFSET(WLC!$B$591,2,Sintesi!L$3,78,5),4,FALSE)</f>
        <v>5269.9</v>
      </c>
      <c r="M203" s="13">
        <f ca="1">VLOOKUP($B203,OFFSET(WLC!$B$591,2,Sintesi!M$3,78,5),4,FALSE)</f>
        <v>5258</v>
      </c>
      <c r="N203" s="13">
        <f ca="1">VLOOKUP($B203,OFFSET(WLC!$B$591,2,Sintesi!N$3,78,5),4,FALSE)</f>
        <v>5245.1</v>
      </c>
      <c r="O203" s="13">
        <f ca="1">VLOOKUP($B203,OFFSET(WLC!$B$591,2,Sintesi!O$3,78,5),4,FALSE)</f>
        <v>5206.3999999999996</v>
      </c>
      <c r="P203" s="13"/>
      <c r="Q203" s="13"/>
      <c r="R203" s="13"/>
      <c r="S203" s="13"/>
      <c r="Y203" s="15">
        <v>0.12</v>
      </c>
      <c r="Z203" s="15">
        <f t="shared" ref="Z203:Z204" si="253">Y203*AA203</f>
        <v>0.96</v>
      </c>
      <c r="AA203" s="15">
        <v>8</v>
      </c>
      <c r="AB203" s="16">
        <f t="shared" ref="AB203:AN213" ca="1" si="254">HLOOKUP(AB$202,OFFSET($C$202,0,0,25,20),23,FALSE) + HLOOKUP(AB$202,OFFSET($C$202,0,0,25,20),19,FALSE)*($Z203/$Z$208)</f>
        <v>5.0130566666666674</v>
      </c>
      <c r="AC203" s="16">
        <f t="shared" ca="1" si="254"/>
        <v>5.0661666666666667</v>
      </c>
      <c r="AD203" s="16">
        <f t="shared" ca="1" si="254"/>
        <v>5.2913333333333332</v>
      </c>
      <c r="AE203" s="16">
        <f t="shared" ca="1" si="254"/>
        <v>5.2748499999999998</v>
      </c>
      <c r="AF203" s="16">
        <f t="shared" ca="1" si="254"/>
        <v>5.3547066666666669</v>
      </c>
      <c r="AG203" s="16">
        <f t="shared" ca="1" si="254"/>
        <v>5.6947933333333332</v>
      </c>
      <c r="AH203" s="16">
        <f t="shared" ca="1" si="254"/>
        <v>6.3521299999999998</v>
      </c>
      <c r="AI203" s="16">
        <f t="shared" ca="1" si="254"/>
        <v>7.1087233333333328</v>
      </c>
      <c r="AJ203" s="16">
        <f t="shared" ca="1" si="254"/>
        <v>8.3659999999999997</v>
      </c>
      <c r="AK203" s="16">
        <f t="shared" ca="1" si="254"/>
        <v>10.557066666666667</v>
      </c>
      <c r="AL203" s="16">
        <f t="shared" ca="1" si="254"/>
        <v>15.054466666666666</v>
      </c>
      <c r="AM203" s="16">
        <f t="shared" ca="1" si="254"/>
        <v>20.428339999999999</v>
      </c>
      <c r="AN203" s="16">
        <f t="shared" ca="1" si="254"/>
        <v>31.960586666666664</v>
      </c>
      <c r="AO203" s="16"/>
      <c r="AP203" s="16"/>
      <c r="AQ203" s="16"/>
      <c r="AR203" s="16"/>
      <c r="AU203" s="12" t="s">
        <v>77</v>
      </c>
      <c r="AV203" s="12" t="s">
        <v>78</v>
      </c>
      <c r="AW203" s="12" t="s">
        <v>79</v>
      </c>
      <c r="AX203" s="12" t="s">
        <v>80</v>
      </c>
      <c r="AY203" s="34" t="s">
        <v>82</v>
      </c>
    </row>
    <row r="204" spans="1:51" x14ac:dyDescent="0.3">
      <c r="A204" s="133">
        <v>198</v>
      </c>
      <c r="B204" s="12" t="s">
        <v>2</v>
      </c>
      <c r="C204" s="13">
        <f ca="1">VLOOKUP($B204,OFFSET(Push!$H$2,2,0,78,5),4,FALSE)</f>
        <v>24.258310000000002</v>
      </c>
      <c r="D204" s="13">
        <f ca="1">VLOOKUP($B204,OFFSET(WLC!$B$591,2,Sintesi!D$3,78,5),4,FALSE)</f>
        <v>24.431819999999998</v>
      </c>
      <c r="E204" s="13">
        <f ca="1">VLOOKUP($B204,OFFSET(WLC!$B$591,2,Sintesi!E$3,78,5),4,FALSE)</f>
        <v>24.773510000000002</v>
      </c>
      <c r="F204" s="13">
        <f ca="1">VLOOKUP($B204,OFFSET(WLC!$B$591,2,Sintesi!F$3,78,5),4,FALSE)</f>
        <v>24.78857</v>
      </c>
      <c r="G204" s="13">
        <f ca="1">VLOOKUP($B204,OFFSET(WLC!$B$591,2,Sintesi!G$3,78,5),4,FALSE)</f>
        <v>25.03903</v>
      </c>
      <c r="H204" s="13">
        <f ca="1">VLOOKUP($B204,OFFSET(WLC!$B$591,2,Sintesi!H$3,78,5),4,FALSE)</f>
        <v>25.578410000000002</v>
      </c>
      <c r="I204" s="13">
        <f ca="1">VLOOKUP($B204,OFFSET(WLC!$B$591,2,Sintesi!I$3,78,5),4,FALSE)</f>
        <v>26.674320000000002</v>
      </c>
      <c r="J204" s="13">
        <f ca="1">VLOOKUP($B204,OFFSET(WLC!$B$591,2,Sintesi!J$3,78,5),4,FALSE)</f>
        <v>27.897929999999999</v>
      </c>
      <c r="K204" s="13">
        <f ca="1">VLOOKUP($B204,OFFSET(WLC!$B$591,2,Sintesi!K$3,78,5),4,FALSE)</f>
        <v>29.737120000000001</v>
      </c>
      <c r="L204" s="13">
        <f ca="1">VLOOKUP($B204,OFFSET(WLC!$B$591,2,Sintesi!L$3,78,5),4,FALSE)</f>
        <v>32.742809999999999</v>
      </c>
      <c r="M204" s="13">
        <f ca="1">VLOOKUP($B204,OFFSET(WLC!$B$591,2,Sintesi!M$3,78,5),4,FALSE)</f>
        <v>38.362409999999997</v>
      </c>
      <c r="N204" s="13">
        <f ca="1">VLOOKUP($B204,OFFSET(WLC!$B$591,2,Sintesi!N$3,78,5),4,FALSE)</f>
        <v>45.250509999999998</v>
      </c>
      <c r="O204" s="13">
        <f ca="1">VLOOKUP($B204,OFFSET(WLC!$B$591,2,Sintesi!O$3,78,5),4,FALSE)</f>
        <v>57.607889999999998</v>
      </c>
      <c r="P204" s="13"/>
      <c r="Q204" s="13"/>
      <c r="R204" s="13"/>
      <c r="S204" s="13"/>
      <c r="Y204" s="15">
        <v>0.12</v>
      </c>
      <c r="Z204" s="15">
        <f t="shared" si="253"/>
        <v>0.84</v>
      </c>
      <c r="AA204" s="15">
        <v>7</v>
      </c>
      <c r="AB204" s="16">
        <f t="shared" ca="1" si="254"/>
        <v>4.7666433333333336</v>
      </c>
      <c r="AC204" s="16">
        <f t="shared" ca="1" si="254"/>
        <v>4.8087933333333339</v>
      </c>
      <c r="AD204" s="16">
        <f t="shared" ca="1" si="254"/>
        <v>5.0040266666666664</v>
      </c>
      <c r="AE204" s="16">
        <f t="shared" ca="1" si="254"/>
        <v>4.9870999999999999</v>
      </c>
      <c r="AF204" s="16">
        <f t="shared" ca="1" si="254"/>
        <v>5.0533533333333338</v>
      </c>
      <c r="AG204" s="16">
        <f t="shared" ca="1" si="254"/>
        <v>5.3461166666666671</v>
      </c>
      <c r="AH204" s="16">
        <f t="shared" ca="1" si="254"/>
        <v>5.9136600000000001</v>
      </c>
      <c r="AI204" s="16">
        <f t="shared" ca="1" si="254"/>
        <v>6.5664366666666671</v>
      </c>
      <c r="AJ204" s="16">
        <f t="shared" ca="1" si="254"/>
        <v>7.6552000000000007</v>
      </c>
      <c r="AK204" s="16">
        <f t="shared" ca="1" si="254"/>
        <v>9.556513333333335</v>
      </c>
      <c r="AL204" s="16">
        <f t="shared" ca="1" si="254"/>
        <v>13.468593333333335</v>
      </c>
      <c r="AM204" s="16">
        <f t="shared" ca="1" si="254"/>
        <v>18.14105</v>
      </c>
      <c r="AN204" s="16">
        <f t="shared" ca="1" si="254"/>
        <v>28.201013333333336</v>
      </c>
      <c r="AO204" s="16"/>
      <c r="AP204" s="16"/>
      <c r="AQ204" s="16"/>
      <c r="AR204" s="16"/>
      <c r="AU204" s="33">
        <f ca="1">MIN(AB203:AN203)</f>
        <v>5.0130566666666674</v>
      </c>
      <c r="AV204" s="15" t="str">
        <f t="shared" ref="AV204:AV214" ca="1" si="255">INDEX($AB$202:$AN$202,1,MATCH(AU204,AB203:AN203,0))</f>
        <v>Push</v>
      </c>
      <c r="AW204" s="33">
        <f ca="1">AB203</f>
        <v>5.0130566666666674</v>
      </c>
      <c r="AX204" s="15">
        <f t="shared" ref="AX204:AX214" ca="1" si="256">CEILING(AC$202/0.995,1)</f>
        <v>106</v>
      </c>
      <c r="AY204" s="35">
        <f ca="1">(AW204-AU204)/AW204</f>
        <v>0</v>
      </c>
    </row>
    <row r="205" spans="1:51" x14ac:dyDescent="0.3">
      <c r="A205" s="133">
        <v>199</v>
      </c>
      <c r="B205" s="17" t="s">
        <v>5</v>
      </c>
      <c r="C205" s="18">
        <f ca="1">VLOOKUP($B205,OFFSET(Push!$H$2,2,0,78,5),4,FALSE)</f>
        <v>0</v>
      </c>
      <c r="D205" s="18">
        <f ca="1">VLOOKUP($B205,OFFSET(WLC!$B$591,2,Sintesi!D$3,78,5),4,FALSE)</f>
        <v>0.47955999999999999</v>
      </c>
      <c r="E205" s="18">
        <f ca="1">VLOOKUP($B205,OFFSET(WLC!$B$591,2,Sintesi!E$3,78,5),4,FALSE)</f>
        <v>0.81960999999999995</v>
      </c>
      <c r="F205" s="18">
        <f ca="1">VLOOKUP($B205,OFFSET(WLC!$B$591,2,Sintesi!F$3,78,5),4,FALSE)</f>
        <v>1.0656399999999999</v>
      </c>
      <c r="G205" s="18">
        <f ca="1">VLOOKUP($B205,OFFSET(WLC!$B$591,2,Sintesi!G$3,78,5),4,FALSE)</f>
        <v>1.4571700000000001</v>
      </c>
      <c r="H205" s="18">
        <f ca="1">VLOOKUP($B205,OFFSET(WLC!$B$591,2,Sintesi!H$3,78,5),4,FALSE)</f>
        <v>2.2115999999999998</v>
      </c>
      <c r="I205" s="18">
        <f ca="1">VLOOKUP($B205,OFFSET(WLC!$B$591,2,Sintesi!I$3,78,5),4,FALSE)</f>
        <v>3.4635799999999999</v>
      </c>
      <c r="J205" s="18">
        <f ca="1">VLOOKUP($B205,OFFSET(WLC!$B$591,2,Sintesi!J$3,78,5),4,FALSE)</f>
        <v>5.0348199999999999</v>
      </c>
      <c r="K205" s="18">
        <f ca="1">VLOOKUP($B205,OFFSET(WLC!$B$591,2,Sintesi!K$3,78,5),4,FALSE)</f>
        <v>7.2172700000000001</v>
      </c>
      <c r="L205" s="18">
        <f ca="1">VLOOKUP($B205,OFFSET(WLC!$B$591,2,Sintesi!L$3,78,5),4,FALSE)</f>
        <v>10.65293</v>
      </c>
      <c r="M205" s="18">
        <f ca="1">VLOOKUP($B205,OFFSET(WLC!$B$591,2,Sintesi!M$3,78,5),4,FALSE)</f>
        <v>16.74061</v>
      </c>
      <c r="N205" s="18">
        <f ca="1">VLOOKUP($B205,OFFSET(WLC!$B$591,2,Sintesi!N$3,78,5),4,FALSE)</f>
        <v>24.250350000000001</v>
      </c>
      <c r="O205" s="18">
        <f ca="1">VLOOKUP($B205,OFFSET(WLC!$B$591,2,Sintesi!O$3,78,5),4,FALSE)</f>
        <v>37.642130000000002</v>
      </c>
      <c r="P205" s="18"/>
      <c r="Q205" s="18"/>
      <c r="R205" s="18"/>
      <c r="S205" s="18"/>
      <c r="Y205" s="15">
        <v>0.12</v>
      </c>
      <c r="Z205" s="15">
        <f>Y205*AA205</f>
        <v>0.72</v>
      </c>
      <c r="AA205" s="15">
        <v>6</v>
      </c>
      <c r="AB205" s="16">
        <f t="shared" ca="1" si="254"/>
        <v>4.5202300000000006</v>
      </c>
      <c r="AC205" s="16">
        <f t="shared" ca="1" si="254"/>
        <v>4.5514200000000002</v>
      </c>
      <c r="AD205" s="16">
        <f t="shared" ca="1" si="254"/>
        <v>4.7167200000000005</v>
      </c>
      <c r="AE205" s="16">
        <f t="shared" ca="1" si="254"/>
        <v>4.6993499999999999</v>
      </c>
      <c r="AF205" s="16">
        <f t="shared" ca="1" si="254"/>
        <v>4.7519999999999998</v>
      </c>
      <c r="AG205" s="16">
        <f t="shared" ca="1" si="254"/>
        <v>4.9974400000000001</v>
      </c>
      <c r="AH205" s="16">
        <f t="shared" ca="1" si="254"/>
        <v>5.4751899999999996</v>
      </c>
      <c r="AI205" s="16">
        <f t="shared" ca="1" si="254"/>
        <v>6.0241500000000006</v>
      </c>
      <c r="AJ205" s="16">
        <f t="shared" ca="1" si="254"/>
        <v>6.9443999999999999</v>
      </c>
      <c r="AK205" s="16">
        <f t="shared" ca="1" si="254"/>
        <v>8.5559600000000007</v>
      </c>
      <c r="AL205" s="16">
        <f t="shared" ca="1" si="254"/>
        <v>11.882720000000001</v>
      </c>
      <c r="AM205" s="16">
        <f t="shared" ca="1" si="254"/>
        <v>15.853759999999999</v>
      </c>
      <c r="AN205" s="16">
        <f t="shared" ca="1" si="254"/>
        <v>24.44144</v>
      </c>
      <c r="AO205" s="16"/>
      <c r="AP205" s="16"/>
      <c r="AQ205" s="16"/>
      <c r="AR205" s="16"/>
      <c r="AU205" s="33">
        <f t="shared" ref="AU205:AU214" ca="1" si="257">MIN(AB204:AN204)</f>
        <v>4.7666433333333336</v>
      </c>
      <c r="AV205" s="15" t="str">
        <f t="shared" ca="1" si="255"/>
        <v>Push</v>
      </c>
      <c r="AW205" s="33">
        <f t="shared" ref="AW205:AW214" ca="1" si="258">AB204</f>
        <v>4.7666433333333336</v>
      </c>
      <c r="AX205" s="15">
        <f t="shared" ca="1" si="256"/>
        <v>106</v>
      </c>
      <c r="AY205" s="35">
        <f t="shared" ref="AY205:AY214" ca="1" si="259">(AW205-AU205)/AW205</f>
        <v>0</v>
      </c>
    </row>
    <row r="206" spans="1:51" x14ac:dyDescent="0.3">
      <c r="A206" s="133">
        <v>200</v>
      </c>
      <c r="B206" s="17" t="s">
        <v>6</v>
      </c>
      <c r="C206" s="18">
        <f ca="1">VLOOKUP($B206,OFFSET(Push!$H$2,2,0,78,5),4,FALSE)</f>
        <v>24.258310000000002</v>
      </c>
      <c r="D206" s="18">
        <f ca="1">VLOOKUP($B206,OFFSET(WLC!$B$591,2,Sintesi!D$3,78,5),4,FALSE)</f>
        <v>23.952259999999999</v>
      </c>
      <c r="E206" s="18">
        <f ca="1">VLOOKUP($B206,OFFSET(WLC!$B$591,2,Sintesi!E$3,78,5),4,FALSE)</f>
        <v>23.953900000000001</v>
      </c>
      <c r="F206" s="18">
        <f ca="1">VLOOKUP($B206,OFFSET(WLC!$B$591,2,Sintesi!F$3,78,5),4,FALSE)</f>
        <v>23.722930000000002</v>
      </c>
      <c r="G206" s="18">
        <f ca="1">VLOOKUP($B206,OFFSET(WLC!$B$591,2,Sintesi!G$3,78,5),4,FALSE)</f>
        <v>23.581859999999999</v>
      </c>
      <c r="H206" s="18">
        <f ca="1">VLOOKUP($B206,OFFSET(WLC!$B$591,2,Sintesi!H$3,78,5),4,FALSE)</f>
        <v>23.366810000000001</v>
      </c>
      <c r="I206" s="18">
        <f ca="1">VLOOKUP($B206,OFFSET(WLC!$B$591,2,Sintesi!I$3,78,5),4,FALSE)</f>
        <v>23.210740000000001</v>
      </c>
      <c r="J206" s="18">
        <f ca="1">VLOOKUP($B206,OFFSET(WLC!$B$591,2,Sintesi!J$3,78,5),4,FALSE)</f>
        <v>22.863119999999999</v>
      </c>
      <c r="K206" s="18">
        <f ca="1">VLOOKUP($B206,OFFSET(WLC!$B$591,2,Sintesi!K$3,78,5),4,FALSE)</f>
        <v>22.519850000000002</v>
      </c>
      <c r="L206" s="18">
        <f ca="1">VLOOKUP($B206,OFFSET(WLC!$B$591,2,Sintesi!L$3,78,5),4,FALSE)</f>
        <v>22.089880000000001</v>
      </c>
      <c r="M206" s="18">
        <f ca="1">VLOOKUP($B206,OFFSET(WLC!$B$591,2,Sintesi!M$3,78,5),4,FALSE)</f>
        <v>21.6218</v>
      </c>
      <c r="N206" s="18">
        <f ca="1">VLOOKUP($B206,OFFSET(WLC!$B$591,2,Sintesi!N$3,78,5),4,FALSE)</f>
        <v>21.000160000000001</v>
      </c>
      <c r="O206" s="18">
        <f ca="1">VLOOKUP($B206,OFFSET(WLC!$B$591,2,Sintesi!O$3,78,5),4,FALSE)</f>
        <v>19.96576</v>
      </c>
      <c r="P206" s="18"/>
      <c r="Q206" s="18"/>
      <c r="R206" s="18"/>
      <c r="S206" s="18"/>
      <c r="Y206" s="15">
        <v>0.12</v>
      </c>
      <c r="Z206" s="15">
        <f t="shared" ref="Z206:Z213" si="260">Y206*AA206</f>
        <v>0.6</v>
      </c>
      <c r="AA206" s="15">
        <v>5</v>
      </c>
      <c r="AB206" s="16">
        <f t="shared" ca="1" si="254"/>
        <v>4.2738166666666668</v>
      </c>
      <c r="AC206" s="16">
        <f t="shared" ca="1" si="254"/>
        <v>4.2940466666666666</v>
      </c>
      <c r="AD206" s="16">
        <f t="shared" ca="1" si="254"/>
        <v>4.4294133333333336</v>
      </c>
      <c r="AE206" s="16">
        <f t="shared" ca="1" si="254"/>
        <v>4.4116</v>
      </c>
      <c r="AF206" s="16">
        <f t="shared" ca="1" si="254"/>
        <v>4.4506466666666666</v>
      </c>
      <c r="AG206" s="16">
        <f t="shared" ca="1" si="254"/>
        <v>4.6487633333333331</v>
      </c>
      <c r="AH206" s="16">
        <f t="shared" ca="1" si="254"/>
        <v>5.0367200000000008</v>
      </c>
      <c r="AI206" s="16">
        <f t="shared" ca="1" si="254"/>
        <v>5.4818633333333331</v>
      </c>
      <c r="AJ206" s="16">
        <f t="shared" ca="1" si="254"/>
        <v>6.2336</v>
      </c>
      <c r="AK206" s="16">
        <f t="shared" ca="1" si="254"/>
        <v>7.5554066666666673</v>
      </c>
      <c r="AL206" s="16">
        <f t="shared" ca="1" si="254"/>
        <v>10.296846666666667</v>
      </c>
      <c r="AM206" s="16">
        <f t="shared" ca="1" si="254"/>
        <v>13.566470000000001</v>
      </c>
      <c r="AN206" s="16">
        <f t="shared" ca="1" si="254"/>
        <v>20.681866666666668</v>
      </c>
      <c r="AO206" s="16"/>
      <c r="AP206" s="16"/>
      <c r="AQ206" s="16"/>
      <c r="AR206" s="16"/>
      <c r="AU206" s="33">
        <f t="shared" ca="1" si="257"/>
        <v>4.5202300000000006</v>
      </c>
      <c r="AV206" s="15" t="str">
        <f t="shared" ca="1" si="255"/>
        <v>Push</v>
      </c>
      <c r="AW206" s="33">
        <f t="shared" ca="1" si="258"/>
        <v>4.5202300000000006</v>
      </c>
      <c r="AX206" s="15">
        <f t="shared" ca="1" si="256"/>
        <v>106</v>
      </c>
      <c r="AY206" s="35">
        <f t="shared" ca="1" si="259"/>
        <v>0</v>
      </c>
    </row>
    <row r="207" spans="1:51" x14ac:dyDescent="0.3">
      <c r="A207" s="133">
        <v>201</v>
      </c>
      <c r="B207" s="17" t="s">
        <v>8</v>
      </c>
      <c r="C207" s="18">
        <f ca="1">VLOOKUP($B207,OFFSET(Push!$H$2,2,0,78,5),4,FALSE)</f>
        <v>20.584540000000001</v>
      </c>
      <c r="D207" s="18">
        <f ca="1">VLOOKUP($B207,OFFSET(WLC!$B$591,2,Sintesi!D$3,78,5),4,FALSE)</f>
        <v>20.278230000000001</v>
      </c>
      <c r="E207" s="18">
        <f ca="1">VLOOKUP($B207,OFFSET(WLC!$B$591,2,Sintesi!E$3,78,5),4,FALSE)</f>
        <v>20.28</v>
      </c>
      <c r="F207" s="18">
        <f ca="1">VLOOKUP($B207,OFFSET(WLC!$B$591,2,Sintesi!F$3,78,5),4,FALSE)</f>
        <v>20.049029999999998</v>
      </c>
      <c r="G207" s="18">
        <f ca="1">VLOOKUP($B207,OFFSET(WLC!$B$591,2,Sintesi!G$3,78,5),4,FALSE)</f>
        <v>19.908149999999999</v>
      </c>
      <c r="H207" s="18">
        <f ca="1">VLOOKUP($B207,OFFSET(WLC!$B$591,2,Sintesi!H$3,78,5),4,FALSE)</f>
        <v>19.69322</v>
      </c>
      <c r="I207" s="18">
        <f ca="1">VLOOKUP($B207,OFFSET(WLC!$B$591,2,Sintesi!I$3,78,5),4,FALSE)</f>
        <v>19.537269999999999</v>
      </c>
      <c r="J207" s="18">
        <f ca="1">VLOOKUP($B207,OFFSET(WLC!$B$591,2,Sintesi!J$3,78,5),4,FALSE)</f>
        <v>19.189859999999999</v>
      </c>
      <c r="K207" s="18">
        <f ca="1">VLOOKUP($B207,OFFSET(WLC!$B$591,2,Sintesi!K$3,78,5),4,FALSE)</f>
        <v>18.846900000000002</v>
      </c>
      <c r="L207" s="18">
        <f ca="1">VLOOKUP($B207,OFFSET(WLC!$B$591,2,Sintesi!L$3,78,5),4,FALSE)</f>
        <v>18.417069999999999</v>
      </c>
      <c r="M207" s="18">
        <f ca="1">VLOOKUP($B207,OFFSET(WLC!$B$591,2,Sintesi!M$3,78,5),4,FALSE)</f>
        <v>17.94997</v>
      </c>
      <c r="N207" s="18">
        <f ca="1">VLOOKUP($B207,OFFSET(WLC!$B$591,2,Sintesi!N$3,78,5),4,FALSE)</f>
        <v>17.328520000000001</v>
      </c>
      <c r="O207" s="18">
        <f ca="1">VLOOKUP($B207,OFFSET(WLC!$B$591,2,Sintesi!O$3,78,5),4,FALSE)</f>
        <v>16.299420000000001</v>
      </c>
      <c r="P207" s="18"/>
      <c r="Q207" s="18"/>
      <c r="R207" s="18"/>
      <c r="S207" s="18"/>
      <c r="Y207" s="15">
        <v>0.12</v>
      </c>
      <c r="Z207" s="15">
        <f t="shared" si="260"/>
        <v>0.48</v>
      </c>
      <c r="AA207" s="15">
        <v>4</v>
      </c>
      <c r="AB207" s="16">
        <f t="shared" ca="1" si="254"/>
        <v>4.0274033333333339</v>
      </c>
      <c r="AC207" s="16">
        <f t="shared" ca="1" si="254"/>
        <v>4.0366733333333329</v>
      </c>
      <c r="AD207" s="16">
        <f t="shared" ca="1" si="254"/>
        <v>4.1421066666666668</v>
      </c>
      <c r="AE207" s="16">
        <f t="shared" ca="1" si="254"/>
        <v>4.12385</v>
      </c>
      <c r="AF207" s="16">
        <f t="shared" ca="1" si="254"/>
        <v>4.1492933333333335</v>
      </c>
      <c r="AG207" s="16">
        <f t="shared" ca="1" si="254"/>
        <v>4.3000866666666671</v>
      </c>
      <c r="AH207" s="16">
        <f t="shared" ca="1" si="254"/>
        <v>4.5982500000000002</v>
      </c>
      <c r="AI207" s="16">
        <f t="shared" ca="1" si="254"/>
        <v>4.9395766666666665</v>
      </c>
      <c r="AJ207" s="16">
        <f t="shared" ca="1" si="254"/>
        <v>5.5228000000000002</v>
      </c>
      <c r="AK207" s="16">
        <f t="shared" ca="1" si="254"/>
        <v>6.5548533333333339</v>
      </c>
      <c r="AL207" s="16">
        <f t="shared" ca="1" si="254"/>
        <v>8.7109733333333335</v>
      </c>
      <c r="AM207" s="16">
        <f t="shared" ca="1" si="254"/>
        <v>11.279179999999998</v>
      </c>
      <c r="AN207" s="16">
        <f t="shared" ca="1" si="254"/>
        <v>16.922293333333332</v>
      </c>
      <c r="AO207" s="16"/>
      <c r="AP207" s="16"/>
      <c r="AQ207" s="16"/>
      <c r="AR207" s="16"/>
      <c r="AU207" s="33">
        <f t="shared" ca="1" si="257"/>
        <v>4.2738166666666668</v>
      </c>
      <c r="AV207" s="15" t="str">
        <f t="shared" ca="1" si="255"/>
        <v>Push</v>
      </c>
      <c r="AW207" s="33">
        <f t="shared" ca="1" si="258"/>
        <v>4.2738166666666668</v>
      </c>
      <c r="AX207" s="15">
        <f t="shared" ca="1" si="256"/>
        <v>106</v>
      </c>
      <c r="AY207" s="35">
        <f t="shared" ca="1" si="259"/>
        <v>0</v>
      </c>
    </row>
    <row r="208" spans="1:51" x14ac:dyDescent="0.3">
      <c r="A208" s="133">
        <v>202</v>
      </c>
      <c r="B208" s="17" t="s">
        <v>9</v>
      </c>
      <c r="C208" s="19">
        <f ca="1">VLOOKUP($B208,OFFSET(Push!$H$2,2,0,78,5),4,FALSE)</f>
        <v>0.85043000000000002</v>
      </c>
      <c r="D208" s="19">
        <f ca="1">VLOOKUP($B208,OFFSET(WLC!$B$591,2,Sintesi!D$3,78,5),4,FALSE)</f>
        <v>0.84528999999999999</v>
      </c>
      <c r="E208" s="19">
        <f ca="1">VLOOKUP($B208,OFFSET(WLC!$B$591,2,Sintesi!E$3,78,5),4,FALSE)</f>
        <v>0.83603000000000005</v>
      </c>
      <c r="F208" s="19">
        <f ca="1">VLOOKUP($B208,OFFSET(WLC!$B$591,2,Sintesi!F$3,78,5),4,FALSE)</f>
        <v>0.83401999999999998</v>
      </c>
      <c r="G208" s="19">
        <f ca="1">VLOOKUP($B208,OFFSET(WLC!$B$591,2,Sintesi!G$3,78,5),4,FALSE)</f>
        <v>0.82937000000000005</v>
      </c>
      <c r="H208" s="19">
        <f ca="1">VLOOKUP($B208,OFFSET(WLC!$B$591,2,Sintesi!H$3,78,5),4,FALSE)</f>
        <v>0.81376000000000004</v>
      </c>
      <c r="I208" s="19">
        <f ca="1">VLOOKUP($B208,OFFSET(WLC!$B$591,2,Sintesi!I$3,78,5),4,FALSE)</f>
        <v>0.78749000000000002</v>
      </c>
      <c r="J208" s="19">
        <f ca="1">VLOOKUP($B208,OFFSET(WLC!$B$591,2,Sintesi!J$3,78,5),4,FALSE)</f>
        <v>0.75800000000000001</v>
      </c>
      <c r="K208" s="19">
        <f ca="1">VLOOKUP($B208,OFFSET(WLC!$B$591,2,Sintesi!K$3,78,5),4,FALSE)</f>
        <v>0.72160999999999997</v>
      </c>
      <c r="L208" s="19">
        <f ca="1">VLOOKUP($B208,OFFSET(WLC!$B$591,2,Sintesi!L$3,78,5),4,FALSE)</f>
        <v>0.67295000000000005</v>
      </c>
      <c r="M208" s="19">
        <f ca="1">VLOOKUP($B208,OFFSET(WLC!$B$591,2,Sintesi!M$3,78,5),4,FALSE)</f>
        <v>0.58604999999999996</v>
      </c>
      <c r="N208" s="19">
        <f ca="1">VLOOKUP($B208,OFFSET(WLC!$B$591,2,Sintesi!N$3,78,5),4,FALSE)</f>
        <v>0.47447</v>
      </c>
      <c r="O208" s="19">
        <f ca="1">VLOOKUP($B208,OFFSET(WLC!$B$591,2,Sintesi!O$3,78,5),4,FALSE)</f>
        <v>0.33743000000000001</v>
      </c>
      <c r="P208" s="19"/>
      <c r="Q208" s="19"/>
      <c r="R208" s="19"/>
      <c r="S208" s="19"/>
      <c r="Y208" s="15">
        <v>0.12</v>
      </c>
      <c r="Z208" s="15">
        <f t="shared" si="260"/>
        <v>0.36</v>
      </c>
      <c r="AA208" s="15">
        <v>3</v>
      </c>
      <c r="AB208" s="16">
        <f t="shared" ca="1" si="254"/>
        <v>3.7809900000000005</v>
      </c>
      <c r="AC208" s="16">
        <f t="shared" ca="1" si="254"/>
        <v>3.7793000000000001</v>
      </c>
      <c r="AD208" s="16">
        <f t="shared" ca="1" si="254"/>
        <v>3.8548</v>
      </c>
      <c r="AE208" s="16">
        <f t="shared" ca="1" si="254"/>
        <v>3.8361000000000001</v>
      </c>
      <c r="AF208" s="16">
        <f t="shared" ca="1" si="254"/>
        <v>3.8479399999999999</v>
      </c>
      <c r="AG208" s="16">
        <f t="shared" ca="1" si="254"/>
        <v>3.9514100000000001</v>
      </c>
      <c r="AH208" s="16">
        <f t="shared" ca="1" si="254"/>
        <v>4.1597799999999996</v>
      </c>
      <c r="AI208" s="16">
        <f t="shared" ca="1" si="254"/>
        <v>4.3972899999999999</v>
      </c>
      <c r="AJ208" s="16">
        <f t="shared" ca="1" si="254"/>
        <v>4.8119999999999994</v>
      </c>
      <c r="AK208" s="16">
        <f t="shared" ca="1" si="254"/>
        <v>5.5543000000000005</v>
      </c>
      <c r="AL208" s="16">
        <f t="shared" ca="1" si="254"/>
        <v>7.1250999999999998</v>
      </c>
      <c r="AM208" s="16">
        <f t="shared" ca="1" si="254"/>
        <v>8.9918899999999997</v>
      </c>
      <c r="AN208" s="16">
        <f t="shared" ca="1" si="254"/>
        <v>13.16272</v>
      </c>
      <c r="AO208" s="16"/>
      <c r="AP208" s="16"/>
      <c r="AQ208" s="16"/>
      <c r="AR208" s="16"/>
      <c r="AU208" s="33">
        <f t="shared" ca="1" si="257"/>
        <v>4.0274033333333339</v>
      </c>
      <c r="AV208" s="15" t="str">
        <f t="shared" ca="1" si="255"/>
        <v>Push</v>
      </c>
      <c r="AW208" s="33">
        <f t="shared" ca="1" si="258"/>
        <v>4.0274033333333339</v>
      </c>
      <c r="AX208" s="15">
        <f t="shared" ca="1" si="256"/>
        <v>106</v>
      </c>
      <c r="AY208" s="35">
        <f t="shared" ca="1" si="259"/>
        <v>0</v>
      </c>
    </row>
    <row r="209" spans="1:51" x14ac:dyDescent="0.3">
      <c r="A209" s="133">
        <v>203</v>
      </c>
      <c r="B209" s="12" t="s">
        <v>10</v>
      </c>
      <c r="C209" s="13">
        <f ca="1">VLOOKUP($B209,OFFSET(Push!$H$2,2,0,78,5),4,FALSE)</f>
        <v>10.087870000000001</v>
      </c>
      <c r="D209" s="13">
        <f ca="1">VLOOKUP($B209,OFFSET(WLC!$B$591,2,Sintesi!D$3,78,5),4,FALSE)</f>
        <v>10.04651</v>
      </c>
      <c r="E209" s="13">
        <f ca="1">VLOOKUP($B209,OFFSET(WLC!$B$591,2,Sintesi!E$3,78,5),4,FALSE)</f>
        <v>10.39429</v>
      </c>
      <c r="F209" s="13">
        <f ca="1">VLOOKUP($B209,OFFSET(WLC!$B$591,2,Sintesi!F$3,78,5),4,FALSE)</f>
        <v>10.261570000000001</v>
      </c>
      <c r="G209" s="13">
        <f ca="1">VLOOKUP($B209,OFFSET(WLC!$B$591,2,Sintesi!G$3,78,5),4,FALSE)</f>
        <v>10.36802</v>
      </c>
      <c r="H209" s="13">
        <f ca="1">VLOOKUP($B209,OFFSET(WLC!$B$591,2,Sintesi!H$3,78,5),4,FALSE)</f>
        <v>10.681190000000001</v>
      </c>
      <c r="I209" s="13">
        <f ca="1">VLOOKUP($B209,OFFSET(WLC!$B$591,2,Sintesi!I$3,78,5),4,FALSE)</f>
        <v>11.736319999999999</v>
      </c>
      <c r="J209" s="13">
        <f ca="1">VLOOKUP($B209,OFFSET(WLC!$B$591,2,Sintesi!J$3,78,5),4,FALSE)</f>
        <v>12.837490000000001</v>
      </c>
      <c r="K209" s="13">
        <f ca="1">VLOOKUP($B209,OFFSET(WLC!$B$591,2,Sintesi!K$3,78,5),4,FALSE)</f>
        <v>14.55691</v>
      </c>
      <c r="L209" s="13">
        <f ca="1">VLOOKUP($B209,OFFSET(WLC!$B$591,2,Sintesi!L$3,78,5),4,FALSE)</f>
        <v>17.428799999999999</v>
      </c>
      <c r="M209" s="13">
        <f ca="1">VLOOKUP($B209,OFFSET(WLC!$B$591,2,Sintesi!M$3,78,5),4,FALSE)</f>
        <v>22.71245</v>
      </c>
      <c r="N209" s="13">
        <f ca="1">VLOOKUP($B209,OFFSET(WLC!$B$591,2,Sintesi!N$3,78,5),4,FALSE)</f>
        <v>27.612880000000001</v>
      </c>
      <c r="O209" s="13">
        <f ca="1">VLOOKUP($B209,OFFSET(WLC!$B$591,2,Sintesi!O$3,78,5),4,FALSE)</f>
        <v>39.414960000000001</v>
      </c>
      <c r="P209" s="13"/>
      <c r="Q209" s="13"/>
      <c r="R209" s="13"/>
      <c r="S209" s="13"/>
      <c r="Y209" s="15">
        <v>0.12</v>
      </c>
      <c r="Z209" s="15">
        <f t="shared" si="260"/>
        <v>0.24</v>
      </c>
      <c r="AA209" s="15">
        <v>2</v>
      </c>
      <c r="AB209" s="16">
        <f t="shared" ca="1" si="254"/>
        <v>3.5345766666666671</v>
      </c>
      <c r="AC209" s="16">
        <f t="shared" ca="1" si="254"/>
        <v>3.5219266666666664</v>
      </c>
      <c r="AD209" s="16">
        <f t="shared" ca="1" si="254"/>
        <v>3.5674933333333332</v>
      </c>
      <c r="AE209" s="16">
        <f t="shared" ca="1" si="254"/>
        <v>3.5483500000000001</v>
      </c>
      <c r="AF209" s="16">
        <f t="shared" ca="1" si="254"/>
        <v>3.5465866666666668</v>
      </c>
      <c r="AG209" s="16">
        <f t="shared" ca="1" si="254"/>
        <v>3.6027333333333331</v>
      </c>
      <c r="AH209" s="16">
        <f t="shared" ca="1" si="254"/>
        <v>3.7213099999999999</v>
      </c>
      <c r="AI209" s="16">
        <f t="shared" ca="1" si="254"/>
        <v>3.8550033333333333</v>
      </c>
      <c r="AJ209" s="16">
        <f t="shared" ca="1" si="254"/>
        <v>4.1011999999999995</v>
      </c>
      <c r="AK209" s="16">
        <f t="shared" ca="1" si="254"/>
        <v>4.5537466666666671</v>
      </c>
      <c r="AL209" s="16">
        <f t="shared" ca="1" si="254"/>
        <v>5.5392266666666661</v>
      </c>
      <c r="AM209" s="16">
        <f t="shared" ca="1" si="254"/>
        <v>6.7045999999999992</v>
      </c>
      <c r="AN209" s="16">
        <f t="shared" ca="1" si="254"/>
        <v>9.4031466666666663</v>
      </c>
      <c r="AO209" s="16"/>
      <c r="AP209" s="16"/>
      <c r="AQ209" s="16"/>
      <c r="AR209" s="16"/>
      <c r="AU209" s="33">
        <f t="shared" ca="1" si="257"/>
        <v>3.7793000000000001</v>
      </c>
      <c r="AV209" s="15">
        <f t="shared" ca="1" si="255"/>
        <v>105</v>
      </c>
      <c r="AW209" s="33">
        <f t="shared" ca="1" si="258"/>
        <v>3.7809900000000005</v>
      </c>
      <c r="AX209" s="15">
        <f t="shared" ca="1" si="256"/>
        <v>106</v>
      </c>
      <c r="AY209" s="35">
        <f t="shared" ca="1" si="259"/>
        <v>4.469728827636183E-4</v>
      </c>
    </row>
    <row r="210" spans="1:51" x14ac:dyDescent="0.3">
      <c r="A210" s="133">
        <v>204</v>
      </c>
      <c r="B210" s="12" t="s">
        <v>11</v>
      </c>
      <c r="C210" s="13">
        <f ca="1">VLOOKUP($B210,OFFSET(Push!$H$2,2,0,78,5),4,FALSE)</f>
        <v>1.5902099999999999</v>
      </c>
      <c r="D210" s="13">
        <f ca="1">VLOOKUP($B210,OFFSET(WLC!$B$591,2,Sintesi!D$3,78,5),4,FALSE)</f>
        <v>1.6587499999999999</v>
      </c>
      <c r="E210" s="13">
        <f ca="1">VLOOKUP($B210,OFFSET(WLC!$B$591,2,Sintesi!E$3,78,5),4,FALSE)</f>
        <v>1.86229</v>
      </c>
      <c r="F210" s="13">
        <f ca="1">VLOOKUP($B210,OFFSET(WLC!$B$591,2,Sintesi!F$3,78,5),4,FALSE)</f>
        <v>1.8472599999999999</v>
      </c>
      <c r="G210" s="13">
        <f ca="1">VLOOKUP($B210,OFFSET(WLC!$B$591,2,Sintesi!G$3,78,5),4,FALSE)</f>
        <v>1.9264600000000001</v>
      </c>
      <c r="H210" s="13">
        <f ca="1">VLOOKUP($B210,OFFSET(WLC!$B$591,2,Sintesi!H$3,78,5),4,FALSE)</f>
        <v>2.23705</v>
      </c>
      <c r="I210" s="13">
        <f ca="1">VLOOKUP($B210,OFFSET(WLC!$B$591,2,Sintesi!I$3,78,5),4,FALSE)</f>
        <v>2.84436</v>
      </c>
      <c r="J210" s="13">
        <f ca="1">VLOOKUP($B210,OFFSET(WLC!$B$591,2,Sintesi!J$3,78,5),4,FALSE)</f>
        <v>3.5913499999999998</v>
      </c>
      <c r="K210" s="13">
        <f ca="1">VLOOKUP($B210,OFFSET(WLC!$B$591,2,Sintesi!K$3,78,5),4,FALSE)</f>
        <v>4.8255100000000004</v>
      </c>
      <c r="L210" s="13">
        <f ca="1">VLOOKUP($B210,OFFSET(WLC!$B$591,2,Sintesi!L$3,78,5),4,FALSE)</f>
        <v>6.9095300000000002</v>
      </c>
      <c r="M210" s="13">
        <f ca="1">VLOOKUP($B210,OFFSET(WLC!$B$591,2,Sintesi!M$3,78,5),4,FALSE)</f>
        <v>11.083349999999999</v>
      </c>
      <c r="N210" s="13">
        <f ca="1">VLOOKUP($B210,OFFSET(WLC!$B$591,2,Sintesi!N$3,78,5),4,FALSE)</f>
        <v>16.09637</v>
      </c>
      <c r="O210" s="13">
        <f ca="1">VLOOKUP($B210,OFFSET(WLC!$B$591,2,Sintesi!O$3,78,5),4,FALSE)</f>
        <v>26.771550000000001</v>
      </c>
      <c r="P210" s="13"/>
      <c r="Q210" s="13"/>
      <c r="R210" s="13"/>
      <c r="S210" s="13"/>
      <c r="Y210" s="15">
        <v>0.12</v>
      </c>
      <c r="Z210" s="15">
        <f t="shared" si="260"/>
        <v>0.12</v>
      </c>
      <c r="AA210" s="15">
        <v>1</v>
      </c>
      <c r="AB210" s="16">
        <f t="shared" ca="1" si="254"/>
        <v>3.2881633333333338</v>
      </c>
      <c r="AC210" s="16">
        <f t="shared" ca="1" si="254"/>
        <v>3.2645533333333332</v>
      </c>
      <c r="AD210" s="16">
        <f t="shared" ca="1" si="254"/>
        <v>3.2801866666666668</v>
      </c>
      <c r="AE210" s="16">
        <f t="shared" ca="1" si="254"/>
        <v>3.2606000000000002</v>
      </c>
      <c r="AF210" s="16">
        <f t="shared" ca="1" si="254"/>
        <v>3.2452333333333332</v>
      </c>
      <c r="AG210" s="16">
        <f t="shared" ca="1" si="254"/>
        <v>3.2540566666666666</v>
      </c>
      <c r="AH210" s="16">
        <f t="shared" ca="1" si="254"/>
        <v>3.2828400000000002</v>
      </c>
      <c r="AI210" s="16">
        <f t="shared" ca="1" si="254"/>
        <v>3.3127166666666668</v>
      </c>
      <c r="AJ210" s="16">
        <f t="shared" ca="1" si="254"/>
        <v>3.3903999999999996</v>
      </c>
      <c r="AK210" s="16">
        <f t="shared" ca="1" si="254"/>
        <v>3.5531933333333336</v>
      </c>
      <c r="AL210" s="16">
        <f t="shared" ca="1" si="254"/>
        <v>3.9533533333333333</v>
      </c>
      <c r="AM210" s="16">
        <f t="shared" ca="1" si="254"/>
        <v>4.4173099999999996</v>
      </c>
      <c r="AN210" s="16">
        <f t="shared" ca="1" si="254"/>
        <v>5.6435733333333324</v>
      </c>
      <c r="AO210" s="16"/>
      <c r="AP210" s="16"/>
      <c r="AQ210" s="16"/>
      <c r="AR210" s="16"/>
      <c r="AU210" s="33">
        <f t="shared" ca="1" si="257"/>
        <v>3.5219266666666664</v>
      </c>
      <c r="AV210" s="15">
        <f t="shared" ca="1" si="255"/>
        <v>105</v>
      </c>
      <c r="AW210" s="33">
        <f t="shared" ca="1" si="258"/>
        <v>3.5345766666666671</v>
      </c>
      <c r="AX210" s="15">
        <f t="shared" ca="1" si="256"/>
        <v>106</v>
      </c>
      <c r="AY210" s="35">
        <f t="shared" ca="1" si="259"/>
        <v>3.5789293012932375E-3</v>
      </c>
    </row>
    <row r="211" spans="1:51" x14ac:dyDescent="0.3">
      <c r="A211" s="133">
        <v>205</v>
      </c>
      <c r="B211" s="12" t="s">
        <v>12</v>
      </c>
      <c r="C211" s="13">
        <f ca="1">VLOOKUP($B211,OFFSET(Push!$H$2,2,0,78,5),4,FALSE)</f>
        <v>32</v>
      </c>
      <c r="D211" s="13">
        <f ca="1">VLOOKUP($B211,OFFSET(WLC!$B$591,2,Sintesi!D$3,78,5),4,FALSE)</f>
        <v>75</v>
      </c>
      <c r="E211" s="13">
        <f ca="1">VLOOKUP($B211,OFFSET(WLC!$B$591,2,Sintesi!E$3,78,5),4,FALSE)</f>
        <v>55</v>
      </c>
      <c r="F211" s="13">
        <f ca="1">VLOOKUP($B211,OFFSET(WLC!$B$591,2,Sintesi!F$3,78,5),4,FALSE)</f>
        <v>87.5</v>
      </c>
      <c r="G211" s="13">
        <f ca="1">VLOOKUP($B211,OFFSET(WLC!$B$591,2,Sintesi!G$3,78,5),4,FALSE)</f>
        <v>124</v>
      </c>
      <c r="H211" s="13">
        <f ca="1">VLOOKUP($B211,OFFSET(WLC!$B$591,2,Sintesi!H$3,78,5),4,FALSE)</f>
        <v>174</v>
      </c>
      <c r="I211" s="13">
        <f ca="1">VLOOKUP($B211,OFFSET(WLC!$B$591,2,Sintesi!I$3,78,5),4,FALSE)</f>
        <v>209.5</v>
      </c>
      <c r="J211" s="13">
        <f ca="1">VLOOKUP($B211,OFFSET(WLC!$B$591,2,Sintesi!J$3,78,5),4,FALSE)</f>
        <v>249</v>
      </c>
      <c r="K211" s="13">
        <f ca="1">VLOOKUP($B211,OFFSET(WLC!$B$591,2,Sintesi!K$3,78,5),4,FALSE)</f>
        <v>239.5</v>
      </c>
      <c r="L211" s="13">
        <f ca="1">VLOOKUP($B211,OFFSET(WLC!$B$591,2,Sintesi!L$3,78,5),4,FALSE)</f>
        <v>342</v>
      </c>
      <c r="M211" s="13">
        <f ca="1">VLOOKUP($B211,OFFSET(WLC!$B$591,2,Sintesi!M$3,78,5),4,FALSE)</f>
        <v>392.5</v>
      </c>
      <c r="N211" s="13">
        <f ca="1">VLOOKUP($B211,OFFSET(WLC!$B$591,2,Sintesi!N$3,78,5),4,FALSE)</f>
        <v>472.5</v>
      </c>
      <c r="O211" s="13">
        <f ca="1">VLOOKUP($B211,OFFSET(WLC!$B$591,2,Sintesi!O$3,78,5),4,FALSE)</f>
        <v>626</v>
      </c>
      <c r="P211" s="13"/>
      <c r="Q211" s="13"/>
      <c r="R211" s="13"/>
      <c r="S211" s="13"/>
      <c r="Y211" s="15">
        <v>0.12</v>
      </c>
      <c r="Z211" s="15">
        <f t="shared" si="260"/>
        <v>0.06</v>
      </c>
      <c r="AA211" s="20">
        <v>0.5</v>
      </c>
      <c r="AB211" s="16">
        <f t="shared" ca="1" si="254"/>
        <v>3.1649566666666669</v>
      </c>
      <c r="AC211" s="16">
        <f t="shared" ca="1" si="254"/>
        <v>3.1358666666666668</v>
      </c>
      <c r="AD211" s="16">
        <f t="shared" ca="1" si="254"/>
        <v>3.1365333333333334</v>
      </c>
      <c r="AE211" s="16">
        <f t="shared" ca="1" si="254"/>
        <v>3.1167250000000002</v>
      </c>
      <c r="AF211" s="16">
        <f t="shared" ca="1" si="254"/>
        <v>3.0945566666666666</v>
      </c>
      <c r="AG211" s="16">
        <f t="shared" ca="1" si="254"/>
        <v>3.0797183333333336</v>
      </c>
      <c r="AH211" s="16">
        <f t="shared" ca="1" si="254"/>
        <v>3.0636049999999999</v>
      </c>
      <c r="AI211" s="16">
        <f t="shared" ca="1" si="254"/>
        <v>3.0415733333333335</v>
      </c>
      <c r="AJ211" s="16">
        <f t="shared" ca="1" si="254"/>
        <v>3.0349999999999997</v>
      </c>
      <c r="AK211" s="16">
        <f t="shared" ca="1" si="254"/>
        <v>3.0529166666666669</v>
      </c>
      <c r="AL211" s="16">
        <f t="shared" ca="1" si="254"/>
        <v>3.1604166666666664</v>
      </c>
      <c r="AM211" s="16">
        <f t="shared" ca="1" si="254"/>
        <v>3.2736649999999998</v>
      </c>
      <c r="AN211" s="16">
        <f t="shared" ca="1" si="254"/>
        <v>3.7637866666666664</v>
      </c>
      <c r="AO211" s="16"/>
      <c r="AP211" s="16"/>
      <c r="AQ211" s="16"/>
      <c r="AR211" s="16"/>
      <c r="AU211" s="33">
        <f t="shared" ca="1" si="257"/>
        <v>3.2452333333333332</v>
      </c>
      <c r="AV211" s="15">
        <f t="shared" ca="1" si="255"/>
        <v>90</v>
      </c>
      <c r="AW211" s="33">
        <f t="shared" ca="1" si="258"/>
        <v>3.2881633333333338</v>
      </c>
      <c r="AX211" s="15">
        <f t="shared" ca="1" si="256"/>
        <v>106</v>
      </c>
      <c r="AY211" s="35">
        <f t="shared" ca="1" si="259"/>
        <v>1.3055920782524157E-2</v>
      </c>
    </row>
    <row r="212" spans="1:51" x14ac:dyDescent="0.3">
      <c r="A212" s="133">
        <v>206</v>
      </c>
      <c r="B212" s="12" t="s">
        <v>13</v>
      </c>
      <c r="C212" s="13">
        <f ca="1">VLOOKUP($B212,OFFSET(Push!$H$2,2,0,78,5),4,FALSE)</f>
        <v>18.056439999999998</v>
      </c>
      <c r="D212" s="13">
        <f ca="1">VLOOKUP($B212,OFFSET(WLC!$B$591,2,Sintesi!D$3,78,5),4,FALSE)</f>
        <v>18.026879999999998</v>
      </c>
      <c r="E212" s="13">
        <f ca="1">VLOOKUP($B212,OFFSET(WLC!$B$591,2,Sintesi!E$3,78,5),4,FALSE)</f>
        <v>18.012840000000001</v>
      </c>
      <c r="F212" s="13">
        <f ca="1">VLOOKUP($B212,OFFSET(WLC!$B$591,2,Sintesi!F$3,78,5),4,FALSE)</f>
        <v>18.00873</v>
      </c>
      <c r="G212" s="13">
        <f ca="1">VLOOKUP($B212,OFFSET(WLC!$B$591,2,Sintesi!G$3,78,5),4,FALSE)</f>
        <v>17.8827</v>
      </c>
      <c r="H212" s="13">
        <f ca="1">VLOOKUP($B212,OFFSET(WLC!$B$591,2,Sintesi!H$3,78,5),4,FALSE)</f>
        <v>17.872450000000001</v>
      </c>
      <c r="I212" s="13">
        <f ca="1">VLOOKUP($B212,OFFSET(WLC!$B$591,2,Sintesi!I$3,78,5),4,FALSE)</f>
        <v>17.769590000000001</v>
      </c>
      <c r="J212" s="13">
        <f ca="1">VLOOKUP($B212,OFFSET(WLC!$B$591,2,Sintesi!J$3,78,5),4,FALSE)</f>
        <v>17.72306</v>
      </c>
      <c r="K212" s="13">
        <f ca="1">VLOOKUP($B212,OFFSET(WLC!$B$591,2,Sintesi!K$3,78,5),4,FALSE)</f>
        <v>17.723490000000002</v>
      </c>
      <c r="L212" s="13">
        <f ca="1">VLOOKUP($B212,OFFSET(WLC!$B$591,2,Sintesi!L$3,78,5),4,FALSE)</f>
        <v>17.520420000000001</v>
      </c>
      <c r="M212" s="13">
        <f ca="1">VLOOKUP($B212,OFFSET(WLC!$B$591,2,Sintesi!M$3,78,5),4,FALSE)</f>
        <v>17.399149999999999</v>
      </c>
      <c r="N212" s="13">
        <f ca="1">VLOOKUP($B212,OFFSET(WLC!$B$591,2,Sintesi!N$3,78,5),4,FALSE)</f>
        <v>16.732340000000001</v>
      </c>
      <c r="O212" s="13">
        <f ca="1">VLOOKUP($B212,OFFSET(WLC!$B$591,2,Sintesi!O$3,78,5),4,FALSE)</f>
        <v>17.912839999999999</v>
      </c>
      <c r="P212" s="13"/>
      <c r="Q212" s="13"/>
      <c r="R212" s="13"/>
      <c r="S212" s="13"/>
      <c r="Y212" s="15">
        <v>0.12</v>
      </c>
      <c r="Z212" s="15">
        <f t="shared" si="260"/>
        <v>3.9999999999999994E-2</v>
      </c>
      <c r="AA212" s="20">
        <f>1/3</f>
        <v>0.33333333333333331</v>
      </c>
      <c r="AB212" s="16">
        <f t="shared" ca="1" si="254"/>
        <v>3.123887777777778</v>
      </c>
      <c r="AC212" s="16">
        <f t="shared" ca="1" si="254"/>
        <v>3.0929711111111109</v>
      </c>
      <c r="AD212" s="16">
        <f t="shared" ca="1" si="254"/>
        <v>3.0886488888888888</v>
      </c>
      <c r="AE212" s="16">
        <f t="shared" ca="1" si="254"/>
        <v>3.0687666666666669</v>
      </c>
      <c r="AF212" s="16">
        <f t="shared" ca="1" si="254"/>
        <v>3.0443311111111111</v>
      </c>
      <c r="AG212" s="16">
        <f t="shared" ca="1" si="254"/>
        <v>3.0216055555555554</v>
      </c>
      <c r="AH212" s="16">
        <f t="shared" ca="1" si="254"/>
        <v>2.9905266666666668</v>
      </c>
      <c r="AI212" s="16">
        <f t="shared" ca="1" si="254"/>
        <v>2.9511922222222222</v>
      </c>
      <c r="AJ212" s="16">
        <f t="shared" ca="1" si="254"/>
        <v>2.9165333333333332</v>
      </c>
      <c r="AK212" s="16">
        <f t="shared" ca="1" si="254"/>
        <v>2.886157777777778</v>
      </c>
      <c r="AL212" s="16">
        <f t="shared" ca="1" si="254"/>
        <v>2.8961044444444446</v>
      </c>
      <c r="AM212" s="16">
        <f t="shared" ca="1" si="254"/>
        <v>2.8924500000000002</v>
      </c>
      <c r="AN212" s="16">
        <f t="shared" ca="1" si="254"/>
        <v>3.137191111111111</v>
      </c>
      <c r="AO212" s="16"/>
      <c r="AP212" s="16"/>
      <c r="AQ212" s="16"/>
      <c r="AR212" s="16"/>
      <c r="AU212" s="33">
        <f t="shared" ca="1" si="257"/>
        <v>3.0349999999999997</v>
      </c>
      <c r="AV212" s="15">
        <f t="shared" ca="1" si="255"/>
        <v>70</v>
      </c>
      <c r="AW212" s="33">
        <f t="shared" ca="1" si="258"/>
        <v>3.1649566666666669</v>
      </c>
      <c r="AX212" s="15">
        <f t="shared" ca="1" si="256"/>
        <v>106</v>
      </c>
      <c r="AY212" s="35">
        <f t="shared" ca="1" si="259"/>
        <v>4.1061120373422855E-2</v>
      </c>
    </row>
    <row r="213" spans="1:51" x14ac:dyDescent="0.3">
      <c r="A213" s="133">
        <v>207</v>
      </c>
      <c r="B213" s="12" t="s">
        <v>14</v>
      </c>
      <c r="C213" s="31">
        <f ca="1">VLOOKUP($B213,OFFSET(Push!$H$2,2,0,78,5),4,FALSE)</f>
        <v>15.807449999999999</v>
      </c>
      <c r="D213" s="31">
        <f ca="1">VLOOKUP($B213,OFFSET(WLC!$B$591,2,Sintesi!D$3,78,5),4,FALSE)</f>
        <v>15.70246</v>
      </c>
      <c r="E213" s="31">
        <f ca="1">VLOOKUP($B213,OFFSET(WLC!$B$591,2,Sintesi!E$3,78,5),4,FALSE)</f>
        <v>15.56527</v>
      </c>
      <c r="F213" s="31">
        <f ca="1">VLOOKUP($B213,OFFSET(WLC!$B$591,2,Sintesi!F$3,78,5),4,FALSE)</f>
        <v>15.53384</v>
      </c>
      <c r="G213" s="31">
        <f ca="1">VLOOKUP($B213,OFFSET(WLC!$B$591,2,Sintesi!G$3,78,5),4,FALSE)</f>
        <v>15.36321</v>
      </c>
      <c r="H213" s="31">
        <f ca="1">VLOOKUP($B213,OFFSET(WLC!$B$591,2,Sintesi!H$3,78,5),4,FALSE)</f>
        <v>15.133990000000001</v>
      </c>
      <c r="I213" s="31">
        <f ca="1">VLOOKUP($B213,OFFSET(WLC!$B$591,2,Sintesi!I$3,78,5),4,FALSE)</f>
        <v>14.644740000000001</v>
      </c>
      <c r="J213" s="31">
        <f ca="1">VLOOKUP($B213,OFFSET(WLC!$B$591,2,Sintesi!J$3,78,5),4,FALSE)</f>
        <v>14.166359999999999</v>
      </c>
      <c r="K213" s="31">
        <f ca="1">VLOOKUP($B213,OFFSET(WLC!$B$591,2,Sintesi!K$3,78,5),4,FALSE)</f>
        <v>13.561159999999999</v>
      </c>
      <c r="L213" s="31">
        <f ca="1">VLOOKUP($B213,OFFSET(WLC!$B$591,2,Sintesi!L$3,78,5),4,FALSE)</f>
        <v>12.642659999999999</v>
      </c>
      <c r="M213" s="31">
        <f ca="1">VLOOKUP($B213,OFFSET(WLC!$B$591,2,Sintesi!M$3,78,5),4,FALSE)</f>
        <v>11.19408</v>
      </c>
      <c r="N213" s="31">
        <f ca="1">VLOOKUP($B213,OFFSET(WLC!$B$591,2,Sintesi!N$3,78,5),4,FALSE)</f>
        <v>9.31264</v>
      </c>
      <c r="O213" s="31">
        <f ca="1">VLOOKUP($B213,OFFSET(WLC!$B$591,2,Sintesi!O$3,78,5),4,FALSE)</f>
        <v>7.6333599999999997</v>
      </c>
      <c r="P213" s="31"/>
      <c r="Q213" s="31"/>
      <c r="R213" s="31"/>
      <c r="S213" s="31"/>
      <c r="Y213" s="15">
        <v>0.12</v>
      </c>
      <c r="Z213" s="15">
        <f t="shared" si="260"/>
        <v>0.03</v>
      </c>
      <c r="AA213" s="20">
        <v>0.25</v>
      </c>
      <c r="AB213" s="16">
        <f t="shared" ca="1" si="254"/>
        <v>3.1033533333333336</v>
      </c>
      <c r="AC213" s="16">
        <f t="shared" ca="1" si="254"/>
        <v>3.0715233333333334</v>
      </c>
      <c r="AD213" s="16">
        <f t="shared" ca="1" si="254"/>
        <v>3.0647066666666665</v>
      </c>
      <c r="AE213" s="16">
        <f t="shared" ca="1" si="254"/>
        <v>3.0447875</v>
      </c>
      <c r="AF213" s="16">
        <f t="shared" ca="1" si="254"/>
        <v>3.0192183333333333</v>
      </c>
      <c r="AG213" s="16">
        <f t="shared" ca="1" si="254"/>
        <v>2.9925491666666666</v>
      </c>
      <c r="AH213" s="16">
        <f t="shared" ca="1" si="254"/>
        <v>2.9539875000000002</v>
      </c>
      <c r="AI213" s="16">
        <f t="shared" ca="1" si="254"/>
        <v>2.9060016666666666</v>
      </c>
      <c r="AJ213" s="16">
        <f t="shared" ca="1" si="254"/>
        <v>2.8573</v>
      </c>
      <c r="AK213" s="16">
        <f t="shared" ca="1" si="254"/>
        <v>2.8027783333333334</v>
      </c>
      <c r="AL213" s="16">
        <f t="shared" ca="1" si="254"/>
        <v>2.7639483333333335</v>
      </c>
      <c r="AM213" s="16">
        <f t="shared" ca="1" si="254"/>
        <v>2.7018424999999997</v>
      </c>
      <c r="AN213" s="16">
        <f t="shared" ca="1" si="254"/>
        <v>2.8238933333333334</v>
      </c>
      <c r="AO213" s="16"/>
      <c r="AP213" s="16"/>
      <c r="AQ213" s="16"/>
      <c r="AR213" s="16"/>
      <c r="AU213" s="33">
        <f t="shared" ca="1" si="257"/>
        <v>2.886157777777778</v>
      </c>
      <c r="AV213" s="15">
        <f t="shared" ca="1" si="255"/>
        <v>65</v>
      </c>
      <c r="AW213" s="33">
        <f t="shared" ca="1" si="258"/>
        <v>3.123887777777778</v>
      </c>
      <c r="AX213" s="15">
        <f t="shared" ca="1" si="256"/>
        <v>106</v>
      </c>
      <c r="AY213" s="35">
        <f t="shared" ca="1" si="259"/>
        <v>7.6100685079382918E-2</v>
      </c>
    </row>
    <row r="214" spans="1:51" x14ac:dyDescent="0.3">
      <c r="A214" s="133">
        <v>208</v>
      </c>
      <c r="B214" s="17" t="s">
        <v>30</v>
      </c>
      <c r="C214" s="18">
        <f ca="1">VLOOKUP($B214,OFFSET(Push!$H$2,2,0,78,5),4,FALSE)</f>
        <v>35.506740000000001</v>
      </c>
      <c r="D214" s="18">
        <f ca="1">VLOOKUP($B214,OFFSET(WLC!$B$591,2,Sintesi!D$3,78,5),4,FALSE)</f>
        <v>35.045229999999997</v>
      </c>
      <c r="E214" s="18">
        <f ca="1">VLOOKUP($B214,OFFSET(WLC!$B$591,2,Sintesi!E$3,78,5),4,FALSE)</f>
        <v>35.052849999999999</v>
      </c>
      <c r="F214" s="18">
        <f ca="1">VLOOKUP($B214,OFFSET(WLC!$B$591,2,Sintesi!F$3,78,5),4,FALSE)</f>
        <v>34.705530000000003</v>
      </c>
      <c r="G214" s="18">
        <f ca="1">VLOOKUP($B214,OFFSET(WLC!$B$591,2,Sintesi!G$3,78,5),4,FALSE)</f>
        <v>34.505949999999999</v>
      </c>
      <c r="H214" s="18">
        <f ca="1">VLOOKUP($B214,OFFSET(WLC!$B$591,2,Sintesi!H$3,78,5),4,FALSE)</f>
        <v>34.169119999999999</v>
      </c>
      <c r="I214" s="18">
        <f ca="1">VLOOKUP($B214,OFFSET(WLC!$B$591,2,Sintesi!I$3,78,5),4,FALSE)</f>
        <v>33.928989999999999</v>
      </c>
      <c r="J214" s="18">
        <f ca="1">VLOOKUP($B214,OFFSET(WLC!$B$591,2,Sintesi!J$3,78,5),4,FALSE)</f>
        <v>33.41066</v>
      </c>
      <c r="K214" s="18">
        <f ca="1">VLOOKUP($B214,OFFSET(WLC!$B$591,2,Sintesi!K$3,78,5),4,FALSE)</f>
        <v>32.910080000000001</v>
      </c>
      <c r="L214" s="18">
        <f ca="1">VLOOKUP($B214,OFFSET(WLC!$B$591,2,Sintesi!L$3,78,5),4,FALSE)</f>
        <v>32.24315</v>
      </c>
      <c r="M214" s="18">
        <f ca="1">VLOOKUP($B214,OFFSET(WLC!$B$591,2,Sintesi!M$3,78,5),4,FALSE)</f>
        <v>31.519590000000001</v>
      </c>
      <c r="N214" s="18">
        <f ca="1">VLOOKUP($B214,OFFSET(WLC!$B$591,2,Sintesi!N$3,78,5),4,FALSE)</f>
        <v>30.519290000000002</v>
      </c>
      <c r="O214" s="18">
        <f ca="1">VLOOKUP($B214,OFFSET(WLC!$B$591,2,Sintesi!O$3,78,5),4,FALSE)</f>
        <v>28.833839999999999</v>
      </c>
      <c r="P214" s="18"/>
      <c r="Q214" s="18"/>
      <c r="R214" s="18"/>
      <c r="S214" s="18"/>
      <c r="AU214" s="33">
        <f t="shared" ca="1" si="257"/>
        <v>2.7018424999999997</v>
      </c>
      <c r="AV214" s="15">
        <f t="shared" ca="1" si="255"/>
        <v>55</v>
      </c>
      <c r="AW214" s="33">
        <f t="shared" ca="1" si="258"/>
        <v>3.1033533333333336</v>
      </c>
      <c r="AX214" s="15">
        <f t="shared" ca="1" si="256"/>
        <v>106</v>
      </c>
      <c r="AY214" s="35">
        <f t="shared" ca="1" si="259"/>
        <v>0.12937967102252851</v>
      </c>
    </row>
    <row r="215" spans="1:51" x14ac:dyDescent="0.3">
      <c r="A215" s="133">
        <v>209</v>
      </c>
      <c r="B215" s="17" t="s">
        <v>33</v>
      </c>
      <c r="C215" s="18">
        <f ca="1">VLOOKUP($B215,OFFSET(Push!$H$2,2,0,78,5),4,FALSE)</f>
        <v>112.40157000000001</v>
      </c>
      <c r="D215" s="18">
        <f ca="1">VLOOKUP($B215,OFFSET(WLC!$B$591,2,Sintesi!D$3,78,5),4,FALSE)</f>
        <v>110.26416</v>
      </c>
      <c r="E215" s="18">
        <f ca="1">VLOOKUP($B215,OFFSET(WLC!$B$591,2,Sintesi!E$3,78,5),4,FALSE)</f>
        <v>110.04912</v>
      </c>
      <c r="F215" s="18">
        <f ca="1">VLOOKUP($B215,OFFSET(WLC!$B$591,2,Sintesi!F$3,78,5),4,FALSE)</f>
        <v>108.58750999999999</v>
      </c>
      <c r="G215" s="18">
        <f ca="1">VLOOKUP($B215,OFFSET(WLC!$B$591,2,Sintesi!G$3,78,5),4,FALSE)</f>
        <v>107.45489000000001</v>
      </c>
      <c r="H215" s="18">
        <f ca="1">VLOOKUP($B215,OFFSET(WLC!$B$591,2,Sintesi!H$3,78,5),4,FALSE)</f>
        <v>105.93143999999999</v>
      </c>
      <c r="I215" s="18">
        <f ca="1">VLOOKUP($B215,OFFSET(WLC!$B$591,2,Sintesi!I$3,78,5),4,FALSE)</f>
        <v>104.34943</v>
      </c>
      <c r="J215" s="18">
        <f ca="1">VLOOKUP($B215,OFFSET(WLC!$B$591,2,Sintesi!J$3,78,5),4,FALSE)</f>
        <v>101.94601</v>
      </c>
      <c r="K215" s="18">
        <f ca="1">VLOOKUP($B215,OFFSET(WLC!$B$591,2,Sintesi!K$3,78,5),4,FALSE)</f>
        <v>98.919600000000003</v>
      </c>
      <c r="L215" s="18">
        <f ca="1">VLOOKUP($B215,OFFSET(WLC!$B$591,2,Sintesi!L$3,78,5),4,FALSE)</f>
        <v>95.435599999999994</v>
      </c>
      <c r="M215" s="18">
        <f ca="1">VLOOKUP($B215,OFFSET(WLC!$B$591,2,Sintesi!M$3,78,5),4,FALSE)</f>
        <v>91.276939999999996</v>
      </c>
      <c r="N215" s="18">
        <f ca="1">VLOOKUP($B215,OFFSET(WLC!$B$591,2,Sintesi!N$3,78,5),4,FALSE)</f>
        <v>85.857740000000007</v>
      </c>
      <c r="O215" s="18">
        <f ca="1">VLOOKUP($B215,OFFSET(WLC!$B$591,2,Sintesi!O$3,78,5),4,FALSE)</f>
        <v>78.589330000000004</v>
      </c>
      <c r="P215" s="18"/>
      <c r="Q215" s="18"/>
      <c r="R215" s="18"/>
      <c r="S215" s="18"/>
      <c r="Y215" s="14" t="s">
        <v>75</v>
      </c>
    </row>
    <row r="216" spans="1:51" x14ac:dyDescent="0.3">
      <c r="A216" s="133">
        <v>210</v>
      </c>
      <c r="B216" s="12" t="s">
        <v>43</v>
      </c>
      <c r="C216" s="13">
        <f ca="1">VLOOKUP($B216,OFFSET(Push!$H$2,2,0,78,5),4,FALSE)</f>
        <v>5.9177900000000001</v>
      </c>
      <c r="D216" s="13">
        <f ca="1">VLOOKUP($B216,OFFSET(WLC!$B$591,2,Sintesi!D$3,78,5),4,FALSE)</f>
        <v>5.8408699999999998</v>
      </c>
      <c r="E216" s="13">
        <f ca="1">VLOOKUP($B216,OFFSET(WLC!$B$591,2,Sintesi!E$3,78,5),4,FALSE)</f>
        <v>5.8421399999999997</v>
      </c>
      <c r="F216" s="13">
        <f ca="1">VLOOKUP($B216,OFFSET(WLC!$B$591,2,Sintesi!F$3,78,5),4,FALSE)</f>
        <v>5.7842599999999997</v>
      </c>
      <c r="G216" s="13">
        <f ca="1">VLOOKUP($B216,OFFSET(WLC!$B$591,2,Sintesi!G$3,78,5),4,FALSE)</f>
        <v>5.7509899999999998</v>
      </c>
      <c r="H216" s="13">
        <f ca="1">VLOOKUP($B216,OFFSET(WLC!$B$591,2,Sintesi!H$3,78,5),4,FALSE)</f>
        <v>5.6948499999999997</v>
      </c>
      <c r="I216" s="13">
        <f ca="1">VLOOKUP($B216,OFFSET(WLC!$B$591,2,Sintesi!I$3,78,5),4,FALSE)</f>
        <v>5.6548299999999996</v>
      </c>
      <c r="J216" s="13">
        <f ca="1">VLOOKUP($B216,OFFSET(WLC!$B$591,2,Sintesi!J$3,78,5),4,FALSE)</f>
        <v>5.5684399999999998</v>
      </c>
      <c r="K216" s="13">
        <f ca="1">VLOOKUP($B216,OFFSET(WLC!$B$591,2,Sintesi!K$3,78,5),4,FALSE)</f>
        <v>5.4850099999999999</v>
      </c>
      <c r="L216" s="13">
        <f ca="1">VLOOKUP($B216,OFFSET(WLC!$B$591,2,Sintesi!L$3,78,5),4,FALSE)</f>
        <v>5.3738599999999996</v>
      </c>
      <c r="M216" s="13">
        <f ca="1">VLOOKUP($B216,OFFSET(WLC!$B$591,2,Sintesi!M$3,78,5),4,FALSE)</f>
        <v>5.25326</v>
      </c>
      <c r="N216" s="13">
        <f ca="1">VLOOKUP($B216,OFFSET(WLC!$B$591,2,Sintesi!N$3,78,5),4,FALSE)</f>
        <v>5.0865499999999999</v>
      </c>
      <c r="O216" s="13">
        <f ca="1">VLOOKUP($B216,OFFSET(WLC!$B$591,2,Sintesi!O$3,78,5),4,FALSE)</f>
        <v>4.8056400000000004</v>
      </c>
      <c r="P216" s="13"/>
      <c r="Q216" s="13"/>
      <c r="R216" s="13"/>
      <c r="S216" s="13"/>
      <c r="Y216" s="9" t="s">
        <v>71</v>
      </c>
      <c r="Z216" s="9" t="s">
        <v>72</v>
      </c>
      <c r="AA216" s="9" t="s">
        <v>74</v>
      </c>
      <c r="AB216" s="30" t="str">
        <f t="shared" ref="AB216:AR216" si="261">AB202</f>
        <v>Push</v>
      </c>
      <c r="AC216" s="9">
        <f t="shared" ca="1" si="261"/>
        <v>105</v>
      </c>
      <c r="AD216" s="9">
        <f t="shared" ca="1" si="261"/>
        <v>100</v>
      </c>
      <c r="AE216" s="9">
        <f t="shared" ca="1" si="261"/>
        <v>95</v>
      </c>
      <c r="AF216" s="9">
        <f t="shared" ca="1" si="261"/>
        <v>90</v>
      </c>
      <c r="AG216" s="9">
        <f t="shared" ca="1" si="261"/>
        <v>85</v>
      </c>
      <c r="AH216" s="9">
        <f t="shared" ca="1" si="261"/>
        <v>80</v>
      </c>
      <c r="AI216" s="9">
        <f t="shared" ca="1" si="261"/>
        <v>75</v>
      </c>
      <c r="AJ216" s="9">
        <f t="shared" ca="1" si="261"/>
        <v>70</v>
      </c>
      <c r="AK216" s="9">
        <f t="shared" ca="1" si="261"/>
        <v>65</v>
      </c>
      <c r="AL216" s="9">
        <f t="shared" ca="1" si="261"/>
        <v>60</v>
      </c>
      <c r="AM216" s="9">
        <f t="shared" ca="1" si="261"/>
        <v>55</v>
      </c>
      <c r="AN216" s="9">
        <f t="shared" ca="1" si="261"/>
        <v>50</v>
      </c>
      <c r="AO216" s="9" t="str">
        <f t="shared" si="261"/>
        <v>ND</v>
      </c>
      <c r="AP216" s="9" t="str">
        <f t="shared" si="261"/>
        <v>ND</v>
      </c>
      <c r="AQ216" s="9" t="str">
        <f t="shared" si="261"/>
        <v>ND</v>
      </c>
      <c r="AR216" s="9" t="str">
        <f t="shared" si="261"/>
        <v>ND</v>
      </c>
    </row>
    <row r="217" spans="1:51" x14ac:dyDescent="0.3">
      <c r="A217" s="133">
        <v>211</v>
      </c>
      <c r="B217" s="12" t="s">
        <v>44</v>
      </c>
      <c r="C217" s="13">
        <f ca="1">VLOOKUP($B217,OFFSET(Push!$H$2,2,0,78,5),4,FALSE)</f>
        <v>6.6881399999999998</v>
      </c>
      <c r="D217" s="13">
        <f ca="1">VLOOKUP($B217,OFFSET(WLC!$B$591,2,Sintesi!D$3,78,5),4,FALSE)</f>
        <v>6.5789400000000002</v>
      </c>
      <c r="E217" s="13">
        <f ca="1">VLOOKUP($B217,OFFSET(WLC!$B$591,2,Sintesi!E$3,78,5),4,FALSE)</f>
        <v>6.5657899999999998</v>
      </c>
      <c r="F217" s="13">
        <f ca="1">VLOOKUP($B217,OFFSET(WLC!$B$591,2,Sintesi!F$3,78,5),4,FALSE)</f>
        <v>6.5005800000000002</v>
      </c>
      <c r="G217" s="13">
        <f ca="1">VLOOKUP($B217,OFFSET(WLC!$B$591,2,Sintesi!G$3,78,5),4,FALSE)</f>
        <v>6.4409599999999996</v>
      </c>
      <c r="H217" s="13">
        <f ca="1">VLOOKUP($B217,OFFSET(WLC!$B$591,2,Sintesi!H$3,78,5),4,FALSE)</f>
        <v>6.3670799999999996</v>
      </c>
      <c r="I217" s="13">
        <f ca="1">VLOOKUP($B217,OFFSET(WLC!$B$591,2,Sintesi!I$3,78,5),4,FALSE)</f>
        <v>6.28775</v>
      </c>
      <c r="J217" s="13">
        <f ca="1">VLOOKUP($B217,OFFSET(WLC!$B$591,2,Sintesi!J$3,78,5),4,FALSE)</f>
        <v>6.1642599999999996</v>
      </c>
      <c r="K217" s="13">
        <f ca="1">VLOOKUP($B217,OFFSET(WLC!$B$591,2,Sintesi!K$3,78,5),4,FALSE)</f>
        <v>6.0078800000000001</v>
      </c>
      <c r="L217" s="13">
        <f ca="1">VLOOKUP($B217,OFFSET(WLC!$B$591,2,Sintesi!L$3,78,5),4,FALSE)</f>
        <v>5.8406099999999999</v>
      </c>
      <c r="M217" s="13">
        <f ca="1">VLOOKUP($B217,OFFSET(WLC!$B$591,2,Sintesi!M$3,78,5),4,FALSE)</f>
        <v>5.6412899999999997</v>
      </c>
      <c r="N217" s="13">
        <f ca="1">VLOOKUP($B217,OFFSET(WLC!$B$591,2,Sintesi!N$3,78,5),4,FALSE)</f>
        <v>5.3875700000000002</v>
      </c>
      <c r="O217" s="13">
        <f ca="1">VLOOKUP($B217,OFFSET(WLC!$B$591,2,Sintesi!O$3,78,5),4,FALSE)</f>
        <v>5.0288000000000004</v>
      </c>
      <c r="P217" s="13"/>
      <c r="Q217" s="13"/>
      <c r="R217" s="13"/>
      <c r="S217" s="13"/>
      <c r="Y217" s="15">
        <v>0.12</v>
      </c>
      <c r="Z217" s="15">
        <f t="shared" ref="Z217:Z218" si="262">Y217*AA217</f>
        <v>0.96</v>
      </c>
      <c r="AA217" s="15">
        <v>8</v>
      </c>
      <c r="AB217" s="16">
        <f t="shared" ref="AB217:AN217" ca="1" si="263">Price-Dir_Cost-AB203</f>
        <v>9.9869433333333326</v>
      </c>
      <c r="AC217" s="16">
        <f t="shared" ca="1" si="263"/>
        <v>9.9338333333333324</v>
      </c>
      <c r="AD217" s="16">
        <f t="shared" ca="1" si="263"/>
        <v>9.7086666666666659</v>
      </c>
      <c r="AE217" s="16">
        <f t="shared" ca="1" si="263"/>
        <v>9.7251499999999993</v>
      </c>
      <c r="AF217" s="16">
        <f t="shared" ca="1" si="263"/>
        <v>9.6452933333333331</v>
      </c>
      <c r="AG217" s="16">
        <f t="shared" ca="1" si="263"/>
        <v>9.3052066666666668</v>
      </c>
      <c r="AH217" s="16">
        <f t="shared" ca="1" si="263"/>
        <v>8.6478700000000011</v>
      </c>
      <c r="AI217" s="16">
        <f t="shared" ca="1" si="263"/>
        <v>7.8912766666666672</v>
      </c>
      <c r="AJ217" s="16">
        <f t="shared" ca="1" si="263"/>
        <v>6.6340000000000003</v>
      </c>
      <c r="AK217" s="16">
        <f t="shared" ca="1" si="263"/>
        <v>4.4429333333333325</v>
      </c>
      <c r="AL217" s="16">
        <f t="shared" ca="1" si="263"/>
        <v>-5.4466666666666441E-2</v>
      </c>
      <c r="AM217" s="16">
        <f t="shared" ca="1" si="263"/>
        <v>-5.4283399999999986</v>
      </c>
      <c r="AN217" s="16">
        <f t="shared" ca="1" si="263"/>
        <v>-16.960586666666664</v>
      </c>
      <c r="AO217" s="16"/>
      <c r="AP217" s="16"/>
      <c r="AQ217" s="16"/>
      <c r="AR217" s="16"/>
    </row>
    <row r="218" spans="1:51" x14ac:dyDescent="0.3">
      <c r="A218" s="133">
        <v>212</v>
      </c>
      <c r="B218" s="12" t="s">
        <v>19</v>
      </c>
      <c r="C218" s="13">
        <f ca="1">VLOOKUP($B218,OFFSET(Push!$H$2,2,0,78,5),4,FALSE)</f>
        <v>1.6825300000000001</v>
      </c>
      <c r="D218" s="13">
        <f ca="1">VLOOKUP($B218,OFFSET(WLC!$B$591,2,Sintesi!D$3,78,5),4,FALSE)</f>
        <v>1.65741</v>
      </c>
      <c r="E218" s="13">
        <f ca="1">VLOOKUP($B218,OFFSET(WLC!$B$591,2,Sintesi!E$3,78,5),4,FALSE)</f>
        <v>1.65526</v>
      </c>
      <c r="F218" s="13">
        <f ca="1">VLOOKUP($B218,OFFSET(WLC!$B$591,2,Sintesi!F$3,78,5),4,FALSE)</f>
        <v>1.63714</v>
      </c>
      <c r="G218" s="13">
        <f ca="1">VLOOKUP($B218,OFFSET(WLC!$B$591,2,Sintesi!G$3,78,5),4,FALSE)</f>
        <v>1.6242099999999999</v>
      </c>
      <c r="H218" s="13">
        <f ca="1">VLOOKUP($B218,OFFSET(WLC!$B$591,2,Sintesi!H$3,78,5),4,FALSE)</f>
        <v>1.60568</v>
      </c>
      <c r="I218" s="13">
        <f ca="1">VLOOKUP($B218,OFFSET(WLC!$B$591,2,Sintesi!I$3,78,5),4,FALSE)</f>
        <v>1.5883</v>
      </c>
      <c r="J218" s="13">
        <f ca="1">VLOOKUP($B218,OFFSET(WLC!$B$591,2,Sintesi!J$3,78,5),4,FALSE)</f>
        <v>1.5574600000000001</v>
      </c>
      <c r="K218" s="13">
        <f ca="1">VLOOKUP($B218,OFFSET(WLC!$B$591,2,Sintesi!K$3,78,5),4,FALSE)</f>
        <v>1.52335</v>
      </c>
      <c r="L218" s="13">
        <f ca="1">VLOOKUP($B218,OFFSET(WLC!$B$591,2,Sintesi!L$3,78,5),4,FALSE)</f>
        <v>1.48349</v>
      </c>
      <c r="M218" s="13">
        <f ca="1">VLOOKUP($B218,OFFSET(WLC!$B$591,2,Sintesi!M$3,78,5),4,FALSE)</f>
        <v>1.44025</v>
      </c>
      <c r="N218" s="13">
        <f ca="1">VLOOKUP($B218,OFFSET(WLC!$B$591,2,Sintesi!N$3,78,5),4,FALSE)</f>
        <v>1.38097</v>
      </c>
      <c r="O218" s="13">
        <f ca="1">VLOOKUP($B218,OFFSET(WLC!$B$591,2,Sintesi!O$3,78,5),4,FALSE)</f>
        <v>1.29718</v>
      </c>
      <c r="P218" s="13"/>
      <c r="Q218" s="13"/>
      <c r="R218" s="13"/>
      <c r="S218" s="13"/>
      <c r="Y218" s="15">
        <v>0.12</v>
      </c>
      <c r="Z218" s="15">
        <f t="shared" si="262"/>
        <v>0.84</v>
      </c>
      <c r="AA218" s="15">
        <v>7</v>
      </c>
      <c r="AB218" s="16">
        <f t="shared" ref="AB218:AN218" ca="1" si="264">Price-Dir_Cost-AB204</f>
        <v>10.233356666666666</v>
      </c>
      <c r="AC218" s="16">
        <f t="shared" ca="1" si="264"/>
        <v>10.191206666666666</v>
      </c>
      <c r="AD218" s="16">
        <f t="shared" ca="1" si="264"/>
        <v>9.9959733333333336</v>
      </c>
      <c r="AE218" s="16">
        <f t="shared" ca="1" si="264"/>
        <v>10.0129</v>
      </c>
      <c r="AF218" s="16">
        <f t="shared" ca="1" si="264"/>
        <v>9.9466466666666662</v>
      </c>
      <c r="AG218" s="16">
        <f t="shared" ca="1" si="264"/>
        <v>9.6538833333333329</v>
      </c>
      <c r="AH218" s="16">
        <f t="shared" ca="1" si="264"/>
        <v>9.0863399999999999</v>
      </c>
      <c r="AI218" s="16">
        <f t="shared" ca="1" si="264"/>
        <v>8.433563333333332</v>
      </c>
      <c r="AJ218" s="16">
        <f t="shared" ca="1" si="264"/>
        <v>7.3447999999999993</v>
      </c>
      <c r="AK218" s="16">
        <f t="shared" ca="1" si="264"/>
        <v>5.443486666666665</v>
      </c>
      <c r="AL218" s="16">
        <f t="shared" ca="1" si="264"/>
        <v>1.5314066666666655</v>
      </c>
      <c r="AM218" s="16">
        <f t="shared" ca="1" si="264"/>
        <v>-3.1410499999999999</v>
      </c>
      <c r="AN218" s="16">
        <f t="shared" ca="1" si="264"/>
        <v>-13.201013333333336</v>
      </c>
      <c r="AO218" s="16"/>
      <c r="AP218" s="16"/>
      <c r="AQ218" s="16"/>
      <c r="AR218" s="16"/>
    </row>
    <row r="219" spans="1:51" x14ac:dyDescent="0.3">
      <c r="A219" s="133">
        <v>213</v>
      </c>
      <c r="B219" s="12" t="s">
        <v>20</v>
      </c>
      <c r="C219" s="13">
        <f ca="1">VLOOKUP($B219,OFFSET(Push!$H$2,2,0,78,5),4,FALSE)</f>
        <v>1.3592200000000001</v>
      </c>
      <c r="D219" s="13">
        <f ca="1">VLOOKUP($B219,OFFSET(WLC!$B$591,2,Sintesi!D$3,78,5),4,FALSE)</f>
        <v>1.3497699999999999</v>
      </c>
      <c r="E219" s="13">
        <f ca="1">VLOOKUP($B219,OFFSET(WLC!$B$591,2,Sintesi!E$3,78,5),4,FALSE)</f>
        <v>1.33762</v>
      </c>
      <c r="F219" s="13">
        <f ca="1">VLOOKUP($B219,OFFSET(WLC!$B$591,2,Sintesi!F$3,78,5),4,FALSE)</f>
        <v>1.33571</v>
      </c>
      <c r="G219" s="13">
        <f ca="1">VLOOKUP($B219,OFFSET(WLC!$B$591,2,Sintesi!G$3,78,5),4,FALSE)</f>
        <v>1.3196699999999999</v>
      </c>
      <c r="H219" s="13">
        <f ca="1">VLOOKUP($B219,OFFSET(WLC!$B$591,2,Sintesi!H$3,78,5),4,FALSE)</f>
        <v>1.2997000000000001</v>
      </c>
      <c r="I219" s="13">
        <f ca="1">VLOOKUP($B219,OFFSET(WLC!$B$591,2,Sintesi!I$3,78,5),4,FALSE)</f>
        <v>1.25607</v>
      </c>
      <c r="J219" s="13">
        <f ca="1">VLOOKUP($B219,OFFSET(WLC!$B$591,2,Sintesi!J$3,78,5),4,FALSE)</f>
        <v>1.2129700000000001</v>
      </c>
      <c r="K219" s="13">
        <f ca="1">VLOOKUP($B219,OFFSET(WLC!$B$591,2,Sintesi!K$3,78,5),4,FALSE)</f>
        <v>1.15625</v>
      </c>
      <c r="L219" s="13">
        <f ca="1">VLOOKUP($B219,OFFSET(WLC!$B$591,2,Sintesi!L$3,78,5),4,FALSE)</f>
        <v>1.06915</v>
      </c>
      <c r="M219" s="13">
        <f ca="1">VLOOKUP($B219,OFFSET(WLC!$B$591,2,Sintesi!M$3,78,5),4,FALSE)</f>
        <v>0.92723</v>
      </c>
      <c r="N219" s="13">
        <f ca="1">VLOOKUP($B219,OFFSET(WLC!$B$591,2,Sintesi!N$3,78,5),4,FALSE)</f>
        <v>0.74904999999999999</v>
      </c>
      <c r="O219" s="13">
        <f ca="1">VLOOKUP($B219,OFFSET(WLC!$B$591,2,Sintesi!O$3,78,5),4,FALSE)</f>
        <v>0.58682000000000001</v>
      </c>
      <c r="P219" s="13"/>
      <c r="Q219" s="13"/>
      <c r="R219" s="13"/>
      <c r="S219" s="13"/>
      <c r="Y219" s="15">
        <v>0.12</v>
      </c>
      <c r="Z219" s="15">
        <f>Y219*AA219</f>
        <v>0.72</v>
      </c>
      <c r="AA219" s="15">
        <v>6</v>
      </c>
      <c r="AB219" s="16">
        <f t="shared" ref="AB219:AN219" ca="1" si="265">Price-Dir_Cost-AB205</f>
        <v>10.479769999999998</v>
      </c>
      <c r="AC219" s="16">
        <f t="shared" ca="1" si="265"/>
        <v>10.44858</v>
      </c>
      <c r="AD219" s="16">
        <f t="shared" ca="1" si="265"/>
        <v>10.28328</v>
      </c>
      <c r="AE219" s="16">
        <f t="shared" ca="1" si="265"/>
        <v>10.300650000000001</v>
      </c>
      <c r="AF219" s="16">
        <f t="shared" ca="1" si="265"/>
        <v>10.248000000000001</v>
      </c>
      <c r="AG219" s="16">
        <f t="shared" ca="1" si="265"/>
        <v>10.002559999999999</v>
      </c>
      <c r="AH219" s="16">
        <f t="shared" ca="1" si="265"/>
        <v>9.5248100000000004</v>
      </c>
      <c r="AI219" s="16">
        <f t="shared" ca="1" si="265"/>
        <v>8.9758499999999994</v>
      </c>
      <c r="AJ219" s="16">
        <f t="shared" ca="1" si="265"/>
        <v>8.0556000000000001</v>
      </c>
      <c r="AK219" s="16">
        <f t="shared" ca="1" si="265"/>
        <v>6.4440399999999993</v>
      </c>
      <c r="AL219" s="16">
        <f t="shared" ca="1" si="265"/>
        <v>3.1172799999999992</v>
      </c>
      <c r="AM219" s="16">
        <f t="shared" ca="1" si="265"/>
        <v>-0.85375999999999941</v>
      </c>
      <c r="AN219" s="16">
        <f t="shared" ca="1" si="265"/>
        <v>-9.4414400000000001</v>
      </c>
      <c r="AO219" s="16"/>
      <c r="AP219" s="16"/>
      <c r="AQ219" s="16"/>
      <c r="AR219" s="16"/>
    </row>
    <row r="220" spans="1:51" x14ac:dyDescent="0.3">
      <c r="A220" s="133">
        <v>214</v>
      </c>
      <c r="B220" s="12" t="s">
        <v>23</v>
      </c>
      <c r="C220" s="13">
        <f ca="1">VLOOKUP($B220,OFFSET(Push!$H$2,2,0,78,5),4,FALSE)</f>
        <v>0.73924000000000001</v>
      </c>
      <c r="D220" s="13">
        <f ca="1">VLOOKUP($B220,OFFSET(WLC!$B$591,2,Sintesi!D$3,78,5),4,FALSE)</f>
        <v>0.77212000000000003</v>
      </c>
      <c r="E220" s="13">
        <f ca="1">VLOOKUP($B220,OFFSET(WLC!$B$591,2,Sintesi!E$3,78,5),4,FALSE)</f>
        <v>0.86192000000000002</v>
      </c>
      <c r="F220" s="13">
        <f ca="1">VLOOKUP($B220,OFFSET(WLC!$B$591,2,Sintesi!F$3,78,5),4,FALSE)</f>
        <v>0.86324999999999996</v>
      </c>
      <c r="G220" s="13">
        <f ca="1">VLOOKUP($B220,OFFSET(WLC!$B$591,2,Sintesi!G$3,78,5),4,FALSE)</f>
        <v>0.90405999999999997</v>
      </c>
      <c r="H220" s="13">
        <f ca="1">VLOOKUP($B220,OFFSET(WLC!$B$591,2,Sintesi!H$3,78,5),4,FALSE)</f>
        <v>1.04603</v>
      </c>
      <c r="I220" s="13">
        <f ca="1">VLOOKUP($B220,OFFSET(WLC!$B$591,2,Sintesi!I$3,78,5),4,FALSE)</f>
        <v>1.31541</v>
      </c>
      <c r="J220" s="13">
        <f ca="1">VLOOKUP($B220,OFFSET(WLC!$B$591,2,Sintesi!J$3,78,5),4,FALSE)</f>
        <v>1.62686</v>
      </c>
      <c r="K220" s="13">
        <f ca="1">VLOOKUP($B220,OFFSET(WLC!$B$591,2,Sintesi!K$3,78,5),4,FALSE)</f>
        <v>2.1324000000000001</v>
      </c>
      <c r="L220" s="13">
        <f ca="1">VLOOKUP($B220,OFFSET(WLC!$B$591,2,Sintesi!L$3,78,5),4,FALSE)</f>
        <v>3.0016600000000002</v>
      </c>
      <c r="M220" s="13">
        <f ca="1">VLOOKUP($B220,OFFSET(WLC!$B$591,2,Sintesi!M$3,78,5),4,FALSE)</f>
        <v>4.7576200000000002</v>
      </c>
      <c r="N220" s="13">
        <f ca="1">VLOOKUP($B220,OFFSET(WLC!$B$591,2,Sintesi!N$3,78,5),4,FALSE)</f>
        <v>6.8618699999999997</v>
      </c>
      <c r="O220" s="13">
        <f ca="1">VLOOKUP($B220,OFFSET(WLC!$B$591,2,Sintesi!O$3,78,5),4,FALSE)</f>
        <v>11.27872</v>
      </c>
      <c r="P220" s="13"/>
      <c r="Q220" s="13"/>
      <c r="R220" s="13"/>
      <c r="S220" s="13"/>
      <c r="Y220" s="15">
        <v>0.12</v>
      </c>
      <c r="Z220" s="15">
        <f t="shared" ref="Z220:Z227" si="266">Y220*AA220</f>
        <v>0.6</v>
      </c>
      <c r="AA220" s="15">
        <v>5</v>
      </c>
      <c r="AB220" s="16">
        <f t="shared" ref="AB220:AN220" ca="1" si="267">Price-Dir_Cost-AB206</f>
        <v>10.726183333333333</v>
      </c>
      <c r="AC220" s="16">
        <f t="shared" ca="1" si="267"/>
        <v>10.705953333333333</v>
      </c>
      <c r="AD220" s="16">
        <f t="shared" ca="1" si="267"/>
        <v>10.570586666666667</v>
      </c>
      <c r="AE220" s="16">
        <f t="shared" ca="1" si="267"/>
        <v>10.5884</v>
      </c>
      <c r="AF220" s="16">
        <f t="shared" ca="1" si="267"/>
        <v>10.549353333333332</v>
      </c>
      <c r="AG220" s="16">
        <f t="shared" ca="1" si="267"/>
        <v>10.351236666666667</v>
      </c>
      <c r="AH220" s="16">
        <f t="shared" ca="1" si="267"/>
        <v>9.9632799999999992</v>
      </c>
      <c r="AI220" s="16">
        <f t="shared" ca="1" si="267"/>
        <v>9.5181366666666669</v>
      </c>
      <c r="AJ220" s="16">
        <f t="shared" ca="1" si="267"/>
        <v>8.7664000000000009</v>
      </c>
      <c r="AK220" s="16">
        <f t="shared" ca="1" si="267"/>
        <v>7.4445933333333327</v>
      </c>
      <c r="AL220" s="16">
        <f t="shared" ca="1" si="267"/>
        <v>4.7031533333333329</v>
      </c>
      <c r="AM220" s="16">
        <f t="shared" ca="1" si="267"/>
        <v>1.4335299999999993</v>
      </c>
      <c r="AN220" s="16">
        <f t="shared" ca="1" si="267"/>
        <v>-5.681866666666668</v>
      </c>
      <c r="AO220" s="16"/>
      <c r="AP220" s="16"/>
      <c r="AQ220" s="16"/>
      <c r="AR220" s="16"/>
    </row>
    <row r="221" spans="1:51" x14ac:dyDescent="0.3">
      <c r="A221" s="133">
        <v>215</v>
      </c>
      <c r="B221" s="12" t="s">
        <v>17</v>
      </c>
      <c r="C221" s="13">
        <f ca="1">VLOOKUP($B221,OFFSET(Push!$H$2,2,0,78,5),4,FALSE)</f>
        <v>88.982169999999996</v>
      </c>
      <c r="D221" s="13">
        <f ca="1">VLOOKUP($B221,OFFSET(WLC!$B$591,2,Sintesi!D$3,78,5),4,FALSE)</f>
        <v>88.985919999999993</v>
      </c>
      <c r="E221" s="13">
        <f ca="1">VLOOKUP($B221,OFFSET(WLC!$B$591,2,Sintesi!E$3,78,5),4,FALSE)</f>
        <v>89.058880000000002</v>
      </c>
      <c r="F221" s="13">
        <f ca="1">VLOOKUP($B221,OFFSET(WLC!$B$591,2,Sintesi!F$3,78,5),4,FALSE)</f>
        <v>89.040279999999996</v>
      </c>
      <c r="G221" s="13">
        <f ca="1">VLOOKUP($B221,OFFSET(WLC!$B$591,2,Sintesi!G$3,78,5),4,FALSE)</f>
        <v>89.048630000000003</v>
      </c>
      <c r="H221" s="13">
        <f ca="1">VLOOKUP($B221,OFFSET(WLC!$B$591,2,Sintesi!H$3,78,5),4,FALSE)</f>
        <v>89.148790000000005</v>
      </c>
      <c r="I221" s="13">
        <f ca="1">VLOOKUP($B221,OFFSET(WLC!$B$591,2,Sintesi!I$3,78,5),4,FALSE)</f>
        <v>89.356229999999996</v>
      </c>
      <c r="J221" s="13">
        <f ca="1">VLOOKUP($B221,OFFSET(WLC!$B$591,2,Sintesi!J$3,78,5),4,FALSE)</f>
        <v>89.590419999999995</v>
      </c>
      <c r="K221" s="13">
        <f ca="1">VLOOKUP($B221,OFFSET(WLC!$B$591,2,Sintesi!K$3,78,5),4,FALSE)</f>
        <v>89.998959999999997</v>
      </c>
      <c r="L221" s="13">
        <f ca="1">VLOOKUP($B221,OFFSET(WLC!$B$591,2,Sintesi!L$3,78,5),4,FALSE)</f>
        <v>90.738630000000001</v>
      </c>
      <c r="M221" s="13">
        <f ca="1">VLOOKUP($B221,OFFSET(WLC!$B$591,2,Sintesi!M$3,78,5),4,FALSE)</f>
        <v>92.294449999999998</v>
      </c>
      <c r="N221" s="13">
        <f ca="1">VLOOKUP($B221,OFFSET(WLC!$B$591,2,Sintesi!N$3,78,5),4,FALSE)</f>
        <v>94.157730000000001</v>
      </c>
      <c r="O221" s="13">
        <f ca="1">VLOOKUP($B221,OFFSET(WLC!$B$591,2,Sintesi!O$3,78,5),4,FALSE)</f>
        <v>98.234729999999999</v>
      </c>
      <c r="P221" s="13"/>
      <c r="Q221" s="13"/>
      <c r="R221" s="13"/>
      <c r="S221" s="13"/>
      <c r="Y221" s="15">
        <v>0.12</v>
      </c>
      <c r="Z221" s="15">
        <f t="shared" si="266"/>
        <v>0.48</v>
      </c>
      <c r="AA221" s="15">
        <v>4</v>
      </c>
      <c r="AB221" s="16">
        <f t="shared" ref="AB221:AN221" ca="1" si="268">Price-Dir_Cost-AB207</f>
        <v>10.972596666666666</v>
      </c>
      <c r="AC221" s="16">
        <f t="shared" ca="1" si="268"/>
        <v>10.963326666666667</v>
      </c>
      <c r="AD221" s="16">
        <f t="shared" ca="1" si="268"/>
        <v>10.857893333333333</v>
      </c>
      <c r="AE221" s="16">
        <f t="shared" ca="1" si="268"/>
        <v>10.876149999999999</v>
      </c>
      <c r="AF221" s="16">
        <f t="shared" ca="1" si="268"/>
        <v>10.850706666666667</v>
      </c>
      <c r="AG221" s="16">
        <f t="shared" ca="1" si="268"/>
        <v>10.699913333333333</v>
      </c>
      <c r="AH221" s="16">
        <f t="shared" ca="1" si="268"/>
        <v>10.40175</v>
      </c>
      <c r="AI221" s="16">
        <f t="shared" ca="1" si="268"/>
        <v>10.060423333333333</v>
      </c>
      <c r="AJ221" s="16">
        <f t="shared" ca="1" si="268"/>
        <v>9.4771999999999998</v>
      </c>
      <c r="AK221" s="16">
        <f t="shared" ca="1" si="268"/>
        <v>8.4451466666666661</v>
      </c>
      <c r="AL221" s="16">
        <f t="shared" ca="1" si="268"/>
        <v>6.2890266666666665</v>
      </c>
      <c r="AM221" s="16">
        <f t="shared" ca="1" si="268"/>
        <v>3.7208200000000016</v>
      </c>
      <c r="AN221" s="16">
        <f t="shared" ca="1" si="268"/>
        <v>-1.9222933333333323</v>
      </c>
      <c r="AO221" s="16"/>
      <c r="AP221" s="16"/>
      <c r="AQ221" s="16"/>
      <c r="AR221" s="16"/>
    </row>
    <row r="222" spans="1:51" x14ac:dyDescent="0.3">
      <c r="A222" s="133">
        <v>216</v>
      </c>
      <c r="B222" s="12" t="s">
        <v>26</v>
      </c>
      <c r="C222" s="13">
        <f ca="1">VLOOKUP($B222,OFFSET(Push!$H$2,2,0,78,5),4,FALSE)</f>
        <v>11.12922</v>
      </c>
      <c r="D222" s="13">
        <f ca="1">VLOOKUP($B222,OFFSET(WLC!$B$591,2,Sintesi!D$3,78,5),4,FALSE)</f>
        <v>11.13185</v>
      </c>
      <c r="E222" s="13">
        <f ca="1">VLOOKUP($B222,OFFSET(WLC!$B$591,2,Sintesi!E$3,78,5),4,FALSE)</f>
        <v>11.05592</v>
      </c>
      <c r="F222" s="13">
        <f ca="1">VLOOKUP($B222,OFFSET(WLC!$B$591,2,Sintesi!F$3,78,5),4,FALSE)</f>
        <v>11.07464</v>
      </c>
      <c r="G222" s="13">
        <f ca="1">VLOOKUP($B222,OFFSET(WLC!$B$591,2,Sintesi!G$3,78,5),4,FALSE)</f>
        <v>11.06217</v>
      </c>
      <c r="H222" s="13">
        <f ca="1">VLOOKUP($B222,OFFSET(WLC!$B$591,2,Sintesi!H$3,78,5),4,FALSE)</f>
        <v>10.95814</v>
      </c>
      <c r="I222" s="13">
        <f ca="1">VLOOKUP($B222,OFFSET(WLC!$B$591,2,Sintesi!I$3,78,5),4,FALSE)</f>
        <v>10.749599999999999</v>
      </c>
      <c r="J222" s="13">
        <f ca="1">VLOOKUP($B222,OFFSET(WLC!$B$591,2,Sintesi!J$3,78,5),4,FALSE)</f>
        <v>10.511509999999999</v>
      </c>
      <c r="K222" s="13">
        <f ca="1">VLOOKUP($B222,OFFSET(WLC!$B$591,2,Sintesi!K$3,78,5),4,FALSE)</f>
        <v>10.09571</v>
      </c>
      <c r="L222" s="13">
        <f ca="1">VLOOKUP($B222,OFFSET(WLC!$B$591,2,Sintesi!L$3,78,5),4,FALSE)</f>
        <v>9.3529599999999995</v>
      </c>
      <c r="M222" s="13">
        <f ca="1">VLOOKUP($B222,OFFSET(WLC!$B$591,2,Sintesi!M$3,78,5),4,FALSE)</f>
        <v>7.7795399999999999</v>
      </c>
      <c r="N222" s="13">
        <f ca="1">VLOOKUP($B222,OFFSET(WLC!$B$591,2,Sintesi!N$3,78,5),4,FALSE)</f>
        <v>5.91214</v>
      </c>
      <c r="O222" s="13">
        <f ca="1">VLOOKUP($B222,OFFSET(WLC!$B$591,2,Sintesi!O$3,78,5),4,FALSE)</f>
        <v>1.72488</v>
      </c>
      <c r="P222" s="13"/>
      <c r="Q222" s="13"/>
      <c r="R222" s="13"/>
      <c r="S222" s="13"/>
      <c r="Y222" s="15">
        <v>0.12</v>
      </c>
      <c r="Z222" s="15">
        <f t="shared" si="266"/>
        <v>0.36</v>
      </c>
      <c r="AA222" s="15">
        <v>3</v>
      </c>
      <c r="AB222" s="16">
        <f t="shared" ref="AB222:AN222" ca="1" si="269">Price-Dir_Cost-AB208</f>
        <v>11.219009999999999</v>
      </c>
      <c r="AC222" s="16">
        <f t="shared" ca="1" si="269"/>
        <v>11.220700000000001</v>
      </c>
      <c r="AD222" s="16">
        <f t="shared" ca="1" si="269"/>
        <v>11.145199999999999</v>
      </c>
      <c r="AE222" s="16">
        <f t="shared" ca="1" si="269"/>
        <v>11.1639</v>
      </c>
      <c r="AF222" s="16">
        <f t="shared" ca="1" si="269"/>
        <v>11.152060000000001</v>
      </c>
      <c r="AG222" s="16">
        <f t="shared" ca="1" si="269"/>
        <v>11.048590000000001</v>
      </c>
      <c r="AH222" s="16">
        <f t="shared" ca="1" si="269"/>
        <v>10.84022</v>
      </c>
      <c r="AI222" s="16">
        <f t="shared" ca="1" si="269"/>
        <v>10.60271</v>
      </c>
      <c r="AJ222" s="16">
        <f t="shared" ca="1" si="269"/>
        <v>10.188000000000001</v>
      </c>
      <c r="AK222" s="16">
        <f t="shared" ca="1" si="269"/>
        <v>9.4456999999999987</v>
      </c>
      <c r="AL222" s="16">
        <f t="shared" ca="1" si="269"/>
        <v>7.8749000000000002</v>
      </c>
      <c r="AM222" s="16">
        <f t="shared" ca="1" si="269"/>
        <v>6.0081100000000003</v>
      </c>
      <c r="AN222" s="16">
        <f t="shared" ca="1" si="269"/>
        <v>1.8372799999999998</v>
      </c>
      <c r="AO222" s="16"/>
      <c r="AP222" s="16"/>
      <c r="AQ222" s="16"/>
      <c r="AR222" s="16"/>
    </row>
    <row r="223" spans="1:51" x14ac:dyDescent="0.3">
      <c r="A223" s="133">
        <v>217</v>
      </c>
      <c r="B223" s="17" t="s">
        <v>29</v>
      </c>
      <c r="C223" s="21">
        <f ca="1">VLOOKUP($B223,OFFSET(Push!$H$2,2,0,78,5),4,FALSE)</f>
        <v>58817.820319999999</v>
      </c>
      <c r="D223" s="21">
        <f ca="1">VLOOKUP($B223,OFFSET(WLC!$B$591,2,Sintesi!D$3,78,5),4,FALSE)</f>
        <v>58824.014289999999</v>
      </c>
      <c r="E223" s="21">
        <f ca="1">VLOOKUP($B223,OFFSET(WLC!$B$591,2,Sintesi!E$3,78,5),4,FALSE)</f>
        <v>58416.25189</v>
      </c>
      <c r="F223" s="21">
        <f ca="1">VLOOKUP($B223,OFFSET(WLC!$B$591,2,Sintesi!F$3,78,5),4,FALSE)</f>
        <v>58506.542229999999</v>
      </c>
      <c r="G223" s="21">
        <f ca="1">VLOOKUP($B223,OFFSET(WLC!$B$591,2,Sintesi!G$3,78,5),4,FALSE)</f>
        <v>58441.514730000003</v>
      </c>
      <c r="H223" s="21">
        <f ca="1">VLOOKUP($B223,OFFSET(WLC!$B$591,2,Sintesi!H$3,78,5),4,FALSE)</f>
        <v>57867.010240000003</v>
      </c>
      <c r="I223" s="21">
        <f ca="1">VLOOKUP($B223,OFFSET(WLC!$B$591,2,Sintesi!I$3,78,5),4,FALSE)</f>
        <v>56735.022599999997</v>
      </c>
      <c r="J223" s="21">
        <f ca="1">VLOOKUP($B223,OFFSET(WLC!$B$591,2,Sintesi!J$3,78,5),4,FALSE)</f>
        <v>55456.994030000002</v>
      </c>
      <c r="K223" s="21">
        <f ca="1">VLOOKUP($B223,OFFSET(WLC!$B$591,2,Sintesi!K$3,78,5),4,FALSE)</f>
        <v>53202.77852</v>
      </c>
      <c r="L223" s="21">
        <f ca="1">VLOOKUP($B223,OFFSET(WLC!$B$591,2,Sintesi!L$3,78,5),4,FALSE)</f>
        <v>49254.478660000001</v>
      </c>
      <c r="M223" s="21">
        <f ca="1">VLOOKUP($B223,OFFSET(WLC!$B$591,2,Sintesi!M$3,78,5),4,FALSE)</f>
        <v>40894.317439999999</v>
      </c>
      <c r="N223" s="21">
        <f ca="1">VLOOKUP($B223,OFFSET(WLC!$B$591,2,Sintesi!N$3,78,5),4,FALSE)</f>
        <v>31023.87933</v>
      </c>
      <c r="O223" s="21">
        <f ca="1">VLOOKUP($B223,OFFSET(WLC!$B$591,2,Sintesi!O$3,78,5),4,FALSE)</f>
        <v>9051.2610499999992</v>
      </c>
      <c r="P223" s="21"/>
      <c r="Q223" s="21"/>
      <c r="R223" s="21"/>
      <c r="S223" s="21"/>
      <c r="Y223" s="15">
        <v>0.12</v>
      </c>
      <c r="Z223" s="15">
        <f t="shared" si="266"/>
        <v>0.24</v>
      </c>
      <c r="AA223" s="15">
        <v>2</v>
      </c>
      <c r="AB223" s="16">
        <f t="shared" ref="AB223:AN223" ca="1" si="270">Price-Dir_Cost-AB209</f>
        <v>11.465423333333334</v>
      </c>
      <c r="AC223" s="16">
        <f t="shared" ca="1" si="270"/>
        <v>11.478073333333334</v>
      </c>
      <c r="AD223" s="16">
        <f t="shared" ca="1" si="270"/>
        <v>11.432506666666667</v>
      </c>
      <c r="AE223" s="16">
        <f t="shared" ca="1" si="270"/>
        <v>11.451650000000001</v>
      </c>
      <c r="AF223" s="16">
        <f t="shared" ca="1" si="270"/>
        <v>11.453413333333334</v>
      </c>
      <c r="AG223" s="16">
        <f t="shared" ca="1" si="270"/>
        <v>11.397266666666667</v>
      </c>
      <c r="AH223" s="16">
        <f t="shared" ca="1" si="270"/>
        <v>11.278690000000001</v>
      </c>
      <c r="AI223" s="16">
        <f t="shared" ca="1" si="270"/>
        <v>11.144996666666668</v>
      </c>
      <c r="AJ223" s="16">
        <f t="shared" ca="1" si="270"/>
        <v>10.898800000000001</v>
      </c>
      <c r="AK223" s="16">
        <f t="shared" ca="1" si="270"/>
        <v>10.446253333333333</v>
      </c>
      <c r="AL223" s="16">
        <f t="shared" ca="1" si="270"/>
        <v>9.4607733333333339</v>
      </c>
      <c r="AM223" s="16">
        <f t="shared" ca="1" si="270"/>
        <v>8.2954000000000008</v>
      </c>
      <c r="AN223" s="16">
        <f t="shared" ca="1" si="270"/>
        <v>5.5968533333333337</v>
      </c>
      <c r="AO223" s="16"/>
      <c r="AP223" s="16"/>
      <c r="AQ223" s="16"/>
      <c r="AR223" s="16"/>
    </row>
    <row r="224" spans="1:51" x14ac:dyDescent="0.3">
      <c r="A224" s="133">
        <v>218</v>
      </c>
      <c r="B224" s="22" t="s">
        <v>55</v>
      </c>
      <c r="C224" s="23">
        <f ca="1">C218+C219</f>
        <v>3.0417500000000004</v>
      </c>
      <c r="D224" s="23">
        <f t="shared" ref="D224:O224" ca="1" si="271">D218+D219</f>
        <v>3.00718</v>
      </c>
      <c r="E224" s="23">
        <f t="shared" ca="1" si="271"/>
        <v>2.99288</v>
      </c>
      <c r="F224" s="23">
        <f t="shared" ca="1" si="271"/>
        <v>2.9728500000000002</v>
      </c>
      <c r="G224" s="23">
        <f t="shared" ca="1" si="271"/>
        <v>2.9438800000000001</v>
      </c>
      <c r="H224" s="23">
        <f t="shared" ca="1" si="271"/>
        <v>2.9053800000000001</v>
      </c>
      <c r="I224" s="23">
        <f t="shared" ca="1" si="271"/>
        <v>2.8443700000000001</v>
      </c>
      <c r="J224" s="23">
        <f t="shared" ca="1" si="271"/>
        <v>2.7704300000000002</v>
      </c>
      <c r="K224" s="23">
        <f t="shared" ca="1" si="271"/>
        <v>2.6795999999999998</v>
      </c>
      <c r="L224" s="23">
        <f t="shared" ca="1" si="271"/>
        <v>2.5526400000000002</v>
      </c>
      <c r="M224" s="23">
        <f t="shared" ca="1" si="271"/>
        <v>2.36748</v>
      </c>
      <c r="N224" s="23">
        <f t="shared" ca="1" si="271"/>
        <v>2.13002</v>
      </c>
      <c r="O224" s="23">
        <f t="shared" ca="1" si="271"/>
        <v>1.8839999999999999</v>
      </c>
      <c r="P224" s="23"/>
      <c r="Q224" s="23"/>
      <c r="R224" s="23"/>
      <c r="S224" s="23"/>
      <c r="Y224" s="15">
        <v>0.12</v>
      </c>
      <c r="Z224" s="15">
        <f t="shared" si="266"/>
        <v>0.12</v>
      </c>
      <c r="AA224" s="15">
        <v>1</v>
      </c>
      <c r="AB224" s="16">
        <f t="shared" ref="AB224:AN224" ca="1" si="272">Price-Dir_Cost-AB210</f>
        <v>11.711836666666667</v>
      </c>
      <c r="AC224" s="16">
        <f t="shared" ca="1" si="272"/>
        <v>11.735446666666666</v>
      </c>
      <c r="AD224" s="16">
        <f t="shared" ca="1" si="272"/>
        <v>11.719813333333333</v>
      </c>
      <c r="AE224" s="16">
        <f t="shared" ca="1" si="272"/>
        <v>11.7394</v>
      </c>
      <c r="AF224" s="16">
        <f t="shared" ca="1" si="272"/>
        <v>11.754766666666667</v>
      </c>
      <c r="AG224" s="16">
        <f t="shared" ca="1" si="272"/>
        <v>11.745943333333333</v>
      </c>
      <c r="AH224" s="16">
        <f t="shared" ca="1" si="272"/>
        <v>11.71716</v>
      </c>
      <c r="AI224" s="16">
        <f t="shared" ca="1" si="272"/>
        <v>11.687283333333333</v>
      </c>
      <c r="AJ224" s="16">
        <f t="shared" ca="1" si="272"/>
        <v>11.6096</v>
      </c>
      <c r="AK224" s="16">
        <f t="shared" ca="1" si="272"/>
        <v>11.446806666666667</v>
      </c>
      <c r="AL224" s="16">
        <f t="shared" ca="1" si="272"/>
        <v>11.046646666666668</v>
      </c>
      <c r="AM224" s="16">
        <f t="shared" ca="1" si="272"/>
        <v>10.582689999999999</v>
      </c>
      <c r="AN224" s="16">
        <f t="shared" ca="1" si="272"/>
        <v>9.3564266666666676</v>
      </c>
      <c r="AO224" s="16"/>
      <c r="AP224" s="16"/>
      <c r="AQ224" s="16"/>
      <c r="AR224" s="16"/>
    </row>
    <row r="225" spans="1:51" x14ac:dyDescent="0.3">
      <c r="A225" s="133">
        <v>219</v>
      </c>
      <c r="B225" s="22" t="s">
        <v>56</v>
      </c>
      <c r="C225" s="24">
        <f ca="1">C224/C220</f>
        <v>4.1146988799307405</v>
      </c>
      <c r="D225" s="24">
        <f t="shared" ref="D225:O225" ca="1" si="273">D224/D220</f>
        <v>3.8947054861938555</v>
      </c>
      <c r="E225" s="24">
        <f t="shared" ca="1" si="273"/>
        <v>3.4723408204937813</v>
      </c>
      <c r="F225" s="24">
        <f t="shared" ca="1" si="273"/>
        <v>3.4437880104257172</v>
      </c>
      <c r="G225" s="24">
        <f t="shared" ca="1" si="273"/>
        <v>3.2562882994491518</v>
      </c>
      <c r="H225" s="24">
        <f t="shared" ca="1" si="273"/>
        <v>2.7775302811582843</v>
      </c>
      <c r="I225" s="24">
        <f t="shared" ca="1" si="273"/>
        <v>2.162344820246159</v>
      </c>
      <c r="J225" s="24">
        <f t="shared" ca="1" si="273"/>
        <v>1.7029307992082909</v>
      </c>
      <c r="K225" s="24">
        <f t="shared" ca="1" si="273"/>
        <v>1.2566122678671918</v>
      </c>
      <c r="L225" s="24">
        <f t="shared" ca="1" si="273"/>
        <v>0.8504094401098059</v>
      </c>
      <c r="M225" s="24">
        <f t="shared" ca="1" si="273"/>
        <v>0.4976185571777485</v>
      </c>
      <c r="N225" s="24">
        <f t="shared" ca="1" si="273"/>
        <v>0.31041392506707355</v>
      </c>
      <c r="O225" s="24">
        <f t="shared" ca="1" si="273"/>
        <v>0.16704023151563296</v>
      </c>
      <c r="P225" s="24"/>
      <c r="Q225" s="24"/>
      <c r="R225" s="24"/>
      <c r="S225" s="24"/>
      <c r="Y225" s="15">
        <v>0.12</v>
      </c>
      <c r="Z225" s="15">
        <f t="shared" si="266"/>
        <v>0.06</v>
      </c>
      <c r="AA225" s="20">
        <v>0.5</v>
      </c>
      <c r="AB225" s="16">
        <f t="shared" ref="AB225:AN225" ca="1" si="274">Price-Dir_Cost-AB211</f>
        <v>11.835043333333333</v>
      </c>
      <c r="AC225" s="16">
        <f t="shared" ca="1" si="274"/>
        <v>11.864133333333333</v>
      </c>
      <c r="AD225" s="16">
        <f t="shared" ca="1" si="274"/>
        <v>11.863466666666667</v>
      </c>
      <c r="AE225" s="16">
        <f t="shared" ca="1" si="274"/>
        <v>11.883274999999999</v>
      </c>
      <c r="AF225" s="16">
        <f t="shared" ca="1" si="274"/>
        <v>11.905443333333334</v>
      </c>
      <c r="AG225" s="16">
        <f t="shared" ca="1" si="274"/>
        <v>11.920281666666666</v>
      </c>
      <c r="AH225" s="16">
        <f t="shared" ca="1" si="274"/>
        <v>11.936395000000001</v>
      </c>
      <c r="AI225" s="16">
        <f t="shared" ca="1" si="274"/>
        <v>11.958426666666666</v>
      </c>
      <c r="AJ225" s="16">
        <f t="shared" ca="1" si="274"/>
        <v>11.965</v>
      </c>
      <c r="AK225" s="16">
        <f t="shared" ca="1" si="274"/>
        <v>11.947083333333333</v>
      </c>
      <c r="AL225" s="16">
        <f t="shared" ca="1" si="274"/>
        <v>11.839583333333334</v>
      </c>
      <c r="AM225" s="16">
        <f t="shared" ca="1" si="274"/>
        <v>11.726335000000001</v>
      </c>
      <c r="AN225" s="16">
        <f t="shared" ca="1" si="274"/>
        <v>11.236213333333334</v>
      </c>
      <c r="AO225" s="16"/>
      <c r="AP225" s="16"/>
      <c r="AQ225" s="16"/>
      <c r="AR225" s="16"/>
    </row>
    <row r="226" spans="1:51" x14ac:dyDescent="0.3">
      <c r="A226" s="133">
        <v>220</v>
      </c>
      <c r="B226" s="22" t="s">
        <v>57</v>
      </c>
      <c r="C226" s="25">
        <f ca="1">C224+C220</f>
        <v>3.7809900000000005</v>
      </c>
      <c r="D226" s="25">
        <f t="shared" ref="D226:O226" ca="1" si="275">D224+D220</f>
        <v>3.7793000000000001</v>
      </c>
      <c r="E226" s="25">
        <f t="shared" ca="1" si="275"/>
        <v>3.8548</v>
      </c>
      <c r="F226" s="25">
        <f t="shared" ca="1" si="275"/>
        <v>3.8361000000000001</v>
      </c>
      <c r="G226" s="25">
        <f t="shared" ca="1" si="275"/>
        <v>3.8479399999999999</v>
      </c>
      <c r="H226" s="25">
        <f t="shared" ca="1" si="275"/>
        <v>3.9514100000000001</v>
      </c>
      <c r="I226" s="25">
        <f t="shared" ca="1" si="275"/>
        <v>4.1597799999999996</v>
      </c>
      <c r="J226" s="25">
        <f t="shared" ca="1" si="275"/>
        <v>4.3972899999999999</v>
      </c>
      <c r="K226" s="25">
        <f t="shared" ca="1" si="275"/>
        <v>4.8119999999999994</v>
      </c>
      <c r="L226" s="25">
        <f t="shared" ca="1" si="275"/>
        <v>5.5543000000000005</v>
      </c>
      <c r="M226" s="25">
        <f t="shared" ca="1" si="275"/>
        <v>7.1250999999999998</v>
      </c>
      <c r="N226" s="25">
        <f t="shared" ca="1" si="275"/>
        <v>8.9918899999999997</v>
      </c>
      <c r="O226" s="25">
        <f t="shared" ca="1" si="275"/>
        <v>13.16272</v>
      </c>
      <c r="P226" s="25"/>
      <c r="Q226" s="25"/>
      <c r="R226" s="25"/>
      <c r="S226" s="25"/>
      <c r="Y226" s="15">
        <v>0.12</v>
      </c>
      <c r="Z226" s="15">
        <f t="shared" si="266"/>
        <v>3.9999999999999994E-2</v>
      </c>
      <c r="AA226" s="20">
        <f>1/3</f>
        <v>0.33333333333333331</v>
      </c>
      <c r="AB226" s="16">
        <f t="shared" ref="AB226:AN226" ca="1" si="276">Price-Dir_Cost-AB212</f>
        <v>11.876112222222222</v>
      </c>
      <c r="AC226" s="16">
        <f t="shared" ca="1" si="276"/>
        <v>11.907028888888888</v>
      </c>
      <c r="AD226" s="16">
        <f t="shared" ca="1" si="276"/>
        <v>11.911351111111111</v>
      </c>
      <c r="AE226" s="16">
        <f t="shared" ca="1" si="276"/>
        <v>11.931233333333333</v>
      </c>
      <c r="AF226" s="16">
        <f t="shared" ca="1" si="276"/>
        <v>11.955668888888889</v>
      </c>
      <c r="AG226" s="16">
        <f t="shared" ca="1" si="276"/>
        <v>11.978394444444444</v>
      </c>
      <c r="AH226" s="16">
        <f t="shared" ca="1" si="276"/>
        <v>12.009473333333332</v>
      </c>
      <c r="AI226" s="16">
        <f t="shared" ca="1" si="276"/>
        <v>12.048807777777778</v>
      </c>
      <c r="AJ226" s="16">
        <f t="shared" ca="1" si="276"/>
        <v>12.083466666666666</v>
      </c>
      <c r="AK226" s="16">
        <f t="shared" ca="1" si="276"/>
        <v>12.113842222222221</v>
      </c>
      <c r="AL226" s="16">
        <f t="shared" ca="1" si="276"/>
        <v>12.103895555555555</v>
      </c>
      <c r="AM226" s="16">
        <f t="shared" ca="1" si="276"/>
        <v>12.10755</v>
      </c>
      <c r="AN226" s="16">
        <f t="shared" ca="1" si="276"/>
        <v>11.862808888888889</v>
      </c>
      <c r="AO226" s="16"/>
      <c r="AP226" s="16"/>
      <c r="AQ226" s="16"/>
      <c r="AR226" s="16"/>
    </row>
    <row r="227" spans="1:51" x14ac:dyDescent="0.3">
      <c r="A227" s="133">
        <v>221</v>
      </c>
      <c r="B227" s="26" t="s">
        <v>58</v>
      </c>
      <c r="C227" s="27">
        <f t="shared" ref="C227:O227" ca="1" si="277">Price-Dir_Cost-C226</f>
        <v>11.219009999999999</v>
      </c>
      <c r="D227" s="28">
        <f t="shared" ca="1" si="277"/>
        <v>11.220700000000001</v>
      </c>
      <c r="E227" s="28">
        <f t="shared" ca="1" si="277"/>
        <v>11.145199999999999</v>
      </c>
      <c r="F227" s="28">
        <f t="shared" ca="1" si="277"/>
        <v>11.1639</v>
      </c>
      <c r="G227" s="28">
        <f t="shared" ca="1" si="277"/>
        <v>11.152060000000001</v>
      </c>
      <c r="H227" s="28">
        <f t="shared" ca="1" si="277"/>
        <v>11.048590000000001</v>
      </c>
      <c r="I227" s="28">
        <f t="shared" ca="1" si="277"/>
        <v>10.84022</v>
      </c>
      <c r="J227" s="28">
        <f t="shared" ca="1" si="277"/>
        <v>10.60271</v>
      </c>
      <c r="K227" s="28">
        <f t="shared" ca="1" si="277"/>
        <v>10.188000000000001</v>
      </c>
      <c r="L227" s="28">
        <f t="shared" ca="1" si="277"/>
        <v>9.4456999999999987</v>
      </c>
      <c r="M227" s="28">
        <f t="shared" ca="1" si="277"/>
        <v>7.8749000000000002</v>
      </c>
      <c r="N227" s="28">
        <f t="shared" ca="1" si="277"/>
        <v>6.0081100000000003</v>
      </c>
      <c r="O227" s="28">
        <f t="shared" ca="1" si="277"/>
        <v>1.8372799999999998</v>
      </c>
      <c r="P227" s="28"/>
      <c r="Q227" s="28"/>
      <c r="R227" s="28"/>
      <c r="S227" s="28"/>
      <c r="Y227" s="15">
        <v>0.12</v>
      </c>
      <c r="Z227" s="15">
        <f t="shared" si="266"/>
        <v>0.03</v>
      </c>
      <c r="AA227" s="20">
        <v>0.25</v>
      </c>
      <c r="AB227" s="16">
        <f t="shared" ref="AB227:AN227" ca="1" si="278">Price-Dir_Cost-AB213</f>
        <v>11.896646666666665</v>
      </c>
      <c r="AC227" s="16">
        <f t="shared" ca="1" si="278"/>
        <v>11.928476666666667</v>
      </c>
      <c r="AD227" s="16">
        <f t="shared" ca="1" si="278"/>
        <v>11.935293333333334</v>
      </c>
      <c r="AE227" s="16">
        <f t="shared" ca="1" si="278"/>
        <v>11.9552125</v>
      </c>
      <c r="AF227" s="16">
        <f t="shared" ca="1" si="278"/>
        <v>11.980781666666667</v>
      </c>
      <c r="AG227" s="16">
        <f t="shared" ca="1" si="278"/>
        <v>12.007450833333333</v>
      </c>
      <c r="AH227" s="16">
        <f t="shared" ca="1" si="278"/>
        <v>12.0460125</v>
      </c>
      <c r="AI227" s="16">
        <f t="shared" ca="1" si="278"/>
        <v>12.093998333333333</v>
      </c>
      <c r="AJ227" s="16">
        <f t="shared" ca="1" si="278"/>
        <v>12.1427</v>
      </c>
      <c r="AK227" s="16">
        <f t="shared" ca="1" si="278"/>
        <v>12.197221666666668</v>
      </c>
      <c r="AL227" s="16">
        <f t="shared" ca="1" si="278"/>
        <v>12.236051666666667</v>
      </c>
      <c r="AM227" s="16">
        <f t="shared" ca="1" si="278"/>
        <v>12.2981575</v>
      </c>
      <c r="AN227" s="16">
        <f t="shared" ca="1" si="278"/>
        <v>12.176106666666666</v>
      </c>
      <c r="AO227" s="16"/>
      <c r="AP227" s="16"/>
      <c r="AQ227" s="16"/>
      <c r="AR227" s="16"/>
    </row>
    <row r="228" spans="1:51" x14ac:dyDescent="0.3">
      <c r="A228" s="133">
        <v>222</v>
      </c>
    </row>
    <row r="229" spans="1:51" x14ac:dyDescent="0.3">
      <c r="A229" s="133">
        <v>223</v>
      </c>
      <c r="B229" s="3" t="s">
        <v>117</v>
      </c>
      <c r="C229" s="135">
        <v>1</v>
      </c>
      <c r="D229" s="85">
        <v>0.99</v>
      </c>
      <c r="E229" s="85">
        <f ca="1">E230/($D230/$D229)</f>
        <v>0.89100000000000001</v>
      </c>
      <c r="F229" s="85">
        <f t="shared" ref="F229:S229" ca="1" si="279">F230/($D230/$D229)</f>
        <v>0.84150000000000003</v>
      </c>
      <c r="G229" s="85">
        <f t="shared" ca="1" si="279"/>
        <v>0.79200000000000004</v>
      </c>
      <c r="H229" s="85">
        <f t="shared" ca="1" si="279"/>
        <v>0.74250000000000005</v>
      </c>
      <c r="I229" s="85">
        <f t="shared" ca="1" si="279"/>
        <v>0.64350000000000007</v>
      </c>
      <c r="J229" s="85">
        <f t="shared" ca="1" si="279"/>
        <v>0.59400000000000008</v>
      </c>
      <c r="K229" s="85">
        <f t="shared" ca="1" si="279"/>
        <v>0.49500000000000005</v>
      </c>
      <c r="L229" s="85">
        <f t="shared" ca="1" si="279"/>
        <v>0.44550000000000001</v>
      </c>
      <c r="M229" s="85">
        <f t="shared" ca="1" si="279"/>
        <v>0.39600000000000002</v>
      </c>
      <c r="N229" s="85">
        <f t="shared" ca="1" si="279"/>
        <v>0.34650000000000003</v>
      </c>
      <c r="O229" s="85">
        <f t="shared" ca="1" si="279"/>
        <v>0.29700000000000004</v>
      </c>
      <c r="P229" s="85" t="e">
        <f t="shared" ca="1" si="279"/>
        <v>#VALUE!</v>
      </c>
      <c r="Q229" s="85" t="e">
        <f t="shared" ca="1" si="279"/>
        <v>#VALUE!</v>
      </c>
      <c r="R229" s="85" t="e">
        <f t="shared" ca="1" si="279"/>
        <v>#VALUE!</v>
      </c>
      <c r="S229" s="85" t="e">
        <f t="shared" ca="1" si="279"/>
        <v>#VALUE!</v>
      </c>
      <c r="Y229" s="14" t="s">
        <v>73</v>
      </c>
    </row>
    <row r="230" spans="1:51" x14ac:dyDescent="0.3">
      <c r="A230" s="133">
        <v>224</v>
      </c>
      <c r="B230" s="8" t="s">
        <v>87</v>
      </c>
      <c r="C230" s="9" t="s">
        <v>54</v>
      </c>
      <c r="D230" s="9">
        <f ca="1">OFFSET(WLC!$B$675,0,Sintesi!D$3)</f>
        <v>40</v>
      </c>
      <c r="E230" s="9">
        <f ca="1">OFFSET(WLC!$B$675,0,Sintesi!E$3)</f>
        <v>36</v>
      </c>
      <c r="F230" s="9">
        <f ca="1">OFFSET(WLC!$B$675,0,Sintesi!F$3)</f>
        <v>34</v>
      </c>
      <c r="G230" s="9">
        <f ca="1">OFFSET(WLC!$B$675,0,Sintesi!G$3)</f>
        <v>32</v>
      </c>
      <c r="H230" s="9">
        <f ca="1">OFFSET(WLC!$B$675,0,Sintesi!H$3)</f>
        <v>30</v>
      </c>
      <c r="I230" s="9">
        <f ca="1">OFFSET(WLC!$B$675,0,Sintesi!I$3)</f>
        <v>26</v>
      </c>
      <c r="J230" s="9">
        <f ca="1">OFFSET(WLC!$B$675,0,Sintesi!J$3)</f>
        <v>24</v>
      </c>
      <c r="K230" s="9">
        <f ca="1">OFFSET(WLC!$B$675,0,Sintesi!K$3)</f>
        <v>20</v>
      </c>
      <c r="L230" s="9">
        <f ca="1">OFFSET(WLC!$B$675,0,Sintesi!L$3)</f>
        <v>18</v>
      </c>
      <c r="M230" s="9">
        <f ca="1">OFFSET(WLC!$B$675,0,Sintesi!M$3)</f>
        <v>16</v>
      </c>
      <c r="N230" s="9">
        <f ca="1">OFFSET(WLC!$B$675,0,Sintesi!N$3)</f>
        <v>14</v>
      </c>
      <c r="O230" s="11">
        <f ca="1">OFFSET(WLC!$B$675,0,Sintesi!O$3)</f>
        <v>12</v>
      </c>
      <c r="P230" s="11" t="s">
        <v>66</v>
      </c>
      <c r="Q230" s="11" t="s">
        <v>66</v>
      </c>
      <c r="R230" s="11" t="s">
        <v>66</v>
      </c>
      <c r="S230" s="11" t="s">
        <v>66</v>
      </c>
      <c r="Y230" s="9" t="s">
        <v>71</v>
      </c>
      <c r="Z230" s="9" t="s">
        <v>72</v>
      </c>
      <c r="AA230" s="9" t="s">
        <v>74</v>
      </c>
      <c r="AB230" s="9" t="str">
        <f t="shared" ref="AB230:AR230" si="280">C230</f>
        <v>Push</v>
      </c>
      <c r="AC230" s="9">
        <f t="shared" ca="1" si="280"/>
        <v>40</v>
      </c>
      <c r="AD230" s="9">
        <f t="shared" ca="1" si="280"/>
        <v>36</v>
      </c>
      <c r="AE230" s="9">
        <f t="shared" ca="1" si="280"/>
        <v>34</v>
      </c>
      <c r="AF230" s="9">
        <f t="shared" ca="1" si="280"/>
        <v>32</v>
      </c>
      <c r="AG230" s="9">
        <f t="shared" ca="1" si="280"/>
        <v>30</v>
      </c>
      <c r="AH230" s="9">
        <f t="shared" ca="1" si="280"/>
        <v>26</v>
      </c>
      <c r="AI230" s="9">
        <f t="shared" ca="1" si="280"/>
        <v>24</v>
      </c>
      <c r="AJ230" s="9">
        <f t="shared" ca="1" si="280"/>
        <v>20</v>
      </c>
      <c r="AK230" s="9">
        <f t="shared" ca="1" si="280"/>
        <v>18</v>
      </c>
      <c r="AL230" s="9">
        <f t="shared" ca="1" si="280"/>
        <v>16</v>
      </c>
      <c r="AM230" s="9">
        <f t="shared" ca="1" si="280"/>
        <v>14</v>
      </c>
      <c r="AN230" s="9">
        <f t="shared" ca="1" si="280"/>
        <v>12</v>
      </c>
      <c r="AO230" s="9" t="str">
        <f t="shared" si="280"/>
        <v>ND</v>
      </c>
      <c r="AP230" s="9" t="str">
        <f t="shared" si="280"/>
        <v>ND</v>
      </c>
      <c r="AQ230" s="9" t="str">
        <f t="shared" si="280"/>
        <v>ND</v>
      </c>
      <c r="AR230" s="9" t="str">
        <f t="shared" si="280"/>
        <v>ND</v>
      </c>
      <c r="AU230" s="32" t="s">
        <v>76</v>
      </c>
    </row>
    <row r="231" spans="1:51" x14ac:dyDescent="0.3">
      <c r="A231" s="133">
        <v>225</v>
      </c>
      <c r="B231" s="12" t="s">
        <v>1</v>
      </c>
      <c r="C231" s="13">
        <f ca="1">VLOOKUP($B231,OFFSET(Push!$H$2,2,0,78,5),4,FALSE)</f>
        <v>5285.9</v>
      </c>
      <c r="D231" s="13">
        <f ca="1">VLOOKUP($B231,OFFSET(WLC!$B$675,2,Sintesi!D$3,78,5),4,FALSE)</f>
        <v>5284.7</v>
      </c>
      <c r="E231" s="13">
        <f ca="1">VLOOKUP($B231,OFFSET(WLC!$B$675,2,Sintesi!E$3,78,5),4,FALSE)</f>
        <v>5284.7</v>
      </c>
      <c r="F231" s="13">
        <f ca="1">VLOOKUP($B231,OFFSET(WLC!$B$675,2,Sintesi!F$3,78,5),4,FALSE)</f>
        <v>5284.7</v>
      </c>
      <c r="G231" s="13">
        <f ca="1">VLOOKUP($B231,OFFSET(WLC!$B$675,2,Sintesi!G$3,78,5),4,FALSE)</f>
        <v>5284.6</v>
      </c>
      <c r="H231" s="13">
        <f ca="1">VLOOKUP($B231,OFFSET(WLC!$B$675,2,Sintesi!H$3,78,5),4,FALSE)</f>
        <v>5283.9</v>
      </c>
      <c r="I231" s="13">
        <f ca="1">VLOOKUP($B231,OFFSET(WLC!$B$675,2,Sintesi!I$3,78,5),4,FALSE)</f>
        <v>5283.6</v>
      </c>
      <c r="J231" s="13">
        <f ca="1">VLOOKUP($B231,OFFSET(WLC!$B$675,2,Sintesi!J$3,78,5),4,FALSE)</f>
        <v>5282.6</v>
      </c>
      <c r="K231" s="13">
        <f ca="1">VLOOKUP($B231,OFFSET(WLC!$B$675,2,Sintesi!K$3,78,5),4,FALSE)</f>
        <v>5279.1</v>
      </c>
      <c r="L231" s="13">
        <f ca="1">VLOOKUP($B231,OFFSET(WLC!$B$675,2,Sintesi!L$3,78,5),4,FALSE)</f>
        <v>5275.1</v>
      </c>
      <c r="M231" s="13">
        <f ca="1">VLOOKUP($B231,OFFSET(WLC!$B$675,2,Sintesi!M$3,78,5),4,FALSE)</f>
        <v>5270.8</v>
      </c>
      <c r="N231" s="13">
        <f ca="1">VLOOKUP($B231,OFFSET(WLC!$B$675,2,Sintesi!N$3,78,5),4,FALSE)</f>
        <v>5245.3</v>
      </c>
      <c r="O231" s="13">
        <f ca="1">VLOOKUP($B231,OFFSET(WLC!$B$675,2,Sintesi!O$3,78,5),4,FALSE)</f>
        <v>5160.3999999999996</v>
      </c>
      <c r="P231" s="13"/>
      <c r="Q231" s="13"/>
      <c r="R231" s="13"/>
      <c r="S231" s="13"/>
      <c r="Y231" s="15">
        <v>0.12</v>
      </c>
      <c r="Z231" s="15">
        <f t="shared" ref="Z231:Z232" si="281">Y231*AA231</f>
        <v>0.96</v>
      </c>
      <c r="AA231" s="15">
        <v>8</v>
      </c>
      <c r="AB231" s="16">
        <f t="shared" ref="AB231:AN241" ca="1" si="282">HLOOKUP(AB$230,OFFSET($C$230,0,0,25,20),23,FALSE) + HLOOKUP(AB$230,OFFSET($C$230,0,0,25,20),19,FALSE)*($Z231/$Z$236)</f>
        <v>5.0130566666666674</v>
      </c>
      <c r="AC231" s="16">
        <f t="shared" ca="1" si="282"/>
        <v>4.9362966666666663</v>
      </c>
      <c r="AD231" s="16">
        <f t="shared" ca="1" si="282"/>
        <v>4.9512400000000003</v>
      </c>
      <c r="AE231" s="16">
        <f t="shared" ca="1" si="282"/>
        <v>4.9261900000000001</v>
      </c>
      <c r="AF231" s="16">
        <f t="shared" ca="1" si="282"/>
        <v>4.9495800000000001</v>
      </c>
      <c r="AG231" s="16">
        <f t="shared" ca="1" si="282"/>
        <v>5.0528499999999994</v>
      </c>
      <c r="AH231" s="16">
        <f t="shared" ca="1" si="282"/>
        <v>5.4321633333333326</v>
      </c>
      <c r="AI231" s="16">
        <f t="shared" ca="1" si="282"/>
        <v>5.6932933333333331</v>
      </c>
      <c r="AJ231" s="16">
        <f t="shared" ca="1" si="282"/>
        <v>6.9875299999999996</v>
      </c>
      <c r="AK231" s="16">
        <f t="shared" ca="1" si="282"/>
        <v>9.0226600000000001</v>
      </c>
      <c r="AL231" s="16">
        <f t="shared" ca="1" si="282"/>
        <v>12.127326666666665</v>
      </c>
      <c r="AM231" s="16">
        <f t="shared" ca="1" si="282"/>
        <v>23.439510000000002</v>
      </c>
      <c r="AN231" s="16">
        <f t="shared" ca="1" si="282"/>
        <v>57.247663333333328</v>
      </c>
      <c r="AO231" s="16"/>
      <c r="AP231" s="16"/>
      <c r="AQ231" s="16"/>
      <c r="AR231" s="16"/>
      <c r="AU231" s="12" t="s">
        <v>77</v>
      </c>
      <c r="AV231" s="12" t="s">
        <v>78</v>
      </c>
      <c r="AW231" s="12" t="s">
        <v>79</v>
      </c>
      <c r="AX231" s="12" t="s">
        <v>80</v>
      </c>
      <c r="AY231" s="34" t="s">
        <v>82</v>
      </c>
    </row>
    <row r="232" spans="1:51" x14ac:dyDescent="0.3">
      <c r="A232" s="133">
        <v>226</v>
      </c>
      <c r="B232" s="12" t="s">
        <v>2</v>
      </c>
      <c r="C232" s="13">
        <f ca="1">VLOOKUP($B232,OFFSET(Push!$H$2,2,0,78,5),4,FALSE)</f>
        <v>24.258310000000002</v>
      </c>
      <c r="D232" s="13">
        <f ca="1">VLOOKUP($B232,OFFSET(WLC!$B$675,2,Sintesi!D$3,78,5),4,FALSE)</f>
        <v>24.1709</v>
      </c>
      <c r="E232" s="13">
        <f ca="1">VLOOKUP($B232,OFFSET(WLC!$B$675,2,Sintesi!E$3,78,5),4,FALSE)</f>
        <v>24.315930000000002</v>
      </c>
      <c r="F232" s="13">
        <f ca="1">VLOOKUP($B232,OFFSET(WLC!$B$675,2,Sintesi!F$3,78,5),4,FALSE)</f>
        <v>24.348749999999999</v>
      </c>
      <c r="G232" s="13">
        <f ca="1">VLOOKUP($B232,OFFSET(WLC!$B$675,2,Sintesi!G$3,78,5),4,FALSE)</f>
        <v>24.448070000000001</v>
      </c>
      <c r="H232" s="13">
        <f ca="1">VLOOKUP($B232,OFFSET(WLC!$B$675,2,Sintesi!H$3,78,5),4,FALSE)</f>
        <v>24.671009999999999</v>
      </c>
      <c r="I232" s="13">
        <f ca="1">VLOOKUP($B232,OFFSET(WLC!$B$675,2,Sintesi!I$3,78,5),4,FALSE)</f>
        <v>25.40673</v>
      </c>
      <c r="J232" s="13">
        <f ca="1">VLOOKUP($B232,OFFSET(WLC!$B$675,2,Sintesi!J$3,78,5),4,FALSE)</f>
        <v>25.762129999999999</v>
      </c>
      <c r="K232" s="13">
        <f ca="1">VLOOKUP($B232,OFFSET(WLC!$B$675,2,Sintesi!K$3,78,5),4,FALSE)</f>
        <v>27.693999999999999</v>
      </c>
      <c r="L232" s="13">
        <f ca="1">VLOOKUP($B232,OFFSET(WLC!$B$675,2,Sintesi!L$3,78,5),4,FALSE)</f>
        <v>30.206230000000001</v>
      </c>
      <c r="M232" s="13">
        <f ca="1">VLOOKUP($B232,OFFSET(WLC!$B$675,2,Sintesi!M$3,78,5),4,FALSE)</f>
        <v>33.885260000000002</v>
      </c>
      <c r="N232" s="13">
        <f ca="1">VLOOKUP($B232,OFFSET(WLC!$B$675,2,Sintesi!N$3,78,5),4,FALSE)</f>
        <v>44.643520000000002</v>
      </c>
      <c r="O232" s="13">
        <f ca="1">VLOOKUP($B232,OFFSET(WLC!$B$675,2,Sintesi!O$3,78,5),4,FALSE)</f>
        <v>73.448710000000005</v>
      </c>
      <c r="P232" s="13"/>
      <c r="Q232" s="13"/>
      <c r="R232" s="13"/>
      <c r="S232" s="13"/>
      <c r="Y232" s="15">
        <v>0.12</v>
      </c>
      <c r="Z232" s="15">
        <f t="shared" si="281"/>
        <v>0.84</v>
      </c>
      <c r="AA232" s="15">
        <v>7</v>
      </c>
      <c r="AB232" s="16">
        <f t="shared" ca="1" si="282"/>
        <v>4.7666433333333336</v>
      </c>
      <c r="AC232" s="16">
        <f t="shared" ca="1" si="282"/>
        <v>4.6949633333333338</v>
      </c>
      <c r="AD232" s="16">
        <f t="shared" ca="1" si="282"/>
        <v>4.7038700000000002</v>
      </c>
      <c r="AE232" s="16">
        <f t="shared" ca="1" si="282"/>
        <v>4.6792699999999998</v>
      </c>
      <c r="AF232" s="16">
        <f t="shared" ca="1" si="282"/>
        <v>4.6960300000000004</v>
      </c>
      <c r="AG232" s="16">
        <f t="shared" ca="1" si="282"/>
        <v>4.7819500000000001</v>
      </c>
      <c r="AH232" s="16">
        <f t="shared" ca="1" si="282"/>
        <v>5.1000466666666657</v>
      </c>
      <c r="AI232" s="16">
        <f t="shared" ca="1" si="282"/>
        <v>5.320806666666666</v>
      </c>
      <c r="AJ232" s="16">
        <f t="shared" ca="1" si="282"/>
        <v>6.4273500000000006</v>
      </c>
      <c r="AK232" s="16">
        <f t="shared" ca="1" si="282"/>
        <v>8.1884399999999999</v>
      </c>
      <c r="AL232" s="16">
        <f t="shared" ca="1" si="282"/>
        <v>10.879993333333333</v>
      </c>
      <c r="AM232" s="16">
        <f t="shared" ca="1" si="282"/>
        <v>20.748170000000002</v>
      </c>
      <c r="AN232" s="16">
        <f t="shared" ca="1" si="282"/>
        <v>50.316126666666662</v>
      </c>
      <c r="AO232" s="16"/>
      <c r="AP232" s="16"/>
      <c r="AQ232" s="16"/>
      <c r="AR232" s="16"/>
      <c r="AU232" s="33">
        <f ca="1">MIN(AB231:AN231)</f>
        <v>4.9261900000000001</v>
      </c>
      <c r="AV232" s="15">
        <f t="shared" ref="AV232:AV242" ca="1" si="283">INDEX($AB$230:$AN$230,1,MATCH(AU232,AB231:AN231,0))</f>
        <v>34</v>
      </c>
      <c r="AW232" s="33">
        <f ca="1">AB231</f>
        <v>5.0130566666666674</v>
      </c>
      <c r="AX232" s="15">
        <f t="shared" ref="AX232:AX242" ca="1" si="284">CEILING(AC$230/0.995,1)</f>
        <v>41</v>
      </c>
      <c r="AY232" s="35">
        <f ca="1">(AW232-AU232)/AW232</f>
        <v>1.7328083930163826E-2</v>
      </c>
    </row>
    <row r="233" spans="1:51" x14ac:dyDescent="0.3">
      <c r="A233" s="133">
        <v>227</v>
      </c>
      <c r="B233" s="17" t="s">
        <v>5</v>
      </c>
      <c r="C233" s="18">
        <f ca="1">VLOOKUP($B233,OFFSET(Push!$H$2,2,0,78,5),4,FALSE)</f>
        <v>0</v>
      </c>
      <c r="D233" s="18">
        <f ca="1">VLOOKUP($B233,OFFSET(WLC!$B$675,2,Sintesi!D$3,78,5),4,FALSE)</f>
        <v>0.44950000000000001</v>
      </c>
      <c r="E233" s="18">
        <f ca="1">VLOOKUP($B233,OFFSET(WLC!$B$675,2,Sintesi!E$3,78,5),4,FALSE)</f>
        <v>0.84384999999999999</v>
      </c>
      <c r="F233" s="18">
        <f ca="1">VLOOKUP($B233,OFFSET(WLC!$B$675,2,Sintesi!F$3,78,5),4,FALSE)</f>
        <v>1.1045100000000001</v>
      </c>
      <c r="G233" s="18">
        <f ca="1">VLOOKUP($B233,OFFSET(WLC!$B$675,2,Sintesi!G$3,78,5),4,FALSE)</f>
        <v>1.4705299999999999</v>
      </c>
      <c r="H233" s="18">
        <f ca="1">VLOOKUP($B233,OFFSET(WLC!$B$675,2,Sintesi!H$3,78,5),4,FALSE)</f>
        <v>2.0066099999999998</v>
      </c>
      <c r="I233" s="18">
        <f ca="1">VLOOKUP($B233,OFFSET(WLC!$B$675,2,Sintesi!I$3,78,5),4,FALSE)</f>
        <v>3.6738400000000002</v>
      </c>
      <c r="J233" s="18">
        <f ca="1">VLOOKUP($B233,OFFSET(WLC!$B$675,2,Sintesi!J$3,78,5),4,FALSE)</f>
        <v>4.7249400000000001</v>
      </c>
      <c r="K233" s="18">
        <f ca="1">VLOOKUP($B233,OFFSET(WLC!$B$675,2,Sintesi!K$3,78,5),4,FALSE)</f>
        <v>8.3003</v>
      </c>
      <c r="L233" s="18">
        <f ca="1">VLOOKUP($B233,OFFSET(WLC!$B$675,2,Sintesi!L$3,78,5),4,FALSE)</f>
        <v>11.836410000000001</v>
      </c>
      <c r="M233" s="18">
        <f ca="1">VLOOKUP($B233,OFFSET(WLC!$B$675,2,Sintesi!M$3,78,5),4,FALSE)</f>
        <v>16.761769999999999</v>
      </c>
      <c r="N233" s="18">
        <f ca="1">VLOOKUP($B233,OFFSET(WLC!$B$675,2,Sintesi!N$3,78,5),4,FALSE)</f>
        <v>29.146170000000001</v>
      </c>
      <c r="O233" s="18">
        <f ca="1">VLOOKUP($B233,OFFSET(WLC!$B$675,2,Sintesi!O$3,78,5),4,FALSE)</f>
        <v>60.174979999999998</v>
      </c>
      <c r="P233" s="18"/>
      <c r="Q233" s="18"/>
      <c r="R233" s="18"/>
      <c r="S233" s="18"/>
      <c r="Y233" s="15">
        <v>0.12</v>
      </c>
      <c r="Z233" s="15">
        <f>Y233*AA233</f>
        <v>0.72</v>
      </c>
      <c r="AA233" s="15">
        <v>6</v>
      </c>
      <c r="AB233" s="16">
        <f t="shared" ca="1" si="282"/>
        <v>4.5202300000000006</v>
      </c>
      <c r="AC233" s="16">
        <f t="shared" ca="1" si="282"/>
        <v>4.4536300000000004</v>
      </c>
      <c r="AD233" s="16">
        <f t="shared" ca="1" si="282"/>
        <v>4.4565000000000001</v>
      </c>
      <c r="AE233" s="16">
        <f t="shared" ca="1" si="282"/>
        <v>4.4323499999999996</v>
      </c>
      <c r="AF233" s="16">
        <f t="shared" ca="1" si="282"/>
        <v>4.4424799999999998</v>
      </c>
      <c r="AG233" s="16">
        <f t="shared" ca="1" si="282"/>
        <v>4.51105</v>
      </c>
      <c r="AH233" s="16">
        <f t="shared" ca="1" si="282"/>
        <v>4.7679299999999998</v>
      </c>
      <c r="AI233" s="16">
        <f t="shared" ca="1" si="282"/>
        <v>4.9483199999999998</v>
      </c>
      <c r="AJ233" s="16">
        <f t="shared" ca="1" si="282"/>
        <v>5.8671699999999998</v>
      </c>
      <c r="AK233" s="16">
        <f t="shared" ca="1" si="282"/>
        <v>7.3542200000000006</v>
      </c>
      <c r="AL233" s="16">
        <f t="shared" ca="1" si="282"/>
        <v>9.6326599999999996</v>
      </c>
      <c r="AM233" s="16">
        <f t="shared" ca="1" si="282"/>
        <v>18.056830000000001</v>
      </c>
      <c r="AN233" s="16">
        <f t="shared" ca="1" si="282"/>
        <v>43.384589999999996</v>
      </c>
      <c r="AO233" s="16"/>
      <c r="AP233" s="16"/>
      <c r="AQ233" s="16"/>
      <c r="AR233" s="16"/>
      <c r="AU233" s="33">
        <f t="shared" ref="AU233:AU242" ca="1" si="285">MIN(AB232:AN232)</f>
        <v>4.6792699999999998</v>
      </c>
      <c r="AV233" s="15">
        <f t="shared" ca="1" si="283"/>
        <v>34</v>
      </c>
      <c r="AW233" s="33">
        <f t="shared" ref="AW233:AW242" ca="1" si="286">AB232</f>
        <v>4.7666433333333336</v>
      </c>
      <c r="AX233" s="15">
        <f t="shared" ca="1" si="284"/>
        <v>41</v>
      </c>
      <c r="AY233" s="35">
        <f t="shared" ref="AY233:AY242" ca="1" si="287">(AW233-AU233)/AW233</f>
        <v>1.8330159658124286E-2</v>
      </c>
    </row>
    <row r="234" spans="1:51" x14ac:dyDescent="0.3">
      <c r="A234" s="133">
        <v>228</v>
      </c>
      <c r="B234" s="17" t="s">
        <v>6</v>
      </c>
      <c r="C234" s="18">
        <f ca="1">VLOOKUP($B234,OFFSET(Push!$H$2,2,0,78,5),4,FALSE)</f>
        <v>24.258310000000002</v>
      </c>
      <c r="D234" s="18">
        <f ca="1">VLOOKUP($B234,OFFSET(WLC!$B$675,2,Sintesi!D$3,78,5),4,FALSE)</f>
        <v>23.721409999999999</v>
      </c>
      <c r="E234" s="18">
        <f ca="1">VLOOKUP($B234,OFFSET(WLC!$B$675,2,Sintesi!E$3,78,5),4,FALSE)</f>
        <v>23.472079999999998</v>
      </c>
      <c r="F234" s="18">
        <f ca="1">VLOOKUP($B234,OFFSET(WLC!$B$675,2,Sintesi!F$3,78,5),4,FALSE)</f>
        <v>23.244240000000001</v>
      </c>
      <c r="G234" s="18">
        <f ca="1">VLOOKUP($B234,OFFSET(WLC!$B$675,2,Sintesi!G$3,78,5),4,FALSE)</f>
        <v>22.977550000000001</v>
      </c>
      <c r="H234" s="18">
        <f ca="1">VLOOKUP($B234,OFFSET(WLC!$B$675,2,Sintesi!H$3,78,5),4,FALSE)</f>
        <v>22.664400000000001</v>
      </c>
      <c r="I234" s="18">
        <f ca="1">VLOOKUP($B234,OFFSET(WLC!$B$675,2,Sintesi!I$3,78,5),4,FALSE)</f>
        <v>21.732890000000001</v>
      </c>
      <c r="J234" s="18">
        <f ca="1">VLOOKUP($B234,OFFSET(WLC!$B$675,2,Sintesi!J$3,78,5),4,FALSE)</f>
        <v>21.037189999999999</v>
      </c>
      <c r="K234" s="18">
        <f ca="1">VLOOKUP($B234,OFFSET(WLC!$B$675,2,Sintesi!K$3,78,5),4,FALSE)</f>
        <v>19.393699999999999</v>
      </c>
      <c r="L234" s="18">
        <f ca="1">VLOOKUP($B234,OFFSET(WLC!$B$675,2,Sintesi!L$3,78,5),4,FALSE)</f>
        <v>18.369820000000001</v>
      </c>
      <c r="M234" s="18">
        <f ca="1">VLOOKUP($B234,OFFSET(WLC!$B$675,2,Sintesi!M$3,78,5),4,FALSE)</f>
        <v>17.12349</v>
      </c>
      <c r="N234" s="18">
        <f ca="1">VLOOKUP($B234,OFFSET(WLC!$B$675,2,Sintesi!N$3,78,5),4,FALSE)</f>
        <v>15.497350000000001</v>
      </c>
      <c r="O234" s="18">
        <f ca="1">VLOOKUP($B234,OFFSET(WLC!$B$675,2,Sintesi!O$3,78,5),4,FALSE)</f>
        <v>13.273720000000001</v>
      </c>
      <c r="P234" s="18"/>
      <c r="Q234" s="18"/>
      <c r="R234" s="18"/>
      <c r="S234" s="18"/>
      <c r="Y234" s="15">
        <v>0.12</v>
      </c>
      <c r="Z234" s="15">
        <f t="shared" ref="Z234:Z241" si="288">Y234*AA234</f>
        <v>0.6</v>
      </c>
      <c r="AA234" s="15">
        <v>5</v>
      </c>
      <c r="AB234" s="16">
        <f t="shared" ca="1" si="282"/>
        <v>4.2738166666666668</v>
      </c>
      <c r="AC234" s="16">
        <f t="shared" ca="1" si="282"/>
        <v>4.212296666666667</v>
      </c>
      <c r="AD234" s="16">
        <f t="shared" ca="1" si="282"/>
        <v>4.20913</v>
      </c>
      <c r="AE234" s="16">
        <f t="shared" ca="1" si="282"/>
        <v>4.1854300000000002</v>
      </c>
      <c r="AF234" s="16">
        <f t="shared" ca="1" si="282"/>
        <v>4.18893</v>
      </c>
      <c r="AG234" s="16">
        <f t="shared" ca="1" si="282"/>
        <v>4.2401499999999999</v>
      </c>
      <c r="AH234" s="16">
        <f t="shared" ca="1" si="282"/>
        <v>4.4358133333333329</v>
      </c>
      <c r="AI234" s="16">
        <f t="shared" ca="1" si="282"/>
        <v>4.5758333333333336</v>
      </c>
      <c r="AJ234" s="16">
        <f t="shared" ca="1" si="282"/>
        <v>5.3069899999999999</v>
      </c>
      <c r="AK234" s="16">
        <f t="shared" ca="1" si="282"/>
        <v>6.5200000000000005</v>
      </c>
      <c r="AL234" s="16">
        <f t="shared" ca="1" si="282"/>
        <v>8.3853266666666677</v>
      </c>
      <c r="AM234" s="16">
        <f t="shared" ca="1" si="282"/>
        <v>15.365490000000001</v>
      </c>
      <c r="AN234" s="16">
        <f t="shared" ca="1" si="282"/>
        <v>36.45305333333333</v>
      </c>
      <c r="AO234" s="16"/>
      <c r="AP234" s="16"/>
      <c r="AQ234" s="16"/>
      <c r="AR234" s="16"/>
      <c r="AU234" s="33">
        <f t="shared" ca="1" si="285"/>
        <v>4.4323499999999996</v>
      </c>
      <c r="AV234" s="15">
        <f t="shared" ca="1" si="283"/>
        <v>34</v>
      </c>
      <c r="AW234" s="33">
        <f t="shared" ca="1" si="286"/>
        <v>4.5202300000000006</v>
      </c>
      <c r="AX234" s="15">
        <f t="shared" ca="1" si="284"/>
        <v>41</v>
      </c>
      <c r="AY234" s="35">
        <f t="shared" ca="1" si="287"/>
        <v>1.9441488596819424E-2</v>
      </c>
    </row>
    <row r="235" spans="1:51" x14ac:dyDescent="0.3">
      <c r="A235" s="133">
        <v>229</v>
      </c>
      <c r="B235" s="17" t="s">
        <v>8</v>
      </c>
      <c r="C235" s="18">
        <f ca="1">VLOOKUP($B235,OFFSET(Push!$H$2,2,0,78,5),4,FALSE)</f>
        <v>20.584540000000001</v>
      </c>
      <c r="D235" s="18">
        <f ca="1">VLOOKUP($B235,OFFSET(WLC!$B$675,2,Sintesi!D$3,78,5),4,FALSE)</f>
        <v>20.047319999999999</v>
      </c>
      <c r="E235" s="18">
        <f ca="1">VLOOKUP($B235,OFFSET(WLC!$B$675,2,Sintesi!E$3,78,5),4,FALSE)</f>
        <v>19.798400000000001</v>
      </c>
      <c r="F235" s="18">
        <f ca="1">VLOOKUP($B235,OFFSET(WLC!$B$675,2,Sintesi!F$3,78,5),4,FALSE)</f>
        <v>19.570519999999998</v>
      </c>
      <c r="G235" s="18">
        <f ca="1">VLOOKUP($B235,OFFSET(WLC!$B$675,2,Sintesi!G$3,78,5),4,FALSE)</f>
        <v>19.303840000000001</v>
      </c>
      <c r="H235" s="18">
        <f ca="1">VLOOKUP($B235,OFFSET(WLC!$B$675,2,Sintesi!H$3,78,5),4,FALSE)</f>
        <v>18.991040000000002</v>
      </c>
      <c r="I235" s="18">
        <f ca="1">VLOOKUP($B235,OFFSET(WLC!$B$675,2,Sintesi!I$3,78,5),4,FALSE)</f>
        <v>18.059719999999999</v>
      </c>
      <c r="J235" s="18">
        <f ca="1">VLOOKUP($B235,OFFSET(WLC!$B$675,2,Sintesi!J$3,78,5),4,FALSE)</f>
        <v>17.364409999999999</v>
      </c>
      <c r="K235" s="18">
        <f ca="1">VLOOKUP($B235,OFFSET(WLC!$B$675,2,Sintesi!K$3,78,5),4,FALSE)</f>
        <v>15.72133</v>
      </c>
      <c r="L235" s="18">
        <f ca="1">VLOOKUP($B235,OFFSET(WLC!$B$675,2,Sintesi!L$3,78,5),4,FALSE)</f>
        <v>14.698510000000001</v>
      </c>
      <c r="M235" s="18">
        <f ca="1">VLOOKUP($B235,OFFSET(WLC!$B$675,2,Sintesi!M$3,78,5),4,FALSE)</f>
        <v>13.453110000000001</v>
      </c>
      <c r="N235" s="18">
        <f ca="1">VLOOKUP($B235,OFFSET(WLC!$B$675,2,Sintesi!N$3,78,5),4,FALSE)</f>
        <v>11.83216</v>
      </c>
      <c r="O235" s="18">
        <f ca="1">VLOOKUP($B235,OFFSET(WLC!$B$675,2,Sintesi!O$3,78,5),4,FALSE)</f>
        <v>9.6240600000000001</v>
      </c>
      <c r="P235" s="18"/>
      <c r="Q235" s="18"/>
      <c r="R235" s="18"/>
      <c r="S235" s="18"/>
      <c r="Y235" s="15">
        <v>0.12</v>
      </c>
      <c r="Z235" s="15">
        <f t="shared" si="288"/>
        <v>0.48</v>
      </c>
      <c r="AA235" s="15">
        <v>4</v>
      </c>
      <c r="AB235" s="16">
        <f t="shared" ca="1" si="282"/>
        <v>4.0274033333333339</v>
      </c>
      <c r="AC235" s="16">
        <f t="shared" ca="1" si="282"/>
        <v>3.9709633333333332</v>
      </c>
      <c r="AD235" s="16">
        <f t="shared" ca="1" si="282"/>
        <v>3.9617599999999999</v>
      </c>
      <c r="AE235" s="16">
        <f t="shared" ca="1" si="282"/>
        <v>3.93851</v>
      </c>
      <c r="AF235" s="16">
        <f t="shared" ca="1" si="282"/>
        <v>3.9353800000000003</v>
      </c>
      <c r="AG235" s="16">
        <f t="shared" ca="1" si="282"/>
        <v>3.9692499999999997</v>
      </c>
      <c r="AH235" s="16">
        <f t="shared" ca="1" si="282"/>
        <v>4.1036966666666661</v>
      </c>
      <c r="AI235" s="16">
        <f t="shared" ca="1" si="282"/>
        <v>4.2033466666666666</v>
      </c>
      <c r="AJ235" s="16">
        <f t="shared" ca="1" si="282"/>
        <v>4.74681</v>
      </c>
      <c r="AK235" s="16">
        <f t="shared" ca="1" si="282"/>
        <v>5.6857800000000003</v>
      </c>
      <c r="AL235" s="16">
        <f t="shared" ca="1" si="282"/>
        <v>7.1379933333333323</v>
      </c>
      <c r="AM235" s="16">
        <f t="shared" ca="1" si="282"/>
        <v>12.674150000000001</v>
      </c>
      <c r="AN235" s="16">
        <f t="shared" ca="1" si="282"/>
        <v>29.521516666666663</v>
      </c>
      <c r="AO235" s="16"/>
      <c r="AP235" s="16"/>
      <c r="AQ235" s="16"/>
      <c r="AR235" s="16"/>
      <c r="AU235" s="33">
        <f t="shared" ca="1" si="285"/>
        <v>4.1854300000000002</v>
      </c>
      <c r="AV235" s="15">
        <f t="shared" ca="1" si="283"/>
        <v>34</v>
      </c>
      <c r="AW235" s="33">
        <f t="shared" ca="1" si="286"/>
        <v>4.2738166666666668</v>
      </c>
      <c r="AX235" s="15">
        <f t="shared" ca="1" si="284"/>
        <v>41</v>
      </c>
      <c r="AY235" s="35">
        <f t="shared" ca="1" si="287"/>
        <v>2.0680968221223017E-2</v>
      </c>
    </row>
    <row r="236" spans="1:51" x14ac:dyDescent="0.3">
      <c r="A236" s="133">
        <v>230</v>
      </c>
      <c r="B236" s="17" t="s">
        <v>9</v>
      </c>
      <c r="C236" s="19">
        <f ca="1">VLOOKUP($B236,OFFSET(Push!$H$2,2,0,78,5),4,FALSE)</f>
        <v>0.85043000000000002</v>
      </c>
      <c r="D236" s="19">
        <f ca="1">VLOOKUP($B236,OFFSET(WLC!$B$675,2,Sintesi!D$3,78,5),4,FALSE)</f>
        <v>0.85094000000000003</v>
      </c>
      <c r="E236" s="19">
        <f ca="1">VLOOKUP($B236,OFFSET(WLC!$B$675,2,Sintesi!E$3,78,5),4,FALSE)</f>
        <v>0.84824999999999995</v>
      </c>
      <c r="F236" s="19">
        <f ca="1">VLOOKUP($B236,OFFSET(WLC!$B$675,2,Sintesi!F$3,78,5),4,FALSE)</f>
        <v>0.84852000000000005</v>
      </c>
      <c r="G236" s="19">
        <f ca="1">VLOOKUP($B236,OFFSET(WLC!$B$675,2,Sintesi!G$3,78,5),4,FALSE)</f>
        <v>0.84948000000000001</v>
      </c>
      <c r="H236" s="19">
        <f ca="1">VLOOKUP($B236,OFFSET(WLC!$B$675,2,Sintesi!H$3,78,5),4,FALSE)</f>
        <v>0.84269000000000005</v>
      </c>
      <c r="I236" s="19">
        <f ca="1">VLOOKUP($B236,OFFSET(WLC!$B$675,2,Sintesi!I$3,78,5),4,FALSE)</f>
        <v>0.82415000000000005</v>
      </c>
      <c r="J236" s="19">
        <f ca="1">VLOOKUP($B236,OFFSET(WLC!$B$675,2,Sintesi!J$3,78,5),4,FALSE)</f>
        <v>0.81674999999999998</v>
      </c>
      <c r="K236" s="19">
        <f ca="1">VLOOKUP($B236,OFFSET(WLC!$B$675,2,Sintesi!K$3,78,5),4,FALSE)</f>
        <v>0.76536999999999999</v>
      </c>
      <c r="L236" s="19">
        <f ca="1">VLOOKUP($B236,OFFSET(WLC!$B$675,2,Sintesi!L$3,78,5),4,FALSE)</f>
        <v>0.71548999999999996</v>
      </c>
      <c r="M236" s="19">
        <f ca="1">VLOOKUP($B236,OFFSET(WLC!$B$675,2,Sintesi!M$3,78,5),4,FALSE)</f>
        <v>0.64502000000000004</v>
      </c>
      <c r="N236" s="19">
        <f ca="1">VLOOKUP($B236,OFFSET(WLC!$B$675,2,Sintesi!N$3,78,5),4,FALSE)</f>
        <v>0.53373000000000004</v>
      </c>
      <c r="O236" s="19">
        <f ca="1">VLOOKUP($B236,OFFSET(WLC!$B$675,2,Sintesi!O$3,78,5),4,FALSE)</f>
        <v>0.47360000000000002</v>
      </c>
      <c r="P236" s="19"/>
      <c r="Q236" s="19"/>
      <c r="R236" s="19"/>
      <c r="S236" s="19"/>
      <c r="Y236" s="15">
        <v>0.12</v>
      </c>
      <c r="Z236" s="15">
        <f t="shared" si="288"/>
        <v>0.36</v>
      </c>
      <c r="AA236" s="15">
        <v>3</v>
      </c>
      <c r="AB236" s="16">
        <f t="shared" ca="1" si="282"/>
        <v>3.7809900000000005</v>
      </c>
      <c r="AC236" s="16">
        <f t="shared" ca="1" si="282"/>
        <v>3.7296300000000002</v>
      </c>
      <c r="AD236" s="16">
        <f t="shared" ca="1" si="282"/>
        <v>3.7143899999999999</v>
      </c>
      <c r="AE236" s="16">
        <f t="shared" ca="1" si="282"/>
        <v>3.6915899999999997</v>
      </c>
      <c r="AF236" s="16">
        <f t="shared" ca="1" si="282"/>
        <v>3.6818300000000002</v>
      </c>
      <c r="AG236" s="16">
        <f t="shared" ca="1" si="282"/>
        <v>3.69835</v>
      </c>
      <c r="AH236" s="16">
        <f t="shared" ca="1" si="282"/>
        <v>3.7715799999999997</v>
      </c>
      <c r="AI236" s="16">
        <f t="shared" ca="1" si="282"/>
        <v>3.8308599999999999</v>
      </c>
      <c r="AJ236" s="16">
        <f t="shared" ca="1" si="282"/>
        <v>4.1866300000000001</v>
      </c>
      <c r="AK236" s="16">
        <f t="shared" ca="1" si="282"/>
        <v>4.851560000000001</v>
      </c>
      <c r="AL236" s="16">
        <f t="shared" ca="1" si="282"/>
        <v>5.8906600000000005</v>
      </c>
      <c r="AM236" s="16">
        <f t="shared" ca="1" si="282"/>
        <v>9.9828100000000006</v>
      </c>
      <c r="AN236" s="16">
        <f t="shared" ca="1" si="282"/>
        <v>22.589979999999997</v>
      </c>
      <c r="AO236" s="16"/>
      <c r="AP236" s="16"/>
      <c r="AQ236" s="16"/>
      <c r="AR236" s="16"/>
      <c r="AU236" s="33">
        <f t="shared" ca="1" si="285"/>
        <v>3.9353800000000003</v>
      </c>
      <c r="AV236" s="15">
        <f t="shared" ca="1" si="283"/>
        <v>32</v>
      </c>
      <c r="AW236" s="33">
        <f t="shared" ca="1" si="286"/>
        <v>4.0274033333333339</v>
      </c>
      <c r="AX236" s="15">
        <f t="shared" ca="1" si="284"/>
        <v>41</v>
      </c>
      <c r="AY236" s="35">
        <f t="shared" ca="1" si="287"/>
        <v>2.2849296610471154E-2</v>
      </c>
    </row>
    <row r="237" spans="1:51" x14ac:dyDescent="0.3">
      <c r="A237" s="133">
        <v>231</v>
      </c>
      <c r="B237" s="12" t="s">
        <v>10</v>
      </c>
      <c r="C237" s="13">
        <f ca="1">VLOOKUP($B237,OFFSET(Push!$H$2,2,0,78,5),4,FALSE)</f>
        <v>10.087870000000001</v>
      </c>
      <c r="D237" s="13">
        <f ca="1">VLOOKUP($B237,OFFSET(WLC!$B$675,2,Sintesi!D$3,78,5),4,FALSE)</f>
        <v>9.7936999999999994</v>
      </c>
      <c r="E237" s="13">
        <f ca="1">VLOOKUP($B237,OFFSET(WLC!$B$675,2,Sintesi!E$3,78,5),4,FALSE)</f>
        <v>9.8031500000000005</v>
      </c>
      <c r="F237" s="13">
        <f ca="1">VLOOKUP($B237,OFFSET(WLC!$B$675,2,Sintesi!F$3,78,5),4,FALSE)</f>
        <v>9.8050999999999995</v>
      </c>
      <c r="G237" s="13">
        <f ca="1">VLOOKUP($B237,OFFSET(WLC!$B$675,2,Sintesi!G$3,78,5),4,FALSE)</f>
        <v>10.02801</v>
      </c>
      <c r="H237" s="13">
        <f ca="1">VLOOKUP($B237,OFFSET(WLC!$B$675,2,Sintesi!H$3,78,5),4,FALSE)</f>
        <v>10.177809999999999</v>
      </c>
      <c r="I237" s="13">
        <f ca="1">VLOOKUP($B237,OFFSET(WLC!$B$675,2,Sintesi!I$3,78,5),4,FALSE)</f>
        <v>10.9011</v>
      </c>
      <c r="J237" s="13">
        <f ca="1">VLOOKUP($B237,OFFSET(WLC!$B$675,2,Sintesi!J$3,78,5),4,FALSE)</f>
        <v>11.70365</v>
      </c>
      <c r="K237" s="13">
        <f ca="1">VLOOKUP($B237,OFFSET(WLC!$B$675,2,Sintesi!K$3,78,5),4,FALSE)</f>
        <v>13.399760000000001</v>
      </c>
      <c r="L237" s="13">
        <f ca="1">VLOOKUP($B237,OFFSET(WLC!$B$675,2,Sintesi!L$3,78,5),4,FALSE)</f>
        <v>16.52317</v>
      </c>
      <c r="M237" s="13">
        <f ca="1">VLOOKUP($B237,OFFSET(WLC!$B$675,2,Sintesi!M$3,78,5),4,FALSE)</f>
        <v>20.997209999999999</v>
      </c>
      <c r="N237" s="13">
        <f ca="1">VLOOKUP($B237,OFFSET(WLC!$B$675,2,Sintesi!N$3,78,5),4,FALSE)</f>
        <v>37.781140000000001</v>
      </c>
      <c r="O237" s="13">
        <f ca="1">VLOOKUP($B237,OFFSET(WLC!$B$675,2,Sintesi!O$3,78,5),4,FALSE)</f>
        <v>88.680269999999993</v>
      </c>
      <c r="P237" s="13"/>
      <c r="Q237" s="13"/>
      <c r="R237" s="13"/>
      <c r="S237" s="13"/>
      <c r="Y237" s="15">
        <v>0.12</v>
      </c>
      <c r="Z237" s="15">
        <f t="shared" si="288"/>
        <v>0.24</v>
      </c>
      <c r="AA237" s="15">
        <v>2</v>
      </c>
      <c r="AB237" s="16">
        <f t="shared" ca="1" si="282"/>
        <v>3.5345766666666671</v>
      </c>
      <c r="AC237" s="16">
        <f t="shared" ca="1" si="282"/>
        <v>3.4882966666666668</v>
      </c>
      <c r="AD237" s="16">
        <f t="shared" ca="1" si="282"/>
        <v>3.4670200000000002</v>
      </c>
      <c r="AE237" s="16">
        <f t="shared" ca="1" si="282"/>
        <v>3.4446699999999999</v>
      </c>
      <c r="AF237" s="16">
        <f t="shared" ca="1" si="282"/>
        <v>3.42828</v>
      </c>
      <c r="AG237" s="16">
        <f t="shared" ca="1" si="282"/>
        <v>3.4274499999999999</v>
      </c>
      <c r="AH237" s="16">
        <f t="shared" ca="1" si="282"/>
        <v>3.4394633333333329</v>
      </c>
      <c r="AI237" s="16">
        <f t="shared" ca="1" si="282"/>
        <v>3.4583733333333333</v>
      </c>
      <c r="AJ237" s="16">
        <f t="shared" ca="1" si="282"/>
        <v>3.6264499999999997</v>
      </c>
      <c r="AK237" s="16">
        <f t="shared" ca="1" si="282"/>
        <v>4.0173400000000008</v>
      </c>
      <c r="AL237" s="16">
        <f t="shared" ca="1" si="282"/>
        <v>4.6433266666666668</v>
      </c>
      <c r="AM237" s="16">
        <f t="shared" ca="1" si="282"/>
        <v>7.2914700000000003</v>
      </c>
      <c r="AN237" s="16">
        <f t="shared" ca="1" si="282"/>
        <v>15.658443333333333</v>
      </c>
      <c r="AO237" s="16"/>
      <c r="AP237" s="16"/>
      <c r="AQ237" s="16"/>
      <c r="AR237" s="16"/>
      <c r="AU237" s="33">
        <f t="shared" ca="1" si="285"/>
        <v>3.6818300000000002</v>
      </c>
      <c r="AV237" s="15">
        <f t="shared" ca="1" si="283"/>
        <v>32</v>
      </c>
      <c r="AW237" s="33">
        <f t="shared" ca="1" si="286"/>
        <v>3.7809900000000005</v>
      </c>
      <c r="AX237" s="15">
        <f t="shared" ca="1" si="284"/>
        <v>41</v>
      </c>
      <c r="AY237" s="35">
        <f t="shared" ca="1" si="287"/>
        <v>2.6225935535402194E-2</v>
      </c>
    </row>
    <row r="238" spans="1:51" x14ac:dyDescent="0.3">
      <c r="A238" s="133">
        <v>232</v>
      </c>
      <c r="B238" s="12" t="s">
        <v>11</v>
      </c>
      <c r="C238" s="13">
        <f ca="1">VLOOKUP($B238,OFFSET(Push!$H$2,2,0,78,5),4,FALSE)</f>
        <v>1.5902099999999999</v>
      </c>
      <c r="D238" s="13">
        <f ca="1">VLOOKUP($B238,OFFSET(WLC!$B$675,2,Sintesi!D$3,78,5),4,FALSE)</f>
        <v>1.5484599999999999</v>
      </c>
      <c r="E238" s="13">
        <f ca="1">VLOOKUP($B238,OFFSET(WLC!$B$675,2,Sintesi!E$3,78,5),4,FALSE)</f>
        <v>1.57725</v>
      </c>
      <c r="F238" s="13">
        <f ca="1">VLOOKUP($B238,OFFSET(WLC!$B$675,2,Sintesi!F$3,78,5),4,FALSE)</f>
        <v>1.56996</v>
      </c>
      <c r="G238" s="13">
        <f ca="1">VLOOKUP($B238,OFFSET(WLC!$B$675,2,Sintesi!G$3,78,5),4,FALSE)</f>
        <v>1.5901700000000001</v>
      </c>
      <c r="H238" s="13">
        <f ca="1">VLOOKUP($B238,OFFSET(WLC!$B$675,2,Sintesi!H$3,78,5),4,FALSE)</f>
        <v>1.7130700000000001</v>
      </c>
      <c r="I238" s="13">
        <f ca="1">VLOOKUP($B238,OFFSET(WLC!$B$675,2,Sintesi!I$3,78,5),4,FALSE)</f>
        <v>2.1003599999999998</v>
      </c>
      <c r="J238" s="13">
        <f ca="1">VLOOKUP($B238,OFFSET(WLC!$B$675,2,Sintesi!J$3,78,5),4,FALSE)</f>
        <v>2.3673700000000002</v>
      </c>
      <c r="K238" s="13">
        <f ca="1">VLOOKUP($B238,OFFSET(WLC!$B$675,2,Sintesi!K$3,78,5),4,FALSE)</f>
        <v>3.55681</v>
      </c>
      <c r="L238" s="13">
        <f ca="1">VLOOKUP($B238,OFFSET(WLC!$B$675,2,Sintesi!L$3,78,5),4,FALSE)</f>
        <v>5.3604099999999999</v>
      </c>
      <c r="M238" s="13">
        <f ca="1">VLOOKUP($B238,OFFSET(WLC!$B$675,2,Sintesi!M$3,78,5),4,FALSE)</f>
        <v>8.0473599999999994</v>
      </c>
      <c r="N238" s="13">
        <f ca="1">VLOOKUP($B238,OFFSET(WLC!$B$675,2,Sintesi!N$3,78,5),4,FALSE)</f>
        <v>17.80423</v>
      </c>
      <c r="O238" s="13">
        <f ca="1">VLOOKUP($B238,OFFSET(WLC!$B$675,2,Sintesi!O$3,78,5),4,FALSE)</f>
        <v>47.104959999999998</v>
      </c>
      <c r="P238" s="13"/>
      <c r="Q238" s="13"/>
      <c r="R238" s="13"/>
      <c r="S238" s="13"/>
      <c r="Y238" s="15">
        <v>0.12</v>
      </c>
      <c r="Z238" s="15">
        <f t="shared" si="288"/>
        <v>0.12</v>
      </c>
      <c r="AA238" s="15">
        <v>1</v>
      </c>
      <c r="AB238" s="16">
        <f t="shared" ca="1" si="282"/>
        <v>3.2881633333333338</v>
      </c>
      <c r="AC238" s="16">
        <f t="shared" ca="1" si="282"/>
        <v>3.2469633333333334</v>
      </c>
      <c r="AD238" s="16">
        <f t="shared" ca="1" si="282"/>
        <v>3.2196500000000001</v>
      </c>
      <c r="AE238" s="16">
        <f t="shared" ca="1" si="282"/>
        <v>3.1977499999999996</v>
      </c>
      <c r="AF238" s="16">
        <f t="shared" ca="1" si="282"/>
        <v>3.1747300000000003</v>
      </c>
      <c r="AG238" s="16">
        <f t="shared" ca="1" si="282"/>
        <v>3.1565500000000002</v>
      </c>
      <c r="AH238" s="16">
        <f t="shared" ca="1" si="282"/>
        <v>3.1073466666666665</v>
      </c>
      <c r="AI238" s="16">
        <f t="shared" ca="1" si="282"/>
        <v>3.0858866666666667</v>
      </c>
      <c r="AJ238" s="16">
        <f t="shared" ca="1" si="282"/>
        <v>3.0662699999999998</v>
      </c>
      <c r="AK238" s="16">
        <f t="shared" ca="1" si="282"/>
        <v>3.1831200000000006</v>
      </c>
      <c r="AL238" s="16">
        <f t="shared" ca="1" si="282"/>
        <v>3.3959933333333332</v>
      </c>
      <c r="AM238" s="16">
        <f t="shared" ca="1" si="282"/>
        <v>4.6001300000000001</v>
      </c>
      <c r="AN238" s="16">
        <f t="shared" ca="1" si="282"/>
        <v>8.7269066666666664</v>
      </c>
      <c r="AO238" s="16"/>
      <c r="AP238" s="16"/>
      <c r="AQ238" s="16"/>
      <c r="AR238" s="16"/>
      <c r="AU238" s="33">
        <f t="shared" ca="1" si="285"/>
        <v>3.4274499999999999</v>
      </c>
      <c r="AV238" s="15">
        <f t="shared" ca="1" si="283"/>
        <v>30</v>
      </c>
      <c r="AW238" s="33">
        <f t="shared" ca="1" si="286"/>
        <v>3.5345766666666671</v>
      </c>
      <c r="AX238" s="15">
        <f t="shared" ca="1" si="284"/>
        <v>41</v>
      </c>
      <c r="AY238" s="35">
        <f t="shared" ca="1" si="287"/>
        <v>3.0308202868236152E-2</v>
      </c>
    </row>
    <row r="239" spans="1:51" x14ac:dyDescent="0.3">
      <c r="A239" s="133">
        <v>233</v>
      </c>
      <c r="B239" s="12" t="s">
        <v>12</v>
      </c>
      <c r="C239" s="13">
        <f ca="1">VLOOKUP($B239,OFFSET(Push!$H$2,2,0,78,5),4,FALSE)</f>
        <v>32</v>
      </c>
      <c r="D239" s="13">
        <f ca="1">VLOOKUP($B239,OFFSET(WLC!$B$675,2,Sintesi!D$3,78,5),4,FALSE)</f>
        <v>68.5</v>
      </c>
      <c r="E239" s="13">
        <f ca="1">VLOOKUP($B239,OFFSET(WLC!$B$675,2,Sintesi!E$3,78,5),4,FALSE)</f>
        <v>98</v>
      </c>
      <c r="F239" s="13">
        <f ca="1">VLOOKUP($B239,OFFSET(WLC!$B$675,2,Sintesi!F$3,78,5),4,FALSE)</f>
        <v>105</v>
      </c>
      <c r="G239" s="13">
        <f ca="1">VLOOKUP($B239,OFFSET(WLC!$B$675,2,Sintesi!G$3,78,5),4,FALSE)</f>
        <v>147.5</v>
      </c>
      <c r="H239" s="13">
        <f ca="1">VLOOKUP($B239,OFFSET(WLC!$B$675,2,Sintesi!H$3,78,5),4,FALSE)</f>
        <v>127</v>
      </c>
      <c r="I239" s="13">
        <f ca="1">VLOOKUP($B239,OFFSET(WLC!$B$675,2,Sintesi!I$3,78,5),4,FALSE)</f>
        <v>124</v>
      </c>
      <c r="J239" s="13">
        <f ca="1">VLOOKUP($B239,OFFSET(WLC!$B$675,2,Sintesi!J$3,78,5),4,FALSE)</f>
        <v>122.5</v>
      </c>
      <c r="K239" s="13">
        <f ca="1">VLOOKUP($B239,OFFSET(WLC!$B$675,2,Sintesi!K$3,78,5),4,FALSE)</f>
        <v>164</v>
      </c>
      <c r="L239" s="13">
        <f ca="1">VLOOKUP($B239,OFFSET(WLC!$B$675,2,Sintesi!L$3,78,5),4,FALSE)</f>
        <v>192.5</v>
      </c>
      <c r="M239" s="13">
        <f ca="1">VLOOKUP($B239,OFFSET(WLC!$B$675,2,Sintesi!M$3,78,5),4,FALSE)</f>
        <v>211</v>
      </c>
      <c r="N239" s="13">
        <f ca="1">VLOOKUP($B239,OFFSET(WLC!$B$675,2,Sintesi!N$3,78,5),4,FALSE)</f>
        <v>173.5</v>
      </c>
      <c r="O239" s="13">
        <f ca="1">VLOOKUP($B239,OFFSET(WLC!$B$675,2,Sintesi!O$3,78,5),4,FALSE)</f>
        <v>252.5</v>
      </c>
      <c r="P239" s="13"/>
      <c r="Q239" s="13"/>
      <c r="R239" s="13"/>
      <c r="S239" s="13"/>
      <c r="Y239" s="15">
        <v>0.12</v>
      </c>
      <c r="Z239" s="15">
        <f t="shared" si="288"/>
        <v>0.06</v>
      </c>
      <c r="AA239" s="20">
        <v>0.5</v>
      </c>
      <c r="AB239" s="16">
        <f t="shared" ca="1" si="282"/>
        <v>3.1649566666666669</v>
      </c>
      <c r="AC239" s="16">
        <f t="shared" ca="1" si="282"/>
        <v>3.1262966666666667</v>
      </c>
      <c r="AD239" s="16">
        <f t="shared" ca="1" si="282"/>
        <v>3.0959650000000001</v>
      </c>
      <c r="AE239" s="16">
        <f t="shared" ca="1" si="282"/>
        <v>3.07429</v>
      </c>
      <c r="AF239" s="16">
        <f t="shared" ca="1" si="282"/>
        <v>3.047955</v>
      </c>
      <c r="AG239" s="16">
        <f t="shared" ca="1" si="282"/>
        <v>3.0211000000000001</v>
      </c>
      <c r="AH239" s="16">
        <f t="shared" ca="1" si="282"/>
        <v>2.9412883333333331</v>
      </c>
      <c r="AI239" s="16">
        <f t="shared" ca="1" si="282"/>
        <v>2.8996433333333336</v>
      </c>
      <c r="AJ239" s="16">
        <f t="shared" ca="1" si="282"/>
        <v>2.7861799999999999</v>
      </c>
      <c r="AK239" s="16">
        <f t="shared" ca="1" si="282"/>
        <v>2.7660100000000005</v>
      </c>
      <c r="AL239" s="16">
        <f t="shared" ca="1" si="282"/>
        <v>2.7723266666666664</v>
      </c>
      <c r="AM239" s="16">
        <f t="shared" ca="1" si="282"/>
        <v>3.2544599999999999</v>
      </c>
      <c r="AN239" s="16">
        <f t="shared" ca="1" si="282"/>
        <v>5.2611383333333333</v>
      </c>
      <c r="AO239" s="16"/>
      <c r="AP239" s="16"/>
      <c r="AQ239" s="16"/>
      <c r="AR239" s="16"/>
      <c r="AU239" s="33">
        <f t="shared" ca="1" si="285"/>
        <v>3.0662699999999998</v>
      </c>
      <c r="AV239" s="15">
        <f t="shared" ca="1" si="283"/>
        <v>20</v>
      </c>
      <c r="AW239" s="33">
        <f t="shared" ca="1" si="286"/>
        <v>3.2881633333333338</v>
      </c>
      <c r="AX239" s="15">
        <f t="shared" ca="1" si="284"/>
        <v>41</v>
      </c>
      <c r="AY239" s="35">
        <f t="shared" ca="1" si="287"/>
        <v>6.7482454744239362E-2</v>
      </c>
    </row>
    <row r="240" spans="1:51" x14ac:dyDescent="0.3">
      <c r="A240" s="133">
        <v>234</v>
      </c>
      <c r="B240" s="12" t="s">
        <v>13</v>
      </c>
      <c r="C240" s="13">
        <f ca="1">VLOOKUP($B240,OFFSET(Push!$H$2,2,0,78,5),4,FALSE)</f>
        <v>18.056439999999998</v>
      </c>
      <c r="D240" s="13">
        <f ca="1">VLOOKUP($B240,OFFSET(WLC!$B$675,2,Sintesi!D$3,78,5),4,FALSE)</f>
        <v>18.105090000000001</v>
      </c>
      <c r="E240" s="13">
        <f ca="1">VLOOKUP($B240,OFFSET(WLC!$B$675,2,Sintesi!E$3,78,5),4,FALSE)</f>
        <v>18.0044</v>
      </c>
      <c r="F240" s="13">
        <f ca="1">VLOOKUP($B240,OFFSET(WLC!$B$675,2,Sintesi!F$3,78,5),4,FALSE)</f>
        <v>17.959910000000001</v>
      </c>
      <c r="G240" s="13">
        <f ca="1">VLOOKUP($B240,OFFSET(WLC!$B$675,2,Sintesi!G$3,78,5),4,FALSE)</f>
        <v>17.852509999999999</v>
      </c>
      <c r="H240" s="13">
        <f ca="1">VLOOKUP($B240,OFFSET(WLC!$B$675,2,Sintesi!H$3,78,5),4,FALSE)</f>
        <v>17.842300000000002</v>
      </c>
      <c r="I240" s="13">
        <f ca="1">VLOOKUP($B240,OFFSET(WLC!$B$675,2,Sintesi!I$3,78,5),4,FALSE)</f>
        <v>17.7348</v>
      </c>
      <c r="J240" s="13">
        <f ca="1">VLOOKUP($B240,OFFSET(WLC!$B$675,2,Sintesi!J$3,78,5),4,FALSE)</f>
        <v>17.7837</v>
      </c>
      <c r="K240" s="13">
        <f ca="1">VLOOKUP($B240,OFFSET(WLC!$B$675,2,Sintesi!K$3,78,5),4,FALSE)</f>
        <v>17.884129999999999</v>
      </c>
      <c r="L240" s="13">
        <f ca="1">VLOOKUP($B240,OFFSET(WLC!$B$675,2,Sintesi!L$3,78,5),4,FALSE)</f>
        <v>18.052710000000001</v>
      </c>
      <c r="M240" s="13">
        <f ca="1">VLOOKUP($B240,OFFSET(WLC!$B$675,2,Sintesi!M$3,78,5),4,FALSE)</f>
        <v>18.14939</v>
      </c>
      <c r="N240" s="13">
        <f ca="1">VLOOKUP($B240,OFFSET(WLC!$B$675,2,Sintesi!N$3,78,5),4,FALSE)</f>
        <v>19.566130000000001</v>
      </c>
      <c r="O240" s="13">
        <f ca="1">VLOOKUP($B240,OFFSET(WLC!$B$675,2,Sintesi!O$3,78,5),4,FALSE)</f>
        <v>22.87791</v>
      </c>
      <c r="P240" s="13"/>
      <c r="Q240" s="13"/>
      <c r="R240" s="13"/>
      <c r="S240" s="13"/>
      <c r="Y240" s="15">
        <v>0.12</v>
      </c>
      <c r="Z240" s="15">
        <f t="shared" si="288"/>
        <v>3.9999999999999994E-2</v>
      </c>
      <c r="AA240" s="20">
        <f>1/3</f>
        <v>0.33333333333333331</v>
      </c>
      <c r="AB240" s="16">
        <f t="shared" ca="1" si="282"/>
        <v>3.123887777777778</v>
      </c>
      <c r="AC240" s="16">
        <f t="shared" ca="1" si="282"/>
        <v>3.0860744444444443</v>
      </c>
      <c r="AD240" s="16">
        <f t="shared" ca="1" si="282"/>
        <v>3.0547366666666669</v>
      </c>
      <c r="AE240" s="16">
        <f t="shared" ca="1" si="282"/>
        <v>3.0331366666666666</v>
      </c>
      <c r="AF240" s="16">
        <f t="shared" ca="1" si="282"/>
        <v>3.0056966666666667</v>
      </c>
      <c r="AG240" s="16">
        <f t="shared" ca="1" si="282"/>
        <v>2.9759500000000001</v>
      </c>
      <c r="AH240" s="16">
        <f t="shared" ca="1" si="282"/>
        <v>2.8859355555555553</v>
      </c>
      <c r="AI240" s="16">
        <f t="shared" ca="1" si="282"/>
        <v>2.8375622222222221</v>
      </c>
      <c r="AJ240" s="16">
        <f t="shared" ca="1" si="282"/>
        <v>2.6928166666666664</v>
      </c>
      <c r="AK240" s="16">
        <f t="shared" ca="1" si="282"/>
        <v>2.6269733333333338</v>
      </c>
      <c r="AL240" s="16">
        <f t="shared" ca="1" si="282"/>
        <v>2.5644377777777776</v>
      </c>
      <c r="AM240" s="16">
        <f t="shared" ca="1" si="282"/>
        <v>2.8059033333333332</v>
      </c>
      <c r="AN240" s="16">
        <f t="shared" ca="1" si="282"/>
        <v>4.1058822222222222</v>
      </c>
      <c r="AO240" s="16"/>
      <c r="AP240" s="16"/>
      <c r="AQ240" s="16"/>
      <c r="AR240" s="16"/>
      <c r="AU240" s="33">
        <f t="shared" ca="1" si="285"/>
        <v>2.7660100000000005</v>
      </c>
      <c r="AV240" s="15">
        <f t="shared" ca="1" si="283"/>
        <v>18</v>
      </c>
      <c r="AW240" s="33">
        <f t="shared" ca="1" si="286"/>
        <v>3.1649566666666669</v>
      </c>
      <c r="AX240" s="15">
        <f t="shared" ca="1" si="284"/>
        <v>41</v>
      </c>
      <c r="AY240" s="35">
        <f t="shared" ca="1" si="287"/>
        <v>0.12605122555653725</v>
      </c>
    </row>
    <row r="241" spans="1:51" x14ac:dyDescent="0.3">
      <c r="A241" s="133">
        <v>235</v>
      </c>
      <c r="B241" s="12" t="s">
        <v>14</v>
      </c>
      <c r="C241" s="31">
        <f ca="1">VLOOKUP($B241,OFFSET(Push!$H$2,2,0,78,5),4,FALSE)</f>
        <v>15.807449999999999</v>
      </c>
      <c r="D241" s="31">
        <f ca="1">VLOOKUP($B241,OFFSET(WLC!$B$675,2,Sintesi!D$3,78,5),4,FALSE)</f>
        <v>15.85345</v>
      </c>
      <c r="E241" s="31">
        <f ca="1">VLOOKUP($B241,OFFSET(WLC!$B$675,2,Sintesi!E$3,78,5),4,FALSE)</f>
        <v>15.73695</v>
      </c>
      <c r="F241" s="31">
        <f ca="1">VLOOKUP($B241,OFFSET(WLC!$B$675,2,Sintesi!F$3,78,5),4,FALSE)</f>
        <v>15.696109999999999</v>
      </c>
      <c r="G241" s="31">
        <f ca="1">VLOOKUP($B241,OFFSET(WLC!$B$675,2,Sintesi!G$3,78,5),4,FALSE)</f>
        <v>15.61786</v>
      </c>
      <c r="H241" s="31">
        <f ca="1">VLOOKUP($B241,OFFSET(WLC!$B$675,2,Sintesi!H$3,78,5),4,FALSE)</f>
        <v>15.51698</v>
      </c>
      <c r="I241" s="31">
        <f ca="1">VLOOKUP($B241,OFFSET(WLC!$B$675,2,Sintesi!I$3,78,5),4,FALSE)</f>
        <v>15.167909999999999</v>
      </c>
      <c r="J241" s="31">
        <f ca="1">VLOOKUP($B241,OFFSET(WLC!$B$675,2,Sintesi!J$3,78,5),4,FALSE)</f>
        <v>15.080640000000001</v>
      </c>
      <c r="K241" s="31">
        <f ca="1">VLOOKUP($B241,OFFSET(WLC!$B$675,2,Sintesi!K$3,78,5),4,FALSE)</f>
        <v>14.33736</v>
      </c>
      <c r="L241" s="31">
        <f ca="1">VLOOKUP($B241,OFFSET(WLC!$B$675,2,Sintesi!L$3,78,5),4,FALSE)</f>
        <v>13.630649999999999</v>
      </c>
      <c r="M241" s="31">
        <f ca="1">VLOOKUP($B241,OFFSET(WLC!$B$675,2,Sintesi!M$3,78,5),4,FALSE)</f>
        <v>12.638629999999999</v>
      </c>
      <c r="N241" s="31">
        <f ca="1">VLOOKUP($B241,OFFSET(WLC!$B$675,2,Sintesi!N$3,78,5),4,FALSE)</f>
        <v>11.63191</v>
      </c>
      <c r="O241" s="31">
        <f ca="1">VLOOKUP($B241,OFFSET(WLC!$B$675,2,Sintesi!O$3,78,5),4,FALSE)</f>
        <v>12.134679999999999</v>
      </c>
      <c r="P241" s="31"/>
      <c r="Q241" s="31"/>
      <c r="R241" s="31"/>
      <c r="S241" s="31"/>
      <c r="Y241" s="15">
        <v>0.12</v>
      </c>
      <c r="Z241" s="15">
        <f t="shared" si="288"/>
        <v>0.03</v>
      </c>
      <c r="AA241" s="20">
        <v>0.25</v>
      </c>
      <c r="AB241" s="16">
        <f t="shared" ca="1" si="282"/>
        <v>3.1033533333333336</v>
      </c>
      <c r="AC241" s="16">
        <f t="shared" ca="1" si="282"/>
        <v>3.0659633333333334</v>
      </c>
      <c r="AD241" s="16">
        <f t="shared" ca="1" si="282"/>
        <v>3.0341225000000001</v>
      </c>
      <c r="AE241" s="16">
        <f t="shared" ca="1" si="282"/>
        <v>3.0125599999999997</v>
      </c>
      <c r="AF241" s="16">
        <f t="shared" ca="1" si="282"/>
        <v>2.9845675000000003</v>
      </c>
      <c r="AG241" s="16">
        <f t="shared" ca="1" si="282"/>
        <v>2.9533749999999999</v>
      </c>
      <c r="AH241" s="16">
        <f t="shared" ca="1" si="282"/>
        <v>2.8582591666666661</v>
      </c>
      <c r="AI241" s="16">
        <f t="shared" ca="1" si="282"/>
        <v>2.8065216666666668</v>
      </c>
      <c r="AJ241" s="16">
        <f t="shared" ca="1" si="282"/>
        <v>2.6461350000000001</v>
      </c>
      <c r="AK241" s="16">
        <f t="shared" ca="1" si="282"/>
        <v>2.5574550000000005</v>
      </c>
      <c r="AL241" s="16">
        <f t="shared" ca="1" si="282"/>
        <v>2.4604933333333334</v>
      </c>
      <c r="AM241" s="16">
        <f t="shared" ca="1" si="282"/>
        <v>2.5816249999999998</v>
      </c>
      <c r="AN241" s="16">
        <f t="shared" ca="1" si="282"/>
        <v>3.5282541666666667</v>
      </c>
      <c r="AO241" s="16"/>
      <c r="AP241" s="16"/>
      <c r="AQ241" s="16"/>
      <c r="AR241" s="16"/>
      <c r="AU241" s="33">
        <f t="shared" ca="1" si="285"/>
        <v>2.5644377777777776</v>
      </c>
      <c r="AV241" s="15">
        <f t="shared" ca="1" si="283"/>
        <v>16</v>
      </c>
      <c r="AW241" s="33">
        <f t="shared" ca="1" si="286"/>
        <v>3.123887777777778</v>
      </c>
      <c r="AX241" s="15">
        <f t="shared" ca="1" si="284"/>
        <v>41</v>
      </c>
      <c r="AY241" s="35">
        <f t="shared" ca="1" si="287"/>
        <v>0.17908773931628658</v>
      </c>
    </row>
    <row r="242" spans="1:51" x14ac:dyDescent="0.3">
      <c r="A242" s="133">
        <v>236</v>
      </c>
      <c r="B242" s="17" t="s">
        <v>30</v>
      </c>
      <c r="C242" s="18">
        <f ca="1">VLOOKUP($B242,OFFSET(Push!$H$2,2,0,78,5),4,FALSE)</f>
        <v>35.506740000000001</v>
      </c>
      <c r="D242" s="18">
        <f ca="1">VLOOKUP($B242,OFFSET(WLC!$B$675,2,Sintesi!D$3,78,5),4,FALSE)</f>
        <v>34.70973</v>
      </c>
      <c r="E242" s="18">
        <f ca="1">VLOOKUP($B242,OFFSET(WLC!$B$675,2,Sintesi!E$3,78,5),4,FALSE)</f>
        <v>34.334879999999998</v>
      </c>
      <c r="F242" s="18">
        <f ca="1">VLOOKUP($B242,OFFSET(WLC!$B$675,2,Sintesi!F$3,78,5),4,FALSE)</f>
        <v>33.996250000000003</v>
      </c>
      <c r="G242" s="18">
        <f ca="1">VLOOKUP($B242,OFFSET(WLC!$B$675,2,Sintesi!G$3,78,5),4,FALSE)</f>
        <v>33.614359999999998</v>
      </c>
      <c r="H242" s="18">
        <f ca="1">VLOOKUP($B242,OFFSET(WLC!$B$675,2,Sintesi!H$3,78,5),4,FALSE)</f>
        <v>33.148679999999999</v>
      </c>
      <c r="I242" s="18">
        <f ca="1">VLOOKUP($B242,OFFSET(WLC!$B$675,2,Sintesi!I$3,78,5),4,FALSE)</f>
        <v>31.779450000000001</v>
      </c>
      <c r="J242" s="18">
        <f ca="1">VLOOKUP($B242,OFFSET(WLC!$B$675,2,Sintesi!J$3,78,5),4,FALSE)</f>
        <v>30.745480000000001</v>
      </c>
      <c r="K242" s="18">
        <f ca="1">VLOOKUP($B242,OFFSET(WLC!$B$675,2,Sintesi!K$3,78,5),4,FALSE)</f>
        <v>28.311810000000001</v>
      </c>
      <c r="L242" s="18">
        <f ca="1">VLOOKUP($B242,OFFSET(WLC!$B$675,2,Sintesi!L$3,78,5),4,FALSE)</f>
        <v>26.79532</v>
      </c>
      <c r="M242" s="18">
        <f ca="1">VLOOKUP($B242,OFFSET(WLC!$B$675,2,Sintesi!M$3,78,5),4,FALSE)</f>
        <v>24.95655</v>
      </c>
      <c r="N242" s="18">
        <f ca="1">VLOOKUP($B242,OFFSET(WLC!$B$675,2,Sintesi!N$3,78,5),4,FALSE)</f>
        <v>22.482769999999999</v>
      </c>
      <c r="O242" s="18">
        <f ca="1">VLOOKUP($B242,OFFSET(WLC!$B$675,2,Sintesi!O$3,78,5),4,FALSE)</f>
        <v>18.958850000000002</v>
      </c>
      <c r="P242" s="18"/>
      <c r="Q242" s="18"/>
      <c r="R242" s="18"/>
      <c r="S242" s="18"/>
      <c r="AU242" s="33">
        <f t="shared" ca="1" si="285"/>
        <v>2.4604933333333334</v>
      </c>
      <c r="AV242" s="15">
        <f t="shared" ca="1" si="283"/>
        <v>16</v>
      </c>
      <c r="AW242" s="33">
        <f t="shared" ca="1" si="286"/>
        <v>3.1033533333333336</v>
      </c>
      <c r="AX242" s="15">
        <f t="shared" ca="1" si="284"/>
        <v>41</v>
      </c>
      <c r="AY242" s="35">
        <f t="shared" ca="1" si="287"/>
        <v>0.20715011503685266</v>
      </c>
    </row>
    <row r="243" spans="1:51" x14ac:dyDescent="0.3">
      <c r="A243" s="133">
        <v>237</v>
      </c>
      <c r="B243" s="17" t="s">
        <v>33</v>
      </c>
      <c r="C243" s="18">
        <f ca="1">VLOOKUP($B243,OFFSET(Push!$H$2,2,0,78,5),4,FALSE)</f>
        <v>112.40157000000001</v>
      </c>
      <c r="D243" s="18">
        <f ca="1">VLOOKUP($B243,OFFSET(WLC!$B$675,2,Sintesi!D$3,78,5),4,FALSE)</f>
        <v>109.32641</v>
      </c>
      <c r="E243" s="18">
        <f ca="1">VLOOKUP($B243,OFFSET(WLC!$B$675,2,Sintesi!E$3,78,5),4,FALSE)</f>
        <v>107.59854</v>
      </c>
      <c r="F243" s="18">
        <f ca="1">VLOOKUP($B243,OFFSET(WLC!$B$675,2,Sintesi!F$3,78,5),4,FALSE)</f>
        <v>105.98312</v>
      </c>
      <c r="G243" s="18">
        <f ca="1">VLOOKUP($B243,OFFSET(WLC!$B$675,2,Sintesi!G$3,78,5),4,FALSE)</f>
        <v>104.5676</v>
      </c>
      <c r="H243" s="18">
        <f ca="1">VLOOKUP($B243,OFFSET(WLC!$B$675,2,Sintesi!H$3,78,5),4,FALSE)</f>
        <v>102.17383</v>
      </c>
      <c r="I243" s="18">
        <f ca="1">VLOOKUP($B243,OFFSET(WLC!$B$675,2,Sintesi!I$3,78,5),4,FALSE)</f>
        <v>96.228290000000001</v>
      </c>
      <c r="J243" s="18">
        <f ca="1">VLOOKUP($B243,OFFSET(WLC!$B$675,2,Sintesi!J$3,78,5),4,FALSE)</f>
        <v>92.251040000000003</v>
      </c>
      <c r="K243" s="18">
        <f ca="1">VLOOKUP($B243,OFFSET(WLC!$B$675,2,Sintesi!K$3,78,5),4,FALSE)</f>
        <v>82.236739999999998</v>
      </c>
      <c r="L243" s="18">
        <f ca="1">VLOOKUP($B243,OFFSET(WLC!$B$675,2,Sintesi!L$3,78,5),4,FALSE)</f>
        <v>75.916370000000001</v>
      </c>
      <c r="M243" s="18">
        <f ca="1">VLOOKUP($B243,OFFSET(WLC!$B$675,2,Sintesi!M$3,78,5),4,FALSE)</f>
        <v>68.936139999999995</v>
      </c>
      <c r="N243" s="18">
        <f ca="1">VLOOKUP($B243,OFFSET(WLC!$B$675,2,Sintesi!N$3,78,5),4,FALSE)</f>
        <v>60.691659999999999</v>
      </c>
      <c r="O243" s="18">
        <f ca="1">VLOOKUP($B243,OFFSET(WLC!$B$675,2,Sintesi!O$3,78,5),4,FALSE)</f>
        <v>51.12818</v>
      </c>
      <c r="P243" s="18"/>
      <c r="Q243" s="18"/>
      <c r="R243" s="18"/>
      <c r="S243" s="18"/>
      <c r="Y243" s="14" t="s">
        <v>75</v>
      </c>
    </row>
    <row r="244" spans="1:51" x14ac:dyDescent="0.3">
      <c r="A244" s="133">
        <v>238</v>
      </c>
      <c r="B244" s="12" t="s">
        <v>43</v>
      </c>
      <c r="C244" s="13">
        <f ca="1">VLOOKUP($B244,OFFSET(Push!$H$2,2,0,78,5),4,FALSE)</f>
        <v>5.9177900000000001</v>
      </c>
      <c r="D244" s="13">
        <f ca="1">VLOOKUP($B244,OFFSET(WLC!$B$675,2,Sintesi!D$3,78,5),4,FALSE)</f>
        <v>5.7849500000000003</v>
      </c>
      <c r="E244" s="13">
        <f ca="1">VLOOKUP($B244,OFFSET(WLC!$B$675,2,Sintesi!E$3,78,5),4,FALSE)</f>
        <v>5.72248</v>
      </c>
      <c r="F244" s="13">
        <f ca="1">VLOOKUP($B244,OFFSET(WLC!$B$675,2,Sintesi!F$3,78,5),4,FALSE)</f>
        <v>5.6660399999999997</v>
      </c>
      <c r="G244" s="13">
        <f ca="1">VLOOKUP($B244,OFFSET(WLC!$B$675,2,Sintesi!G$3,78,5),4,FALSE)</f>
        <v>5.6023899999999998</v>
      </c>
      <c r="H244" s="13">
        <f ca="1">VLOOKUP($B244,OFFSET(WLC!$B$675,2,Sintesi!H$3,78,5),4,FALSE)</f>
        <v>5.5247799999999998</v>
      </c>
      <c r="I244" s="13">
        <f ca="1">VLOOKUP($B244,OFFSET(WLC!$B$675,2,Sintesi!I$3,78,5),4,FALSE)</f>
        <v>5.2965799999999996</v>
      </c>
      <c r="J244" s="13">
        <f ca="1">VLOOKUP($B244,OFFSET(WLC!$B$675,2,Sintesi!J$3,78,5),4,FALSE)</f>
        <v>5.12425</v>
      </c>
      <c r="K244" s="13">
        <f ca="1">VLOOKUP($B244,OFFSET(WLC!$B$675,2,Sintesi!K$3,78,5),4,FALSE)</f>
        <v>4.7186300000000001</v>
      </c>
      <c r="L244" s="13">
        <f ca="1">VLOOKUP($B244,OFFSET(WLC!$B$675,2,Sintesi!L$3,78,5),4,FALSE)</f>
        <v>4.4658899999999999</v>
      </c>
      <c r="M244" s="13">
        <f ca="1">VLOOKUP($B244,OFFSET(WLC!$B$675,2,Sintesi!M$3,78,5),4,FALSE)</f>
        <v>4.1594199999999999</v>
      </c>
      <c r="N244" s="13">
        <f ca="1">VLOOKUP($B244,OFFSET(WLC!$B$675,2,Sintesi!N$3,78,5),4,FALSE)</f>
        <v>3.7471299999999998</v>
      </c>
      <c r="O244" s="13">
        <f ca="1">VLOOKUP($B244,OFFSET(WLC!$B$675,2,Sintesi!O$3,78,5),4,FALSE)</f>
        <v>3.1598099999999998</v>
      </c>
      <c r="P244" s="13"/>
      <c r="Q244" s="13"/>
      <c r="R244" s="13"/>
      <c r="S244" s="13"/>
      <c r="Y244" s="9" t="s">
        <v>71</v>
      </c>
      <c r="Z244" s="9" t="s">
        <v>72</v>
      </c>
      <c r="AA244" s="9" t="s">
        <v>74</v>
      </c>
      <c r="AB244" s="30" t="str">
        <f t="shared" ref="AB244:AR244" si="289">AB230</f>
        <v>Push</v>
      </c>
      <c r="AC244" s="9">
        <f t="shared" ca="1" si="289"/>
        <v>40</v>
      </c>
      <c r="AD244" s="9">
        <f t="shared" ca="1" si="289"/>
        <v>36</v>
      </c>
      <c r="AE244" s="9">
        <f t="shared" ca="1" si="289"/>
        <v>34</v>
      </c>
      <c r="AF244" s="9">
        <f t="shared" ca="1" si="289"/>
        <v>32</v>
      </c>
      <c r="AG244" s="9">
        <f t="shared" ca="1" si="289"/>
        <v>30</v>
      </c>
      <c r="AH244" s="9">
        <f t="shared" ca="1" si="289"/>
        <v>26</v>
      </c>
      <c r="AI244" s="9">
        <f t="shared" ca="1" si="289"/>
        <v>24</v>
      </c>
      <c r="AJ244" s="9">
        <f t="shared" ca="1" si="289"/>
        <v>20</v>
      </c>
      <c r="AK244" s="9">
        <f t="shared" ca="1" si="289"/>
        <v>18</v>
      </c>
      <c r="AL244" s="9">
        <f t="shared" ca="1" si="289"/>
        <v>16</v>
      </c>
      <c r="AM244" s="9">
        <f t="shared" ca="1" si="289"/>
        <v>14</v>
      </c>
      <c r="AN244" s="9">
        <f t="shared" ca="1" si="289"/>
        <v>12</v>
      </c>
      <c r="AO244" s="9" t="str">
        <f t="shared" si="289"/>
        <v>ND</v>
      </c>
      <c r="AP244" s="9" t="str">
        <f t="shared" si="289"/>
        <v>ND</v>
      </c>
      <c r="AQ244" s="9" t="str">
        <f t="shared" si="289"/>
        <v>ND</v>
      </c>
      <c r="AR244" s="9" t="str">
        <f t="shared" si="289"/>
        <v>ND</v>
      </c>
    </row>
    <row r="245" spans="1:51" x14ac:dyDescent="0.3">
      <c r="A245" s="133">
        <v>239</v>
      </c>
      <c r="B245" s="12" t="s">
        <v>44</v>
      </c>
      <c r="C245" s="13">
        <f ca="1">VLOOKUP($B245,OFFSET(Push!$H$2,2,0,78,5),4,FALSE)</f>
        <v>6.6881399999999998</v>
      </c>
      <c r="D245" s="13">
        <f ca="1">VLOOKUP($B245,OFFSET(WLC!$B$675,2,Sintesi!D$3,78,5),4,FALSE)</f>
        <v>6.51525</v>
      </c>
      <c r="E245" s="13">
        <f ca="1">VLOOKUP($B245,OFFSET(WLC!$B$675,2,Sintesi!E$3,78,5),4,FALSE)</f>
        <v>6.4290099999999999</v>
      </c>
      <c r="F245" s="13">
        <f ca="1">VLOOKUP($B245,OFFSET(WLC!$B$675,2,Sintesi!F$3,78,5),4,FALSE)</f>
        <v>6.3551700000000002</v>
      </c>
      <c r="G245" s="13">
        <f ca="1">VLOOKUP($B245,OFFSET(WLC!$B$675,2,Sintesi!G$3,78,5),4,FALSE)</f>
        <v>6.2763200000000001</v>
      </c>
      <c r="H245" s="13">
        <f ca="1">VLOOKUP($B245,OFFSET(WLC!$B$675,2,Sintesi!H$3,78,5),4,FALSE)</f>
        <v>6.1615700000000002</v>
      </c>
      <c r="I245" s="13">
        <f ca="1">VLOOKUP($B245,OFFSET(WLC!$B$675,2,Sintesi!I$3,78,5),4,FALSE)</f>
        <v>5.8607800000000001</v>
      </c>
      <c r="J245" s="13">
        <f ca="1">VLOOKUP($B245,OFFSET(WLC!$B$675,2,Sintesi!J$3,78,5),4,FALSE)</f>
        <v>5.6401300000000001</v>
      </c>
      <c r="K245" s="13">
        <f ca="1">VLOOKUP($B245,OFFSET(WLC!$B$675,2,Sintesi!K$3,78,5),4,FALSE)</f>
        <v>5.1442399999999999</v>
      </c>
      <c r="L245" s="13">
        <f ca="1">VLOOKUP($B245,OFFSET(WLC!$B$675,2,Sintesi!L$3,78,5),4,FALSE)</f>
        <v>4.8360700000000003</v>
      </c>
      <c r="M245" s="13">
        <f ca="1">VLOOKUP($B245,OFFSET(WLC!$B$675,2,Sintesi!M$3,78,5),4,FALSE)</f>
        <v>4.4638200000000001</v>
      </c>
      <c r="N245" s="13">
        <f ca="1">VLOOKUP($B245,OFFSET(WLC!$B$675,2,Sintesi!N$3,78,5),4,FALSE)</f>
        <v>4.0117700000000003</v>
      </c>
      <c r="O245" s="13">
        <f ca="1">VLOOKUP($B245,OFFSET(WLC!$B$675,2,Sintesi!O$3,78,5),4,FALSE)</f>
        <v>3.44564</v>
      </c>
      <c r="P245" s="13"/>
      <c r="Q245" s="13"/>
      <c r="R245" s="13"/>
      <c r="S245" s="13"/>
      <c r="Y245" s="15">
        <v>0.12</v>
      </c>
      <c r="Z245" s="15">
        <f t="shared" ref="Z245:Z246" si="290">Y245*AA245</f>
        <v>0.96</v>
      </c>
      <c r="AA245" s="15">
        <v>8</v>
      </c>
      <c r="AB245" s="16">
        <f t="shared" ref="AB245:AN245" ca="1" si="291">Price-Dir_Cost-AB231</f>
        <v>9.9869433333333326</v>
      </c>
      <c r="AC245" s="16">
        <f t="shared" ca="1" si="291"/>
        <v>10.063703333333333</v>
      </c>
      <c r="AD245" s="16">
        <f t="shared" ca="1" si="291"/>
        <v>10.04876</v>
      </c>
      <c r="AE245" s="16">
        <f t="shared" ca="1" si="291"/>
        <v>10.07381</v>
      </c>
      <c r="AF245" s="16">
        <f t="shared" ca="1" si="291"/>
        <v>10.050419999999999</v>
      </c>
      <c r="AG245" s="16">
        <f t="shared" ca="1" si="291"/>
        <v>9.9471500000000006</v>
      </c>
      <c r="AH245" s="16">
        <f t="shared" ca="1" si="291"/>
        <v>9.5678366666666683</v>
      </c>
      <c r="AI245" s="16">
        <f t="shared" ca="1" si="291"/>
        <v>9.3067066666666669</v>
      </c>
      <c r="AJ245" s="16">
        <f t="shared" ca="1" si="291"/>
        <v>8.0124700000000004</v>
      </c>
      <c r="AK245" s="16">
        <f t="shared" ca="1" si="291"/>
        <v>5.9773399999999999</v>
      </c>
      <c r="AL245" s="16">
        <f t="shared" ca="1" si="291"/>
        <v>2.872673333333335</v>
      </c>
      <c r="AM245" s="16">
        <f t="shared" ca="1" si="291"/>
        <v>-8.4395100000000021</v>
      </c>
      <c r="AN245" s="16">
        <f t="shared" ca="1" si="291"/>
        <v>-42.247663333333328</v>
      </c>
      <c r="AO245" s="16"/>
      <c r="AP245" s="16"/>
      <c r="AQ245" s="16"/>
      <c r="AR245" s="16"/>
    </row>
    <row r="246" spans="1:51" x14ac:dyDescent="0.3">
      <c r="A246" s="133">
        <v>240</v>
      </c>
      <c r="B246" s="12" t="s">
        <v>19</v>
      </c>
      <c r="C246" s="13">
        <f ca="1">VLOOKUP($B246,OFFSET(Push!$H$2,2,0,78,5),4,FALSE)</f>
        <v>1.6825300000000001</v>
      </c>
      <c r="D246" s="13">
        <f ca="1">VLOOKUP($B246,OFFSET(WLC!$B$675,2,Sintesi!D$3,78,5),4,FALSE)</f>
        <v>1.64059</v>
      </c>
      <c r="E246" s="13">
        <f ca="1">VLOOKUP($B246,OFFSET(WLC!$B$675,2,Sintesi!E$3,78,5),4,FALSE)</f>
        <v>1.6192</v>
      </c>
      <c r="F246" s="13">
        <f ca="1">VLOOKUP($B246,OFFSET(WLC!$B$675,2,Sintesi!F$3,78,5),4,FALSE)</f>
        <v>1.6009100000000001</v>
      </c>
      <c r="G246" s="13">
        <f ca="1">VLOOKUP($B246,OFFSET(WLC!$B$675,2,Sintesi!G$3,78,5),4,FALSE)</f>
        <v>1.57911</v>
      </c>
      <c r="H246" s="13">
        <f ca="1">VLOOKUP($B246,OFFSET(WLC!$B$675,2,Sintesi!H$3,78,5),4,FALSE)</f>
        <v>1.55307</v>
      </c>
      <c r="I246" s="13">
        <f ca="1">VLOOKUP($B246,OFFSET(WLC!$B$675,2,Sintesi!I$3,78,5),4,FALSE)</f>
        <v>1.4762599999999999</v>
      </c>
      <c r="J246" s="13">
        <f ca="1">VLOOKUP($B246,OFFSET(WLC!$B$675,2,Sintesi!J$3,78,5),4,FALSE)</f>
        <v>1.4249700000000001</v>
      </c>
      <c r="K246" s="13">
        <f ca="1">VLOOKUP($B246,OFFSET(WLC!$B$675,2,Sintesi!K$3,78,5),4,FALSE)</f>
        <v>1.29826</v>
      </c>
      <c r="L246" s="13">
        <f ca="1">VLOOKUP($B246,OFFSET(WLC!$B$675,2,Sintesi!L$3,78,5),4,FALSE)</f>
        <v>1.2228000000000001</v>
      </c>
      <c r="M246" s="13">
        <f ca="1">VLOOKUP($B246,OFFSET(WLC!$B$675,2,Sintesi!M$3,78,5),4,FALSE)</f>
        <v>1.13259</v>
      </c>
      <c r="N246" s="13">
        <f ca="1">VLOOKUP($B246,OFFSET(WLC!$B$675,2,Sintesi!N$3,78,5),4,FALSE)</f>
        <v>1.0243</v>
      </c>
      <c r="O246" s="13">
        <f ca="1">VLOOKUP($B246,OFFSET(WLC!$B$675,2,Sintesi!O$3,78,5),4,FALSE)</f>
        <v>0.88707999999999998</v>
      </c>
      <c r="P246" s="13"/>
      <c r="Q246" s="13"/>
      <c r="R246" s="13"/>
      <c r="S246" s="13"/>
      <c r="Y246" s="15">
        <v>0.12</v>
      </c>
      <c r="Z246" s="15">
        <f t="shared" si="290"/>
        <v>0.84</v>
      </c>
      <c r="AA246" s="15">
        <v>7</v>
      </c>
      <c r="AB246" s="16">
        <f t="shared" ref="AB246:AN246" ca="1" si="292">Price-Dir_Cost-AB232</f>
        <v>10.233356666666666</v>
      </c>
      <c r="AC246" s="16">
        <f t="shared" ca="1" si="292"/>
        <v>10.305036666666666</v>
      </c>
      <c r="AD246" s="16">
        <f t="shared" ca="1" si="292"/>
        <v>10.29613</v>
      </c>
      <c r="AE246" s="16">
        <f t="shared" ca="1" si="292"/>
        <v>10.320730000000001</v>
      </c>
      <c r="AF246" s="16">
        <f t="shared" ca="1" si="292"/>
        <v>10.30397</v>
      </c>
      <c r="AG246" s="16">
        <f t="shared" ca="1" si="292"/>
        <v>10.21805</v>
      </c>
      <c r="AH246" s="16">
        <f t="shared" ca="1" si="292"/>
        <v>9.8999533333333343</v>
      </c>
      <c r="AI246" s="16">
        <f t="shared" ca="1" si="292"/>
        <v>9.679193333333334</v>
      </c>
      <c r="AJ246" s="16">
        <f t="shared" ca="1" si="292"/>
        <v>8.5726499999999994</v>
      </c>
      <c r="AK246" s="16">
        <f t="shared" ca="1" si="292"/>
        <v>6.8115600000000001</v>
      </c>
      <c r="AL246" s="16">
        <f t="shared" ca="1" si="292"/>
        <v>4.1200066666666668</v>
      </c>
      <c r="AM246" s="16">
        <f t="shared" ca="1" si="292"/>
        <v>-5.7481700000000018</v>
      </c>
      <c r="AN246" s="16">
        <f t="shared" ca="1" si="292"/>
        <v>-35.316126666666662</v>
      </c>
      <c r="AO246" s="16"/>
      <c r="AP246" s="16"/>
      <c r="AQ246" s="16"/>
      <c r="AR246" s="16"/>
    </row>
    <row r="247" spans="1:51" x14ac:dyDescent="0.3">
      <c r="A247" s="133">
        <v>241</v>
      </c>
      <c r="B247" s="12" t="s">
        <v>20</v>
      </c>
      <c r="C247" s="13">
        <f ca="1">VLOOKUP($B247,OFFSET(Push!$H$2,2,0,78,5),4,FALSE)</f>
        <v>1.3592200000000001</v>
      </c>
      <c r="D247" s="13">
        <f ca="1">VLOOKUP($B247,OFFSET(WLC!$B$675,2,Sintesi!D$3,78,5),4,FALSE)</f>
        <v>1.36504</v>
      </c>
      <c r="E247" s="13">
        <f ca="1">VLOOKUP($B247,OFFSET(WLC!$B$675,2,Sintesi!E$3,78,5),4,FALSE)</f>
        <v>1.3530800000000001</v>
      </c>
      <c r="F247" s="13">
        <f ca="1">VLOOKUP($B247,OFFSET(WLC!$B$675,2,Sintesi!F$3,78,5),4,FALSE)</f>
        <v>1.34992</v>
      </c>
      <c r="G247" s="13">
        <f ca="1">VLOOKUP($B247,OFFSET(WLC!$B$675,2,Sintesi!G$3,78,5),4,FALSE)</f>
        <v>1.3420700000000001</v>
      </c>
      <c r="H247" s="13">
        <f ca="1">VLOOKUP($B247,OFFSET(WLC!$B$675,2,Sintesi!H$3,78,5),4,FALSE)</f>
        <v>1.3325800000000001</v>
      </c>
      <c r="I247" s="13">
        <f ca="1">VLOOKUP($B247,OFFSET(WLC!$B$675,2,Sintesi!I$3,78,5),4,FALSE)</f>
        <v>1.29897</v>
      </c>
      <c r="J247" s="13">
        <f ca="1">VLOOKUP($B247,OFFSET(WLC!$B$675,2,Sintesi!J$3,78,5),4,FALSE)</f>
        <v>1.28843</v>
      </c>
      <c r="K247" s="13">
        <f ca="1">VLOOKUP($B247,OFFSET(WLC!$B$675,2,Sintesi!K$3,78,5),4,FALSE)</f>
        <v>1.20783</v>
      </c>
      <c r="L247" s="13">
        <f ca="1">VLOOKUP($B247,OFFSET(WLC!$B$675,2,Sintesi!L$3,78,5),4,FALSE)</f>
        <v>1.1261000000000001</v>
      </c>
      <c r="M247" s="13">
        <f ca="1">VLOOKUP($B247,OFFSET(WLC!$B$675,2,Sintesi!M$3,78,5),4,FALSE)</f>
        <v>1.01607</v>
      </c>
      <c r="N247" s="13">
        <f ca="1">VLOOKUP($B247,OFFSET(WLC!$B$675,2,Sintesi!N$3,78,5),4,FALSE)</f>
        <v>0.88449</v>
      </c>
      <c r="O247" s="13">
        <f ca="1">VLOOKUP($B247,OFFSET(WLC!$B$675,2,Sintesi!O$3,78,5),4,FALSE)</f>
        <v>0.90829000000000004</v>
      </c>
      <c r="P247" s="13"/>
      <c r="Q247" s="13"/>
      <c r="R247" s="13"/>
      <c r="S247" s="13"/>
      <c r="Y247" s="15">
        <v>0.12</v>
      </c>
      <c r="Z247" s="15">
        <f>Y247*AA247</f>
        <v>0.72</v>
      </c>
      <c r="AA247" s="15">
        <v>6</v>
      </c>
      <c r="AB247" s="16">
        <f t="shared" ref="AB247:AN247" ca="1" si="293">Price-Dir_Cost-AB233</f>
        <v>10.479769999999998</v>
      </c>
      <c r="AC247" s="16">
        <f t="shared" ca="1" si="293"/>
        <v>10.54637</v>
      </c>
      <c r="AD247" s="16">
        <f t="shared" ca="1" si="293"/>
        <v>10.5435</v>
      </c>
      <c r="AE247" s="16">
        <f t="shared" ca="1" si="293"/>
        <v>10.56765</v>
      </c>
      <c r="AF247" s="16">
        <f t="shared" ca="1" si="293"/>
        <v>10.55752</v>
      </c>
      <c r="AG247" s="16">
        <f t="shared" ca="1" si="293"/>
        <v>10.488949999999999</v>
      </c>
      <c r="AH247" s="16">
        <f t="shared" ca="1" si="293"/>
        <v>10.23207</v>
      </c>
      <c r="AI247" s="16">
        <f t="shared" ca="1" si="293"/>
        <v>10.051680000000001</v>
      </c>
      <c r="AJ247" s="16">
        <f t="shared" ca="1" si="293"/>
        <v>9.1328300000000002</v>
      </c>
      <c r="AK247" s="16">
        <f t="shared" ca="1" si="293"/>
        <v>7.6457799999999994</v>
      </c>
      <c r="AL247" s="16">
        <f t="shared" ca="1" si="293"/>
        <v>5.3673400000000004</v>
      </c>
      <c r="AM247" s="16">
        <f t="shared" ca="1" si="293"/>
        <v>-3.0568300000000015</v>
      </c>
      <c r="AN247" s="16">
        <f t="shared" ca="1" si="293"/>
        <v>-28.384589999999996</v>
      </c>
      <c r="AO247" s="16"/>
      <c r="AP247" s="16"/>
      <c r="AQ247" s="16"/>
      <c r="AR247" s="16"/>
    </row>
    <row r="248" spans="1:51" x14ac:dyDescent="0.3">
      <c r="A248" s="133">
        <v>242</v>
      </c>
      <c r="B248" s="12" t="s">
        <v>23</v>
      </c>
      <c r="C248" s="13">
        <f ca="1">VLOOKUP($B248,OFFSET(Push!$H$2,2,0,78,5),4,FALSE)</f>
        <v>0.73924000000000001</v>
      </c>
      <c r="D248" s="13">
        <f ca="1">VLOOKUP($B248,OFFSET(WLC!$B$675,2,Sintesi!D$3,78,5),4,FALSE)</f>
        <v>0.72399999999999998</v>
      </c>
      <c r="E248" s="13">
        <f ca="1">VLOOKUP($B248,OFFSET(WLC!$B$675,2,Sintesi!E$3,78,5),4,FALSE)</f>
        <v>0.74211000000000005</v>
      </c>
      <c r="F248" s="13">
        <f ca="1">VLOOKUP($B248,OFFSET(WLC!$B$675,2,Sintesi!F$3,78,5),4,FALSE)</f>
        <v>0.74075999999999997</v>
      </c>
      <c r="G248" s="13">
        <f ca="1">VLOOKUP($B248,OFFSET(WLC!$B$675,2,Sintesi!G$3,78,5),4,FALSE)</f>
        <v>0.76065000000000005</v>
      </c>
      <c r="H248" s="13">
        <f ca="1">VLOOKUP($B248,OFFSET(WLC!$B$675,2,Sintesi!H$3,78,5),4,FALSE)</f>
        <v>0.81269999999999998</v>
      </c>
      <c r="I248" s="13">
        <f ca="1">VLOOKUP($B248,OFFSET(WLC!$B$675,2,Sintesi!I$3,78,5),4,FALSE)</f>
        <v>0.99634999999999996</v>
      </c>
      <c r="J248" s="13">
        <f ca="1">VLOOKUP($B248,OFFSET(WLC!$B$675,2,Sintesi!J$3,78,5),4,FALSE)</f>
        <v>1.1174599999999999</v>
      </c>
      <c r="K248" s="13">
        <f ca="1">VLOOKUP($B248,OFFSET(WLC!$B$675,2,Sintesi!K$3,78,5),4,FALSE)</f>
        <v>1.6805399999999999</v>
      </c>
      <c r="L248" s="13">
        <f ca="1">VLOOKUP($B248,OFFSET(WLC!$B$675,2,Sintesi!L$3,78,5),4,FALSE)</f>
        <v>2.5026600000000001</v>
      </c>
      <c r="M248" s="13">
        <f ca="1">VLOOKUP($B248,OFFSET(WLC!$B$675,2,Sintesi!M$3,78,5),4,FALSE)</f>
        <v>3.742</v>
      </c>
      <c r="N248" s="13">
        <f ca="1">VLOOKUP($B248,OFFSET(WLC!$B$675,2,Sintesi!N$3,78,5),4,FALSE)</f>
        <v>8.0740200000000009</v>
      </c>
      <c r="O248" s="13">
        <f ca="1">VLOOKUP($B248,OFFSET(WLC!$B$675,2,Sintesi!O$3,78,5),4,FALSE)</f>
        <v>20.794609999999999</v>
      </c>
      <c r="P248" s="13"/>
      <c r="Q248" s="13"/>
      <c r="R248" s="13"/>
      <c r="S248" s="13"/>
      <c r="Y248" s="15">
        <v>0.12</v>
      </c>
      <c r="Z248" s="15">
        <f t="shared" ref="Z248:Z255" si="294">Y248*AA248</f>
        <v>0.6</v>
      </c>
      <c r="AA248" s="15">
        <v>5</v>
      </c>
      <c r="AB248" s="16">
        <f t="shared" ref="AB248:AN248" ca="1" si="295">Price-Dir_Cost-AB234</f>
        <v>10.726183333333333</v>
      </c>
      <c r="AC248" s="16">
        <f t="shared" ca="1" si="295"/>
        <v>10.787703333333333</v>
      </c>
      <c r="AD248" s="16">
        <f t="shared" ca="1" si="295"/>
        <v>10.79087</v>
      </c>
      <c r="AE248" s="16">
        <f t="shared" ca="1" si="295"/>
        <v>10.81457</v>
      </c>
      <c r="AF248" s="16">
        <f t="shared" ca="1" si="295"/>
        <v>10.811070000000001</v>
      </c>
      <c r="AG248" s="16">
        <f t="shared" ca="1" si="295"/>
        <v>10.75985</v>
      </c>
      <c r="AH248" s="16">
        <f t="shared" ca="1" si="295"/>
        <v>10.564186666666668</v>
      </c>
      <c r="AI248" s="16">
        <f t="shared" ca="1" si="295"/>
        <v>10.424166666666666</v>
      </c>
      <c r="AJ248" s="16">
        <f t="shared" ca="1" si="295"/>
        <v>9.693010000000001</v>
      </c>
      <c r="AK248" s="16">
        <f t="shared" ca="1" si="295"/>
        <v>8.48</v>
      </c>
      <c r="AL248" s="16">
        <f t="shared" ca="1" si="295"/>
        <v>6.6146733333333323</v>
      </c>
      <c r="AM248" s="16">
        <f t="shared" ca="1" si="295"/>
        <v>-0.3654900000000012</v>
      </c>
      <c r="AN248" s="16">
        <f t="shared" ca="1" si="295"/>
        <v>-21.45305333333333</v>
      </c>
      <c r="AO248" s="16"/>
      <c r="AP248" s="16"/>
      <c r="AQ248" s="16"/>
      <c r="AR248" s="16"/>
    </row>
    <row r="249" spans="1:51" x14ac:dyDescent="0.3">
      <c r="A249" s="133">
        <v>243</v>
      </c>
      <c r="B249" s="12" t="s">
        <v>17</v>
      </c>
      <c r="C249" s="13">
        <f ca="1">VLOOKUP($B249,OFFSET(Push!$H$2,2,0,78,5),4,FALSE)</f>
        <v>88.982169999999996</v>
      </c>
      <c r="D249" s="13">
        <f ca="1">VLOOKUP($B249,OFFSET(WLC!$B$675,2,Sintesi!D$3,78,5),4,FALSE)</f>
        <v>88.937399999999997</v>
      </c>
      <c r="E249" s="13">
        <f ca="1">VLOOKUP($B249,OFFSET(WLC!$B$675,2,Sintesi!E$3,78,5),4,FALSE)</f>
        <v>88.914360000000002</v>
      </c>
      <c r="F249" s="13">
        <f ca="1">VLOOKUP($B249,OFFSET(WLC!$B$675,2,Sintesi!F$3,78,5),4,FALSE)</f>
        <v>88.892039999999994</v>
      </c>
      <c r="G249" s="13">
        <f ca="1">VLOOKUP($B249,OFFSET(WLC!$B$675,2,Sintesi!G$3,78,5),4,FALSE)</f>
        <v>88.882679999999993</v>
      </c>
      <c r="H249" s="13">
        <f ca="1">VLOOKUP($B249,OFFSET(WLC!$B$675,2,Sintesi!H$3,78,5),4,FALSE)</f>
        <v>88.892120000000006</v>
      </c>
      <c r="I249" s="13">
        <f ca="1">VLOOKUP($B249,OFFSET(WLC!$B$675,2,Sintesi!I$3,78,5),4,FALSE)</f>
        <v>88.962280000000007</v>
      </c>
      <c r="J249" s="13">
        <f ca="1">VLOOKUP($B249,OFFSET(WLC!$B$675,2,Sintesi!J$3,78,5),4,FALSE)</f>
        <v>89.014529999999993</v>
      </c>
      <c r="K249" s="13">
        <f ca="1">VLOOKUP($B249,OFFSET(WLC!$B$675,2,Sintesi!K$3,78,5),4,FALSE)</f>
        <v>89.363990000000001</v>
      </c>
      <c r="L249" s="13">
        <f ca="1">VLOOKUP($B249,OFFSET(WLC!$B$675,2,Sintesi!L$3,78,5),4,FALSE)</f>
        <v>90.009690000000006</v>
      </c>
      <c r="M249" s="13">
        <f ca="1">VLOOKUP($B249,OFFSET(WLC!$B$675,2,Sintesi!M$3,78,5),4,FALSE)</f>
        <v>91.033959999999993</v>
      </c>
      <c r="N249" s="13">
        <f ca="1">VLOOKUP($B249,OFFSET(WLC!$B$675,2,Sintesi!N$3,78,5),4,FALSE)</f>
        <v>95.035849999999996</v>
      </c>
      <c r="O249" s="13">
        <f ca="1">VLOOKUP($B249,OFFSET(WLC!$B$675,2,Sintesi!O$3,78,5),4,FALSE)</f>
        <v>107.36582</v>
      </c>
      <c r="P249" s="13"/>
      <c r="Q249" s="13"/>
      <c r="R249" s="13"/>
      <c r="S249" s="13"/>
      <c r="Y249" s="15">
        <v>0.12</v>
      </c>
      <c r="Z249" s="15">
        <f t="shared" si="294"/>
        <v>0.48</v>
      </c>
      <c r="AA249" s="15">
        <v>4</v>
      </c>
      <c r="AB249" s="16">
        <f t="shared" ref="AB249:AN249" ca="1" si="296">Price-Dir_Cost-AB235</f>
        <v>10.972596666666666</v>
      </c>
      <c r="AC249" s="16">
        <f t="shared" ca="1" si="296"/>
        <v>11.029036666666666</v>
      </c>
      <c r="AD249" s="16">
        <f t="shared" ca="1" si="296"/>
        <v>11.03824</v>
      </c>
      <c r="AE249" s="16">
        <f t="shared" ca="1" si="296"/>
        <v>11.061489999999999</v>
      </c>
      <c r="AF249" s="16">
        <f t="shared" ca="1" si="296"/>
        <v>11.06462</v>
      </c>
      <c r="AG249" s="16">
        <f t="shared" ca="1" si="296"/>
        <v>11.030750000000001</v>
      </c>
      <c r="AH249" s="16">
        <f t="shared" ca="1" si="296"/>
        <v>10.896303333333334</v>
      </c>
      <c r="AI249" s="16">
        <f t="shared" ca="1" si="296"/>
        <v>10.796653333333333</v>
      </c>
      <c r="AJ249" s="16">
        <f t="shared" ca="1" si="296"/>
        <v>10.25319</v>
      </c>
      <c r="AK249" s="16">
        <f t="shared" ca="1" si="296"/>
        <v>9.3142199999999988</v>
      </c>
      <c r="AL249" s="16">
        <f t="shared" ca="1" si="296"/>
        <v>7.8620066666666677</v>
      </c>
      <c r="AM249" s="16">
        <f t="shared" ca="1" si="296"/>
        <v>2.3258499999999991</v>
      </c>
      <c r="AN249" s="16">
        <f t="shared" ca="1" si="296"/>
        <v>-14.521516666666663</v>
      </c>
      <c r="AO249" s="16"/>
      <c r="AP249" s="16"/>
      <c r="AQ249" s="16"/>
      <c r="AR249" s="16"/>
    </row>
    <row r="250" spans="1:51" x14ac:dyDescent="0.3">
      <c r="A250" s="133">
        <v>244</v>
      </c>
      <c r="B250" s="12" t="s">
        <v>26</v>
      </c>
      <c r="C250" s="13">
        <f ca="1">VLOOKUP($B250,OFFSET(Push!$H$2,2,0,78,5),4,FALSE)</f>
        <v>11.12922</v>
      </c>
      <c r="D250" s="13">
        <f ca="1">VLOOKUP($B250,OFFSET(WLC!$B$675,2,Sintesi!D$3,78,5),4,FALSE)</f>
        <v>11.18173</v>
      </c>
      <c r="E250" s="13">
        <f ca="1">VLOOKUP($B250,OFFSET(WLC!$B$675,2,Sintesi!E$3,78,5),4,FALSE)</f>
        <v>11.195589999999999</v>
      </c>
      <c r="F250" s="13">
        <f ca="1">VLOOKUP($B250,OFFSET(WLC!$B$675,2,Sintesi!F$3,78,5),4,FALSE)</f>
        <v>11.218489999999999</v>
      </c>
      <c r="G250" s="13">
        <f ca="1">VLOOKUP($B250,OFFSET(WLC!$B$675,2,Sintesi!G$3,78,5),4,FALSE)</f>
        <v>11.22832</v>
      </c>
      <c r="H250" s="13">
        <f ca="1">VLOOKUP($B250,OFFSET(WLC!$B$675,2,Sintesi!H$3,78,5),4,FALSE)</f>
        <v>11.210559999999999</v>
      </c>
      <c r="I250" s="13">
        <f ca="1">VLOOKUP($B250,OFFSET(WLC!$B$675,2,Sintesi!I$3,78,5),4,FALSE)</f>
        <v>11.136799999999999</v>
      </c>
      <c r="J250" s="13">
        <f ca="1">VLOOKUP($B250,OFFSET(WLC!$B$675,2,Sintesi!J$3,78,5),4,FALSE)</f>
        <v>11.076269999999999</v>
      </c>
      <c r="K250" s="13">
        <f ca="1">VLOOKUP($B250,OFFSET(WLC!$B$675,2,Sintesi!K$3,78,5),4,FALSE)</f>
        <v>10.7194</v>
      </c>
      <c r="L250" s="13">
        <f ca="1">VLOOKUP($B250,OFFSET(WLC!$B$675,2,Sintesi!L$3,78,5),4,FALSE)</f>
        <v>10.0511</v>
      </c>
      <c r="M250" s="13">
        <f ca="1">VLOOKUP($B250,OFFSET(WLC!$B$675,2,Sintesi!M$3,78,5),4,FALSE)</f>
        <v>9.0094200000000004</v>
      </c>
      <c r="N250" s="13">
        <f ca="1">VLOOKUP($B250,OFFSET(WLC!$B$675,2,Sintesi!N$3,78,5),4,FALSE)</f>
        <v>4.9014800000000003</v>
      </c>
      <c r="O250" s="13">
        <f ca="1">VLOOKUP($B250,OFFSET(WLC!$B$675,2,Sintesi!O$3,78,5),4,FALSE)</f>
        <v>-7.7542099999999996</v>
      </c>
      <c r="P250" s="13"/>
      <c r="Q250" s="13"/>
      <c r="R250" s="13"/>
      <c r="S250" s="13"/>
      <c r="Y250" s="15">
        <v>0.12</v>
      </c>
      <c r="Z250" s="15">
        <f t="shared" si="294"/>
        <v>0.36</v>
      </c>
      <c r="AA250" s="15">
        <v>3</v>
      </c>
      <c r="AB250" s="16">
        <f t="shared" ref="AB250:AN250" ca="1" si="297">Price-Dir_Cost-AB236</f>
        <v>11.219009999999999</v>
      </c>
      <c r="AC250" s="16">
        <f t="shared" ca="1" si="297"/>
        <v>11.27037</v>
      </c>
      <c r="AD250" s="16">
        <f t="shared" ca="1" si="297"/>
        <v>11.28561</v>
      </c>
      <c r="AE250" s="16">
        <f t="shared" ca="1" si="297"/>
        <v>11.30841</v>
      </c>
      <c r="AF250" s="16">
        <f t="shared" ca="1" si="297"/>
        <v>11.31817</v>
      </c>
      <c r="AG250" s="16">
        <f t="shared" ca="1" si="297"/>
        <v>11.30165</v>
      </c>
      <c r="AH250" s="16">
        <f t="shared" ca="1" si="297"/>
        <v>11.22842</v>
      </c>
      <c r="AI250" s="16">
        <f t="shared" ca="1" si="297"/>
        <v>11.169140000000001</v>
      </c>
      <c r="AJ250" s="16">
        <f t="shared" ca="1" si="297"/>
        <v>10.813369999999999</v>
      </c>
      <c r="AK250" s="16">
        <f t="shared" ca="1" si="297"/>
        <v>10.148439999999999</v>
      </c>
      <c r="AL250" s="16">
        <f t="shared" ca="1" si="297"/>
        <v>9.1093399999999995</v>
      </c>
      <c r="AM250" s="16">
        <f t="shared" ca="1" si="297"/>
        <v>5.0171899999999994</v>
      </c>
      <c r="AN250" s="16">
        <f t="shared" ca="1" si="297"/>
        <v>-7.5899799999999971</v>
      </c>
      <c r="AO250" s="16"/>
      <c r="AP250" s="16"/>
      <c r="AQ250" s="16"/>
      <c r="AR250" s="16"/>
    </row>
    <row r="251" spans="1:51" x14ac:dyDescent="0.3">
      <c r="A251" s="133">
        <v>245</v>
      </c>
      <c r="B251" s="17" t="s">
        <v>29</v>
      </c>
      <c r="C251" s="21">
        <f ca="1">VLOOKUP($B251,OFFSET(Push!$H$2,2,0,78,5),4,FALSE)</f>
        <v>58817.820319999999</v>
      </c>
      <c r="D251" s="21">
        <f ca="1">VLOOKUP($B251,OFFSET(WLC!$B$675,2,Sintesi!D$3,78,5),4,FALSE)</f>
        <v>59082.177040000002</v>
      </c>
      <c r="E251" s="21">
        <f ca="1">VLOOKUP($B251,OFFSET(WLC!$B$675,2,Sintesi!E$3,78,5),4,FALSE)</f>
        <v>59154.84044</v>
      </c>
      <c r="F251" s="21">
        <f ca="1">VLOOKUP($B251,OFFSET(WLC!$B$675,2,Sintesi!F$3,78,5),4,FALSE)</f>
        <v>59279.114699999998</v>
      </c>
      <c r="G251" s="21">
        <f ca="1">VLOOKUP($B251,OFFSET(WLC!$B$675,2,Sintesi!G$3,78,5),4,FALSE)</f>
        <v>59329.323909999999</v>
      </c>
      <c r="H251" s="21">
        <f ca="1">VLOOKUP($B251,OFFSET(WLC!$B$675,2,Sintesi!H$3,78,5),4,FALSE)</f>
        <v>59224.676370000001</v>
      </c>
      <c r="I251" s="21">
        <f ca="1">VLOOKUP($B251,OFFSET(WLC!$B$675,2,Sintesi!I$3,78,5),4,FALSE)</f>
        <v>58829.672229999996</v>
      </c>
      <c r="J251" s="21">
        <f ca="1">VLOOKUP($B251,OFFSET(WLC!$B$675,2,Sintesi!J$3,78,5),4,FALSE)</f>
        <v>58501.134160000001</v>
      </c>
      <c r="K251" s="21">
        <f ca="1">VLOOKUP($B251,OFFSET(WLC!$B$675,2,Sintesi!K$3,78,5),4,FALSE)</f>
        <v>56558.020550000001</v>
      </c>
      <c r="L251" s="21">
        <f ca="1">VLOOKUP($B251,OFFSET(WLC!$B$675,2,Sintesi!L$3,78,5),4,FALSE)</f>
        <v>52979.929120000001</v>
      </c>
      <c r="M251" s="21">
        <f ca="1">VLOOKUP($B251,OFFSET(WLC!$B$675,2,Sintesi!M$3,78,5),4,FALSE)</f>
        <v>47439.626349999999</v>
      </c>
      <c r="N251" s="21">
        <f ca="1">VLOOKUP($B251,OFFSET(WLC!$B$675,2,Sintesi!N$3,78,5),4,FALSE)</f>
        <v>25674.637309999998</v>
      </c>
      <c r="O251" s="21">
        <f ca="1">VLOOKUP($B251,OFFSET(WLC!$B$675,2,Sintesi!O$3,78,5),4,FALSE)</f>
        <v>-39975.260190000001</v>
      </c>
      <c r="P251" s="21"/>
      <c r="Q251" s="21"/>
      <c r="R251" s="21"/>
      <c r="S251" s="21"/>
      <c r="Y251" s="15">
        <v>0.12</v>
      </c>
      <c r="Z251" s="15">
        <f t="shared" si="294"/>
        <v>0.24</v>
      </c>
      <c r="AA251" s="15">
        <v>2</v>
      </c>
      <c r="AB251" s="16">
        <f t="shared" ref="AB251:AN251" ca="1" si="298">Price-Dir_Cost-AB237</f>
        <v>11.465423333333334</v>
      </c>
      <c r="AC251" s="16">
        <f t="shared" ca="1" si="298"/>
        <v>11.511703333333333</v>
      </c>
      <c r="AD251" s="16">
        <f t="shared" ca="1" si="298"/>
        <v>11.53298</v>
      </c>
      <c r="AE251" s="16">
        <f t="shared" ca="1" si="298"/>
        <v>11.55533</v>
      </c>
      <c r="AF251" s="16">
        <f t="shared" ca="1" si="298"/>
        <v>11.571719999999999</v>
      </c>
      <c r="AG251" s="16">
        <f t="shared" ca="1" si="298"/>
        <v>11.57255</v>
      </c>
      <c r="AH251" s="16">
        <f t="shared" ca="1" si="298"/>
        <v>11.560536666666668</v>
      </c>
      <c r="AI251" s="16">
        <f t="shared" ca="1" si="298"/>
        <v>11.541626666666666</v>
      </c>
      <c r="AJ251" s="16">
        <f t="shared" ca="1" si="298"/>
        <v>11.37355</v>
      </c>
      <c r="AK251" s="16">
        <f t="shared" ca="1" si="298"/>
        <v>10.982659999999999</v>
      </c>
      <c r="AL251" s="16">
        <f t="shared" ca="1" si="298"/>
        <v>10.356673333333333</v>
      </c>
      <c r="AM251" s="16">
        <f t="shared" ca="1" si="298"/>
        <v>7.7085299999999997</v>
      </c>
      <c r="AN251" s="16">
        <f t="shared" ca="1" si="298"/>
        <v>-0.6584433333333326</v>
      </c>
      <c r="AO251" s="16"/>
      <c r="AP251" s="16"/>
      <c r="AQ251" s="16"/>
      <c r="AR251" s="16"/>
    </row>
    <row r="252" spans="1:51" x14ac:dyDescent="0.3">
      <c r="A252" s="133">
        <v>246</v>
      </c>
      <c r="B252" s="22" t="s">
        <v>55</v>
      </c>
      <c r="C252" s="23">
        <f ca="1">C246+C247</f>
        <v>3.0417500000000004</v>
      </c>
      <c r="D252" s="23">
        <f t="shared" ref="D252:O252" ca="1" si="299">D246+D247</f>
        <v>3.00563</v>
      </c>
      <c r="E252" s="23">
        <f t="shared" ca="1" si="299"/>
        <v>2.97228</v>
      </c>
      <c r="F252" s="23">
        <f t="shared" ca="1" si="299"/>
        <v>2.9508299999999998</v>
      </c>
      <c r="G252" s="23">
        <f t="shared" ca="1" si="299"/>
        <v>2.9211800000000001</v>
      </c>
      <c r="H252" s="23">
        <f t="shared" ca="1" si="299"/>
        <v>2.88565</v>
      </c>
      <c r="I252" s="23">
        <f t="shared" ca="1" si="299"/>
        <v>2.7752299999999996</v>
      </c>
      <c r="J252" s="23">
        <f t="shared" ca="1" si="299"/>
        <v>2.7134</v>
      </c>
      <c r="K252" s="23">
        <f t="shared" ca="1" si="299"/>
        <v>2.5060899999999999</v>
      </c>
      <c r="L252" s="23">
        <f t="shared" ca="1" si="299"/>
        <v>2.3489000000000004</v>
      </c>
      <c r="M252" s="23">
        <f t="shared" ca="1" si="299"/>
        <v>2.14866</v>
      </c>
      <c r="N252" s="23">
        <f t="shared" ca="1" si="299"/>
        <v>1.90879</v>
      </c>
      <c r="O252" s="23">
        <f t="shared" ca="1" si="299"/>
        <v>1.7953700000000001</v>
      </c>
      <c r="P252" s="23"/>
      <c r="Q252" s="23"/>
      <c r="R252" s="23"/>
      <c r="S252" s="23"/>
      <c r="Y252" s="15">
        <v>0.12</v>
      </c>
      <c r="Z252" s="15">
        <f t="shared" si="294"/>
        <v>0.12</v>
      </c>
      <c r="AA252" s="15">
        <v>1</v>
      </c>
      <c r="AB252" s="16">
        <f t="shared" ref="AB252:AN252" ca="1" si="300">Price-Dir_Cost-AB238</f>
        <v>11.711836666666667</v>
      </c>
      <c r="AC252" s="16">
        <f t="shared" ca="1" si="300"/>
        <v>11.753036666666667</v>
      </c>
      <c r="AD252" s="16">
        <f t="shared" ca="1" si="300"/>
        <v>11.78035</v>
      </c>
      <c r="AE252" s="16">
        <f t="shared" ca="1" si="300"/>
        <v>11.802250000000001</v>
      </c>
      <c r="AF252" s="16">
        <f t="shared" ca="1" si="300"/>
        <v>11.82527</v>
      </c>
      <c r="AG252" s="16">
        <f t="shared" ca="1" si="300"/>
        <v>11.843450000000001</v>
      </c>
      <c r="AH252" s="16">
        <f t="shared" ca="1" si="300"/>
        <v>11.892653333333334</v>
      </c>
      <c r="AI252" s="16">
        <f t="shared" ca="1" si="300"/>
        <v>11.914113333333333</v>
      </c>
      <c r="AJ252" s="16">
        <f t="shared" ca="1" si="300"/>
        <v>11.933730000000001</v>
      </c>
      <c r="AK252" s="16">
        <f t="shared" ca="1" si="300"/>
        <v>11.816879999999999</v>
      </c>
      <c r="AL252" s="16">
        <f t="shared" ca="1" si="300"/>
        <v>11.604006666666667</v>
      </c>
      <c r="AM252" s="16">
        <f t="shared" ca="1" si="300"/>
        <v>10.39987</v>
      </c>
      <c r="AN252" s="16">
        <f t="shared" ca="1" si="300"/>
        <v>6.2730933333333336</v>
      </c>
      <c r="AO252" s="16"/>
      <c r="AP252" s="16"/>
      <c r="AQ252" s="16"/>
      <c r="AR252" s="16"/>
    </row>
    <row r="253" spans="1:51" x14ac:dyDescent="0.3">
      <c r="A253" s="133">
        <v>247</v>
      </c>
      <c r="B253" s="22" t="s">
        <v>56</v>
      </c>
      <c r="C253" s="24">
        <f ca="1">C252/C248</f>
        <v>4.1146988799307405</v>
      </c>
      <c r="D253" s="24">
        <f t="shared" ref="D253:O253" ca="1" si="301">D252/D248</f>
        <v>4.1514226519337019</v>
      </c>
      <c r="E253" s="24">
        <f t="shared" ca="1" si="301"/>
        <v>4.005174435056797</v>
      </c>
      <c r="F253" s="24">
        <f t="shared" ca="1" si="301"/>
        <v>3.9835169285598573</v>
      </c>
      <c r="G253" s="24">
        <f t="shared" ca="1" si="301"/>
        <v>3.8403733648852953</v>
      </c>
      <c r="H253" s="24">
        <f t="shared" ca="1" si="301"/>
        <v>3.5506952134859113</v>
      </c>
      <c r="I253" s="24">
        <f t="shared" ca="1" si="301"/>
        <v>2.7853966979475082</v>
      </c>
      <c r="J253" s="24">
        <f t="shared" ca="1" si="301"/>
        <v>2.4281853489162923</v>
      </c>
      <c r="K253" s="24">
        <f t="shared" ca="1" si="301"/>
        <v>1.4912409106596689</v>
      </c>
      <c r="L253" s="24">
        <f t="shared" ca="1" si="301"/>
        <v>0.93856137070157364</v>
      </c>
      <c r="M253" s="24">
        <f t="shared" ca="1" si="301"/>
        <v>0.57420096205237836</v>
      </c>
      <c r="N253" s="24">
        <f t="shared" ca="1" si="301"/>
        <v>0.23641135394759979</v>
      </c>
      <c r="O253" s="24">
        <f t="shared" ca="1" si="301"/>
        <v>8.633823861087081E-2</v>
      </c>
      <c r="P253" s="24"/>
      <c r="Q253" s="24"/>
      <c r="R253" s="24"/>
      <c r="S253" s="24"/>
      <c r="Y253" s="15">
        <v>0.12</v>
      </c>
      <c r="Z253" s="15">
        <f t="shared" si="294"/>
        <v>0.06</v>
      </c>
      <c r="AA253" s="20">
        <v>0.5</v>
      </c>
      <c r="AB253" s="16">
        <f t="shared" ref="AB253:AN253" ca="1" si="302">Price-Dir_Cost-AB239</f>
        <v>11.835043333333333</v>
      </c>
      <c r="AC253" s="16">
        <f t="shared" ca="1" si="302"/>
        <v>11.873703333333333</v>
      </c>
      <c r="AD253" s="16">
        <f t="shared" ca="1" si="302"/>
        <v>11.904035</v>
      </c>
      <c r="AE253" s="16">
        <f t="shared" ca="1" si="302"/>
        <v>11.92571</v>
      </c>
      <c r="AF253" s="16">
        <f t="shared" ca="1" si="302"/>
        <v>11.952045</v>
      </c>
      <c r="AG253" s="16">
        <f t="shared" ca="1" si="302"/>
        <v>11.978899999999999</v>
      </c>
      <c r="AH253" s="16">
        <f t="shared" ca="1" si="302"/>
        <v>12.058711666666667</v>
      </c>
      <c r="AI253" s="16">
        <f t="shared" ca="1" si="302"/>
        <v>12.100356666666666</v>
      </c>
      <c r="AJ253" s="16">
        <f t="shared" ca="1" si="302"/>
        <v>12.21382</v>
      </c>
      <c r="AK253" s="16">
        <f t="shared" ca="1" si="302"/>
        <v>12.233989999999999</v>
      </c>
      <c r="AL253" s="16">
        <f t="shared" ca="1" si="302"/>
        <v>12.227673333333334</v>
      </c>
      <c r="AM253" s="16">
        <f t="shared" ca="1" si="302"/>
        <v>11.74554</v>
      </c>
      <c r="AN253" s="16">
        <f t="shared" ca="1" si="302"/>
        <v>9.7388616666666667</v>
      </c>
      <c r="AO253" s="16"/>
      <c r="AP253" s="16"/>
      <c r="AQ253" s="16"/>
      <c r="AR253" s="16"/>
    </row>
    <row r="254" spans="1:51" x14ac:dyDescent="0.3">
      <c r="A254" s="133">
        <v>248</v>
      </c>
      <c r="B254" s="22" t="s">
        <v>57</v>
      </c>
      <c r="C254" s="25">
        <f ca="1">C252+C248</f>
        <v>3.7809900000000005</v>
      </c>
      <c r="D254" s="25">
        <f t="shared" ref="D254:O254" ca="1" si="303">D252+D248</f>
        <v>3.7296300000000002</v>
      </c>
      <c r="E254" s="25">
        <f t="shared" ca="1" si="303"/>
        <v>3.7143899999999999</v>
      </c>
      <c r="F254" s="25">
        <f t="shared" ca="1" si="303"/>
        <v>3.6915899999999997</v>
      </c>
      <c r="G254" s="25">
        <f t="shared" ca="1" si="303"/>
        <v>3.6818300000000002</v>
      </c>
      <c r="H254" s="25">
        <f t="shared" ca="1" si="303"/>
        <v>3.69835</v>
      </c>
      <c r="I254" s="25">
        <f t="shared" ca="1" si="303"/>
        <v>3.7715799999999997</v>
      </c>
      <c r="J254" s="25">
        <f t="shared" ca="1" si="303"/>
        <v>3.8308599999999999</v>
      </c>
      <c r="K254" s="25">
        <f t="shared" ca="1" si="303"/>
        <v>4.1866300000000001</v>
      </c>
      <c r="L254" s="25">
        <f t="shared" ca="1" si="303"/>
        <v>4.851560000000001</v>
      </c>
      <c r="M254" s="25">
        <f t="shared" ca="1" si="303"/>
        <v>5.8906600000000005</v>
      </c>
      <c r="N254" s="25">
        <f t="shared" ca="1" si="303"/>
        <v>9.9828100000000006</v>
      </c>
      <c r="O254" s="25">
        <f t="shared" ca="1" si="303"/>
        <v>22.589979999999997</v>
      </c>
      <c r="P254" s="25"/>
      <c r="Q254" s="25"/>
      <c r="R254" s="25"/>
      <c r="S254" s="25"/>
      <c r="Y254" s="15">
        <v>0.12</v>
      </c>
      <c r="Z254" s="15">
        <f t="shared" si="294"/>
        <v>3.9999999999999994E-2</v>
      </c>
      <c r="AA254" s="20">
        <f>1/3</f>
        <v>0.33333333333333331</v>
      </c>
      <c r="AB254" s="16">
        <f t="shared" ref="AB254:AN254" ca="1" si="304">Price-Dir_Cost-AB240</f>
        <v>11.876112222222222</v>
      </c>
      <c r="AC254" s="16">
        <f t="shared" ca="1" si="304"/>
        <v>11.913925555555556</v>
      </c>
      <c r="AD254" s="16">
        <f t="shared" ca="1" si="304"/>
        <v>11.945263333333333</v>
      </c>
      <c r="AE254" s="16">
        <f t="shared" ca="1" si="304"/>
        <v>11.966863333333333</v>
      </c>
      <c r="AF254" s="16">
        <f t="shared" ca="1" si="304"/>
        <v>11.994303333333333</v>
      </c>
      <c r="AG254" s="16">
        <f t="shared" ca="1" si="304"/>
        <v>12.024049999999999</v>
      </c>
      <c r="AH254" s="16">
        <f t="shared" ca="1" si="304"/>
        <v>12.114064444444445</v>
      </c>
      <c r="AI254" s="16">
        <f t="shared" ca="1" si="304"/>
        <v>12.162437777777779</v>
      </c>
      <c r="AJ254" s="16">
        <f t="shared" ca="1" si="304"/>
        <v>12.307183333333334</v>
      </c>
      <c r="AK254" s="16">
        <f t="shared" ca="1" si="304"/>
        <v>12.373026666666666</v>
      </c>
      <c r="AL254" s="16">
        <f t="shared" ca="1" si="304"/>
        <v>12.435562222222222</v>
      </c>
      <c r="AM254" s="16">
        <f t="shared" ca="1" si="304"/>
        <v>12.194096666666667</v>
      </c>
      <c r="AN254" s="16">
        <f t="shared" ca="1" si="304"/>
        <v>10.894117777777778</v>
      </c>
      <c r="AO254" s="16"/>
      <c r="AP254" s="16"/>
      <c r="AQ254" s="16"/>
      <c r="AR254" s="16"/>
    </row>
    <row r="255" spans="1:51" x14ac:dyDescent="0.3">
      <c r="A255" s="133">
        <v>249</v>
      </c>
      <c r="B255" s="26" t="s">
        <v>58</v>
      </c>
      <c r="C255" s="27">
        <f t="shared" ref="C255:O255" ca="1" si="305">Price-Dir_Cost-C254</f>
        <v>11.219009999999999</v>
      </c>
      <c r="D255" s="28">
        <f t="shared" ca="1" si="305"/>
        <v>11.27037</v>
      </c>
      <c r="E255" s="28">
        <f t="shared" ca="1" si="305"/>
        <v>11.28561</v>
      </c>
      <c r="F255" s="28">
        <f t="shared" ca="1" si="305"/>
        <v>11.30841</v>
      </c>
      <c r="G255" s="28">
        <f t="shared" ca="1" si="305"/>
        <v>11.31817</v>
      </c>
      <c r="H255" s="28">
        <f t="shared" ca="1" si="305"/>
        <v>11.30165</v>
      </c>
      <c r="I255" s="28">
        <f t="shared" ca="1" si="305"/>
        <v>11.22842</v>
      </c>
      <c r="J255" s="28">
        <f t="shared" ca="1" si="305"/>
        <v>11.169140000000001</v>
      </c>
      <c r="K255" s="28">
        <f t="shared" ca="1" si="305"/>
        <v>10.813369999999999</v>
      </c>
      <c r="L255" s="28">
        <f t="shared" ca="1" si="305"/>
        <v>10.148439999999999</v>
      </c>
      <c r="M255" s="28">
        <f t="shared" ca="1" si="305"/>
        <v>9.1093399999999995</v>
      </c>
      <c r="N255" s="28">
        <f t="shared" ca="1" si="305"/>
        <v>5.0171899999999994</v>
      </c>
      <c r="O255" s="28">
        <f t="shared" ca="1" si="305"/>
        <v>-7.5899799999999971</v>
      </c>
      <c r="P255" s="28"/>
      <c r="Q255" s="28"/>
      <c r="R255" s="28"/>
      <c r="S255" s="28"/>
      <c r="Y255" s="15">
        <v>0.12</v>
      </c>
      <c r="Z255" s="15">
        <f t="shared" si="294"/>
        <v>0.03</v>
      </c>
      <c r="AA255" s="20">
        <v>0.25</v>
      </c>
      <c r="AB255" s="16">
        <f t="shared" ref="AB255:AN255" ca="1" si="306">Price-Dir_Cost-AB241</f>
        <v>11.896646666666665</v>
      </c>
      <c r="AC255" s="16">
        <f t="shared" ca="1" si="306"/>
        <v>11.934036666666668</v>
      </c>
      <c r="AD255" s="16">
        <f t="shared" ca="1" si="306"/>
        <v>11.9658775</v>
      </c>
      <c r="AE255" s="16">
        <f t="shared" ca="1" si="306"/>
        <v>11.987439999999999</v>
      </c>
      <c r="AF255" s="16">
        <f t="shared" ca="1" si="306"/>
        <v>12.015432499999999</v>
      </c>
      <c r="AG255" s="16">
        <f t="shared" ca="1" si="306"/>
        <v>12.046625000000001</v>
      </c>
      <c r="AH255" s="16">
        <f t="shared" ca="1" si="306"/>
        <v>12.141740833333333</v>
      </c>
      <c r="AI255" s="16">
        <f t="shared" ca="1" si="306"/>
        <v>12.193478333333333</v>
      </c>
      <c r="AJ255" s="16">
        <f t="shared" ca="1" si="306"/>
        <v>12.353864999999999</v>
      </c>
      <c r="AK255" s="16">
        <f t="shared" ca="1" si="306"/>
        <v>12.442544999999999</v>
      </c>
      <c r="AL255" s="16">
        <f t="shared" ca="1" si="306"/>
        <v>12.539506666666666</v>
      </c>
      <c r="AM255" s="16">
        <f t="shared" ca="1" si="306"/>
        <v>12.418375000000001</v>
      </c>
      <c r="AN255" s="16">
        <f t="shared" ca="1" si="306"/>
        <v>11.471745833333333</v>
      </c>
      <c r="AO255" s="16"/>
      <c r="AP255" s="16"/>
      <c r="AQ255" s="16"/>
      <c r="AR255" s="16"/>
    </row>
    <row r="256" spans="1:51" x14ac:dyDescent="0.3">
      <c r="A256" s="133">
        <v>250</v>
      </c>
    </row>
    <row r="257" spans="1:51" x14ac:dyDescent="0.3">
      <c r="A257" s="133">
        <v>251</v>
      </c>
      <c r="B257" s="3" t="s">
        <v>117</v>
      </c>
      <c r="C257" s="135">
        <v>1</v>
      </c>
      <c r="D257" s="85">
        <v>0.99</v>
      </c>
      <c r="E257" s="85">
        <f ca="1">E258/($D258/$D257)</f>
        <v>0.92812499999999998</v>
      </c>
      <c r="F257" s="85">
        <f t="shared" ref="F257:S257" ca="1" si="307">F258/($D258/$D257)</f>
        <v>0.86624999999999996</v>
      </c>
      <c r="G257" s="85">
        <f t="shared" ca="1" si="307"/>
        <v>0.80437499999999995</v>
      </c>
      <c r="H257" s="85">
        <f t="shared" ca="1" si="307"/>
        <v>0.74249999999999994</v>
      </c>
      <c r="I257" s="85">
        <f t="shared" ca="1" si="307"/>
        <v>0.68062499999999992</v>
      </c>
      <c r="J257" s="85">
        <f t="shared" ca="1" si="307"/>
        <v>0.61874999999999991</v>
      </c>
      <c r="K257" s="85">
        <f t="shared" ca="1" si="307"/>
        <v>0.55687500000000001</v>
      </c>
      <c r="L257" s="85">
        <f t="shared" ca="1" si="307"/>
        <v>0.495</v>
      </c>
      <c r="M257" s="85">
        <f t="shared" ca="1" si="307"/>
        <v>0.43312499999999998</v>
      </c>
      <c r="N257" s="85">
        <f t="shared" ca="1" si="307"/>
        <v>0.37124999999999997</v>
      </c>
      <c r="O257" s="85">
        <f t="shared" ca="1" si="307"/>
        <v>0.30937499999999996</v>
      </c>
      <c r="P257" s="85" t="e">
        <f t="shared" ca="1" si="307"/>
        <v>#VALUE!</v>
      </c>
      <c r="Q257" s="85" t="e">
        <f t="shared" ca="1" si="307"/>
        <v>#VALUE!</v>
      </c>
      <c r="R257" s="85" t="e">
        <f t="shared" ca="1" si="307"/>
        <v>#VALUE!</v>
      </c>
      <c r="S257" s="85" t="e">
        <f t="shared" ca="1" si="307"/>
        <v>#VALUE!</v>
      </c>
      <c r="Y257" s="14" t="s">
        <v>73</v>
      </c>
    </row>
    <row r="258" spans="1:51" x14ac:dyDescent="0.3">
      <c r="A258" s="133">
        <v>252</v>
      </c>
      <c r="B258" s="8" t="s">
        <v>88</v>
      </c>
      <c r="C258" s="9" t="s">
        <v>54</v>
      </c>
      <c r="D258" s="9">
        <f ca="1">OFFSET(WLC!$B$759,0,Sintesi!D$3)</f>
        <v>32</v>
      </c>
      <c r="E258" s="9">
        <f ca="1">OFFSET(WLC!$B$759,0,Sintesi!E$3)</f>
        <v>30</v>
      </c>
      <c r="F258" s="9">
        <f ca="1">OFFSET(WLC!$B$759,0,Sintesi!F$3)</f>
        <v>28</v>
      </c>
      <c r="G258" s="9">
        <f ca="1">OFFSET(WLC!$B$759,0,Sintesi!G$3)</f>
        <v>26</v>
      </c>
      <c r="H258" s="9">
        <f ca="1">OFFSET(WLC!$B$759,0,Sintesi!H$3)</f>
        <v>24</v>
      </c>
      <c r="I258" s="9">
        <f ca="1">OFFSET(WLC!$B$759,0,Sintesi!I$3)</f>
        <v>22</v>
      </c>
      <c r="J258" s="9">
        <f ca="1">OFFSET(WLC!$B$759,0,Sintesi!J$3)</f>
        <v>20</v>
      </c>
      <c r="K258" s="9">
        <f ca="1">OFFSET(WLC!$B$759,0,Sintesi!K$3)</f>
        <v>18</v>
      </c>
      <c r="L258" s="9">
        <f ca="1">OFFSET(WLC!$B$759,0,Sintesi!L$3)</f>
        <v>16</v>
      </c>
      <c r="M258" s="9">
        <f ca="1">OFFSET(WLC!$B$759,0,Sintesi!M$3)</f>
        <v>14</v>
      </c>
      <c r="N258" s="9">
        <f ca="1">OFFSET(WLC!$B$759,0,Sintesi!N$3)</f>
        <v>12</v>
      </c>
      <c r="O258" s="11">
        <f ca="1">OFFSET(WLC!$B$759,0,Sintesi!O$3)</f>
        <v>10</v>
      </c>
      <c r="P258" s="11" t="s">
        <v>66</v>
      </c>
      <c r="Q258" s="11" t="s">
        <v>66</v>
      </c>
      <c r="R258" s="11" t="s">
        <v>66</v>
      </c>
      <c r="S258" s="11" t="s">
        <v>66</v>
      </c>
      <c r="Y258" s="9" t="s">
        <v>71</v>
      </c>
      <c r="Z258" s="9" t="s">
        <v>72</v>
      </c>
      <c r="AA258" s="9" t="s">
        <v>74</v>
      </c>
      <c r="AB258" s="9" t="str">
        <f t="shared" ref="AB258:AR258" si="308">C258</f>
        <v>Push</v>
      </c>
      <c r="AC258" s="9">
        <f t="shared" ca="1" si="308"/>
        <v>32</v>
      </c>
      <c r="AD258" s="9">
        <f t="shared" ca="1" si="308"/>
        <v>30</v>
      </c>
      <c r="AE258" s="9">
        <f t="shared" ca="1" si="308"/>
        <v>28</v>
      </c>
      <c r="AF258" s="9">
        <f t="shared" ca="1" si="308"/>
        <v>26</v>
      </c>
      <c r="AG258" s="9">
        <f t="shared" ca="1" si="308"/>
        <v>24</v>
      </c>
      <c r="AH258" s="9">
        <f t="shared" ca="1" si="308"/>
        <v>22</v>
      </c>
      <c r="AI258" s="9">
        <f t="shared" ca="1" si="308"/>
        <v>20</v>
      </c>
      <c r="AJ258" s="9">
        <f t="shared" ca="1" si="308"/>
        <v>18</v>
      </c>
      <c r="AK258" s="9">
        <f t="shared" ca="1" si="308"/>
        <v>16</v>
      </c>
      <c r="AL258" s="9">
        <f t="shared" ca="1" si="308"/>
        <v>14</v>
      </c>
      <c r="AM258" s="9">
        <f t="shared" ca="1" si="308"/>
        <v>12</v>
      </c>
      <c r="AN258" s="9">
        <f t="shared" ca="1" si="308"/>
        <v>10</v>
      </c>
      <c r="AO258" s="9" t="str">
        <f t="shared" si="308"/>
        <v>ND</v>
      </c>
      <c r="AP258" s="9" t="str">
        <f t="shared" si="308"/>
        <v>ND</v>
      </c>
      <c r="AQ258" s="9" t="str">
        <f t="shared" si="308"/>
        <v>ND</v>
      </c>
      <c r="AR258" s="9" t="str">
        <f t="shared" si="308"/>
        <v>ND</v>
      </c>
      <c r="AU258" s="32" t="s">
        <v>76</v>
      </c>
    </row>
    <row r="259" spans="1:51" x14ac:dyDescent="0.3">
      <c r="A259" s="133">
        <v>253</v>
      </c>
      <c r="B259" s="12" t="s">
        <v>1</v>
      </c>
      <c r="C259" s="13">
        <f ca="1">VLOOKUP($B259,OFFSET(Push!$H$2,2,0,78,5),4,FALSE)</f>
        <v>5285.9</v>
      </c>
      <c r="D259" s="13">
        <f ca="1">VLOOKUP($B259,OFFSET(WLC!$B$759,2,Sintesi!D$3,78,5),4,FALSE)</f>
        <v>5285</v>
      </c>
      <c r="E259" s="13">
        <f ca="1">VLOOKUP($B259,OFFSET(WLC!$B$759,2,Sintesi!E$3,78,5),4,FALSE)</f>
        <v>5284.2</v>
      </c>
      <c r="F259" s="13">
        <f ca="1">VLOOKUP($B259,OFFSET(WLC!$B$759,2,Sintesi!F$3,78,5),4,FALSE)</f>
        <v>5284.7</v>
      </c>
      <c r="G259" s="13">
        <f ca="1">VLOOKUP($B259,OFFSET(WLC!$B$759,2,Sintesi!G$3,78,5),4,FALSE)</f>
        <v>5284.4</v>
      </c>
      <c r="H259" s="13">
        <f ca="1">VLOOKUP($B259,OFFSET(WLC!$B$759,2,Sintesi!H$3,78,5),4,FALSE)</f>
        <v>5283.9</v>
      </c>
      <c r="I259" s="13">
        <f ca="1">VLOOKUP($B259,OFFSET(WLC!$B$759,2,Sintesi!I$3,78,5),4,FALSE)</f>
        <v>5284.3</v>
      </c>
      <c r="J259" s="13">
        <f ca="1">VLOOKUP($B259,OFFSET(WLC!$B$759,2,Sintesi!J$3,78,5),4,FALSE)</f>
        <v>5281.5</v>
      </c>
      <c r="K259" s="13">
        <f ca="1">VLOOKUP($B259,OFFSET(WLC!$B$759,2,Sintesi!K$3,78,5),4,FALSE)</f>
        <v>5280</v>
      </c>
      <c r="L259" s="13">
        <f ca="1">VLOOKUP($B259,OFFSET(WLC!$B$759,2,Sintesi!L$3,78,5),4,FALSE)</f>
        <v>5277.7</v>
      </c>
      <c r="M259" s="13">
        <f ca="1">VLOOKUP($B259,OFFSET(WLC!$B$759,2,Sintesi!M$3,78,5),4,FALSE)</f>
        <v>5269.7</v>
      </c>
      <c r="N259" s="13">
        <f ca="1">VLOOKUP($B259,OFFSET(WLC!$B$759,2,Sintesi!N$3,78,5),4,FALSE)</f>
        <v>5252.4</v>
      </c>
      <c r="O259" s="13">
        <f ca="1">VLOOKUP($B259,OFFSET(WLC!$B$759,2,Sintesi!O$3,78,5),4,FALSE)</f>
        <v>5197.6000000000004</v>
      </c>
      <c r="P259" s="13"/>
      <c r="Q259" s="13"/>
      <c r="R259" s="13"/>
      <c r="S259" s="13"/>
      <c r="Y259" s="15">
        <v>0.12</v>
      </c>
      <c r="Z259" s="15">
        <f t="shared" ref="Z259:Z260" si="309">Y259*AA259</f>
        <v>0.96</v>
      </c>
      <c r="AA259" s="15">
        <v>8</v>
      </c>
      <c r="AB259" s="16">
        <f ca="1">HLOOKUP(AB$258,OFFSET($C$258,0,0,25,20),23,FALSE) + HLOOKUP(AB$258,OFFSET($C$258,0,0,25,20),19,FALSE)*($Z259/$Z$264)</f>
        <v>5.0130566666666674</v>
      </c>
      <c r="AC259" s="16">
        <f t="shared" ref="AC259:AN269" ca="1" si="310">HLOOKUP(AC$258,OFFSET($C$258,0,0,25,20),23,FALSE) + HLOOKUP(AC$258,OFFSET($C$258,0,0,25,20),19,FALSE)*($Z259/$Z$264)</f>
        <v>5.0031633333333332</v>
      </c>
      <c r="AD259" s="16">
        <f t="shared" ca="1" si="310"/>
        <v>5.04427</v>
      </c>
      <c r="AE259" s="16">
        <f t="shared" ca="1" si="310"/>
        <v>4.9914299999999994</v>
      </c>
      <c r="AF259" s="16">
        <f t="shared" ca="1" si="310"/>
        <v>5.0325733333333336</v>
      </c>
      <c r="AG259" s="16">
        <f t="shared" ca="1" si="310"/>
        <v>5.0598733333333339</v>
      </c>
      <c r="AH259" s="16">
        <f t="shared" ca="1" si="310"/>
        <v>5.1916700000000002</v>
      </c>
      <c r="AI259" s="16">
        <f t="shared" ca="1" si="310"/>
        <v>5.4588866666666664</v>
      </c>
      <c r="AJ259" s="16">
        <f t="shared" ca="1" si="310"/>
        <v>6.2025466666666667</v>
      </c>
      <c r="AK259" s="16">
        <f t="shared" ca="1" si="310"/>
        <v>6.7961233333333322</v>
      </c>
      <c r="AL259" s="16">
        <f t="shared" ca="1" si="310"/>
        <v>9.2526599999999988</v>
      </c>
      <c r="AM259" s="16">
        <f t="shared" ca="1" si="310"/>
        <v>14.454879999999999</v>
      </c>
      <c r="AN259" s="16">
        <f t="shared" ca="1" si="310"/>
        <v>34.251809999999999</v>
      </c>
      <c r="AO259" s="16"/>
      <c r="AP259" s="16"/>
      <c r="AQ259" s="16"/>
      <c r="AR259" s="16"/>
      <c r="AU259" s="12" t="s">
        <v>77</v>
      </c>
      <c r="AV259" s="12" t="s">
        <v>78</v>
      </c>
      <c r="AW259" s="12" t="s">
        <v>79</v>
      </c>
      <c r="AX259" s="12" t="s">
        <v>80</v>
      </c>
      <c r="AY259" s="34" t="s">
        <v>82</v>
      </c>
    </row>
    <row r="260" spans="1:51" x14ac:dyDescent="0.3">
      <c r="A260" s="133">
        <v>254</v>
      </c>
      <c r="B260" s="12" t="s">
        <v>2</v>
      </c>
      <c r="C260" s="13">
        <f ca="1">VLOOKUP($B260,OFFSET(Push!$H$2,2,0,78,5),4,FALSE)</f>
        <v>24.258310000000002</v>
      </c>
      <c r="D260" s="13">
        <f ca="1">VLOOKUP($B260,OFFSET(WLC!$B$759,2,Sintesi!D$3,78,5),4,FALSE)</f>
        <v>24.362950000000001</v>
      </c>
      <c r="E260" s="13">
        <f ca="1">VLOOKUP($B260,OFFSET(WLC!$B$759,2,Sintesi!E$3,78,5),4,FALSE)</f>
        <v>24.526420000000002</v>
      </c>
      <c r="F260" s="13">
        <f ca="1">VLOOKUP($B260,OFFSET(WLC!$B$759,2,Sintesi!F$3,78,5),4,FALSE)</f>
        <v>24.55489</v>
      </c>
      <c r="G260" s="13">
        <f ca="1">VLOOKUP($B260,OFFSET(WLC!$B$759,2,Sintesi!G$3,78,5),4,FALSE)</f>
        <v>24.65475</v>
      </c>
      <c r="H260" s="13">
        <f ca="1">VLOOKUP($B260,OFFSET(WLC!$B$759,2,Sintesi!H$3,78,5),4,FALSE)</f>
        <v>24.78332</v>
      </c>
      <c r="I260" s="13">
        <f ca="1">VLOOKUP($B260,OFFSET(WLC!$B$759,2,Sintesi!I$3,78,5),4,FALSE)</f>
        <v>25.216180000000001</v>
      </c>
      <c r="J260" s="13">
        <f ca="1">VLOOKUP($B260,OFFSET(WLC!$B$759,2,Sintesi!J$3,78,5),4,FALSE)</f>
        <v>25.90607</v>
      </c>
      <c r="K260" s="13">
        <f ca="1">VLOOKUP($B260,OFFSET(WLC!$B$759,2,Sintesi!K$3,78,5),4,FALSE)</f>
        <v>27.33616</v>
      </c>
      <c r="L260" s="13">
        <f ca="1">VLOOKUP($B260,OFFSET(WLC!$B$759,2,Sintesi!L$3,78,5),4,FALSE)</f>
        <v>28.82891</v>
      </c>
      <c r="M260" s="13">
        <f ca="1">VLOOKUP($B260,OFFSET(WLC!$B$759,2,Sintesi!M$3,78,5),4,FALSE)</f>
        <v>32.574010000000001</v>
      </c>
      <c r="N260" s="13">
        <f ca="1">VLOOKUP($B260,OFFSET(WLC!$B$759,2,Sintesi!N$3,78,5),4,FALSE)</f>
        <v>40.038589999999999</v>
      </c>
      <c r="O260" s="13">
        <f ca="1">VLOOKUP($B260,OFFSET(WLC!$B$759,2,Sintesi!O$3,78,5),4,FALSE)</f>
        <v>62.325989999999997</v>
      </c>
      <c r="P260" s="13"/>
      <c r="Q260" s="13"/>
      <c r="R260" s="13"/>
      <c r="S260" s="13"/>
      <c r="Y260" s="15">
        <v>0.12</v>
      </c>
      <c r="Z260" s="15">
        <f t="shared" si="309"/>
        <v>0.84</v>
      </c>
      <c r="AA260" s="15">
        <v>7</v>
      </c>
      <c r="AB260" s="16">
        <f t="shared" ref="AB260:AB269" ca="1" si="311">HLOOKUP(AB$258,OFFSET($C$258,0,0,25,20),23,FALSE) + HLOOKUP(AB$258,OFFSET($C$258,0,0,25,20),19,FALSE)*($Z260/$Z$264)</f>
        <v>4.7666433333333336</v>
      </c>
      <c r="AC260" s="16">
        <f t="shared" ca="1" si="310"/>
        <v>4.7542566666666675</v>
      </c>
      <c r="AD260" s="16">
        <f t="shared" ca="1" si="310"/>
        <v>4.78871</v>
      </c>
      <c r="AE260" s="16">
        <f t="shared" ca="1" si="310"/>
        <v>4.7398899999999999</v>
      </c>
      <c r="AF260" s="16">
        <f t="shared" ca="1" si="310"/>
        <v>4.7734766666666673</v>
      </c>
      <c r="AG260" s="16">
        <f t="shared" ca="1" si="310"/>
        <v>4.7933966666666672</v>
      </c>
      <c r="AH260" s="16">
        <f t="shared" ca="1" si="310"/>
        <v>4.90266</v>
      </c>
      <c r="AI260" s="16">
        <f t="shared" ca="1" si="310"/>
        <v>5.1284633333333334</v>
      </c>
      <c r="AJ260" s="16">
        <f t="shared" ca="1" si="310"/>
        <v>5.7662033333333333</v>
      </c>
      <c r="AK260" s="16">
        <f t="shared" ca="1" si="310"/>
        <v>6.2683466666666661</v>
      </c>
      <c r="AL260" s="16">
        <f t="shared" ca="1" si="310"/>
        <v>8.3923400000000008</v>
      </c>
      <c r="AM260" s="16">
        <f t="shared" ca="1" si="310"/>
        <v>12.904620000000001</v>
      </c>
      <c r="AN260" s="16">
        <f t="shared" ca="1" si="310"/>
        <v>30.178020000000004</v>
      </c>
      <c r="AO260" s="16"/>
      <c r="AP260" s="16"/>
      <c r="AQ260" s="16"/>
      <c r="AR260" s="16"/>
      <c r="AU260" s="33">
        <f ca="1">MIN(AB259:AN259)</f>
        <v>4.9914299999999994</v>
      </c>
      <c r="AV260" s="15">
        <f ca="1">INDEX($AB$258:$AN$258,1,MATCH(AU260,AB259:AN259,0))</f>
        <v>28</v>
      </c>
      <c r="AW260" s="33">
        <f ca="1">AB259</f>
        <v>5.0130566666666674</v>
      </c>
      <c r="AX260" s="15">
        <f ca="1">CEILING(AC$258/0.995,1)</f>
        <v>33</v>
      </c>
      <c r="AY260" s="35">
        <f ca="1">(AW260-AU260)/AW260</f>
        <v>4.3140678641177699E-3</v>
      </c>
    </row>
    <row r="261" spans="1:51" x14ac:dyDescent="0.3">
      <c r="A261" s="133">
        <v>255</v>
      </c>
      <c r="B261" s="17" t="s">
        <v>5</v>
      </c>
      <c r="C261" s="18">
        <f ca="1">VLOOKUP($B261,OFFSET(Push!$H$2,2,0,78,5),4,FALSE)</f>
        <v>0</v>
      </c>
      <c r="D261" s="18">
        <f ca="1">VLOOKUP($B261,OFFSET(WLC!$B$759,2,Sintesi!D$3,78,5),4,FALSE)</f>
        <v>0.43092999999999998</v>
      </c>
      <c r="E261" s="18">
        <f ca="1">VLOOKUP($B261,OFFSET(WLC!$B$759,2,Sintesi!E$3,78,5),4,FALSE)</f>
        <v>0.59631999999999996</v>
      </c>
      <c r="F261" s="18">
        <f ca="1">VLOOKUP($B261,OFFSET(WLC!$B$759,2,Sintesi!F$3,78,5),4,FALSE)</f>
        <v>0.82562999999999998</v>
      </c>
      <c r="G261" s="18">
        <f ca="1">VLOOKUP($B261,OFFSET(WLC!$B$759,2,Sintesi!G$3,78,5),4,FALSE)</f>
        <v>1.1647400000000001</v>
      </c>
      <c r="H261" s="18">
        <f ca="1">VLOOKUP($B261,OFFSET(WLC!$B$759,2,Sintesi!H$3,78,5),4,FALSE)</f>
        <v>1.63209</v>
      </c>
      <c r="I261" s="18">
        <f ca="1">VLOOKUP($B261,OFFSET(WLC!$B$759,2,Sintesi!I$3,78,5),4,FALSE)</f>
        <v>2.4123899999999998</v>
      </c>
      <c r="J261" s="18">
        <f ca="1">VLOOKUP($B261,OFFSET(WLC!$B$759,2,Sintesi!J$3,78,5),4,FALSE)</f>
        <v>3.4710100000000002</v>
      </c>
      <c r="K261" s="18">
        <f ca="1">VLOOKUP($B261,OFFSET(WLC!$B$759,2,Sintesi!K$3,78,5),4,FALSE)</f>
        <v>5.5421199999999997</v>
      </c>
      <c r="L261" s="18">
        <f ca="1">VLOOKUP($B261,OFFSET(WLC!$B$759,2,Sintesi!L$3,78,5),4,FALSE)</f>
        <v>7.8953199999999999</v>
      </c>
      <c r="M261" s="18">
        <f ca="1">VLOOKUP($B261,OFFSET(WLC!$B$759,2,Sintesi!M$3,78,5),4,FALSE)</f>
        <v>12.917389999999999</v>
      </c>
      <c r="N261" s="18">
        <f ca="1">VLOOKUP($B261,OFFSET(WLC!$B$759,2,Sintesi!N$3,78,5),4,FALSE)</f>
        <v>21.967379999999999</v>
      </c>
      <c r="O261" s="18">
        <f ca="1">VLOOKUP($B261,OFFSET(WLC!$B$759,2,Sintesi!O$3,78,5),4,FALSE)</f>
        <v>46.523969999999998</v>
      </c>
      <c r="P261" s="18"/>
      <c r="Q261" s="18"/>
      <c r="R261" s="18"/>
      <c r="S261" s="18"/>
      <c r="Y261" s="15">
        <v>0.12</v>
      </c>
      <c r="Z261" s="15">
        <f>Y261*AA261</f>
        <v>0.72</v>
      </c>
      <c r="AA261" s="15">
        <v>6</v>
      </c>
      <c r="AB261" s="16">
        <f t="shared" ca="1" si="311"/>
        <v>4.5202300000000006</v>
      </c>
      <c r="AC261" s="16">
        <f t="shared" ca="1" si="310"/>
        <v>4.50535</v>
      </c>
      <c r="AD261" s="16">
        <f t="shared" ca="1" si="310"/>
        <v>4.53315</v>
      </c>
      <c r="AE261" s="16">
        <f t="shared" ca="1" si="310"/>
        <v>4.4883499999999996</v>
      </c>
      <c r="AF261" s="16">
        <f t="shared" ca="1" si="310"/>
        <v>4.5143800000000001</v>
      </c>
      <c r="AG261" s="16">
        <f t="shared" ca="1" si="310"/>
        <v>4.5269200000000005</v>
      </c>
      <c r="AH261" s="16">
        <f t="shared" ca="1" si="310"/>
        <v>4.6136499999999998</v>
      </c>
      <c r="AI261" s="16">
        <f t="shared" ca="1" si="310"/>
        <v>4.7980400000000003</v>
      </c>
      <c r="AJ261" s="16">
        <f t="shared" ca="1" si="310"/>
        <v>5.32986</v>
      </c>
      <c r="AK261" s="16">
        <f t="shared" ca="1" si="310"/>
        <v>5.74057</v>
      </c>
      <c r="AL261" s="16">
        <f t="shared" ca="1" si="310"/>
        <v>7.5320200000000002</v>
      </c>
      <c r="AM261" s="16">
        <f t="shared" ca="1" si="310"/>
        <v>11.35436</v>
      </c>
      <c r="AN261" s="16">
        <f t="shared" ca="1" si="310"/>
        <v>26.104230000000001</v>
      </c>
      <c r="AO261" s="16"/>
      <c r="AP261" s="16"/>
      <c r="AQ261" s="16"/>
      <c r="AR261" s="16"/>
      <c r="AU261" s="33">
        <f t="shared" ref="AU261:AU270" ca="1" si="312">MIN(AB260:AN260)</f>
        <v>4.7398899999999999</v>
      </c>
      <c r="AV261" s="15">
        <f t="shared" ref="AV261:AV270" ca="1" si="313">INDEX($AB$258:$AN$258,1,MATCH(AU261,AB260:AN260,0))</f>
        <v>28</v>
      </c>
      <c r="AW261" s="33">
        <f t="shared" ref="AW261:AW270" ca="1" si="314">AB260</f>
        <v>4.7666433333333336</v>
      </c>
      <c r="AX261" s="15">
        <f t="shared" ref="AX261:AX270" ca="1" si="315">CEILING(AC$258/0.995,1)</f>
        <v>33</v>
      </c>
      <c r="AY261" s="35">
        <f t="shared" ref="AY261:AY270" ca="1" si="316">(AW261-AU261)/AW261</f>
        <v>5.6126148869260813E-3</v>
      </c>
    </row>
    <row r="262" spans="1:51" x14ac:dyDescent="0.3">
      <c r="A262" s="133">
        <v>256</v>
      </c>
      <c r="B262" s="17" t="s">
        <v>6</v>
      </c>
      <c r="C262" s="18">
        <f ca="1">VLOOKUP($B262,OFFSET(Push!$H$2,2,0,78,5),4,FALSE)</f>
        <v>24.258310000000002</v>
      </c>
      <c r="D262" s="18">
        <f ca="1">VLOOKUP($B262,OFFSET(WLC!$B$759,2,Sintesi!D$3,78,5),4,FALSE)</f>
        <v>23.932020000000001</v>
      </c>
      <c r="E262" s="18">
        <f ca="1">VLOOKUP($B262,OFFSET(WLC!$B$759,2,Sintesi!E$3,78,5),4,FALSE)</f>
        <v>23.930099999999999</v>
      </c>
      <c r="F262" s="18">
        <f ca="1">VLOOKUP($B262,OFFSET(WLC!$B$759,2,Sintesi!F$3,78,5),4,FALSE)</f>
        <v>23.72926</v>
      </c>
      <c r="G262" s="18">
        <f ca="1">VLOOKUP($B262,OFFSET(WLC!$B$759,2,Sintesi!G$3,78,5),4,FALSE)</f>
        <v>23.49</v>
      </c>
      <c r="H262" s="18">
        <f ca="1">VLOOKUP($B262,OFFSET(WLC!$B$759,2,Sintesi!H$3,78,5),4,FALSE)</f>
        <v>23.151230000000002</v>
      </c>
      <c r="I262" s="18">
        <f ca="1">VLOOKUP($B262,OFFSET(WLC!$B$759,2,Sintesi!I$3,78,5),4,FALSE)</f>
        <v>22.803789999999999</v>
      </c>
      <c r="J262" s="18">
        <f ca="1">VLOOKUP($B262,OFFSET(WLC!$B$759,2,Sintesi!J$3,78,5),4,FALSE)</f>
        <v>22.43505</v>
      </c>
      <c r="K262" s="18">
        <f ca="1">VLOOKUP($B262,OFFSET(WLC!$B$759,2,Sintesi!K$3,78,5),4,FALSE)</f>
        <v>21.794039999999999</v>
      </c>
      <c r="L262" s="18">
        <f ca="1">VLOOKUP($B262,OFFSET(WLC!$B$759,2,Sintesi!L$3,78,5),4,FALSE)</f>
        <v>20.933589999999999</v>
      </c>
      <c r="M262" s="18">
        <f ca="1">VLOOKUP($B262,OFFSET(WLC!$B$759,2,Sintesi!M$3,78,5),4,FALSE)</f>
        <v>19.65662</v>
      </c>
      <c r="N262" s="18">
        <f ca="1">VLOOKUP($B262,OFFSET(WLC!$B$759,2,Sintesi!N$3,78,5),4,FALSE)</f>
        <v>18.07122</v>
      </c>
      <c r="O262" s="18">
        <f ca="1">VLOOKUP($B262,OFFSET(WLC!$B$759,2,Sintesi!O$3,78,5),4,FALSE)</f>
        <v>15.802020000000001</v>
      </c>
      <c r="P262" s="18"/>
      <c r="Q262" s="18"/>
      <c r="R262" s="18"/>
      <c r="S262" s="18"/>
      <c r="Y262" s="15">
        <v>0.12</v>
      </c>
      <c r="Z262" s="15">
        <f t="shared" ref="Z262:Z269" si="317">Y262*AA262</f>
        <v>0.6</v>
      </c>
      <c r="AA262" s="15">
        <v>5</v>
      </c>
      <c r="AB262" s="16">
        <f t="shared" ca="1" si="311"/>
        <v>4.2738166666666668</v>
      </c>
      <c r="AC262" s="16">
        <f t="shared" ca="1" si="310"/>
        <v>4.2564433333333334</v>
      </c>
      <c r="AD262" s="16">
        <f t="shared" ca="1" si="310"/>
        <v>4.27759</v>
      </c>
      <c r="AE262" s="16">
        <f t="shared" ca="1" si="310"/>
        <v>4.2368100000000002</v>
      </c>
      <c r="AF262" s="16">
        <f t="shared" ca="1" si="310"/>
        <v>4.2552833333333338</v>
      </c>
      <c r="AG262" s="16">
        <f t="shared" ca="1" si="310"/>
        <v>4.2604433333333338</v>
      </c>
      <c r="AH262" s="16">
        <f t="shared" ca="1" si="310"/>
        <v>4.3246399999999996</v>
      </c>
      <c r="AI262" s="16">
        <f t="shared" ca="1" si="310"/>
        <v>4.4676166666666663</v>
      </c>
      <c r="AJ262" s="16">
        <f t="shared" ca="1" si="310"/>
        <v>4.8935166666666667</v>
      </c>
      <c r="AK262" s="16">
        <f t="shared" ca="1" si="310"/>
        <v>5.2127933333333329</v>
      </c>
      <c r="AL262" s="16">
        <f t="shared" ca="1" si="310"/>
        <v>6.6717000000000004</v>
      </c>
      <c r="AM262" s="16">
        <f t="shared" ca="1" si="310"/>
        <v>9.8041</v>
      </c>
      <c r="AN262" s="16">
        <f t="shared" ca="1" si="310"/>
        <v>22.030440000000002</v>
      </c>
      <c r="AO262" s="16"/>
      <c r="AP262" s="16"/>
      <c r="AQ262" s="16"/>
      <c r="AR262" s="16"/>
      <c r="AU262" s="33">
        <f t="shared" ca="1" si="312"/>
        <v>4.4883499999999996</v>
      </c>
      <c r="AV262" s="15">
        <f t="shared" ca="1" si="313"/>
        <v>28</v>
      </c>
      <c r="AW262" s="33">
        <f t="shared" ca="1" si="314"/>
        <v>4.5202300000000006</v>
      </c>
      <c r="AX262" s="15">
        <f t="shared" ca="1" si="315"/>
        <v>33</v>
      </c>
      <c r="AY262" s="35">
        <f t="shared" ca="1" si="316"/>
        <v>7.0527384668481507E-3</v>
      </c>
    </row>
    <row r="263" spans="1:51" x14ac:dyDescent="0.3">
      <c r="A263" s="133">
        <v>257</v>
      </c>
      <c r="B263" s="17" t="s">
        <v>8</v>
      </c>
      <c r="C263" s="18">
        <f ca="1">VLOOKUP($B263,OFFSET(Push!$H$2,2,0,78,5),4,FALSE)</f>
        <v>20.584540000000001</v>
      </c>
      <c r="D263" s="18">
        <f ca="1">VLOOKUP($B263,OFFSET(WLC!$B$759,2,Sintesi!D$3,78,5),4,FALSE)</f>
        <v>20.25797</v>
      </c>
      <c r="E263" s="18">
        <f ca="1">VLOOKUP($B263,OFFSET(WLC!$B$759,2,Sintesi!E$3,78,5),4,FALSE)</f>
        <v>20.256039999999999</v>
      </c>
      <c r="F263" s="18">
        <f ca="1">VLOOKUP($B263,OFFSET(WLC!$B$759,2,Sintesi!F$3,78,5),4,FALSE)</f>
        <v>20.055140000000002</v>
      </c>
      <c r="G263" s="18">
        <f ca="1">VLOOKUP($B263,OFFSET(WLC!$B$759,2,Sintesi!G$3,78,5),4,FALSE)</f>
        <v>19.815660000000001</v>
      </c>
      <c r="H263" s="18">
        <f ca="1">VLOOKUP($B263,OFFSET(WLC!$B$759,2,Sintesi!H$3,78,5),4,FALSE)</f>
        <v>19.477219999999999</v>
      </c>
      <c r="I263" s="18">
        <f ca="1">VLOOKUP($B263,OFFSET(WLC!$B$759,2,Sintesi!I$3,78,5),4,FALSE)</f>
        <v>19.129770000000001</v>
      </c>
      <c r="J263" s="18">
        <f ca="1">VLOOKUP($B263,OFFSET(WLC!$B$759,2,Sintesi!J$3,78,5),4,FALSE)</f>
        <v>18.76107</v>
      </c>
      <c r="K263" s="18">
        <f ca="1">VLOOKUP($B263,OFFSET(WLC!$B$759,2,Sintesi!K$3,78,5),4,FALSE)</f>
        <v>18.120190000000001</v>
      </c>
      <c r="L263" s="18">
        <f ca="1">VLOOKUP($B263,OFFSET(WLC!$B$759,2,Sintesi!L$3,78,5),4,FALSE)</f>
        <v>17.25995</v>
      </c>
      <c r="M263" s="18">
        <f ca="1">VLOOKUP($B263,OFFSET(WLC!$B$759,2,Sintesi!M$3,78,5),4,FALSE)</f>
        <v>15.98249</v>
      </c>
      <c r="N263" s="18">
        <f ca="1">VLOOKUP($B263,OFFSET(WLC!$B$759,2,Sintesi!N$3,78,5),4,FALSE)</f>
        <v>14.397539999999999</v>
      </c>
      <c r="O263" s="18">
        <f ca="1">VLOOKUP($B263,OFFSET(WLC!$B$759,2,Sintesi!O$3,78,5),4,FALSE)</f>
        <v>12.129960000000001</v>
      </c>
      <c r="P263" s="18"/>
      <c r="Q263" s="18"/>
      <c r="R263" s="18"/>
      <c r="S263" s="18"/>
      <c r="Y263" s="15">
        <v>0.12</v>
      </c>
      <c r="Z263" s="15">
        <f t="shared" si="317"/>
        <v>0.48</v>
      </c>
      <c r="AA263" s="15">
        <v>4</v>
      </c>
      <c r="AB263" s="16">
        <f t="shared" ca="1" si="311"/>
        <v>4.0274033333333339</v>
      </c>
      <c r="AC263" s="16">
        <f t="shared" ca="1" si="310"/>
        <v>4.0075366666666667</v>
      </c>
      <c r="AD263" s="16">
        <f t="shared" ca="1" si="310"/>
        <v>4.02203</v>
      </c>
      <c r="AE263" s="16">
        <f t="shared" ca="1" si="310"/>
        <v>3.9852699999999999</v>
      </c>
      <c r="AF263" s="16">
        <f t="shared" ca="1" si="310"/>
        <v>3.9961866666666666</v>
      </c>
      <c r="AG263" s="16">
        <f t="shared" ca="1" si="310"/>
        <v>3.9939666666666671</v>
      </c>
      <c r="AH263" s="16">
        <f t="shared" ca="1" si="310"/>
        <v>4.0356299999999994</v>
      </c>
      <c r="AI263" s="16">
        <f t="shared" ca="1" si="310"/>
        <v>4.1371933333333333</v>
      </c>
      <c r="AJ263" s="16">
        <f t="shared" ca="1" si="310"/>
        <v>4.4571733333333334</v>
      </c>
      <c r="AK263" s="16">
        <f t="shared" ca="1" si="310"/>
        <v>4.6850166666666659</v>
      </c>
      <c r="AL263" s="16">
        <f t="shared" ca="1" si="310"/>
        <v>5.8113799999999998</v>
      </c>
      <c r="AM263" s="16">
        <f t="shared" ca="1" si="310"/>
        <v>8.2538400000000003</v>
      </c>
      <c r="AN263" s="16">
        <f t="shared" ca="1" si="310"/>
        <v>17.95665</v>
      </c>
      <c r="AO263" s="16"/>
      <c r="AP263" s="16"/>
      <c r="AQ263" s="16"/>
      <c r="AR263" s="16"/>
      <c r="AU263" s="33">
        <f t="shared" ca="1" si="312"/>
        <v>4.2368100000000002</v>
      </c>
      <c r="AV263" s="15">
        <f t="shared" ca="1" si="313"/>
        <v>28</v>
      </c>
      <c r="AW263" s="33">
        <f t="shared" ca="1" si="314"/>
        <v>4.2738166666666668</v>
      </c>
      <c r="AX263" s="15">
        <f t="shared" ca="1" si="315"/>
        <v>33</v>
      </c>
      <c r="AY263" s="35">
        <f t="shared" ca="1" si="316"/>
        <v>8.6589270324339204E-3</v>
      </c>
    </row>
    <row r="264" spans="1:51" x14ac:dyDescent="0.3">
      <c r="A264" s="133">
        <v>258</v>
      </c>
      <c r="B264" s="17" t="s">
        <v>9</v>
      </c>
      <c r="C264" s="19">
        <f ca="1">VLOOKUP($B264,OFFSET(Push!$H$2,2,0,78,5),4,FALSE)</f>
        <v>0.85043000000000002</v>
      </c>
      <c r="D264" s="19">
        <f ca="1">VLOOKUP($B264,OFFSET(WLC!$B$759,2,Sintesi!D$3,78,5),4,FALSE)</f>
        <v>0.84726000000000001</v>
      </c>
      <c r="E264" s="19">
        <f ca="1">VLOOKUP($B264,OFFSET(WLC!$B$759,2,Sintesi!E$3,78,5),4,FALSE)</f>
        <v>0.84467999999999999</v>
      </c>
      <c r="F264" s="19">
        <f ca="1">VLOOKUP($B264,OFFSET(WLC!$B$759,2,Sintesi!F$3,78,5),4,FALSE)</f>
        <v>0.84433999999999998</v>
      </c>
      <c r="G264" s="19">
        <f ca="1">VLOOKUP($B264,OFFSET(WLC!$B$759,2,Sintesi!G$3,78,5),4,FALSE)</f>
        <v>0.84170999999999996</v>
      </c>
      <c r="H264" s="19">
        <f ca="1">VLOOKUP($B264,OFFSET(WLC!$B$759,2,Sintesi!H$3,78,5),4,FALSE)</f>
        <v>0.84108000000000005</v>
      </c>
      <c r="I264" s="19">
        <f ca="1">VLOOKUP($B264,OFFSET(WLC!$B$759,2,Sintesi!I$3,78,5),4,FALSE)</f>
        <v>0.83116999999999996</v>
      </c>
      <c r="J264" s="19">
        <f ca="1">VLOOKUP($B264,OFFSET(WLC!$B$759,2,Sintesi!J$3,78,5),4,FALSE)</f>
        <v>0.81391999999999998</v>
      </c>
      <c r="K264" s="19">
        <f ca="1">VLOOKUP($B264,OFFSET(WLC!$B$759,2,Sintesi!K$3,78,5),4,FALSE)</f>
        <v>0.77805000000000002</v>
      </c>
      <c r="L264" s="19">
        <f ca="1">VLOOKUP($B264,OFFSET(WLC!$B$759,2,Sintesi!L$3,78,5),4,FALSE)</f>
        <v>0.74085999999999996</v>
      </c>
      <c r="M264" s="19">
        <f ca="1">VLOOKUP($B264,OFFSET(WLC!$B$759,2,Sintesi!M$3,78,5),4,FALSE)</f>
        <v>0.66329000000000005</v>
      </c>
      <c r="N264" s="19">
        <f ca="1">VLOOKUP($B264,OFFSET(WLC!$B$759,2,Sintesi!N$3,78,5),4,FALSE)</f>
        <v>0.52087000000000006</v>
      </c>
      <c r="O264" s="19">
        <f ca="1">VLOOKUP($B264,OFFSET(WLC!$B$759,2,Sintesi!O$3,78,5),4,FALSE)</f>
        <v>0.30554999999999999</v>
      </c>
      <c r="P264" s="19"/>
      <c r="Q264" s="19"/>
      <c r="R264" s="19"/>
      <c r="S264" s="19"/>
      <c r="Y264" s="15">
        <v>0.12</v>
      </c>
      <c r="Z264" s="15">
        <f t="shared" si="317"/>
        <v>0.36</v>
      </c>
      <c r="AA264" s="15">
        <v>3</v>
      </c>
      <c r="AB264" s="16">
        <f t="shared" ca="1" si="311"/>
        <v>3.7809900000000005</v>
      </c>
      <c r="AC264" s="16">
        <f t="shared" ca="1" si="310"/>
        <v>3.7586300000000001</v>
      </c>
      <c r="AD264" s="16">
        <f t="shared" ca="1" si="310"/>
        <v>3.76647</v>
      </c>
      <c r="AE264" s="16">
        <f t="shared" ca="1" si="310"/>
        <v>3.73373</v>
      </c>
      <c r="AF264" s="16">
        <f t="shared" ca="1" si="310"/>
        <v>3.7370900000000002</v>
      </c>
      <c r="AG264" s="16">
        <f t="shared" ca="1" si="310"/>
        <v>3.7274900000000004</v>
      </c>
      <c r="AH264" s="16">
        <f t="shared" ca="1" si="310"/>
        <v>3.7466200000000001</v>
      </c>
      <c r="AI264" s="16">
        <f t="shared" ca="1" si="310"/>
        <v>3.8067700000000002</v>
      </c>
      <c r="AJ264" s="16">
        <f t="shared" ca="1" si="310"/>
        <v>4.0208300000000001</v>
      </c>
      <c r="AK264" s="16">
        <f t="shared" ca="1" si="310"/>
        <v>4.1572399999999998</v>
      </c>
      <c r="AL264" s="16">
        <f t="shared" ca="1" si="310"/>
        <v>4.95106</v>
      </c>
      <c r="AM264" s="16">
        <f t="shared" ca="1" si="310"/>
        <v>6.7035800000000005</v>
      </c>
      <c r="AN264" s="16">
        <f t="shared" ca="1" si="310"/>
        <v>13.882860000000001</v>
      </c>
      <c r="AO264" s="16"/>
      <c r="AP264" s="16"/>
      <c r="AQ264" s="16"/>
      <c r="AR264" s="16"/>
      <c r="AU264" s="33">
        <f t="shared" ca="1" si="312"/>
        <v>3.9852699999999999</v>
      </c>
      <c r="AV264" s="15">
        <f t="shared" ca="1" si="313"/>
        <v>28</v>
      </c>
      <c r="AW264" s="33">
        <f t="shared" ca="1" si="314"/>
        <v>4.0274033333333339</v>
      </c>
      <c r="AX264" s="15">
        <f t="shared" ca="1" si="315"/>
        <v>33</v>
      </c>
      <c r="AY264" s="35">
        <f t="shared" ca="1" si="316"/>
        <v>1.0461662229012908E-2</v>
      </c>
    </row>
    <row r="265" spans="1:51" x14ac:dyDescent="0.3">
      <c r="A265" s="133">
        <v>259</v>
      </c>
      <c r="B265" s="12" t="s">
        <v>10</v>
      </c>
      <c r="C265" s="13">
        <f ca="1">VLOOKUP($B265,OFFSET(Push!$H$2,2,0,78,5),4,FALSE)</f>
        <v>10.087870000000001</v>
      </c>
      <c r="D265" s="13">
        <f ca="1">VLOOKUP($B265,OFFSET(WLC!$B$759,2,Sintesi!D$3,78,5),4,FALSE)</f>
        <v>9.8422599999999996</v>
      </c>
      <c r="E265" s="13">
        <f ca="1">VLOOKUP($B265,OFFSET(WLC!$B$759,2,Sintesi!E$3,78,5),4,FALSE)</f>
        <v>9.9711200000000009</v>
      </c>
      <c r="F265" s="13">
        <f ca="1">VLOOKUP($B265,OFFSET(WLC!$B$759,2,Sintesi!F$3,78,5),4,FALSE)</f>
        <v>9.7792999999999992</v>
      </c>
      <c r="G265" s="13">
        <f ca="1">VLOOKUP($B265,OFFSET(WLC!$B$759,2,Sintesi!G$3,78,5),4,FALSE)</f>
        <v>9.7870399999999993</v>
      </c>
      <c r="H265" s="13">
        <f ca="1">VLOOKUP($B265,OFFSET(WLC!$B$759,2,Sintesi!H$3,78,5),4,FALSE)</f>
        <v>9.9812499999999993</v>
      </c>
      <c r="I265" s="13">
        <f ca="1">VLOOKUP($B265,OFFSET(WLC!$B$759,2,Sintesi!I$3,78,5),4,FALSE)</f>
        <v>10.236409999999999</v>
      </c>
      <c r="J265" s="13">
        <f ca="1">VLOOKUP($B265,OFFSET(WLC!$B$759,2,Sintesi!J$3,78,5),4,FALSE)</f>
        <v>10.60389</v>
      </c>
      <c r="K265" s="13">
        <f ca="1">VLOOKUP($B265,OFFSET(WLC!$B$759,2,Sintesi!K$3,78,5),4,FALSE)</f>
        <v>11.837440000000001</v>
      </c>
      <c r="L265" s="13">
        <f ca="1">VLOOKUP($B265,OFFSET(WLC!$B$759,2,Sintesi!L$3,78,5),4,FALSE)</f>
        <v>12.51722</v>
      </c>
      <c r="M265" s="13">
        <f ca="1">VLOOKUP($B265,OFFSET(WLC!$B$759,2,Sintesi!M$3,78,5),4,FALSE)</f>
        <v>15.843019999999999</v>
      </c>
      <c r="N265" s="13">
        <f ca="1">VLOOKUP($B265,OFFSET(WLC!$B$759,2,Sintesi!N$3,78,5),4,FALSE)</f>
        <v>22.048490000000001</v>
      </c>
      <c r="O265" s="13">
        <f ca="1">VLOOKUP($B265,OFFSET(WLC!$B$759,2,Sintesi!O$3,78,5),4,FALSE)</f>
        <v>43.043709999999997</v>
      </c>
      <c r="P265" s="13"/>
      <c r="Q265" s="13"/>
      <c r="R265" s="13"/>
      <c r="S265" s="13"/>
      <c r="Y265" s="15">
        <v>0.12</v>
      </c>
      <c r="Z265" s="15">
        <f t="shared" si="317"/>
        <v>0.24</v>
      </c>
      <c r="AA265" s="15">
        <v>2</v>
      </c>
      <c r="AB265" s="16">
        <f t="shared" ca="1" si="311"/>
        <v>3.5345766666666671</v>
      </c>
      <c r="AC265" s="16">
        <f t="shared" ca="1" si="310"/>
        <v>3.5097233333333335</v>
      </c>
      <c r="AD265" s="16">
        <f t="shared" ca="1" si="310"/>
        <v>3.51091</v>
      </c>
      <c r="AE265" s="16">
        <f t="shared" ca="1" si="310"/>
        <v>3.4821900000000001</v>
      </c>
      <c r="AF265" s="16">
        <f t="shared" ca="1" si="310"/>
        <v>3.477993333333333</v>
      </c>
      <c r="AG265" s="16">
        <f t="shared" ca="1" si="310"/>
        <v>3.4610133333333337</v>
      </c>
      <c r="AH265" s="16">
        <f t="shared" ca="1" si="310"/>
        <v>3.4576099999999999</v>
      </c>
      <c r="AI265" s="16">
        <f t="shared" ca="1" si="310"/>
        <v>3.4763466666666667</v>
      </c>
      <c r="AJ265" s="16">
        <f t="shared" ca="1" si="310"/>
        <v>3.5844866666666668</v>
      </c>
      <c r="AK265" s="16">
        <f t="shared" ca="1" si="310"/>
        <v>3.6294633333333328</v>
      </c>
      <c r="AL265" s="16">
        <f t="shared" ca="1" si="310"/>
        <v>4.0907400000000003</v>
      </c>
      <c r="AM265" s="16">
        <f t="shared" ca="1" si="310"/>
        <v>5.1533199999999999</v>
      </c>
      <c r="AN265" s="16">
        <f t="shared" ca="1" si="310"/>
        <v>9.8090700000000002</v>
      </c>
      <c r="AO265" s="16"/>
      <c r="AP265" s="16"/>
      <c r="AQ265" s="16"/>
      <c r="AR265" s="16"/>
      <c r="AU265" s="33">
        <f t="shared" ca="1" si="312"/>
        <v>3.7274900000000004</v>
      </c>
      <c r="AV265" s="15">
        <f t="shared" ca="1" si="313"/>
        <v>24</v>
      </c>
      <c r="AW265" s="33">
        <f t="shared" ca="1" si="314"/>
        <v>3.7809900000000005</v>
      </c>
      <c r="AX265" s="15">
        <f t="shared" ca="1" si="315"/>
        <v>33</v>
      </c>
      <c r="AY265" s="35">
        <f t="shared" ca="1" si="316"/>
        <v>1.4149733270915843E-2</v>
      </c>
    </row>
    <row r="266" spans="1:51" x14ac:dyDescent="0.3">
      <c r="A266" s="133">
        <v>260</v>
      </c>
      <c r="B266" s="12" t="s">
        <v>11</v>
      </c>
      <c r="C266" s="13">
        <f ca="1">VLOOKUP($B266,OFFSET(Push!$H$2,2,0,78,5),4,FALSE)</f>
        <v>1.5902099999999999</v>
      </c>
      <c r="D266" s="13">
        <f ca="1">VLOOKUP($B266,OFFSET(WLC!$B$759,2,Sintesi!D$3,78,5),4,FALSE)</f>
        <v>1.6096600000000001</v>
      </c>
      <c r="E266" s="13">
        <f ca="1">VLOOKUP($B266,OFFSET(WLC!$B$759,2,Sintesi!E$3,78,5),4,FALSE)</f>
        <v>1.65839</v>
      </c>
      <c r="F266" s="13">
        <f ca="1">VLOOKUP($B266,OFFSET(WLC!$B$759,2,Sintesi!F$3,78,5),4,FALSE)</f>
        <v>1.6200399999999999</v>
      </c>
      <c r="G266" s="13">
        <f ca="1">VLOOKUP($B266,OFFSET(WLC!$B$759,2,Sintesi!G$3,78,5),4,FALSE)</f>
        <v>1.66923</v>
      </c>
      <c r="H266" s="13">
        <f ca="1">VLOOKUP($B266,OFFSET(WLC!$B$759,2,Sintesi!H$3,78,5),4,FALSE)</f>
        <v>1.71268</v>
      </c>
      <c r="I266" s="13">
        <f ca="1">VLOOKUP($B266,OFFSET(WLC!$B$759,2,Sintesi!I$3,78,5),4,FALSE)</f>
        <v>1.8789199999999999</v>
      </c>
      <c r="J266" s="13">
        <f ca="1">VLOOKUP($B266,OFFSET(WLC!$B$759,2,Sintesi!J$3,78,5),4,FALSE)</f>
        <v>2.1583100000000002</v>
      </c>
      <c r="K266" s="13">
        <f ca="1">VLOOKUP($B266,OFFSET(WLC!$B$759,2,Sintesi!K$3,78,5),4,FALSE)</f>
        <v>2.92482</v>
      </c>
      <c r="L266" s="13">
        <f ca="1">VLOOKUP($B266,OFFSET(WLC!$B$759,2,Sintesi!L$3,78,5),4,FALSE)</f>
        <v>3.5727899999999999</v>
      </c>
      <c r="M266" s="13">
        <f ca="1">VLOOKUP($B266,OFFSET(WLC!$B$759,2,Sintesi!M$3,78,5),4,FALSE)</f>
        <v>6.0656299999999996</v>
      </c>
      <c r="N266" s="13">
        <f ca="1">VLOOKUP($B266,OFFSET(WLC!$B$759,2,Sintesi!N$3,78,5),4,FALSE)</f>
        <v>11.263260000000001</v>
      </c>
      <c r="O266" s="13">
        <f ca="1">VLOOKUP($B266,OFFSET(WLC!$B$759,2,Sintesi!O$3,78,5),4,FALSE)</f>
        <v>30.876899999999999</v>
      </c>
      <c r="P266" s="13"/>
      <c r="Q266" s="13"/>
      <c r="R266" s="13"/>
      <c r="S266" s="13"/>
      <c r="Y266" s="15">
        <v>0.12</v>
      </c>
      <c r="Z266" s="15">
        <f t="shared" si="317"/>
        <v>0.12</v>
      </c>
      <c r="AA266" s="15">
        <v>1</v>
      </c>
      <c r="AB266" s="16">
        <f t="shared" ca="1" si="311"/>
        <v>3.2881633333333338</v>
      </c>
      <c r="AC266" s="16">
        <f t="shared" ca="1" si="310"/>
        <v>3.2608166666666669</v>
      </c>
      <c r="AD266" s="16">
        <f t="shared" ca="1" si="310"/>
        <v>3.25535</v>
      </c>
      <c r="AE266" s="16">
        <f t="shared" ca="1" si="310"/>
        <v>3.2306499999999998</v>
      </c>
      <c r="AF266" s="16">
        <f t="shared" ca="1" si="310"/>
        <v>3.2188966666666667</v>
      </c>
      <c r="AG266" s="16">
        <f t="shared" ca="1" si="310"/>
        <v>3.194536666666667</v>
      </c>
      <c r="AH266" s="16">
        <f t="shared" ca="1" si="310"/>
        <v>3.1685999999999996</v>
      </c>
      <c r="AI266" s="16">
        <f t="shared" ca="1" si="310"/>
        <v>3.1459233333333332</v>
      </c>
      <c r="AJ266" s="16">
        <f t="shared" ca="1" si="310"/>
        <v>3.1481433333333335</v>
      </c>
      <c r="AK266" s="16">
        <f t="shared" ca="1" si="310"/>
        <v>3.1016866666666663</v>
      </c>
      <c r="AL266" s="16">
        <f t="shared" ca="1" si="310"/>
        <v>3.2304199999999996</v>
      </c>
      <c r="AM266" s="16">
        <f t="shared" ca="1" si="310"/>
        <v>3.6030600000000002</v>
      </c>
      <c r="AN266" s="16">
        <f t="shared" ca="1" si="310"/>
        <v>5.7352799999999995</v>
      </c>
      <c r="AO266" s="16"/>
      <c r="AP266" s="16"/>
      <c r="AQ266" s="16"/>
      <c r="AR266" s="16"/>
      <c r="AU266" s="33">
        <f t="shared" ca="1" si="312"/>
        <v>3.4576099999999999</v>
      </c>
      <c r="AV266" s="15">
        <f t="shared" ca="1" si="313"/>
        <v>22</v>
      </c>
      <c r="AW266" s="33">
        <f t="shared" ca="1" si="314"/>
        <v>3.5345766666666671</v>
      </c>
      <c r="AX266" s="15">
        <f t="shared" ca="1" si="315"/>
        <v>33</v>
      </c>
      <c r="AY266" s="35">
        <f t="shared" ca="1" si="316"/>
        <v>2.1775356407603915E-2</v>
      </c>
    </row>
    <row r="267" spans="1:51" x14ac:dyDescent="0.3">
      <c r="A267" s="133">
        <v>261</v>
      </c>
      <c r="B267" s="12" t="s">
        <v>12</v>
      </c>
      <c r="C267" s="13">
        <f ca="1">VLOOKUP($B267,OFFSET(Push!$H$2,2,0,78,5),4,FALSE)</f>
        <v>32</v>
      </c>
      <c r="D267" s="13">
        <f ca="1">VLOOKUP($B267,OFFSET(WLC!$B$759,2,Sintesi!D$3,78,5),4,FALSE)</f>
        <v>80.5</v>
      </c>
      <c r="E267" s="13">
        <f ca="1">VLOOKUP($B267,OFFSET(WLC!$B$759,2,Sintesi!E$3,78,5),4,FALSE)</f>
        <v>92.5</v>
      </c>
      <c r="F267" s="13">
        <f ca="1">VLOOKUP($B267,OFFSET(WLC!$B$759,2,Sintesi!F$3,78,5),4,FALSE)</f>
        <v>117</v>
      </c>
      <c r="G267" s="13">
        <f ca="1">VLOOKUP($B267,OFFSET(WLC!$B$759,2,Sintesi!G$3,78,5),4,FALSE)</f>
        <v>124.5</v>
      </c>
      <c r="H267" s="13">
        <f ca="1">VLOOKUP($B267,OFFSET(WLC!$B$759,2,Sintesi!H$3,78,5),4,FALSE)</f>
        <v>147</v>
      </c>
      <c r="I267" s="13">
        <f ca="1">VLOOKUP($B267,OFFSET(WLC!$B$759,2,Sintesi!I$3,78,5),4,FALSE)</f>
        <v>141.5</v>
      </c>
      <c r="J267" s="13">
        <f ca="1">VLOOKUP($B267,OFFSET(WLC!$B$759,2,Sintesi!J$3,78,5),4,FALSE)</f>
        <v>140.5</v>
      </c>
      <c r="K267" s="13">
        <f ca="1">VLOOKUP($B267,OFFSET(WLC!$B$759,2,Sintesi!K$3,78,5),4,FALSE)</f>
        <v>147.5</v>
      </c>
      <c r="L267" s="13">
        <f ca="1">VLOOKUP($B267,OFFSET(WLC!$B$759,2,Sintesi!L$3,78,5),4,FALSE)</f>
        <v>105</v>
      </c>
      <c r="M267" s="13">
        <f ca="1">VLOOKUP($B267,OFFSET(WLC!$B$759,2,Sintesi!M$3,78,5),4,FALSE)</f>
        <v>121</v>
      </c>
      <c r="N267" s="13">
        <f ca="1">VLOOKUP($B267,OFFSET(WLC!$B$759,2,Sintesi!N$3,78,5),4,FALSE)</f>
        <v>123.5</v>
      </c>
      <c r="O267" s="13">
        <f ca="1">VLOOKUP($B267,OFFSET(WLC!$B$759,2,Sintesi!O$3,78,5),4,FALSE)</f>
        <v>138.5</v>
      </c>
      <c r="P267" s="13"/>
      <c r="Q267" s="13"/>
      <c r="R267" s="13"/>
      <c r="S267" s="13"/>
      <c r="Y267" s="15">
        <v>0.12</v>
      </c>
      <c r="Z267" s="15">
        <f t="shared" si="317"/>
        <v>0.06</v>
      </c>
      <c r="AA267" s="20">
        <v>0.5</v>
      </c>
      <c r="AB267" s="16">
        <f t="shared" ca="1" si="311"/>
        <v>3.1649566666666669</v>
      </c>
      <c r="AC267" s="16">
        <f t="shared" ca="1" si="310"/>
        <v>3.1363633333333336</v>
      </c>
      <c r="AD267" s="16">
        <f t="shared" ca="1" si="310"/>
        <v>3.12757</v>
      </c>
      <c r="AE267" s="16">
        <f t="shared" ca="1" si="310"/>
        <v>3.1048800000000001</v>
      </c>
      <c r="AF267" s="16">
        <f t="shared" ca="1" si="310"/>
        <v>3.0893483333333331</v>
      </c>
      <c r="AG267" s="16">
        <f t="shared" ca="1" si="310"/>
        <v>3.0612983333333337</v>
      </c>
      <c r="AH267" s="16">
        <f t="shared" ca="1" si="310"/>
        <v>3.024095</v>
      </c>
      <c r="AI267" s="16">
        <f t="shared" ca="1" si="310"/>
        <v>2.9807116666666666</v>
      </c>
      <c r="AJ267" s="16">
        <f t="shared" ca="1" si="310"/>
        <v>2.9299716666666669</v>
      </c>
      <c r="AK267" s="16">
        <f t="shared" ca="1" si="310"/>
        <v>2.8377983333333328</v>
      </c>
      <c r="AL267" s="16">
        <f t="shared" ca="1" si="310"/>
        <v>2.8002599999999997</v>
      </c>
      <c r="AM267" s="16">
        <f t="shared" ca="1" si="310"/>
        <v>2.8279299999999998</v>
      </c>
      <c r="AN267" s="16">
        <f t="shared" ca="1" si="310"/>
        <v>3.698385</v>
      </c>
      <c r="AO267" s="16"/>
      <c r="AP267" s="16"/>
      <c r="AQ267" s="16"/>
      <c r="AR267" s="16"/>
      <c r="AU267" s="33">
        <f t="shared" ca="1" si="312"/>
        <v>3.1016866666666663</v>
      </c>
      <c r="AV267" s="15">
        <f t="shared" ca="1" si="313"/>
        <v>16</v>
      </c>
      <c r="AW267" s="33">
        <f t="shared" ca="1" si="314"/>
        <v>3.2881633333333338</v>
      </c>
      <c r="AX267" s="15">
        <f t="shared" ca="1" si="315"/>
        <v>33</v>
      </c>
      <c r="AY267" s="35">
        <f t="shared" ca="1" si="316"/>
        <v>5.6711497502658775E-2</v>
      </c>
    </row>
    <row r="268" spans="1:51" x14ac:dyDescent="0.3">
      <c r="A268" s="133">
        <v>262</v>
      </c>
      <c r="B268" s="12" t="s">
        <v>13</v>
      </c>
      <c r="C268" s="13">
        <f ca="1">VLOOKUP($B268,OFFSET(Push!$H$2,2,0,78,5),4,FALSE)</f>
        <v>18.056439999999998</v>
      </c>
      <c r="D268" s="13">
        <f ca="1">VLOOKUP($B268,OFFSET(WLC!$B$759,2,Sintesi!D$3,78,5),4,FALSE)</f>
        <v>18.01172</v>
      </c>
      <c r="E268" s="13">
        <f ca="1">VLOOKUP($B268,OFFSET(WLC!$B$759,2,Sintesi!E$3,78,5),4,FALSE)</f>
        <v>17.922239999999999</v>
      </c>
      <c r="F268" s="13">
        <f ca="1">VLOOKUP($B268,OFFSET(WLC!$B$759,2,Sintesi!F$3,78,5),4,FALSE)</f>
        <v>17.84845</v>
      </c>
      <c r="G268" s="13">
        <f ca="1">VLOOKUP($B268,OFFSET(WLC!$B$759,2,Sintesi!G$3,78,5),4,FALSE)</f>
        <v>17.8248</v>
      </c>
      <c r="H268" s="13">
        <f ca="1">VLOOKUP($B268,OFFSET(WLC!$B$759,2,Sintesi!H$3,78,5),4,FALSE)</f>
        <v>17.73565</v>
      </c>
      <c r="I268" s="13">
        <f ca="1">VLOOKUP($B268,OFFSET(WLC!$B$759,2,Sintesi!I$3,78,5),4,FALSE)</f>
        <v>17.58398</v>
      </c>
      <c r="J268" s="13">
        <f ca="1">VLOOKUP($B268,OFFSET(WLC!$B$759,2,Sintesi!J$3,78,5),4,FALSE)</f>
        <v>17.402419999999999</v>
      </c>
      <c r="K268" s="13">
        <f ca="1">VLOOKUP($B268,OFFSET(WLC!$B$759,2,Sintesi!K$3,78,5),4,FALSE)</f>
        <v>17.230689999999999</v>
      </c>
      <c r="L268" s="13">
        <f ca="1">VLOOKUP($B268,OFFSET(WLC!$B$759,2,Sintesi!L$3,78,5),4,FALSE)</f>
        <v>16.791039999999999</v>
      </c>
      <c r="M268" s="13">
        <f ca="1">VLOOKUP($B268,OFFSET(WLC!$B$759,2,Sintesi!M$3,78,5),4,FALSE)</f>
        <v>16.69624</v>
      </c>
      <c r="N268" s="13">
        <f ca="1">VLOOKUP($B268,OFFSET(WLC!$B$759,2,Sintesi!N$3,78,5),4,FALSE)</f>
        <v>16.094950000000001</v>
      </c>
      <c r="O268" s="13">
        <f ca="1">VLOOKUP($B268,OFFSET(WLC!$B$759,2,Sintesi!O$3,78,5),4,FALSE)</f>
        <v>17.698979999999999</v>
      </c>
      <c r="P268" s="13"/>
      <c r="Q268" s="13"/>
      <c r="R268" s="13"/>
      <c r="S268" s="13"/>
      <c r="Y268" s="15">
        <v>0.12</v>
      </c>
      <c r="Z268" s="15">
        <f t="shared" si="317"/>
        <v>3.9999999999999994E-2</v>
      </c>
      <c r="AA268" s="20">
        <f>1/3</f>
        <v>0.33333333333333331</v>
      </c>
      <c r="AB268" s="16">
        <f t="shared" ca="1" si="311"/>
        <v>3.123887777777778</v>
      </c>
      <c r="AC268" s="16">
        <f t="shared" ca="1" si="310"/>
        <v>3.0948788888888892</v>
      </c>
      <c r="AD268" s="16">
        <f t="shared" ca="1" si="310"/>
        <v>3.0849766666666665</v>
      </c>
      <c r="AE268" s="16">
        <f t="shared" ca="1" si="310"/>
        <v>3.0629566666666665</v>
      </c>
      <c r="AF268" s="16">
        <f t="shared" ca="1" si="310"/>
        <v>3.0461655555555556</v>
      </c>
      <c r="AG268" s="16">
        <f t="shared" ca="1" si="310"/>
        <v>3.016885555555556</v>
      </c>
      <c r="AH268" s="16">
        <f t="shared" ca="1" si="310"/>
        <v>2.9759266666666666</v>
      </c>
      <c r="AI268" s="16">
        <f t="shared" ca="1" si="310"/>
        <v>2.9256411111111111</v>
      </c>
      <c r="AJ268" s="16">
        <f t="shared" ca="1" si="310"/>
        <v>2.8572477777777778</v>
      </c>
      <c r="AK268" s="16">
        <f t="shared" ca="1" si="310"/>
        <v>2.7498355555555554</v>
      </c>
      <c r="AL268" s="16">
        <f t="shared" ca="1" si="310"/>
        <v>2.6568733333333334</v>
      </c>
      <c r="AM268" s="16">
        <f t="shared" ca="1" si="310"/>
        <v>2.5695533333333334</v>
      </c>
      <c r="AN268" s="16">
        <f t="shared" ca="1" si="310"/>
        <v>3.0194200000000002</v>
      </c>
      <c r="AO268" s="16"/>
      <c r="AP268" s="16"/>
      <c r="AQ268" s="16"/>
      <c r="AR268" s="16"/>
      <c r="AU268" s="33">
        <f t="shared" ca="1" si="312"/>
        <v>2.8002599999999997</v>
      </c>
      <c r="AV268" s="15">
        <f t="shared" ca="1" si="313"/>
        <v>14</v>
      </c>
      <c r="AW268" s="33">
        <f t="shared" ca="1" si="314"/>
        <v>3.1649566666666669</v>
      </c>
      <c r="AX268" s="15">
        <f t="shared" ca="1" si="315"/>
        <v>33</v>
      </c>
      <c r="AY268" s="35">
        <f t="shared" ca="1" si="316"/>
        <v>0.11522959240094928</v>
      </c>
    </row>
    <row r="269" spans="1:51" x14ac:dyDescent="0.3">
      <c r="A269" s="133">
        <v>263</v>
      </c>
      <c r="B269" s="12" t="s">
        <v>14</v>
      </c>
      <c r="C269" s="31">
        <f ca="1">VLOOKUP($B269,OFFSET(Push!$H$2,2,0,78,5),4,FALSE)</f>
        <v>15.807449999999999</v>
      </c>
      <c r="D269" s="31">
        <f ca="1">VLOOKUP($B269,OFFSET(WLC!$B$759,2,Sintesi!D$3,78,5),4,FALSE)</f>
        <v>15.722720000000001</v>
      </c>
      <c r="E269" s="31">
        <f ca="1">VLOOKUP($B269,OFFSET(WLC!$B$759,2,Sintesi!E$3,78,5),4,FALSE)</f>
        <v>15.60717</v>
      </c>
      <c r="F269" s="31">
        <f ca="1">VLOOKUP($B269,OFFSET(WLC!$B$759,2,Sintesi!F$3,78,5),4,FALSE)</f>
        <v>15.540430000000001</v>
      </c>
      <c r="G269" s="31">
        <f ca="1">VLOOKUP($B269,OFFSET(WLC!$B$759,2,Sintesi!G$3,78,5),4,FALSE)</f>
        <v>15.4908</v>
      </c>
      <c r="H269" s="31">
        <f ca="1">VLOOKUP($B269,OFFSET(WLC!$B$759,2,Sintesi!H$3,78,5),4,FALSE)</f>
        <v>15.40255</v>
      </c>
      <c r="I269" s="31">
        <f ca="1">VLOOKUP($B269,OFFSET(WLC!$B$759,2,Sintesi!I$3,78,5),4,FALSE)</f>
        <v>15.136749999999999</v>
      </c>
      <c r="J269" s="31">
        <f ca="1">VLOOKUP($B269,OFFSET(WLC!$B$759,2,Sintesi!J$3,78,5),4,FALSE)</f>
        <v>14.726610000000001</v>
      </c>
      <c r="K269" s="31">
        <f ca="1">VLOOKUP($B269,OFFSET(WLC!$B$759,2,Sintesi!K$3,78,5),4,FALSE)</f>
        <v>14.06245</v>
      </c>
      <c r="L269" s="31">
        <f ca="1">VLOOKUP($B269,OFFSET(WLC!$B$759,2,Sintesi!L$3,78,5),4,FALSE)</f>
        <v>13.21805</v>
      </c>
      <c r="M269" s="31">
        <f ca="1">VLOOKUP($B269,OFFSET(WLC!$B$759,2,Sintesi!M$3,78,5),4,FALSE)</f>
        <v>11.965920000000001</v>
      </c>
      <c r="N269" s="31">
        <f ca="1">VLOOKUP($B269,OFFSET(WLC!$B$759,2,Sintesi!N$3,78,5),4,FALSE)</f>
        <v>9.6945499999999996</v>
      </c>
      <c r="O269" s="31">
        <f ca="1">VLOOKUP($B269,OFFSET(WLC!$B$759,2,Sintesi!O$3,78,5),4,FALSE)</f>
        <v>7.0204399999999998</v>
      </c>
      <c r="P269" s="31"/>
      <c r="Q269" s="31"/>
      <c r="R269" s="31"/>
      <c r="S269" s="31"/>
      <c r="Y269" s="15">
        <v>0.12</v>
      </c>
      <c r="Z269" s="15">
        <f t="shared" si="317"/>
        <v>0.03</v>
      </c>
      <c r="AA269" s="20">
        <v>0.25</v>
      </c>
      <c r="AB269" s="16">
        <f t="shared" ca="1" si="311"/>
        <v>3.1033533333333336</v>
      </c>
      <c r="AC269" s="16">
        <f t="shared" ca="1" si="310"/>
        <v>3.074136666666667</v>
      </c>
      <c r="AD269" s="16">
        <f t="shared" ca="1" si="310"/>
        <v>3.0636799999999997</v>
      </c>
      <c r="AE269" s="16">
        <f t="shared" ca="1" si="310"/>
        <v>3.041995</v>
      </c>
      <c r="AF269" s="16">
        <f t="shared" ca="1" si="310"/>
        <v>3.0245741666666666</v>
      </c>
      <c r="AG269" s="16">
        <f t="shared" ca="1" si="310"/>
        <v>2.9946791666666668</v>
      </c>
      <c r="AH269" s="16">
        <f t="shared" ca="1" si="310"/>
        <v>2.9518424999999997</v>
      </c>
      <c r="AI269" s="16">
        <f t="shared" ca="1" si="310"/>
        <v>2.8981058333333336</v>
      </c>
      <c r="AJ269" s="16">
        <f t="shared" ca="1" si="310"/>
        <v>2.8208858333333335</v>
      </c>
      <c r="AK269" s="16">
        <f t="shared" ca="1" si="310"/>
        <v>2.7058541666666662</v>
      </c>
      <c r="AL269" s="16">
        <f t="shared" ca="1" si="310"/>
        <v>2.5851799999999998</v>
      </c>
      <c r="AM269" s="16">
        <f t="shared" ca="1" si="310"/>
        <v>2.4403649999999999</v>
      </c>
      <c r="AN269" s="16">
        <f t="shared" ca="1" si="310"/>
        <v>2.6799375000000003</v>
      </c>
      <c r="AO269" s="16"/>
      <c r="AP269" s="16"/>
      <c r="AQ269" s="16"/>
      <c r="AR269" s="16"/>
      <c r="AU269" s="33">
        <f t="shared" ca="1" si="312"/>
        <v>2.5695533333333334</v>
      </c>
      <c r="AV269" s="15">
        <f t="shared" ca="1" si="313"/>
        <v>12</v>
      </c>
      <c r="AW269" s="33">
        <f t="shared" ca="1" si="314"/>
        <v>3.123887777777778</v>
      </c>
      <c r="AX269" s="15">
        <f t="shared" ca="1" si="315"/>
        <v>33</v>
      </c>
      <c r="AY269" s="35">
        <f t="shared" ca="1" si="316"/>
        <v>0.17745017871249472</v>
      </c>
    </row>
    <row r="270" spans="1:51" x14ac:dyDescent="0.3">
      <c r="A270" s="133">
        <v>264</v>
      </c>
      <c r="B270" s="17" t="s">
        <v>30</v>
      </c>
      <c r="C270" s="18">
        <f ca="1">VLOOKUP($B270,OFFSET(Push!$H$2,2,0,78,5),4,FALSE)</f>
        <v>35.506740000000001</v>
      </c>
      <c r="D270" s="18">
        <f ca="1">VLOOKUP($B270,OFFSET(WLC!$B$759,2,Sintesi!D$3,78,5),4,FALSE)</f>
        <v>35.036140000000003</v>
      </c>
      <c r="E270" s="18">
        <f ca="1">VLOOKUP($B270,OFFSET(WLC!$B$759,2,Sintesi!E$3,78,5),4,FALSE)</f>
        <v>35.01605</v>
      </c>
      <c r="F270" s="18">
        <f ca="1">VLOOKUP($B270,OFFSET(WLC!$B$759,2,Sintesi!F$3,78,5),4,FALSE)</f>
        <v>34.715949999999999</v>
      </c>
      <c r="G270" s="18">
        <f ca="1">VLOOKUP($B270,OFFSET(WLC!$B$759,2,Sintesi!G$3,78,5),4,FALSE)</f>
        <v>34.36159</v>
      </c>
      <c r="H270" s="18">
        <f ca="1">VLOOKUP($B270,OFFSET(WLC!$B$759,2,Sintesi!H$3,78,5),4,FALSE)</f>
        <v>33.867289999999997</v>
      </c>
      <c r="I270" s="18">
        <f ca="1">VLOOKUP($B270,OFFSET(WLC!$B$759,2,Sintesi!I$3,78,5),4,FALSE)</f>
        <v>33.339860000000002</v>
      </c>
      <c r="J270" s="18">
        <f ca="1">VLOOKUP($B270,OFFSET(WLC!$B$759,2,Sintesi!J$3,78,5),4,FALSE)</f>
        <v>32.793419999999998</v>
      </c>
      <c r="K270" s="18">
        <f ca="1">VLOOKUP($B270,OFFSET(WLC!$B$759,2,Sintesi!K$3,78,5),4,FALSE)</f>
        <v>31.857289999999999</v>
      </c>
      <c r="L270" s="18">
        <f ca="1">VLOOKUP($B270,OFFSET(WLC!$B$759,2,Sintesi!L$3,78,5),4,FALSE)</f>
        <v>30.587530000000001</v>
      </c>
      <c r="M270" s="18">
        <f ca="1">VLOOKUP($B270,OFFSET(WLC!$B$759,2,Sintesi!M$3,78,5),4,FALSE)</f>
        <v>28.67052</v>
      </c>
      <c r="N270" s="18">
        <f ca="1">VLOOKUP($B270,OFFSET(WLC!$B$759,2,Sintesi!N$3,78,5),4,FALSE)</f>
        <v>26.274709999999999</v>
      </c>
      <c r="O270" s="18">
        <f ca="1">VLOOKUP($B270,OFFSET(WLC!$B$759,2,Sintesi!O$3,78,5),4,FALSE)</f>
        <v>22.760629999999999</v>
      </c>
      <c r="P270" s="18"/>
      <c r="Q270" s="18"/>
      <c r="R270" s="18"/>
      <c r="S270" s="18"/>
      <c r="AU270" s="33">
        <f t="shared" ca="1" si="312"/>
        <v>2.4403649999999999</v>
      </c>
      <c r="AV270" s="15">
        <f t="shared" ca="1" si="313"/>
        <v>12</v>
      </c>
      <c r="AW270" s="33">
        <f t="shared" ca="1" si="314"/>
        <v>3.1033533333333336</v>
      </c>
      <c r="AX270" s="15">
        <f t="shared" ca="1" si="315"/>
        <v>33</v>
      </c>
      <c r="AY270" s="35">
        <f t="shared" ca="1" si="316"/>
        <v>0.21363610975654304</v>
      </c>
    </row>
    <row r="271" spans="1:51" x14ac:dyDescent="0.3">
      <c r="A271" s="133">
        <v>265</v>
      </c>
      <c r="B271" s="17" t="s">
        <v>33</v>
      </c>
      <c r="C271" s="18">
        <f ca="1">VLOOKUP($B271,OFFSET(Push!$H$2,2,0,78,5),4,FALSE)</f>
        <v>112.40157000000001</v>
      </c>
      <c r="D271" s="18">
        <f ca="1">VLOOKUP($B271,OFFSET(WLC!$B$759,2,Sintesi!D$3,78,5),4,FALSE)</f>
        <v>110.80388000000001</v>
      </c>
      <c r="E271" s="18">
        <f ca="1">VLOOKUP($B271,OFFSET(WLC!$B$759,2,Sintesi!E$3,78,5),4,FALSE)</f>
        <v>110.80427</v>
      </c>
      <c r="F271" s="18">
        <f ca="1">VLOOKUP($B271,OFFSET(WLC!$B$759,2,Sintesi!F$3,78,5),4,FALSE)</f>
        <v>109.70957</v>
      </c>
      <c r="G271" s="18">
        <f ca="1">VLOOKUP($B271,OFFSET(WLC!$B$759,2,Sintesi!G$3,78,5),4,FALSE)</f>
        <v>108.60516</v>
      </c>
      <c r="H271" s="18">
        <f ca="1">VLOOKUP($B271,OFFSET(WLC!$B$759,2,Sintesi!H$3,78,5),4,FALSE)</f>
        <v>106.6906</v>
      </c>
      <c r="I271" s="18">
        <f ca="1">VLOOKUP($B271,OFFSET(WLC!$B$759,2,Sintesi!I$3,78,5),4,FALSE)</f>
        <v>104.82314</v>
      </c>
      <c r="J271" s="18">
        <f ca="1">VLOOKUP($B271,OFFSET(WLC!$B$759,2,Sintesi!J$3,78,5),4,FALSE)</f>
        <v>102.77363</v>
      </c>
      <c r="K271" s="18">
        <f ca="1">VLOOKUP($B271,OFFSET(WLC!$B$759,2,Sintesi!K$3,78,5),4,FALSE)</f>
        <v>99.315550000000002</v>
      </c>
      <c r="L271" s="18">
        <f ca="1">VLOOKUP($B271,OFFSET(WLC!$B$759,2,Sintesi!L$3,78,5),4,FALSE)</f>
        <v>94.350819999999999</v>
      </c>
      <c r="M271" s="18">
        <f ca="1">VLOOKUP($B271,OFFSET(WLC!$B$759,2,Sintesi!M$3,78,5),4,FALSE)</f>
        <v>87.237139999999997</v>
      </c>
      <c r="N271" s="18">
        <f ca="1">VLOOKUP($B271,OFFSET(WLC!$B$759,2,Sintesi!N$3,78,5),4,FALSE)</f>
        <v>78.275300000000001</v>
      </c>
      <c r="O271" s="18">
        <f ca="1">VLOOKUP($B271,OFFSET(WLC!$B$759,2,Sintesi!O$3,78,5),4,FALSE)</f>
        <v>66.09084</v>
      </c>
      <c r="P271" s="18"/>
      <c r="Q271" s="18"/>
      <c r="R271" s="18"/>
      <c r="S271" s="18"/>
      <c r="Y271" s="14" t="s">
        <v>75</v>
      </c>
    </row>
    <row r="272" spans="1:51" x14ac:dyDescent="0.3">
      <c r="A272" s="133">
        <v>266</v>
      </c>
      <c r="B272" s="12" t="s">
        <v>43</v>
      </c>
      <c r="C272" s="13">
        <f ca="1">VLOOKUP($B272,OFFSET(Push!$H$2,2,0,78,5),4,FALSE)</f>
        <v>5.9177900000000001</v>
      </c>
      <c r="D272" s="13">
        <f ca="1">VLOOKUP($B272,OFFSET(WLC!$B$759,2,Sintesi!D$3,78,5),4,FALSE)</f>
        <v>5.8393600000000001</v>
      </c>
      <c r="E272" s="13">
        <f ca="1">VLOOKUP($B272,OFFSET(WLC!$B$759,2,Sintesi!E$3,78,5),4,FALSE)</f>
        <v>5.8360099999999999</v>
      </c>
      <c r="F272" s="13">
        <f ca="1">VLOOKUP($B272,OFFSET(WLC!$B$759,2,Sintesi!F$3,78,5),4,FALSE)</f>
        <v>5.78599</v>
      </c>
      <c r="G272" s="13">
        <f ca="1">VLOOKUP($B272,OFFSET(WLC!$B$759,2,Sintesi!G$3,78,5),4,FALSE)</f>
        <v>5.7269300000000003</v>
      </c>
      <c r="H272" s="13">
        <f ca="1">VLOOKUP($B272,OFFSET(WLC!$B$759,2,Sintesi!H$3,78,5),4,FALSE)</f>
        <v>5.6445499999999997</v>
      </c>
      <c r="I272" s="13">
        <f ca="1">VLOOKUP($B272,OFFSET(WLC!$B$759,2,Sintesi!I$3,78,5),4,FALSE)</f>
        <v>5.5566399999999998</v>
      </c>
      <c r="J272" s="13">
        <f ca="1">VLOOKUP($B272,OFFSET(WLC!$B$759,2,Sintesi!J$3,78,5),4,FALSE)</f>
        <v>5.4655699999999996</v>
      </c>
      <c r="K272" s="13">
        <f ca="1">VLOOKUP($B272,OFFSET(WLC!$B$759,2,Sintesi!K$3,78,5),4,FALSE)</f>
        <v>5.3095499999999998</v>
      </c>
      <c r="L272" s="13">
        <f ca="1">VLOOKUP($B272,OFFSET(WLC!$B$759,2,Sintesi!L$3,78,5),4,FALSE)</f>
        <v>5.0979200000000002</v>
      </c>
      <c r="M272" s="13">
        <f ca="1">VLOOKUP($B272,OFFSET(WLC!$B$759,2,Sintesi!M$3,78,5),4,FALSE)</f>
        <v>4.7784199999999997</v>
      </c>
      <c r="N272" s="13">
        <f ca="1">VLOOKUP($B272,OFFSET(WLC!$B$759,2,Sintesi!N$3,78,5),4,FALSE)</f>
        <v>4.3791200000000003</v>
      </c>
      <c r="O272" s="13">
        <f ca="1">VLOOKUP($B272,OFFSET(WLC!$B$759,2,Sintesi!O$3,78,5),4,FALSE)</f>
        <v>3.7934399999999999</v>
      </c>
      <c r="P272" s="13"/>
      <c r="Q272" s="13"/>
      <c r="R272" s="13"/>
      <c r="S272" s="13"/>
      <c r="Y272" s="9" t="s">
        <v>71</v>
      </c>
      <c r="Z272" s="9" t="s">
        <v>72</v>
      </c>
      <c r="AA272" s="9" t="s">
        <v>74</v>
      </c>
      <c r="AB272" s="30" t="str">
        <f t="shared" ref="AB272:AR272" si="318">AB258</f>
        <v>Push</v>
      </c>
      <c r="AC272" s="9">
        <f t="shared" ca="1" si="318"/>
        <v>32</v>
      </c>
      <c r="AD272" s="9">
        <f t="shared" ca="1" si="318"/>
        <v>30</v>
      </c>
      <c r="AE272" s="9">
        <f t="shared" ca="1" si="318"/>
        <v>28</v>
      </c>
      <c r="AF272" s="9">
        <f t="shared" ca="1" si="318"/>
        <v>26</v>
      </c>
      <c r="AG272" s="9">
        <f t="shared" ca="1" si="318"/>
        <v>24</v>
      </c>
      <c r="AH272" s="9">
        <f t="shared" ca="1" si="318"/>
        <v>22</v>
      </c>
      <c r="AI272" s="9">
        <f t="shared" ca="1" si="318"/>
        <v>20</v>
      </c>
      <c r="AJ272" s="9">
        <f t="shared" ca="1" si="318"/>
        <v>18</v>
      </c>
      <c r="AK272" s="9">
        <f t="shared" ca="1" si="318"/>
        <v>16</v>
      </c>
      <c r="AL272" s="9">
        <f t="shared" ca="1" si="318"/>
        <v>14</v>
      </c>
      <c r="AM272" s="9">
        <f t="shared" ca="1" si="318"/>
        <v>12</v>
      </c>
      <c r="AN272" s="9">
        <f t="shared" ca="1" si="318"/>
        <v>10</v>
      </c>
      <c r="AO272" s="9" t="str">
        <f t="shared" si="318"/>
        <v>ND</v>
      </c>
      <c r="AP272" s="9" t="str">
        <f t="shared" si="318"/>
        <v>ND</v>
      </c>
      <c r="AQ272" s="9" t="str">
        <f t="shared" si="318"/>
        <v>ND</v>
      </c>
      <c r="AR272" s="9" t="str">
        <f t="shared" si="318"/>
        <v>ND</v>
      </c>
    </row>
    <row r="273" spans="1:51" x14ac:dyDescent="0.3">
      <c r="A273" s="133">
        <v>267</v>
      </c>
      <c r="B273" s="12" t="s">
        <v>44</v>
      </c>
      <c r="C273" s="13">
        <f ca="1">VLOOKUP($B273,OFFSET(Push!$H$2,2,0,78,5),4,FALSE)</f>
        <v>6.6881399999999998</v>
      </c>
      <c r="D273" s="13">
        <f ca="1">VLOOKUP($B273,OFFSET(WLC!$B$759,2,Sintesi!D$3,78,5),4,FALSE)</f>
        <v>6.5770499999999998</v>
      </c>
      <c r="E273" s="13">
        <f ca="1">VLOOKUP($B273,OFFSET(WLC!$B$759,2,Sintesi!E$3,78,5),4,FALSE)</f>
        <v>6.56921</v>
      </c>
      <c r="F273" s="13">
        <f ca="1">VLOOKUP($B273,OFFSET(WLC!$B$759,2,Sintesi!F$3,78,5),4,FALSE)</f>
        <v>6.5094200000000004</v>
      </c>
      <c r="G273" s="13">
        <f ca="1">VLOOKUP($B273,OFFSET(WLC!$B$759,2,Sintesi!G$3,78,5),4,FALSE)</f>
        <v>6.4321200000000003</v>
      </c>
      <c r="H273" s="13">
        <f ca="1">VLOOKUP($B273,OFFSET(WLC!$B$759,2,Sintesi!H$3,78,5),4,FALSE)</f>
        <v>6.3252499999999996</v>
      </c>
      <c r="I273" s="13">
        <f ca="1">VLOOKUP($B273,OFFSET(WLC!$B$759,2,Sintesi!I$3,78,5),4,FALSE)</f>
        <v>6.2122200000000003</v>
      </c>
      <c r="J273" s="13">
        <f ca="1">VLOOKUP($B273,OFFSET(WLC!$B$759,2,Sintesi!J$3,78,5),4,FALSE)</f>
        <v>6.0813199999999998</v>
      </c>
      <c r="K273" s="13">
        <f ca="1">VLOOKUP($B273,OFFSET(WLC!$B$759,2,Sintesi!K$3,78,5),4,FALSE)</f>
        <v>5.8769900000000002</v>
      </c>
      <c r="L273" s="13">
        <f ca="1">VLOOKUP($B273,OFFSET(WLC!$B$759,2,Sintesi!L$3,78,5),4,FALSE)</f>
        <v>5.60595</v>
      </c>
      <c r="M273" s="13">
        <f ca="1">VLOOKUP($B273,OFFSET(WLC!$B$759,2,Sintesi!M$3,78,5),4,FALSE)</f>
        <v>5.2147100000000002</v>
      </c>
      <c r="N273" s="13">
        <f ca="1">VLOOKUP($B273,OFFSET(WLC!$B$759,2,Sintesi!N$3,78,5),4,FALSE)</f>
        <v>4.7405299999999997</v>
      </c>
      <c r="O273" s="13">
        <f ca="1">VLOOKUP($B273,OFFSET(WLC!$B$759,2,Sintesi!O$3,78,5),4,FALSE)</f>
        <v>4.0920300000000003</v>
      </c>
      <c r="P273" s="13"/>
      <c r="Q273" s="13"/>
      <c r="R273" s="13"/>
      <c r="S273" s="13"/>
      <c r="Y273" s="15">
        <v>0.12</v>
      </c>
      <c r="Z273" s="15">
        <f t="shared" ref="Z273:Z274" si="319">Y273*AA273</f>
        <v>0.96</v>
      </c>
      <c r="AA273" s="15">
        <v>8</v>
      </c>
      <c r="AB273" s="16">
        <f t="shared" ref="AB273:AN273" ca="1" si="320">Price-Dir_Cost-AB259</f>
        <v>9.9869433333333326</v>
      </c>
      <c r="AC273" s="16">
        <f t="shared" ca="1" si="320"/>
        <v>9.9968366666666668</v>
      </c>
      <c r="AD273" s="16">
        <f t="shared" ca="1" si="320"/>
        <v>9.9557299999999991</v>
      </c>
      <c r="AE273" s="16">
        <f t="shared" ca="1" si="320"/>
        <v>10.008570000000001</v>
      </c>
      <c r="AF273" s="16">
        <f t="shared" ca="1" si="320"/>
        <v>9.9674266666666664</v>
      </c>
      <c r="AG273" s="16">
        <f t="shared" ca="1" si="320"/>
        <v>9.9401266666666661</v>
      </c>
      <c r="AH273" s="16">
        <f t="shared" ca="1" si="320"/>
        <v>9.8083299999999998</v>
      </c>
      <c r="AI273" s="16">
        <f t="shared" ca="1" si="320"/>
        <v>9.5411133333333336</v>
      </c>
      <c r="AJ273" s="16">
        <f t="shared" ca="1" si="320"/>
        <v>8.7974533333333333</v>
      </c>
      <c r="AK273" s="16">
        <f t="shared" ca="1" si="320"/>
        <v>8.2038766666666678</v>
      </c>
      <c r="AL273" s="16">
        <f t="shared" ca="1" si="320"/>
        <v>5.7473400000000012</v>
      </c>
      <c r="AM273" s="16">
        <f t="shared" ca="1" si="320"/>
        <v>0.54512000000000072</v>
      </c>
      <c r="AN273" s="16">
        <f t="shared" ca="1" si="320"/>
        <v>-19.251809999999999</v>
      </c>
      <c r="AO273" s="16"/>
      <c r="AP273" s="16"/>
      <c r="AQ273" s="16"/>
      <c r="AR273" s="16"/>
    </row>
    <row r="274" spans="1:51" x14ac:dyDescent="0.3">
      <c r="A274" s="133">
        <v>268</v>
      </c>
      <c r="B274" s="12" t="s">
        <v>19</v>
      </c>
      <c r="C274" s="13">
        <f ca="1">VLOOKUP($B274,OFFSET(Push!$H$2,2,0,78,5),4,FALSE)</f>
        <v>1.6825300000000001</v>
      </c>
      <c r="D274" s="13">
        <f ca="1">VLOOKUP($B274,OFFSET(WLC!$B$759,2,Sintesi!D$3,78,5),4,FALSE)</f>
        <v>1.6567700000000001</v>
      </c>
      <c r="E274" s="13">
        <f ca="1">VLOOKUP($B274,OFFSET(WLC!$B$759,2,Sintesi!E$3,78,5),4,FALSE)</f>
        <v>1.65567</v>
      </c>
      <c r="F274" s="13">
        <f ca="1">VLOOKUP($B274,OFFSET(WLC!$B$759,2,Sintesi!F$3,78,5),4,FALSE)</f>
        <v>1.6415299999999999</v>
      </c>
      <c r="G274" s="13">
        <f ca="1">VLOOKUP($B274,OFFSET(WLC!$B$759,2,Sintesi!G$3,78,5),4,FALSE)</f>
        <v>1.6245499999999999</v>
      </c>
      <c r="H274" s="13">
        <f ca="1">VLOOKUP($B274,OFFSET(WLC!$B$759,2,Sintesi!H$3,78,5),4,FALSE)</f>
        <v>1.59945</v>
      </c>
      <c r="I274" s="13">
        <f ca="1">VLOOKUP($B274,OFFSET(WLC!$B$759,2,Sintesi!I$3,78,5),4,FALSE)</f>
        <v>1.5744899999999999</v>
      </c>
      <c r="J274" s="13">
        <f ca="1">VLOOKUP($B274,OFFSET(WLC!$B$759,2,Sintesi!J$3,78,5),4,FALSE)</f>
        <v>1.5464100000000001</v>
      </c>
      <c r="K274" s="13">
        <f ca="1">VLOOKUP($B274,OFFSET(WLC!$B$759,2,Sintesi!K$3,78,5),4,FALSE)</f>
        <v>1.49925</v>
      </c>
      <c r="L274" s="13">
        <f ca="1">VLOOKUP($B274,OFFSET(WLC!$B$759,2,Sintesi!L$3,78,5),4,FALSE)</f>
        <v>1.43597</v>
      </c>
      <c r="M274" s="13">
        <f ca="1">VLOOKUP($B274,OFFSET(WLC!$B$759,2,Sintesi!M$3,78,5),4,FALSE)</f>
        <v>1.34606</v>
      </c>
      <c r="N274" s="13">
        <f ca="1">VLOOKUP($B274,OFFSET(WLC!$B$759,2,Sintesi!N$3,78,5),4,FALSE)</f>
        <v>1.23698</v>
      </c>
      <c r="O274" s="13">
        <f ca="1">VLOOKUP($B274,OFFSET(WLC!$B$759,2,Sintesi!O$3,78,5),4,FALSE)</f>
        <v>1.08945</v>
      </c>
      <c r="P274" s="13"/>
      <c r="Q274" s="13"/>
      <c r="R274" s="13"/>
      <c r="S274" s="13"/>
      <c r="Y274" s="15">
        <v>0.12</v>
      </c>
      <c r="Z274" s="15">
        <f t="shared" si="319"/>
        <v>0.84</v>
      </c>
      <c r="AA274" s="15">
        <v>7</v>
      </c>
      <c r="AB274" s="16">
        <f t="shared" ref="AB274:AN274" ca="1" si="321">Price-Dir_Cost-AB260</f>
        <v>10.233356666666666</v>
      </c>
      <c r="AC274" s="16">
        <f t="shared" ca="1" si="321"/>
        <v>10.245743333333333</v>
      </c>
      <c r="AD274" s="16">
        <f t="shared" ca="1" si="321"/>
        <v>10.21129</v>
      </c>
      <c r="AE274" s="16">
        <f t="shared" ca="1" si="321"/>
        <v>10.260110000000001</v>
      </c>
      <c r="AF274" s="16">
        <f t="shared" ca="1" si="321"/>
        <v>10.226523333333333</v>
      </c>
      <c r="AG274" s="16">
        <f t="shared" ca="1" si="321"/>
        <v>10.206603333333334</v>
      </c>
      <c r="AH274" s="16">
        <f t="shared" ca="1" si="321"/>
        <v>10.097339999999999</v>
      </c>
      <c r="AI274" s="16">
        <f t="shared" ca="1" si="321"/>
        <v>9.8715366666666675</v>
      </c>
      <c r="AJ274" s="16">
        <f t="shared" ca="1" si="321"/>
        <v>9.2337966666666667</v>
      </c>
      <c r="AK274" s="16">
        <f t="shared" ca="1" si="321"/>
        <v>8.7316533333333339</v>
      </c>
      <c r="AL274" s="16">
        <f t="shared" ca="1" si="321"/>
        <v>6.6076599999999992</v>
      </c>
      <c r="AM274" s="16">
        <f t="shared" ca="1" si="321"/>
        <v>2.0953799999999987</v>
      </c>
      <c r="AN274" s="16">
        <f t="shared" ca="1" si="321"/>
        <v>-15.178020000000004</v>
      </c>
      <c r="AO274" s="16"/>
      <c r="AP274" s="16"/>
      <c r="AQ274" s="16"/>
      <c r="AR274" s="16"/>
    </row>
    <row r="275" spans="1:51" x14ac:dyDescent="0.3">
      <c r="A275" s="133">
        <v>269</v>
      </c>
      <c r="B275" s="12" t="s">
        <v>20</v>
      </c>
      <c r="C275" s="13">
        <f ca="1">VLOOKUP($B275,OFFSET(Push!$H$2,2,0,78,5),4,FALSE)</f>
        <v>1.3592200000000001</v>
      </c>
      <c r="D275" s="13">
        <f ca="1">VLOOKUP($B275,OFFSET(WLC!$B$759,2,Sintesi!D$3,78,5),4,FALSE)</f>
        <v>1.35514</v>
      </c>
      <c r="E275" s="13">
        <f ca="1">VLOOKUP($B275,OFFSET(WLC!$B$759,2,Sintesi!E$3,78,5),4,FALSE)</f>
        <v>1.34412</v>
      </c>
      <c r="F275" s="13">
        <f ca="1">VLOOKUP($B275,OFFSET(WLC!$B$759,2,Sintesi!F$3,78,5),4,FALSE)</f>
        <v>1.33758</v>
      </c>
      <c r="G275" s="13">
        <f ca="1">VLOOKUP($B275,OFFSET(WLC!$B$759,2,Sintesi!G$3,78,5),4,FALSE)</f>
        <v>1.33525</v>
      </c>
      <c r="H275" s="13">
        <f ca="1">VLOOKUP($B275,OFFSET(WLC!$B$759,2,Sintesi!H$3,78,5),4,FALSE)</f>
        <v>1.3286100000000001</v>
      </c>
      <c r="I275" s="13">
        <f ca="1">VLOOKUP($B275,OFFSET(WLC!$B$759,2,Sintesi!I$3,78,5),4,FALSE)</f>
        <v>1.3050999999999999</v>
      </c>
      <c r="J275" s="13">
        <f ca="1">VLOOKUP($B275,OFFSET(WLC!$B$759,2,Sintesi!J$3,78,5),4,FALSE)</f>
        <v>1.2690900000000001</v>
      </c>
      <c r="K275" s="13">
        <f ca="1">VLOOKUP($B275,OFFSET(WLC!$B$759,2,Sintesi!K$3,78,5),4,FALSE)</f>
        <v>1.21255</v>
      </c>
      <c r="L275" s="13">
        <f ca="1">VLOOKUP($B275,OFFSET(WLC!$B$759,2,Sintesi!L$3,78,5),4,FALSE)</f>
        <v>1.13794</v>
      </c>
      <c r="M275" s="13">
        <f ca="1">VLOOKUP($B275,OFFSET(WLC!$B$759,2,Sintesi!M$3,78,5),4,FALSE)</f>
        <v>1.0240400000000001</v>
      </c>
      <c r="N275" s="13">
        <f ca="1">VLOOKUP($B275,OFFSET(WLC!$B$759,2,Sintesi!N$3,78,5),4,FALSE)</f>
        <v>0.81581999999999999</v>
      </c>
      <c r="O275" s="13">
        <f ca="1">VLOOKUP($B275,OFFSET(WLC!$B$759,2,Sintesi!O$3,78,5),4,FALSE)</f>
        <v>0.57203999999999999</v>
      </c>
      <c r="P275" s="13"/>
      <c r="Q275" s="13"/>
      <c r="R275" s="13"/>
      <c r="S275" s="13"/>
      <c r="Y275" s="15">
        <v>0.12</v>
      </c>
      <c r="Z275" s="15">
        <f>Y275*AA275</f>
        <v>0.72</v>
      </c>
      <c r="AA275" s="15">
        <v>6</v>
      </c>
      <c r="AB275" s="16">
        <f t="shared" ref="AB275:AN275" ca="1" si="322">Price-Dir_Cost-AB261</f>
        <v>10.479769999999998</v>
      </c>
      <c r="AC275" s="16">
        <f t="shared" ca="1" si="322"/>
        <v>10.49465</v>
      </c>
      <c r="AD275" s="16">
        <f t="shared" ca="1" si="322"/>
        <v>10.466850000000001</v>
      </c>
      <c r="AE275" s="16">
        <f t="shared" ca="1" si="322"/>
        <v>10.511649999999999</v>
      </c>
      <c r="AF275" s="16">
        <f t="shared" ca="1" si="322"/>
        <v>10.485620000000001</v>
      </c>
      <c r="AG275" s="16">
        <f t="shared" ca="1" si="322"/>
        <v>10.47308</v>
      </c>
      <c r="AH275" s="16">
        <f t="shared" ca="1" si="322"/>
        <v>10.38635</v>
      </c>
      <c r="AI275" s="16">
        <f t="shared" ca="1" si="322"/>
        <v>10.20196</v>
      </c>
      <c r="AJ275" s="16">
        <f t="shared" ca="1" si="322"/>
        <v>9.67014</v>
      </c>
      <c r="AK275" s="16">
        <f t="shared" ca="1" si="322"/>
        <v>9.25943</v>
      </c>
      <c r="AL275" s="16">
        <f t="shared" ca="1" si="322"/>
        <v>7.4679799999999998</v>
      </c>
      <c r="AM275" s="16">
        <f t="shared" ca="1" si="322"/>
        <v>3.6456400000000002</v>
      </c>
      <c r="AN275" s="16">
        <f t="shared" ca="1" si="322"/>
        <v>-11.104230000000001</v>
      </c>
      <c r="AO275" s="16"/>
      <c r="AP275" s="16"/>
      <c r="AQ275" s="16"/>
      <c r="AR275" s="16"/>
    </row>
    <row r="276" spans="1:51" x14ac:dyDescent="0.3">
      <c r="A276" s="133">
        <v>270</v>
      </c>
      <c r="B276" s="12" t="s">
        <v>23</v>
      </c>
      <c r="C276" s="13">
        <f ca="1">VLOOKUP($B276,OFFSET(Push!$H$2,2,0,78,5),4,FALSE)</f>
        <v>0.73924000000000001</v>
      </c>
      <c r="D276" s="13">
        <f ca="1">VLOOKUP($B276,OFFSET(WLC!$B$759,2,Sintesi!D$3,78,5),4,FALSE)</f>
        <v>0.74672000000000005</v>
      </c>
      <c r="E276" s="13">
        <f ca="1">VLOOKUP($B276,OFFSET(WLC!$B$759,2,Sintesi!E$3,78,5),4,FALSE)</f>
        <v>0.76668000000000003</v>
      </c>
      <c r="F276" s="13">
        <f ca="1">VLOOKUP($B276,OFFSET(WLC!$B$759,2,Sintesi!F$3,78,5),4,FALSE)</f>
        <v>0.75461999999999996</v>
      </c>
      <c r="G276" s="13">
        <f ca="1">VLOOKUP($B276,OFFSET(WLC!$B$759,2,Sintesi!G$3,78,5),4,FALSE)</f>
        <v>0.77729000000000004</v>
      </c>
      <c r="H276" s="13">
        <f ca="1">VLOOKUP($B276,OFFSET(WLC!$B$759,2,Sintesi!H$3,78,5),4,FALSE)</f>
        <v>0.79942999999999997</v>
      </c>
      <c r="I276" s="13">
        <f ca="1">VLOOKUP($B276,OFFSET(WLC!$B$759,2,Sintesi!I$3,78,5),4,FALSE)</f>
        <v>0.86702999999999997</v>
      </c>
      <c r="J276" s="13">
        <f ca="1">VLOOKUP($B276,OFFSET(WLC!$B$759,2,Sintesi!J$3,78,5),4,FALSE)</f>
        <v>0.99126999999999998</v>
      </c>
      <c r="K276" s="13">
        <f ca="1">VLOOKUP($B276,OFFSET(WLC!$B$759,2,Sintesi!K$3,78,5),4,FALSE)</f>
        <v>1.3090299999999999</v>
      </c>
      <c r="L276" s="13">
        <f ca="1">VLOOKUP($B276,OFFSET(WLC!$B$759,2,Sintesi!L$3,78,5),4,FALSE)</f>
        <v>1.5833299999999999</v>
      </c>
      <c r="M276" s="13">
        <f ca="1">VLOOKUP($B276,OFFSET(WLC!$B$759,2,Sintesi!M$3,78,5),4,FALSE)</f>
        <v>2.5809600000000001</v>
      </c>
      <c r="N276" s="13">
        <f ca="1">VLOOKUP($B276,OFFSET(WLC!$B$759,2,Sintesi!N$3,78,5),4,FALSE)</f>
        <v>4.6507800000000001</v>
      </c>
      <c r="O276" s="13">
        <f ca="1">VLOOKUP($B276,OFFSET(WLC!$B$759,2,Sintesi!O$3,78,5),4,FALSE)</f>
        <v>12.22137</v>
      </c>
      <c r="P276" s="13"/>
      <c r="Q276" s="13"/>
      <c r="R276" s="13"/>
      <c r="S276" s="13"/>
      <c r="Y276" s="15">
        <v>0.12</v>
      </c>
      <c r="Z276" s="15">
        <f t="shared" ref="Z276:Z283" si="323">Y276*AA276</f>
        <v>0.6</v>
      </c>
      <c r="AA276" s="15">
        <v>5</v>
      </c>
      <c r="AB276" s="16">
        <f t="shared" ref="AB276:AN276" ca="1" si="324">Price-Dir_Cost-AB262</f>
        <v>10.726183333333333</v>
      </c>
      <c r="AC276" s="16">
        <f t="shared" ca="1" si="324"/>
        <v>10.743556666666667</v>
      </c>
      <c r="AD276" s="16">
        <f t="shared" ca="1" si="324"/>
        <v>10.72241</v>
      </c>
      <c r="AE276" s="16">
        <f t="shared" ca="1" si="324"/>
        <v>10.76319</v>
      </c>
      <c r="AF276" s="16">
        <f t="shared" ca="1" si="324"/>
        <v>10.744716666666665</v>
      </c>
      <c r="AG276" s="16">
        <f t="shared" ca="1" si="324"/>
        <v>10.739556666666665</v>
      </c>
      <c r="AH276" s="16">
        <f t="shared" ca="1" si="324"/>
        <v>10.675360000000001</v>
      </c>
      <c r="AI276" s="16">
        <f t="shared" ca="1" si="324"/>
        <v>10.532383333333334</v>
      </c>
      <c r="AJ276" s="16">
        <f t="shared" ca="1" si="324"/>
        <v>10.106483333333333</v>
      </c>
      <c r="AK276" s="16">
        <f t="shared" ca="1" si="324"/>
        <v>9.7872066666666662</v>
      </c>
      <c r="AL276" s="16">
        <f t="shared" ca="1" si="324"/>
        <v>8.3282999999999987</v>
      </c>
      <c r="AM276" s="16">
        <f t="shared" ca="1" si="324"/>
        <v>5.1959</v>
      </c>
      <c r="AN276" s="16">
        <f t="shared" ca="1" si="324"/>
        <v>-7.0304400000000022</v>
      </c>
      <c r="AO276" s="16"/>
      <c r="AP276" s="16"/>
      <c r="AQ276" s="16"/>
      <c r="AR276" s="16"/>
    </row>
    <row r="277" spans="1:51" x14ac:dyDescent="0.3">
      <c r="A277" s="133">
        <v>271</v>
      </c>
      <c r="B277" s="12" t="s">
        <v>17</v>
      </c>
      <c r="C277" s="13">
        <f ca="1">VLOOKUP($B277,OFFSET(Push!$H$2,2,0,78,5),4,FALSE)</f>
        <v>88.982169999999996</v>
      </c>
      <c r="D277" s="13">
        <f ca="1">VLOOKUP($B277,OFFSET(WLC!$B$759,2,Sintesi!D$3,78,5),4,FALSE)</f>
        <v>88.965800000000002</v>
      </c>
      <c r="E277" s="13">
        <f ca="1">VLOOKUP($B277,OFFSET(WLC!$B$759,2,Sintesi!E$3,78,5),4,FALSE)</f>
        <v>88.973690000000005</v>
      </c>
      <c r="F277" s="13">
        <f ca="1">VLOOKUP($B277,OFFSET(WLC!$B$759,2,Sintesi!F$3,78,5),4,FALSE)</f>
        <v>88.941339999999997</v>
      </c>
      <c r="G277" s="13">
        <f ca="1">VLOOKUP($B277,OFFSET(WLC!$B$759,2,Sintesi!G$3,78,5),4,FALSE)</f>
        <v>88.949060000000003</v>
      </c>
      <c r="H277" s="13">
        <f ca="1">VLOOKUP($B277,OFFSET(WLC!$B$759,2,Sintesi!H$3,78,5),4,FALSE)</f>
        <v>88.933719999999994</v>
      </c>
      <c r="I277" s="13">
        <f ca="1">VLOOKUP($B277,OFFSET(WLC!$B$759,2,Sintesi!I$3,78,5),4,FALSE)</f>
        <v>88.95326</v>
      </c>
      <c r="J277" s="13">
        <f ca="1">VLOOKUP($B277,OFFSET(WLC!$B$759,2,Sintesi!J$3,78,5),4,FALSE)</f>
        <v>89.012339999999995</v>
      </c>
      <c r="K277" s="13">
        <f ca="1">VLOOKUP($B277,OFFSET(WLC!$B$759,2,Sintesi!K$3,78,5),4,FALSE)</f>
        <v>89.223920000000007</v>
      </c>
      <c r="L277" s="13">
        <f ca="1">VLOOKUP($B277,OFFSET(WLC!$B$759,2,Sintesi!L$3,78,5),4,FALSE)</f>
        <v>89.357249999999993</v>
      </c>
      <c r="M277" s="13">
        <f ca="1">VLOOKUP($B277,OFFSET(WLC!$B$759,2,Sintesi!M$3,78,5),4,FALSE)</f>
        <v>90.158850000000001</v>
      </c>
      <c r="N277" s="13">
        <f ca="1">VLOOKUP($B277,OFFSET(WLC!$B$759,2,Sintesi!N$3,78,5),4,FALSE)</f>
        <v>91.906099999999995</v>
      </c>
      <c r="O277" s="13">
        <f ca="1">VLOOKUP($B277,OFFSET(WLC!$B$759,2,Sintesi!O$3,78,5),4,FALSE)</f>
        <v>99.057410000000004</v>
      </c>
      <c r="P277" s="13"/>
      <c r="Q277" s="13"/>
      <c r="R277" s="13"/>
      <c r="S277" s="13"/>
      <c r="Y277" s="15">
        <v>0.12</v>
      </c>
      <c r="Z277" s="15">
        <f t="shared" si="323"/>
        <v>0.48</v>
      </c>
      <c r="AA277" s="15">
        <v>4</v>
      </c>
      <c r="AB277" s="16">
        <f t="shared" ref="AB277:AN277" ca="1" si="325">Price-Dir_Cost-AB263</f>
        <v>10.972596666666666</v>
      </c>
      <c r="AC277" s="16">
        <f t="shared" ca="1" si="325"/>
        <v>10.992463333333333</v>
      </c>
      <c r="AD277" s="16">
        <f t="shared" ca="1" si="325"/>
        <v>10.977969999999999</v>
      </c>
      <c r="AE277" s="16">
        <f t="shared" ca="1" si="325"/>
        <v>11.01473</v>
      </c>
      <c r="AF277" s="16">
        <f t="shared" ca="1" si="325"/>
        <v>11.003813333333333</v>
      </c>
      <c r="AG277" s="16">
        <f t="shared" ca="1" si="325"/>
        <v>11.006033333333333</v>
      </c>
      <c r="AH277" s="16">
        <f t="shared" ca="1" si="325"/>
        <v>10.964370000000001</v>
      </c>
      <c r="AI277" s="16">
        <f t="shared" ca="1" si="325"/>
        <v>10.862806666666668</v>
      </c>
      <c r="AJ277" s="16">
        <f t="shared" ca="1" si="325"/>
        <v>10.542826666666667</v>
      </c>
      <c r="AK277" s="16">
        <f t="shared" ca="1" si="325"/>
        <v>10.314983333333334</v>
      </c>
      <c r="AL277" s="16">
        <f t="shared" ca="1" si="325"/>
        <v>9.1886200000000002</v>
      </c>
      <c r="AM277" s="16">
        <f t="shared" ca="1" si="325"/>
        <v>6.7461599999999997</v>
      </c>
      <c r="AN277" s="16">
        <f t="shared" ca="1" si="325"/>
        <v>-2.9566499999999998</v>
      </c>
      <c r="AO277" s="16"/>
      <c r="AP277" s="16"/>
      <c r="AQ277" s="16"/>
      <c r="AR277" s="16"/>
    </row>
    <row r="278" spans="1:51" x14ac:dyDescent="0.3">
      <c r="A278" s="133">
        <v>272</v>
      </c>
      <c r="B278" s="12" t="s">
        <v>26</v>
      </c>
      <c r="C278" s="13">
        <f ca="1">VLOOKUP($B278,OFFSET(Push!$H$2,2,0,78,5),4,FALSE)</f>
        <v>11.12922</v>
      </c>
      <c r="D278" s="13">
        <f ca="1">VLOOKUP($B278,OFFSET(WLC!$B$759,2,Sintesi!D$3,78,5),4,FALSE)</f>
        <v>11.15263</v>
      </c>
      <c r="E278" s="13">
        <f ca="1">VLOOKUP($B278,OFFSET(WLC!$B$759,2,Sintesi!E$3,78,5),4,FALSE)</f>
        <v>11.144780000000001</v>
      </c>
      <c r="F278" s="13">
        <f ca="1">VLOOKUP($B278,OFFSET(WLC!$B$759,2,Sintesi!F$3,78,5),4,FALSE)</f>
        <v>11.17761</v>
      </c>
      <c r="G278" s="13">
        <f ca="1">VLOOKUP($B278,OFFSET(WLC!$B$759,2,Sintesi!G$3,78,5),4,FALSE)</f>
        <v>11.17501</v>
      </c>
      <c r="H278" s="13">
        <f ca="1">VLOOKUP($B278,OFFSET(WLC!$B$759,2,Sintesi!H$3,78,5),4,FALSE)</f>
        <v>11.1836</v>
      </c>
      <c r="I278" s="13">
        <f ca="1">VLOOKUP($B278,OFFSET(WLC!$B$759,2,Sintesi!I$3,78,5),4,FALSE)</f>
        <v>11.16455</v>
      </c>
      <c r="J278" s="13">
        <f ca="1">VLOOKUP($B278,OFFSET(WLC!$B$759,2,Sintesi!J$3,78,5),4,FALSE)</f>
        <v>11.104200000000001</v>
      </c>
      <c r="K278" s="13">
        <f ca="1">VLOOKUP($B278,OFFSET(WLC!$B$759,2,Sintesi!K$3,78,5),4,FALSE)</f>
        <v>10.889709999999999</v>
      </c>
      <c r="L278" s="13">
        <f ca="1">VLOOKUP($B278,OFFSET(WLC!$B$759,2,Sintesi!L$3,78,5),4,FALSE)</f>
        <v>10.75277</v>
      </c>
      <c r="M278" s="13">
        <f ca="1">VLOOKUP($B278,OFFSET(WLC!$B$759,2,Sintesi!M$3,78,5),4,FALSE)</f>
        <v>9.9603000000000002</v>
      </c>
      <c r="N278" s="13">
        <f ca="1">VLOOKUP($B278,OFFSET(WLC!$B$759,2,Sintesi!N$3,78,5),4,FALSE)</f>
        <v>8.2068499999999993</v>
      </c>
      <c r="O278" s="13">
        <f ca="1">VLOOKUP($B278,OFFSET(WLC!$B$759,2,Sintesi!O$3,78,5),4,FALSE)</f>
        <v>1.0226900000000001</v>
      </c>
      <c r="P278" s="13"/>
      <c r="Q278" s="13"/>
      <c r="R278" s="13"/>
      <c r="S278" s="13"/>
      <c r="Y278" s="15">
        <v>0.12</v>
      </c>
      <c r="Z278" s="15">
        <f t="shared" si="323"/>
        <v>0.36</v>
      </c>
      <c r="AA278" s="15">
        <v>3</v>
      </c>
      <c r="AB278" s="16">
        <f t="shared" ref="AB278:AN278" ca="1" si="326">Price-Dir_Cost-AB264</f>
        <v>11.219009999999999</v>
      </c>
      <c r="AC278" s="16">
        <f t="shared" ca="1" si="326"/>
        <v>11.24137</v>
      </c>
      <c r="AD278" s="16">
        <f t="shared" ca="1" si="326"/>
        <v>11.23353</v>
      </c>
      <c r="AE278" s="16">
        <f t="shared" ca="1" si="326"/>
        <v>11.26627</v>
      </c>
      <c r="AF278" s="16">
        <f t="shared" ca="1" si="326"/>
        <v>11.26291</v>
      </c>
      <c r="AG278" s="16">
        <f t="shared" ca="1" si="326"/>
        <v>11.27251</v>
      </c>
      <c r="AH278" s="16">
        <f t="shared" ca="1" si="326"/>
        <v>11.25338</v>
      </c>
      <c r="AI278" s="16">
        <f t="shared" ca="1" si="326"/>
        <v>11.19323</v>
      </c>
      <c r="AJ278" s="16">
        <f t="shared" ca="1" si="326"/>
        <v>10.97917</v>
      </c>
      <c r="AK278" s="16">
        <f t="shared" ca="1" si="326"/>
        <v>10.84276</v>
      </c>
      <c r="AL278" s="16">
        <f t="shared" ca="1" si="326"/>
        <v>10.04894</v>
      </c>
      <c r="AM278" s="16">
        <f t="shared" ca="1" si="326"/>
        <v>8.2964199999999995</v>
      </c>
      <c r="AN278" s="16">
        <f t="shared" ca="1" si="326"/>
        <v>1.1171399999999991</v>
      </c>
      <c r="AO278" s="16"/>
      <c r="AP278" s="16"/>
      <c r="AQ278" s="16"/>
      <c r="AR278" s="16"/>
    </row>
    <row r="279" spans="1:51" x14ac:dyDescent="0.3">
      <c r="A279" s="133">
        <v>273</v>
      </c>
      <c r="B279" s="17" t="s">
        <v>29</v>
      </c>
      <c r="C279" s="21">
        <f ca="1">VLOOKUP($B279,OFFSET(Push!$H$2,2,0,78,5),4,FALSE)</f>
        <v>58817.820319999999</v>
      </c>
      <c r="D279" s="21">
        <f ca="1">VLOOKUP($B279,OFFSET(WLC!$B$759,2,Sintesi!D$3,78,5),4,FALSE)</f>
        <v>58931.549449999999</v>
      </c>
      <c r="E279" s="21">
        <f ca="1">VLOOKUP($B279,OFFSET(WLC!$B$759,2,Sintesi!E$3,78,5),4,FALSE)</f>
        <v>58886.223440000002</v>
      </c>
      <c r="F279" s="21">
        <f ca="1">VLOOKUP($B279,OFFSET(WLC!$B$759,2,Sintesi!F$3,78,5),4,FALSE)</f>
        <v>59063.698810000002</v>
      </c>
      <c r="G279" s="21">
        <f ca="1">VLOOKUP($B279,OFFSET(WLC!$B$759,2,Sintesi!G$3,78,5),4,FALSE)</f>
        <v>59046.333680000003</v>
      </c>
      <c r="H279" s="21">
        <f ca="1">VLOOKUP($B279,OFFSET(WLC!$B$759,2,Sintesi!H$3,78,5),4,FALSE)</f>
        <v>59088.010179999997</v>
      </c>
      <c r="I279" s="21">
        <f ca="1">VLOOKUP($B279,OFFSET(WLC!$B$759,2,Sintesi!I$3,78,5),4,FALSE)</f>
        <v>58987.54421</v>
      </c>
      <c r="J279" s="21">
        <f ca="1">VLOOKUP($B279,OFFSET(WLC!$B$759,2,Sintesi!J$3,78,5),4,FALSE)</f>
        <v>58640.276290000002</v>
      </c>
      <c r="K279" s="21">
        <f ca="1">VLOOKUP($B279,OFFSET(WLC!$B$759,2,Sintesi!K$3,78,5),4,FALSE)</f>
        <v>57494.790609999996</v>
      </c>
      <c r="L279" s="21">
        <f ca="1">VLOOKUP($B279,OFFSET(WLC!$B$759,2,Sintesi!L$3,78,5),4,FALSE)</f>
        <v>56729.26857</v>
      </c>
      <c r="M279" s="21">
        <f ca="1">VLOOKUP($B279,OFFSET(WLC!$B$759,2,Sintesi!M$3,78,5),4,FALSE)</f>
        <v>52439.661870000004</v>
      </c>
      <c r="N279" s="21">
        <f ca="1">VLOOKUP($B279,OFFSET(WLC!$B$759,2,Sintesi!N$3,78,5),4,FALSE)</f>
        <v>43067.284659999998</v>
      </c>
      <c r="O279" s="21">
        <f ca="1">VLOOKUP($B279,OFFSET(WLC!$B$759,2,Sintesi!O$3,78,5),4,FALSE)</f>
        <v>5437.3706099999999</v>
      </c>
      <c r="P279" s="21"/>
      <c r="Q279" s="21"/>
      <c r="R279" s="21"/>
      <c r="S279" s="21"/>
      <c r="Y279" s="15">
        <v>0.12</v>
      </c>
      <c r="Z279" s="15">
        <f t="shared" si="323"/>
        <v>0.24</v>
      </c>
      <c r="AA279" s="15">
        <v>2</v>
      </c>
      <c r="AB279" s="16">
        <f t="shared" ref="AB279:AN279" ca="1" si="327">Price-Dir_Cost-AB265</f>
        <v>11.465423333333334</v>
      </c>
      <c r="AC279" s="16">
        <f t="shared" ca="1" si="327"/>
        <v>11.490276666666666</v>
      </c>
      <c r="AD279" s="16">
        <f t="shared" ca="1" si="327"/>
        <v>11.489090000000001</v>
      </c>
      <c r="AE279" s="16">
        <f t="shared" ca="1" si="327"/>
        <v>11.517810000000001</v>
      </c>
      <c r="AF279" s="16">
        <f t="shared" ca="1" si="327"/>
        <v>11.522006666666666</v>
      </c>
      <c r="AG279" s="16">
        <f t="shared" ca="1" si="327"/>
        <v>11.538986666666666</v>
      </c>
      <c r="AH279" s="16">
        <f t="shared" ca="1" si="327"/>
        <v>11.542390000000001</v>
      </c>
      <c r="AI279" s="16">
        <f t="shared" ca="1" si="327"/>
        <v>11.523653333333334</v>
      </c>
      <c r="AJ279" s="16">
        <f t="shared" ca="1" si="327"/>
        <v>11.415513333333333</v>
      </c>
      <c r="AK279" s="16">
        <f t="shared" ca="1" si="327"/>
        <v>11.370536666666666</v>
      </c>
      <c r="AL279" s="16">
        <f t="shared" ca="1" si="327"/>
        <v>10.90926</v>
      </c>
      <c r="AM279" s="16">
        <f t="shared" ca="1" si="327"/>
        <v>9.8466799999999992</v>
      </c>
      <c r="AN279" s="16">
        <f t="shared" ca="1" si="327"/>
        <v>5.1909299999999998</v>
      </c>
      <c r="AO279" s="16"/>
      <c r="AP279" s="16"/>
      <c r="AQ279" s="16"/>
      <c r="AR279" s="16"/>
    </row>
    <row r="280" spans="1:51" x14ac:dyDescent="0.3">
      <c r="A280" s="133">
        <v>274</v>
      </c>
      <c r="B280" s="22" t="s">
        <v>55</v>
      </c>
      <c r="C280" s="23">
        <f ca="1">C274+C275</f>
        <v>3.0417500000000004</v>
      </c>
      <c r="D280" s="23">
        <f t="shared" ref="D280:O280" ca="1" si="328">D274+D275</f>
        <v>3.0119100000000003</v>
      </c>
      <c r="E280" s="23">
        <f t="shared" ca="1" si="328"/>
        <v>2.99979</v>
      </c>
      <c r="F280" s="23">
        <f t="shared" ca="1" si="328"/>
        <v>2.9791099999999999</v>
      </c>
      <c r="G280" s="23">
        <f t="shared" ca="1" si="328"/>
        <v>2.9598</v>
      </c>
      <c r="H280" s="23">
        <f t="shared" ca="1" si="328"/>
        <v>2.9280600000000003</v>
      </c>
      <c r="I280" s="23">
        <f t="shared" ca="1" si="328"/>
        <v>2.8795899999999999</v>
      </c>
      <c r="J280" s="23">
        <f t="shared" ca="1" si="328"/>
        <v>2.8155000000000001</v>
      </c>
      <c r="K280" s="23">
        <f t="shared" ca="1" si="328"/>
        <v>2.7118000000000002</v>
      </c>
      <c r="L280" s="23">
        <f t="shared" ca="1" si="328"/>
        <v>2.5739099999999997</v>
      </c>
      <c r="M280" s="23">
        <f t="shared" ca="1" si="328"/>
        <v>2.3700999999999999</v>
      </c>
      <c r="N280" s="23">
        <f t="shared" ca="1" si="328"/>
        <v>2.0528</v>
      </c>
      <c r="O280" s="23">
        <f t="shared" ca="1" si="328"/>
        <v>1.6614900000000001</v>
      </c>
      <c r="P280" s="23"/>
      <c r="Q280" s="23"/>
      <c r="R280" s="23"/>
      <c r="S280" s="23"/>
      <c r="Y280" s="15">
        <v>0.12</v>
      </c>
      <c r="Z280" s="15">
        <f t="shared" si="323"/>
        <v>0.12</v>
      </c>
      <c r="AA280" s="15">
        <v>1</v>
      </c>
      <c r="AB280" s="16">
        <f t="shared" ref="AB280:AN280" ca="1" si="329">Price-Dir_Cost-AB266</f>
        <v>11.711836666666667</v>
      </c>
      <c r="AC280" s="16">
        <f t="shared" ca="1" si="329"/>
        <v>11.739183333333333</v>
      </c>
      <c r="AD280" s="16">
        <f t="shared" ca="1" si="329"/>
        <v>11.74465</v>
      </c>
      <c r="AE280" s="16">
        <f t="shared" ca="1" si="329"/>
        <v>11.769349999999999</v>
      </c>
      <c r="AF280" s="16">
        <f t="shared" ca="1" si="329"/>
        <v>11.781103333333334</v>
      </c>
      <c r="AG280" s="16">
        <f t="shared" ca="1" si="329"/>
        <v>11.805463333333332</v>
      </c>
      <c r="AH280" s="16">
        <f t="shared" ca="1" si="329"/>
        <v>11.8314</v>
      </c>
      <c r="AI280" s="16">
        <f t="shared" ca="1" si="329"/>
        <v>11.854076666666668</v>
      </c>
      <c r="AJ280" s="16">
        <f t="shared" ca="1" si="329"/>
        <v>11.851856666666666</v>
      </c>
      <c r="AK280" s="16">
        <f t="shared" ca="1" si="329"/>
        <v>11.898313333333334</v>
      </c>
      <c r="AL280" s="16">
        <f t="shared" ca="1" si="329"/>
        <v>11.769580000000001</v>
      </c>
      <c r="AM280" s="16">
        <f t="shared" ca="1" si="329"/>
        <v>11.396940000000001</v>
      </c>
      <c r="AN280" s="16">
        <f t="shared" ca="1" si="329"/>
        <v>9.2647200000000005</v>
      </c>
      <c r="AO280" s="16"/>
      <c r="AP280" s="16"/>
      <c r="AQ280" s="16"/>
      <c r="AR280" s="16"/>
    </row>
    <row r="281" spans="1:51" x14ac:dyDescent="0.3">
      <c r="A281" s="133">
        <v>275</v>
      </c>
      <c r="B281" s="22" t="s">
        <v>56</v>
      </c>
      <c r="C281" s="24">
        <f ca="1">C280/C276</f>
        <v>4.1146988799307405</v>
      </c>
      <c r="D281" s="24">
        <f t="shared" ref="D281:O281" ca="1" si="330">D280/D276</f>
        <v>4.0335199271480606</v>
      </c>
      <c r="E281" s="24">
        <f t="shared" ca="1" si="330"/>
        <v>3.9127015182344653</v>
      </c>
      <c r="F281" s="24">
        <f t="shared" ca="1" si="330"/>
        <v>3.9478280459038988</v>
      </c>
      <c r="G281" s="24">
        <f t="shared" ca="1" si="330"/>
        <v>3.8078452057790528</v>
      </c>
      <c r="H281" s="24">
        <f t="shared" ca="1" si="330"/>
        <v>3.6626846628222616</v>
      </c>
      <c r="I281" s="24">
        <f t="shared" ca="1" si="330"/>
        <v>3.3212114921052329</v>
      </c>
      <c r="J281" s="24">
        <f t="shared" ca="1" si="330"/>
        <v>2.8402957821784178</v>
      </c>
      <c r="K281" s="24">
        <f t="shared" ca="1" si="330"/>
        <v>2.0716102763114677</v>
      </c>
      <c r="L281" s="24">
        <f t="shared" ca="1" si="330"/>
        <v>1.6256307908016647</v>
      </c>
      <c r="M281" s="24">
        <f t="shared" ca="1" si="330"/>
        <v>0.91830171719050269</v>
      </c>
      <c r="N281" s="24">
        <f t="shared" ca="1" si="330"/>
        <v>0.44138832625925112</v>
      </c>
      <c r="O281" s="24">
        <f t="shared" ca="1" si="330"/>
        <v>0.1359495703018565</v>
      </c>
      <c r="P281" s="24"/>
      <c r="Q281" s="24"/>
      <c r="R281" s="24"/>
      <c r="S281" s="24"/>
      <c r="Y281" s="15">
        <v>0.12</v>
      </c>
      <c r="Z281" s="15">
        <f t="shared" si="323"/>
        <v>0.06</v>
      </c>
      <c r="AA281" s="20">
        <v>0.5</v>
      </c>
      <c r="AB281" s="16">
        <f t="shared" ref="AB281:AN281" ca="1" si="331">Price-Dir_Cost-AB267</f>
        <v>11.835043333333333</v>
      </c>
      <c r="AC281" s="16">
        <f t="shared" ca="1" si="331"/>
        <v>11.863636666666666</v>
      </c>
      <c r="AD281" s="16">
        <f t="shared" ca="1" si="331"/>
        <v>11.87243</v>
      </c>
      <c r="AE281" s="16">
        <f t="shared" ca="1" si="331"/>
        <v>11.89512</v>
      </c>
      <c r="AF281" s="16">
        <f t="shared" ca="1" si="331"/>
        <v>11.910651666666666</v>
      </c>
      <c r="AG281" s="16">
        <f t="shared" ca="1" si="331"/>
        <v>11.938701666666667</v>
      </c>
      <c r="AH281" s="16">
        <f t="shared" ca="1" si="331"/>
        <v>11.975905000000001</v>
      </c>
      <c r="AI281" s="16">
        <f t="shared" ca="1" si="331"/>
        <v>12.019288333333334</v>
      </c>
      <c r="AJ281" s="16">
        <f t="shared" ca="1" si="331"/>
        <v>12.070028333333333</v>
      </c>
      <c r="AK281" s="16">
        <f t="shared" ca="1" si="331"/>
        <v>12.162201666666668</v>
      </c>
      <c r="AL281" s="16">
        <f t="shared" ca="1" si="331"/>
        <v>12.19974</v>
      </c>
      <c r="AM281" s="16">
        <f t="shared" ca="1" si="331"/>
        <v>12.17207</v>
      </c>
      <c r="AN281" s="16">
        <f t="shared" ca="1" si="331"/>
        <v>11.301615</v>
      </c>
      <c r="AO281" s="16"/>
      <c r="AP281" s="16"/>
      <c r="AQ281" s="16"/>
      <c r="AR281" s="16"/>
    </row>
    <row r="282" spans="1:51" x14ac:dyDescent="0.3">
      <c r="A282" s="133">
        <v>276</v>
      </c>
      <c r="B282" s="22" t="s">
        <v>57</v>
      </c>
      <c r="C282" s="25">
        <f ca="1">C280+C276</f>
        <v>3.7809900000000005</v>
      </c>
      <c r="D282" s="25">
        <f t="shared" ref="D282:O282" ca="1" si="332">D280+D276</f>
        <v>3.7586300000000001</v>
      </c>
      <c r="E282" s="25">
        <f t="shared" ca="1" si="332"/>
        <v>3.76647</v>
      </c>
      <c r="F282" s="25">
        <f t="shared" ca="1" si="332"/>
        <v>3.73373</v>
      </c>
      <c r="G282" s="25">
        <f t="shared" ca="1" si="332"/>
        <v>3.7370900000000002</v>
      </c>
      <c r="H282" s="25">
        <f t="shared" ca="1" si="332"/>
        <v>3.7274900000000004</v>
      </c>
      <c r="I282" s="25">
        <f t="shared" ca="1" si="332"/>
        <v>3.7466200000000001</v>
      </c>
      <c r="J282" s="25">
        <f t="shared" ca="1" si="332"/>
        <v>3.8067700000000002</v>
      </c>
      <c r="K282" s="25">
        <f t="shared" ca="1" si="332"/>
        <v>4.0208300000000001</v>
      </c>
      <c r="L282" s="25">
        <f t="shared" ca="1" si="332"/>
        <v>4.1572399999999998</v>
      </c>
      <c r="M282" s="25">
        <f t="shared" ca="1" si="332"/>
        <v>4.95106</v>
      </c>
      <c r="N282" s="25">
        <f t="shared" ca="1" si="332"/>
        <v>6.7035800000000005</v>
      </c>
      <c r="O282" s="25">
        <f t="shared" ca="1" si="332"/>
        <v>13.882860000000001</v>
      </c>
      <c r="P282" s="25"/>
      <c r="Q282" s="25"/>
      <c r="R282" s="25"/>
      <c r="S282" s="25"/>
      <c r="Y282" s="15">
        <v>0.12</v>
      </c>
      <c r="Z282" s="15">
        <f t="shared" si="323"/>
        <v>3.9999999999999994E-2</v>
      </c>
      <c r="AA282" s="20">
        <f>1/3</f>
        <v>0.33333333333333331</v>
      </c>
      <c r="AB282" s="16">
        <f t="shared" ref="AB282:AN282" ca="1" si="333">Price-Dir_Cost-AB268</f>
        <v>11.876112222222222</v>
      </c>
      <c r="AC282" s="16">
        <f t="shared" ca="1" si="333"/>
        <v>11.905121111111111</v>
      </c>
      <c r="AD282" s="16">
        <f t="shared" ca="1" si="333"/>
        <v>11.915023333333334</v>
      </c>
      <c r="AE282" s="16">
        <f t="shared" ca="1" si="333"/>
        <v>11.937043333333333</v>
      </c>
      <c r="AF282" s="16">
        <f t="shared" ca="1" si="333"/>
        <v>11.953834444444444</v>
      </c>
      <c r="AG282" s="16">
        <f t="shared" ca="1" si="333"/>
        <v>11.983114444444444</v>
      </c>
      <c r="AH282" s="16">
        <f t="shared" ca="1" si="333"/>
        <v>12.024073333333334</v>
      </c>
      <c r="AI282" s="16">
        <f t="shared" ca="1" si="333"/>
        <v>12.074358888888888</v>
      </c>
      <c r="AJ282" s="16">
        <f t="shared" ca="1" si="333"/>
        <v>12.142752222222223</v>
      </c>
      <c r="AK282" s="16">
        <f t="shared" ca="1" si="333"/>
        <v>12.250164444444444</v>
      </c>
      <c r="AL282" s="16">
        <f t="shared" ca="1" si="333"/>
        <v>12.343126666666667</v>
      </c>
      <c r="AM282" s="16">
        <f t="shared" ca="1" si="333"/>
        <v>12.430446666666667</v>
      </c>
      <c r="AN282" s="16">
        <f t="shared" ca="1" si="333"/>
        <v>11.98058</v>
      </c>
      <c r="AO282" s="16"/>
      <c r="AP282" s="16"/>
      <c r="AQ282" s="16"/>
      <c r="AR282" s="16"/>
    </row>
    <row r="283" spans="1:51" x14ac:dyDescent="0.3">
      <c r="A283" s="133">
        <v>277</v>
      </c>
      <c r="B283" s="26" t="s">
        <v>58</v>
      </c>
      <c r="C283" s="27">
        <f t="shared" ref="C283:O283" ca="1" si="334">Price-Dir_Cost-C282</f>
        <v>11.219009999999999</v>
      </c>
      <c r="D283" s="28">
        <f t="shared" ca="1" si="334"/>
        <v>11.24137</v>
      </c>
      <c r="E283" s="28">
        <f t="shared" ca="1" si="334"/>
        <v>11.23353</v>
      </c>
      <c r="F283" s="28">
        <f t="shared" ca="1" si="334"/>
        <v>11.26627</v>
      </c>
      <c r="G283" s="28">
        <f t="shared" ca="1" si="334"/>
        <v>11.26291</v>
      </c>
      <c r="H283" s="28">
        <f t="shared" ca="1" si="334"/>
        <v>11.27251</v>
      </c>
      <c r="I283" s="28">
        <f t="shared" ca="1" si="334"/>
        <v>11.25338</v>
      </c>
      <c r="J283" s="28">
        <f t="shared" ca="1" si="334"/>
        <v>11.19323</v>
      </c>
      <c r="K283" s="28">
        <f t="shared" ca="1" si="334"/>
        <v>10.97917</v>
      </c>
      <c r="L283" s="28">
        <f t="shared" ca="1" si="334"/>
        <v>10.84276</v>
      </c>
      <c r="M283" s="28">
        <f t="shared" ca="1" si="334"/>
        <v>10.04894</v>
      </c>
      <c r="N283" s="28">
        <f t="shared" ca="1" si="334"/>
        <v>8.2964199999999995</v>
      </c>
      <c r="O283" s="28">
        <f t="shared" ca="1" si="334"/>
        <v>1.1171399999999991</v>
      </c>
      <c r="P283" s="28"/>
      <c r="Q283" s="28"/>
      <c r="R283" s="28"/>
      <c r="S283" s="28"/>
      <c r="Y283" s="15">
        <v>0.12</v>
      </c>
      <c r="Z283" s="15">
        <f t="shared" si="323"/>
        <v>0.03</v>
      </c>
      <c r="AA283" s="20">
        <v>0.25</v>
      </c>
      <c r="AB283" s="16">
        <f t="shared" ref="AB283:AN283" ca="1" si="335">Price-Dir_Cost-AB269</f>
        <v>11.896646666666665</v>
      </c>
      <c r="AC283" s="16">
        <f t="shared" ca="1" si="335"/>
        <v>11.925863333333332</v>
      </c>
      <c r="AD283" s="16">
        <f t="shared" ca="1" si="335"/>
        <v>11.93632</v>
      </c>
      <c r="AE283" s="16">
        <f t="shared" ca="1" si="335"/>
        <v>11.958005</v>
      </c>
      <c r="AF283" s="16">
        <f t="shared" ca="1" si="335"/>
        <v>11.975425833333333</v>
      </c>
      <c r="AG283" s="16">
        <f t="shared" ca="1" si="335"/>
        <v>12.005320833333332</v>
      </c>
      <c r="AH283" s="16">
        <f t="shared" ca="1" si="335"/>
        <v>12.0481575</v>
      </c>
      <c r="AI283" s="16">
        <f t="shared" ca="1" si="335"/>
        <v>12.101894166666666</v>
      </c>
      <c r="AJ283" s="16">
        <f t="shared" ca="1" si="335"/>
        <v>12.179114166666666</v>
      </c>
      <c r="AK283" s="16">
        <f t="shared" ca="1" si="335"/>
        <v>12.294145833333333</v>
      </c>
      <c r="AL283" s="16">
        <f t="shared" ca="1" si="335"/>
        <v>12.414820000000001</v>
      </c>
      <c r="AM283" s="16">
        <f t="shared" ca="1" si="335"/>
        <v>12.559635</v>
      </c>
      <c r="AN283" s="16">
        <f t="shared" ca="1" si="335"/>
        <v>12.320062499999999</v>
      </c>
      <c r="AO283" s="16"/>
      <c r="AP283" s="16"/>
      <c r="AQ283" s="16"/>
      <c r="AR283" s="16"/>
    </row>
    <row r="284" spans="1:51" x14ac:dyDescent="0.3">
      <c r="A284" s="133">
        <v>278</v>
      </c>
    </row>
    <row r="285" spans="1:51" x14ac:dyDescent="0.3">
      <c r="A285" s="133">
        <v>279</v>
      </c>
      <c r="B285" s="3" t="s">
        <v>117</v>
      </c>
      <c r="C285" s="135">
        <v>1</v>
      </c>
      <c r="D285" s="7">
        <v>0.99</v>
      </c>
      <c r="E285" s="7">
        <f ca="1">E286/($D286/$D285)</f>
        <v>0.94874999999999998</v>
      </c>
      <c r="F285" s="7">
        <f t="shared" ref="F285:S285" ca="1" si="336">F286/($D286/$D285)</f>
        <v>0.90749999999999997</v>
      </c>
      <c r="G285" s="7">
        <f t="shared" ca="1" si="336"/>
        <v>0.86624999999999996</v>
      </c>
      <c r="H285" s="7">
        <f t="shared" ca="1" si="336"/>
        <v>0.82499999999999996</v>
      </c>
      <c r="I285" s="7">
        <f t="shared" ca="1" si="336"/>
        <v>0.78374999999999995</v>
      </c>
      <c r="J285" s="7">
        <f t="shared" ca="1" si="336"/>
        <v>0.74249999999999994</v>
      </c>
      <c r="K285" s="7">
        <f t="shared" ca="1" si="336"/>
        <v>0.70124999999999993</v>
      </c>
      <c r="L285" s="7">
        <f t="shared" ca="1" si="336"/>
        <v>0.65999999999999992</v>
      </c>
      <c r="M285" s="7">
        <f t="shared" ca="1" si="336"/>
        <v>0.61875000000000002</v>
      </c>
      <c r="N285" s="7">
        <f t="shared" ca="1" si="336"/>
        <v>0.57750000000000001</v>
      </c>
      <c r="O285" s="7">
        <f t="shared" ca="1" si="336"/>
        <v>0.53625</v>
      </c>
      <c r="P285" s="7">
        <f t="shared" ca="1" si="336"/>
        <v>0.495</v>
      </c>
      <c r="Q285" s="7">
        <f t="shared" ca="1" si="336"/>
        <v>0.45374999999999999</v>
      </c>
      <c r="R285" s="7">
        <f t="shared" ca="1" si="336"/>
        <v>0.41249999999999998</v>
      </c>
      <c r="S285" s="7" t="e">
        <f t="shared" ca="1" si="336"/>
        <v>#VALUE!</v>
      </c>
      <c r="Y285" s="14" t="s">
        <v>73</v>
      </c>
    </row>
    <row r="286" spans="1:51" x14ac:dyDescent="0.3">
      <c r="A286" s="133">
        <v>280</v>
      </c>
      <c r="B286" s="8" t="s">
        <v>95</v>
      </c>
      <c r="C286" s="9" t="s">
        <v>54</v>
      </c>
      <c r="D286" s="9">
        <f ca="1">OFFSET(WLC!$B$843,0,Sintesi!D$3)</f>
        <v>240</v>
      </c>
      <c r="E286" s="9">
        <f ca="1">OFFSET(WLC!$B$843,0,Sintesi!E$3)</f>
        <v>230</v>
      </c>
      <c r="F286" s="9">
        <f ca="1">OFFSET(WLC!$B$843,0,Sintesi!F$3)</f>
        <v>220</v>
      </c>
      <c r="G286" s="9">
        <f ca="1">OFFSET(WLC!$B$843,0,Sintesi!G$3)</f>
        <v>210</v>
      </c>
      <c r="H286" s="9">
        <f ca="1">OFFSET(WLC!$B$843,0,Sintesi!H$3)</f>
        <v>200</v>
      </c>
      <c r="I286" s="9">
        <f ca="1">OFFSET(WLC!$B$843,0,Sintesi!I$3)</f>
        <v>190</v>
      </c>
      <c r="J286" s="9">
        <f ca="1">OFFSET(WLC!$B$843,0,Sintesi!J$3)</f>
        <v>180</v>
      </c>
      <c r="K286" s="9">
        <f ca="1">OFFSET(WLC!$B$843,0,Sintesi!K$3)</f>
        <v>170</v>
      </c>
      <c r="L286" s="9">
        <f ca="1">OFFSET(WLC!$B$843,0,Sintesi!L$3)</f>
        <v>160</v>
      </c>
      <c r="M286" s="9">
        <f ca="1">OFFSET(WLC!$B$843,0,Sintesi!M$3)</f>
        <v>150</v>
      </c>
      <c r="N286" s="9">
        <f ca="1">OFFSET(WLC!$B$843,0,Sintesi!N$3)</f>
        <v>140</v>
      </c>
      <c r="O286" s="9">
        <f ca="1">OFFSET(WLC!$B$843,0,Sintesi!O$3)</f>
        <v>130</v>
      </c>
      <c r="P286" s="9">
        <f ca="1">OFFSET(WLC!$B$843,0,Sintesi!P$3)</f>
        <v>120</v>
      </c>
      <c r="Q286" s="9">
        <f ca="1">OFFSET(WLC!$B$843,0,Sintesi!Q$3)</f>
        <v>110</v>
      </c>
      <c r="R286" s="9">
        <f ca="1">OFFSET(WLC!$B$843,0,Sintesi!R$3)</f>
        <v>100</v>
      </c>
      <c r="S286" s="11" t="s">
        <v>66</v>
      </c>
      <c r="Y286" s="9" t="s">
        <v>71</v>
      </c>
      <c r="Z286" s="9" t="s">
        <v>72</v>
      </c>
      <c r="AA286" s="9" t="s">
        <v>74</v>
      </c>
      <c r="AB286" s="9" t="str">
        <f t="shared" ref="AB286:AR286" si="337">C286</f>
        <v>Push</v>
      </c>
      <c r="AC286" s="9">
        <f t="shared" ca="1" si="337"/>
        <v>240</v>
      </c>
      <c r="AD286" s="9">
        <f t="shared" ca="1" si="337"/>
        <v>230</v>
      </c>
      <c r="AE286" s="9">
        <f t="shared" ca="1" si="337"/>
        <v>220</v>
      </c>
      <c r="AF286" s="9">
        <f t="shared" ca="1" si="337"/>
        <v>210</v>
      </c>
      <c r="AG286" s="9">
        <f t="shared" ca="1" si="337"/>
        <v>200</v>
      </c>
      <c r="AH286" s="9">
        <f t="shared" ca="1" si="337"/>
        <v>190</v>
      </c>
      <c r="AI286" s="9">
        <f t="shared" ca="1" si="337"/>
        <v>180</v>
      </c>
      <c r="AJ286" s="9">
        <f t="shared" ca="1" si="337"/>
        <v>170</v>
      </c>
      <c r="AK286" s="9">
        <f t="shared" ca="1" si="337"/>
        <v>160</v>
      </c>
      <c r="AL286" s="9">
        <f t="shared" ca="1" si="337"/>
        <v>150</v>
      </c>
      <c r="AM286" s="9">
        <f t="shared" ca="1" si="337"/>
        <v>140</v>
      </c>
      <c r="AN286" s="9">
        <f t="shared" ca="1" si="337"/>
        <v>130</v>
      </c>
      <c r="AO286" s="9">
        <f t="shared" ca="1" si="337"/>
        <v>120</v>
      </c>
      <c r="AP286" s="9">
        <f t="shared" ca="1" si="337"/>
        <v>110</v>
      </c>
      <c r="AQ286" s="9">
        <f t="shared" ca="1" si="337"/>
        <v>100</v>
      </c>
      <c r="AR286" s="9" t="str">
        <f t="shared" si="337"/>
        <v>ND</v>
      </c>
      <c r="AU286" s="32" t="s">
        <v>76</v>
      </c>
    </row>
    <row r="287" spans="1:51" x14ac:dyDescent="0.3">
      <c r="A287" s="133">
        <v>281</v>
      </c>
      <c r="B287" s="12" t="s">
        <v>1</v>
      </c>
      <c r="C287" s="13">
        <f ca="1">VLOOKUP($B287,OFFSET(Push!$N$2,2,0,78,5),4,FALSE)</f>
        <v>5283.9</v>
      </c>
      <c r="D287" s="13">
        <f ca="1">VLOOKUP($B287,OFFSET(WLC!$B$843,2,Sintesi!D$3,78,5),4,FALSE)</f>
        <v>5284.3</v>
      </c>
      <c r="E287" s="13">
        <f ca="1">VLOOKUP($B287,OFFSET(WLC!$B$843,2,Sintesi!E$3,78,5),4,FALSE)</f>
        <v>5284.8</v>
      </c>
      <c r="F287" s="13">
        <f ca="1">VLOOKUP($B287,OFFSET(WLC!$B$843,2,Sintesi!F$3,78,5),4,FALSE)</f>
        <v>5284.6</v>
      </c>
      <c r="G287" s="13">
        <f ca="1">VLOOKUP($B287,OFFSET(WLC!$B$843,2,Sintesi!G$3,78,5),4,FALSE)</f>
        <v>5283.5</v>
      </c>
      <c r="H287" s="13">
        <f ca="1">VLOOKUP($B287,OFFSET(WLC!$B$843,2,Sintesi!H$3,78,5),4,FALSE)</f>
        <v>5283.6</v>
      </c>
      <c r="I287" s="13">
        <f ca="1">VLOOKUP($B287,OFFSET(WLC!$B$843,2,Sintesi!I$3,78,5),4,FALSE)</f>
        <v>5283.4</v>
      </c>
      <c r="J287" s="13">
        <f ca="1">VLOOKUP($B287,OFFSET(WLC!$B$843,2,Sintesi!J$3,78,5),4,FALSE)</f>
        <v>5282.2</v>
      </c>
      <c r="K287" s="13">
        <f ca="1">VLOOKUP($B287,OFFSET(WLC!$B$843,2,Sintesi!K$3,78,5),4,FALSE)</f>
        <v>5281.3</v>
      </c>
      <c r="L287" s="13">
        <f ca="1">VLOOKUP($B287,OFFSET(WLC!$B$843,2,Sintesi!L$3,78,5),4,FALSE)</f>
        <v>5279.2</v>
      </c>
      <c r="M287" s="13">
        <f ca="1">VLOOKUP($B287,OFFSET(WLC!$B$843,2,Sintesi!M$3,78,5),4,FALSE)</f>
        <v>5275.9</v>
      </c>
      <c r="N287" s="13">
        <f ca="1">VLOOKUP($B287,OFFSET(WLC!$B$843,2,Sintesi!N$3,78,5),4,FALSE)</f>
        <v>5271.9</v>
      </c>
      <c r="O287" s="13">
        <f ca="1">VLOOKUP($B287,OFFSET(WLC!$B$843,2,Sintesi!O$3,78,5),4,FALSE)</f>
        <v>5264.4</v>
      </c>
      <c r="P287" s="13">
        <f ca="1">VLOOKUP($B287,OFFSET(WLC!$B$843,2,Sintesi!P$3,78,5),4,FALSE)</f>
        <v>5249.3</v>
      </c>
      <c r="Q287" s="13">
        <f ca="1">VLOOKUP($B287,OFFSET(WLC!$B$843,2,Sintesi!Q$3,78,5),4,FALSE)</f>
        <v>5226.6000000000004</v>
      </c>
      <c r="R287" s="13">
        <f ca="1">VLOOKUP($B287,OFFSET(WLC!$B$843,2,Sintesi!R$3,78,5),4,FALSE)</f>
        <v>5181.1000000000004</v>
      </c>
      <c r="S287" s="13"/>
      <c r="Y287" s="15">
        <v>0.12</v>
      </c>
      <c r="Z287" s="15">
        <f t="shared" ref="Z287:Z288" si="338">Y287*AA287</f>
        <v>0.96</v>
      </c>
      <c r="AA287" s="15">
        <v>8</v>
      </c>
      <c r="AB287" s="16">
        <f ca="1">HLOOKUP(AB$286,OFFSET($C$286,0,0,25,20),23,FALSE) + HLOOKUP(AB$286,OFFSET($C$286,0,0,25,20),19,FALSE)*($Z287/$Z$292)</f>
        <v>4.4857933333333335</v>
      </c>
      <c r="AC287" s="16">
        <f t="shared" ref="AC287:AQ297" ca="1" si="339">HLOOKUP(AC$286,OFFSET($C$286,0,0,25,20),23,FALSE) + HLOOKUP(AC$286,OFFSET($C$286,0,0,25,20),19,FALSE)*($Z287/$Z$292)</f>
        <v>4.5726766666666663</v>
      </c>
      <c r="AD287" s="16">
        <f t="shared" ca="1" si="339"/>
        <v>4.6320899999999998</v>
      </c>
      <c r="AE287" s="16">
        <f t="shared" ca="1" si="339"/>
        <v>4.6176199999999996</v>
      </c>
      <c r="AF287" s="16">
        <f t="shared" ca="1" si="339"/>
        <v>4.6524566666666658</v>
      </c>
      <c r="AG287" s="16">
        <f t="shared" ca="1" si="339"/>
        <v>4.8042800000000003</v>
      </c>
      <c r="AH287" s="16">
        <f t="shared" ca="1" si="339"/>
        <v>4.9305766666666671</v>
      </c>
      <c r="AI287" s="16">
        <f t="shared" ca="1" si="339"/>
        <v>5.1467700000000001</v>
      </c>
      <c r="AJ287" s="16">
        <f t="shared" ca="1" si="339"/>
        <v>5.5183833333333334</v>
      </c>
      <c r="AK287" s="16">
        <f t="shared" ca="1" si="339"/>
        <v>6.26776</v>
      </c>
      <c r="AL287" s="16">
        <f t="shared" ca="1" si="339"/>
        <v>7.6673933333333331</v>
      </c>
      <c r="AM287" s="16">
        <f t="shared" ca="1" si="339"/>
        <v>9.761003333333333</v>
      </c>
      <c r="AN287" s="16">
        <f t="shared" ca="1" si="339"/>
        <v>12.073976666666667</v>
      </c>
      <c r="AO287" s="16">
        <f t="shared" ca="1" si="339"/>
        <v>18.109883333333332</v>
      </c>
      <c r="AP287" s="16">
        <f t="shared" ca="1" si="339"/>
        <v>27.266629999999999</v>
      </c>
      <c r="AQ287" s="16">
        <f t="shared" ca="1" si="339"/>
        <v>41.910223333333327</v>
      </c>
      <c r="AR287" s="16"/>
      <c r="AU287" s="12" t="s">
        <v>77</v>
      </c>
      <c r="AV287" s="12" t="s">
        <v>78</v>
      </c>
      <c r="AW287" s="12" t="s">
        <v>79</v>
      </c>
      <c r="AX287" s="12" t="s">
        <v>80</v>
      </c>
      <c r="AY287" s="34" t="s">
        <v>82</v>
      </c>
    </row>
    <row r="288" spans="1:51" x14ac:dyDescent="0.3">
      <c r="A288" s="133">
        <v>282</v>
      </c>
      <c r="B288" s="12" t="s">
        <v>2</v>
      </c>
      <c r="C288" s="13">
        <f ca="1">VLOOKUP($B288,OFFSET(Push!$N$2,2,0,78,5),4,FALSE)</f>
        <v>24.226780000000002</v>
      </c>
      <c r="D288" s="13">
        <f ca="1">VLOOKUP($B288,OFFSET(WLC!$B$843,2,Sintesi!D$3,78,5),4,FALSE)</f>
        <v>24.418959999999998</v>
      </c>
      <c r="E288" s="13">
        <f ca="1">VLOOKUP($B288,OFFSET(WLC!$B$843,2,Sintesi!E$3,78,5),4,FALSE)</f>
        <v>24.58109</v>
      </c>
      <c r="F288" s="13">
        <f ca="1">VLOOKUP($B288,OFFSET(WLC!$B$843,2,Sintesi!F$3,78,5),4,FALSE)</f>
        <v>24.617909999999998</v>
      </c>
      <c r="G288" s="13">
        <f ca="1">VLOOKUP($B288,OFFSET(WLC!$B$843,2,Sintesi!G$3,78,5),4,FALSE)</f>
        <v>24.774830000000001</v>
      </c>
      <c r="H288" s="13">
        <f ca="1">VLOOKUP($B288,OFFSET(WLC!$B$843,2,Sintesi!H$3,78,5),4,FALSE)</f>
        <v>25.126950000000001</v>
      </c>
      <c r="I288" s="13">
        <f ca="1">VLOOKUP($B288,OFFSET(WLC!$B$843,2,Sintesi!I$3,78,5),4,FALSE)</f>
        <v>25.339099999999998</v>
      </c>
      <c r="J288" s="13">
        <f ca="1">VLOOKUP($B288,OFFSET(WLC!$B$843,2,Sintesi!J$3,78,5),4,FALSE)</f>
        <v>25.873919999999998</v>
      </c>
      <c r="K288" s="13">
        <f ca="1">VLOOKUP($B288,OFFSET(WLC!$B$843,2,Sintesi!K$3,78,5),4,FALSE)</f>
        <v>26.651250000000001</v>
      </c>
      <c r="L288" s="13">
        <f ca="1">VLOOKUP($B288,OFFSET(WLC!$B$843,2,Sintesi!L$3,78,5),4,FALSE)</f>
        <v>27.93497</v>
      </c>
      <c r="M288" s="13">
        <f ca="1">VLOOKUP($B288,OFFSET(WLC!$B$843,2,Sintesi!M$3,78,5),4,FALSE)</f>
        <v>29.890429999999999</v>
      </c>
      <c r="N288" s="13">
        <f ca="1">VLOOKUP($B288,OFFSET(WLC!$B$843,2,Sintesi!N$3,78,5),4,FALSE)</f>
        <v>32.928469999999997</v>
      </c>
      <c r="O288" s="13">
        <f ca="1">VLOOKUP($B288,OFFSET(WLC!$B$843,2,Sintesi!O$3,78,5),4,FALSE)</f>
        <v>36.200189999999999</v>
      </c>
      <c r="P288" s="13">
        <f ca="1">VLOOKUP($B288,OFFSET(WLC!$B$843,2,Sintesi!P$3,78,5),4,FALSE)</f>
        <v>43.042540000000002</v>
      </c>
      <c r="Q288" s="13">
        <f ca="1">VLOOKUP($B288,OFFSET(WLC!$B$843,2,Sintesi!Q$3,78,5),4,FALSE)</f>
        <v>52.847070000000002</v>
      </c>
      <c r="R288" s="13">
        <f ca="1">VLOOKUP($B288,OFFSET(WLC!$B$843,2,Sintesi!R$3,78,5),4,FALSE)</f>
        <v>66.812139999999999</v>
      </c>
      <c r="S288" s="13"/>
      <c r="Y288" s="15">
        <v>0.12</v>
      </c>
      <c r="Z288" s="15">
        <f t="shared" si="338"/>
        <v>0.84</v>
      </c>
      <c r="AA288" s="15">
        <v>7</v>
      </c>
      <c r="AB288" s="16">
        <f t="shared" ref="AB288:AB297" ca="1" si="340">HLOOKUP(AB$286,OFFSET($C$286,0,0,25,20),23,FALSE) + HLOOKUP(AB$286,OFFSET($C$286,0,0,25,20),19,FALSE)*($Z288/$Z$292)</f>
        <v>4.3055466666666664</v>
      </c>
      <c r="AC288" s="16">
        <f t="shared" ca="1" si="339"/>
        <v>4.3784233333333331</v>
      </c>
      <c r="AD288" s="16">
        <f t="shared" ca="1" si="339"/>
        <v>4.4289100000000001</v>
      </c>
      <c r="AE288" s="16">
        <f t="shared" ca="1" si="339"/>
        <v>4.41472</v>
      </c>
      <c r="AF288" s="16">
        <f t="shared" ca="1" si="339"/>
        <v>4.4427833333333329</v>
      </c>
      <c r="AG288" s="16">
        <f t="shared" ca="1" si="339"/>
        <v>4.5723600000000006</v>
      </c>
      <c r="AH288" s="16">
        <f t="shared" ca="1" si="339"/>
        <v>4.6793833333333339</v>
      </c>
      <c r="AI288" s="16">
        <f t="shared" ca="1" si="339"/>
        <v>4.86287</v>
      </c>
      <c r="AJ288" s="16">
        <f t="shared" ca="1" si="339"/>
        <v>5.1806866666666673</v>
      </c>
      <c r="AK288" s="16">
        <f t="shared" ca="1" si="339"/>
        <v>5.8267600000000002</v>
      </c>
      <c r="AL288" s="16">
        <f t="shared" ca="1" si="339"/>
        <v>7.0397966666666676</v>
      </c>
      <c r="AM288" s="16">
        <f t="shared" ca="1" si="339"/>
        <v>8.8548966666666669</v>
      </c>
      <c r="AN288" s="16">
        <f t="shared" ca="1" si="339"/>
        <v>10.859213333333333</v>
      </c>
      <c r="AO288" s="16">
        <f t="shared" ca="1" si="339"/>
        <v>16.117076666666666</v>
      </c>
      <c r="AP288" s="16">
        <f t="shared" ca="1" si="339"/>
        <v>24.099290000000003</v>
      </c>
      <c r="AQ288" s="16">
        <f t="shared" ca="1" si="339"/>
        <v>36.888876666666668</v>
      </c>
      <c r="AR288" s="16"/>
      <c r="AU288" s="33">
        <f ca="1">MIN(AB287:AQ287)</f>
        <v>4.4857933333333335</v>
      </c>
      <c r="AV288" s="15" t="str">
        <f ca="1">INDEX($AB$286:$AQ$286,1,MATCH(AU288,AB287:AQ287,0))</f>
        <v>Push</v>
      </c>
      <c r="AW288" s="33">
        <f ca="1">AB287</f>
        <v>4.4857933333333335</v>
      </c>
      <c r="AX288" s="15">
        <f ca="1">CEILING(AC$286/0.995,1)</f>
        <v>242</v>
      </c>
      <c r="AY288" s="35">
        <f ca="1">(AW288-AU288)/AW288</f>
        <v>0</v>
      </c>
    </row>
    <row r="289" spans="1:51" x14ac:dyDescent="0.3">
      <c r="A289" s="133">
        <v>283</v>
      </c>
      <c r="B289" s="17" t="s">
        <v>5</v>
      </c>
      <c r="C289" s="178">
        <f ca="1">VLOOKUP($B289,OFFSET(Push!$N$2,2,0,78,5),4,FALSE)</f>
        <v>0</v>
      </c>
      <c r="D289" s="18">
        <f ca="1">VLOOKUP($B289,OFFSET(WLC!$B$843,2,Sintesi!D$3,78,5),4,FALSE)</f>
        <v>0.41392000000000001</v>
      </c>
      <c r="E289" s="18">
        <f ca="1">VLOOKUP($B289,OFFSET(WLC!$B$843,2,Sintesi!E$3,78,5),4,FALSE)</f>
        <v>0.60101000000000004</v>
      </c>
      <c r="F289" s="18">
        <f ca="1">VLOOKUP($B289,OFFSET(WLC!$B$843,2,Sintesi!F$3,78,5),4,FALSE)</f>
        <v>0.75287999999999999</v>
      </c>
      <c r="G289" s="18">
        <f ca="1">VLOOKUP($B289,OFFSET(WLC!$B$843,2,Sintesi!G$3,78,5),4,FALSE)</f>
        <v>1.02094</v>
      </c>
      <c r="H289" s="18">
        <f ca="1">VLOOKUP($B289,OFFSET(WLC!$B$843,2,Sintesi!H$3,78,5),4,FALSE)</f>
        <v>1.4780599999999999</v>
      </c>
      <c r="I289" s="18">
        <f ca="1">VLOOKUP($B289,OFFSET(WLC!$B$843,2,Sintesi!I$3,78,5),4,FALSE)</f>
        <v>1.97424</v>
      </c>
      <c r="J289" s="18">
        <f ca="1">VLOOKUP($B289,OFFSET(WLC!$B$843,2,Sintesi!J$3,78,5),4,FALSE)</f>
        <v>2.7102599999999999</v>
      </c>
      <c r="K289" s="18">
        <f ca="1">VLOOKUP($B289,OFFSET(WLC!$B$843,2,Sintesi!K$3,78,5),4,FALSE)</f>
        <v>3.7340399999999998</v>
      </c>
      <c r="L289" s="18">
        <f ca="1">VLOOKUP($B289,OFFSET(WLC!$B$843,2,Sintesi!L$3,78,5),4,FALSE)</f>
        <v>5.3515199999999998</v>
      </c>
      <c r="M289" s="18">
        <f ca="1">VLOOKUP($B289,OFFSET(WLC!$B$843,2,Sintesi!M$3,78,5),4,FALSE)</f>
        <v>7.6948800000000004</v>
      </c>
      <c r="N289" s="18">
        <f ca="1">VLOOKUP($B289,OFFSET(WLC!$B$843,2,Sintesi!N$3,78,5),4,FALSE)</f>
        <v>11.087669999999999</v>
      </c>
      <c r="O289" s="18">
        <f ca="1">VLOOKUP($B289,OFFSET(WLC!$B$843,2,Sintesi!O$3,78,5),4,FALSE)</f>
        <v>14.96454</v>
      </c>
      <c r="P289" s="18">
        <f ca="1">VLOOKUP($B289,OFFSET(WLC!$B$843,2,Sintesi!P$3,78,5),4,FALSE)</f>
        <v>22.485659999999999</v>
      </c>
      <c r="Q289" s="18">
        <f ca="1">VLOOKUP($B289,OFFSET(WLC!$B$843,2,Sintesi!Q$3,78,5),4,FALSE)</f>
        <v>33.355890000000002</v>
      </c>
      <c r="R289" s="18">
        <f ca="1">VLOOKUP($B289,OFFSET(WLC!$B$843,2,Sintesi!R$3,78,5),4,FALSE)</f>
        <v>48.713999999999999</v>
      </c>
      <c r="S289" s="18"/>
      <c r="Y289" s="15">
        <v>0.12</v>
      </c>
      <c r="Z289" s="15">
        <f>Y289*AA289</f>
        <v>0.72</v>
      </c>
      <c r="AA289" s="15">
        <v>6</v>
      </c>
      <c r="AB289" s="16">
        <f t="shared" ca="1" si="340"/>
        <v>4.1253000000000002</v>
      </c>
      <c r="AC289" s="16">
        <f t="shared" ca="1" si="339"/>
        <v>4.1841699999999999</v>
      </c>
      <c r="AD289" s="16">
        <f t="shared" ca="1" si="339"/>
        <v>4.2257299999999995</v>
      </c>
      <c r="AE289" s="16">
        <f t="shared" ca="1" si="339"/>
        <v>4.2118199999999995</v>
      </c>
      <c r="AF289" s="16">
        <f t="shared" ca="1" si="339"/>
        <v>4.2331099999999999</v>
      </c>
      <c r="AG289" s="16">
        <f t="shared" ca="1" si="339"/>
        <v>4.3404400000000001</v>
      </c>
      <c r="AH289" s="16">
        <f t="shared" ca="1" si="339"/>
        <v>4.4281899999999998</v>
      </c>
      <c r="AI289" s="16">
        <f t="shared" ca="1" si="339"/>
        <v>4.57897</v>
      </c>
      <c r="AJ289" s="16">
        <f t="shared" ca="1" si="339"/>
        <v>4.8429900000000004</v>
      </c>
      <c r="AK289" s="16">
        <f t="shared" ca="1" si="339"/>
        <v>5.3857600000000003</v>
      </c>
      <c r="AL289" s="16">
        <f t="shared" ca="1" si="339"/>
        <v>6.4122000000000003</v>
      </c>
      <c r="AM289" s="16">
        <f t="shared" ca="1" si="339"/>
        <v>7.9487899999999998</v>
      </c>
      <c r="AN289" s="16">
        <f t="shared" ca="1" si="339"/>
        <v>9.6444499999999991</v>
      </c>
      <c r="AO289" s="16">
        <f t="shared" ca="1" si="339"/>
        <v>14.124269999999999</v>
      </c>
      <c r="AP289" s="16">
        <f t="shared" ca="1" si="339"/>
        <v>20.931950000000001</v>
      </c>
      <c r="AQ289" s="16">
        <f t="shared" ca="1" si="339"/>
        <v>31.867530000000002</v>
      </c>
      <c r="AR289" s="16"/>
      <c r="AU289" s="33">
        <f t="shared" ref="AU289:AU298" ca="1" si="341">MIN(AB288:AQ288)</f>
        <v>4.3055466666666664</v>
      </c>
      <c r="AV289" s="15" t="str">
        <f t="shared" ref="AV289:AV298" ca="1" si="342">INDEX($AB$286:$AQ$286,1,MATCH(AU289,AB288:AQ288,0))</f>
        <v>Push</v>
      </c>
      <c r="AW289" s="33">
        <f t="shared" ref="AW289:AW298" ca="1" si="343">AB288</f>
        <v>4.3055466666666664</v>
      </c>
      <c r="AX289" s="15">
        <f t="shared" ref="AX289:AX298" ca="1" si="344">CEILING(AC$286/0.995,1)</f>
        <v>242</v>
      </c>
      <c r="AY289" s="35">
        <f t="shared" ref="AY289:AY298" ca="1" si="345">(AW289-AU289)/AW289</f>
        <v>0</v>
      </c>
    </row>
    <row r="290" spans="1:51" x14ac:dyDescent="0.3">
      <c r="A290" s="133">
        <v>284</v>
      </c>
      <c r="B290" s="17" t="s">
        <v>6</v>
      </c>
      <c r="C290" s="178">
        <f ca="1">VLOOKUP($B290,OFFSET(Push!$N$2,2,0,78,5),4,FALSE)</f>
        <v>24.226780000000002</v>
      </c>
      <c r="D290" s="18">
        <f ca="1">VLOOKUP($B290,OFFSET(WLC!$B$843,2,Sintesi!D$3,78,5),4,FALSE)</f>
        <v>24.005040000000001</v>
      </c>
      <c r="E290" s="18">
        <f ca="1">VLOOKUP($B290,OFFSET(WLC!$B$843,2,Sintesi!E$3,78,5),4,FALSE)</f>
        <v>23.980090000000001</v>
      </c>
      <c r="F290" s="18">
        <f ca="1">VLOOKUP($B290,OFFSET(WLC!$B$843,2,Sintesi!F$3,78,5),4,FALSE)</f>
        <v>23.865030000000001</v>
      </c>
      <c r="G290" s="18">
        <f ca="1">VLOOKUP($B290,OFFSET(WLC!$B$843,2,Sintesi!G$3,78,5),4,FALSE)</f>
        <v>23.753900000000002</v>
      </c>
      <c r="H290" s="18">
        <f ca="1">VLOOKUP($B290,OFFSET(WLC!$B$843,2,Sintesi!H$3,78,5),4,FALSE)</f>
        <v>23.648879999999998</v>
      </c>
      <c r="I290" s="18">
        <f ca="1">VLOOKUP($B290,OFFSET(WLC!$B$843,2,Sintesi!I$3,78,5),4,FALSE)</f>
        <v>23.36486</v>
      </c>
      <c r="J290" s="18">
        <f ca="1">VLOOKUP($B290,OFFSET(WLC!$B$843,2,Sintesi!J$3,78,5),4,FALSE)</f>
        <v>23.16366</v>
      </c>
      <c r="K290" s="18">
        <f ca="1">VLOOKUP($B290,OFFSET(WLC!$B$843,2,Sintesi!K$3,78,5),4,FALSE)</f>
        <v>22.917210000000001</v>
      </c>
      <c r="L290" s="18">
        <f ca="1">VLOOKUP($B290,OFFSET(WLC!$B$843,2,Sintesi!L$3,78,5),4,FALSE)</f>
        <v>22.583449999999999</v>
      </c>
      <c r="M290" s="18">
        <f ca="1">VLOOKUP($B290,OFFSET(WLC!$B$843,2,Sintesi!M$3,78,5),4,FALSE)</f>
        <v>22.195550000000001</v>
      </c>
      <c r="N290" s="18">
        <f ca="1">VLOOKUP($B290,OFFSET(WLC!$B$843,2,Sintesi!N$3,78,5),4,FALSE)</f>
        <v>21.840800000000002</v>
      </c>
      <c r="O290" s="18">
        <f ca="1">VLOOKUP($B290,OFFSET(WLC!$B$843,2,Sintesi!O$3,78,5),4,FALSE)</f>
        <v>21.23565</v>
      </c>
      <c r="P290" s="18">
        <f ca="1">VLOOKUP($B290,OFFSET(WLC!$B$843,2,Sintesi!P$3,78,5),4,FALSE)</f>
        <v>20.55688</v>
      </c>
      <c r="Q290" s="18">
        <f ca="1">VLOOKUP($B290,OFFSET(WLC!$B$843,2,Sintesi!Q$3,78,5),4,FALSE)</f>
        <v>19.49118</v>
      </c>
      <c r="R290" s="18">
        <f ca="1">VLOOKUP($B290,OFFSET(WLC!$B$843,2,Sintesi!R$3,78,5),4,FALSE)</f>
        <v>18.098140000000001</v>
      </c>
      <c r="S290" s="18"/>
      <c r="Y290" s="15">
        <v>0.12</v>
      </c>
      <c r="Z290" s="15">
        <f t="shared" ref="Z290:Z297" si="346">Y290*AA290</f>
        <v>0.6</v>
      </c>
      <c r="AA290" s="15">
        <v>5</v>
      </c>
      <c r="AB290" s="16">
        <f t="shared" ca="1" si="340"/>
        <v>3.9450533333333335</v>
      </c>
      <c r="AC290" s="16">
        <f t="shared" ca="1" si="339"/>
        <v>3.9899166666666668</v>
      </c>
      <c r="AD290" s="16">
        <f t="shared" ca="1" si="339"/>
        <v>4.0225499999999998</v>
      </c>
      <c r="AE290" s="16">
        <f t="shared" ca="1" si="339"/>
        <v>4.0089199999999998</v>
      </c>
      <c r="AF290" s="16">
        <f t="shared" ca="1" si="339"/>
        <v>4.0234366666666661</v>
      </c>
      <c r="AG290" s="16">
        <f t="shared" ca="1" si="339"/>
        <v>4.1085200000000004</v>
      </c>
      <c r="AH290" s="16">
        <f t="shared" ca="1" si="339"/>
        <v>4.1769966666666667</v>
      </c>
      <c r="AI290" s="16">
        <f t="shared" ca="1" si="339"/>
        <v>4.2950699999999999</v>
      </c>
      <c r="AJ290" s="16">
        <f t="shared" ca="1" si="339"/>
        <v>4.5052933333333343</v>
      </c>
      <c r="AK290" s="16">
        <f t="shared" ca="1" si="339"/>
        <v>4.9447600000000005</v>
      </c>
      <c r="AL290" s="16">
        <f t="shared" ca="1" si="339"/>
        <v>5.784603333333334</v>
      </c>
      <c r="AM290" s="16">
        <f t="shared" ca="1" si="339"/>
        <v>7.0426833333333336</v>
      </c>
      <c r="AN290" s="16">
        <f t="shared" ca="1" si="339"/>
        <v>8.429686666666667</v>
      </c>
      <c r="AO290" s="16">
        <f t="shared" ca="1" si="339"/>
        <v>12.131463333333333</v>
      </c>
      <c r="AP290" s="16">
        <f t="shared" ca="1" si="339"/>
        <v>17.764610000000001</v>
      </c>
      <c r="AQ290" s="16">
        <f t="shared" ca="1" si="339"/>
        <v>26.846183333333336</v>
      </c>
      <c r="AR290" s="16"/>
      <c r="AU290" s="33">
        <f t="shared" ca="1" si="341"/>
        <v>4.1253000000000002</v>
      </c>
      <c r="AV290" s="15" t="str">
        <f t="shared" ca="1" si="342"/>
        <v>Push</v>
      </c>
      <c r="AW290" s="33">
        <f t="shared" ca="1" si="343"/>
        <v>4.1253000000000002</v>
      </c>
      <c r="AX290" s="15">
        <f t="shared" ca="1" si="344"/>
        <v>242</v>
      </c>
      <c r="AY290" s="35">
        <f t="shared" ca="1" si="345"/>
        <v>0</v>
      </c>
    </row>
    <row r="291" spans="1:51" x14ac:dyDescent="0.3">
      <c r="A291" s="133">
        <v>285</v>
      </c>
      <c r="B291" s="17" t="s">
        <v>8</v>
      </c>
      <c r="C291" s="178">
        <f ca="1">VLOOKUP($B291,OFFSET(Push!$N$2,2,0,78,5),4,FALSE)</f>
        <v>20.551259999999999</v>
      </c>
      <c r="D291" s="18">
        <f ca="1">VLOOKUP($B291,OFFSET(WLC!$B$843,2,Sintesi!D$3,78,5),4,FALSE)</f>
        <v>20.32959</v>
      </c>
      <c r="E291" s="18">
        <f ca="1">VLOOKUP($B291,OFFSET(WLC!$B$843,2,Sintesi!E$3,78,5),4,FALSE)</f>
        <v>20.304749999999999</v>
      </c>
      <c r="F291" s="18">
        <f ca="1">VLOOKUP($B291,OFFSET(WLC!$B$843,2,Sintesi!F$3,78,5),4,FALSE)</f>
        <v>20.189830000000001</v>
      </c>
      <c r="G291" s="18">
        <f ca="1">VLOOKUP($B291,OFFSET(WLC!$B$843,2,Sintesi!G$3,78,5),4,FALSE)</f>
        <v>20.078520000000001</v>
      </c>
      <c r="H291" s="18">
        <f ca="1">VLOOKUP($B291,OFFSET(WLC!$B$843,2,Sintesi!H$3,78,5),4,FALSE)</f>
        <v>19.973739999999999</v>
      </c>
      <c r="I291" s="18">
        <f ca="1">VLOOKUP($B291,OFFSET(WLC!$B$843,2,Sintesi!I$3,78,5),4,FALSE)</f>
        <v>19.68995</v>
      </c>
      <c r="J291" s="18">
        <f ca="1">VLOOKUP($B291,OFFSET(WLC!$B$843,2,Sintesi!J$3,78,5),4,FALSE)</f>
        <v>19.48874</v>
      </c>
      <c r="K291" s="18">
        <f ca="1">VLOOKUP($B291,OFFSET(WLC!$B$843,2,Sintesi!K$3,78,5),4,FALSE)</f>
        <v>19.242260000000002</v>
      </c>
      <c r="L291" s="18">
        <f ca="1">VLOOKUP($B291,OFFSET(WLC!$B$843,2,Sintesi!L$3,78,5),4,FALSE)</f>
        <v>18.90851</v>
      </c>
      <c r="M291" s="18">
        <f ca="1">VLOOKUP($B291,OFFSET(WLC!$B$843,2,Sintesi!M$3,78,5),4,FALSE)</f>
        <v>18.521239999999999</v>
      </c>
      <c r="N291" s="18">
        <f ca="1">VLOOKUP($B291,OFFSET(WLC!$B$843,2,Sintesi!N$3,78,5),4,FALSE)</f>
        <v>18.167179999999998</v>
      </c>
      <c r="O291" s="18">
        <f ca="1">VLOOKUP($B291,OFFSET(WLC!$B$843,2,Sintesi!O$3,78,5),4,FALSE)</f>
        <v>17.562180000000001</v>
      </c>
      <c r="P291" s="18">
        <f ca="1">VLOOKUP($B291,OFFSET(WLC!$B$843,2,Sintesi!P$3,78,5),4,FALSE)</f>
        <v>16.88448</v>
      </c>
      <c r="Q291" s="18">
        <f ca="1">VLOOKUP($B291,OFFSET(WLC!$B$843,2,Sintesi!Q$3,78,5),4,FALSE)</f>
        <v>15.82272</v>
      </c>
      <c r="R291" s="18">
        <f ca="1">VLOOKUP($B291,OFFSET(WLC!$B$843,2,Sintesi!R$3,78,5),4,FALSE)</f>
        <v>14.4358</v>
      </c>
      <c r="S291" s="18"/>
      <c r="Y291" s="15">
        <v>0.12</v>
      </c>
      <c r="Z291" s="15">
        <f t="shared" si="346"/>
        <v>0.48</v>
      </c>
      <c r="AA291" s="15">
        <v>4</v>
      </c>
      <c r="AB291" s="16">
        <f t="shared" ca="1" si="340"/>
        <v>3.7648066666666669</v>
      </c>
      <c r="AC291" s="16">
        <f t="shared" ca="1" si="339"/>
        <v>3.7956633333333332</v>
      </c>
      <c r="AD291" s="16">
        <f t="shared" ca="1" si="339"/>
        <v>3.8193699999999993</v>
      </c>
      <c r="AE291" s="16">
        <f t="shared" ca="1" si="339"/>
        <v>3.8060199999999997</v>
      </c>
      <c r="AF291" s="16">
        <f t="shared" ca="1" si="339"/>
        <v>3.8137633333333332</v>
      </c>
      <c r="AG291" s="16">
        <f t="shared" ca="1" si="339"/>
        <v>3.8766000000000003</v>
      </c>
      <c r="AH291" s="16">
        <f t="shared" ca="1" si="339"/>
        <v>3.9258033333333335</v>
      </c>
      <c r="AI291" s="16">
        <f t="shared" ca="1" si="339"/>
        <v>4.0111699999999999</v>
      </c>
      <c r="AJ291" s="16">
        <f t="shared" ca="1" si="339"/>
        <v>4.1675966666666664</v>
      </c>
      <c r="AK291" s="16">
        <f t="shared" ca="1" si="339"/>
        <v>4.5037599999999998</v>
      </c>
      <c r="AL291" s="16">
        <f t="shared" ca="1" si="339"/>
        <v>5.1570066666666667</v>
      </c>
      <c r="AM291" s="16">
        <f t="shared" ca="1" si="339"/>
        <v>6.1365766666666666</v>
      </c>
      <c r="AN291" s="16">
        <f t="shared" ca="1" si="339"/>
        <v>7.2149233333333331</v>
      </c>
      <c r="AO291" s="16">
        <f t="shared" ca="1" si="339"/>
        <v>10.138656666666666</v>
      </c>
      <c r="AP291" s="16">
        <f t="shared" ca="1" si="339"/>
        <v>14.59727</v>
      </c>
      <c r="AQ291" s="16">
        <f t="shared" ca="1" si="339"/>
        <v>21.824836666666666</v>
      </c>
      <c r="AR291" s="16"/>
      <c r="AU291" s="33">
        <f t="shared" ca="1" si="341"/>
        <v>3.9450533333333335</v>
      </c>
      <c r="AV291" s="15" t="str">
        <f t="shared" ca="1" si="342"/>
        <v>Push</v>
      </c>
      <c r="AW291" s="33">
        <f t="shared" ca="1" si="343"/>
        <v>3.9450533333333335</v>
      </c>
      <c r="AX291" s="15">
        <f t="shared" ca="1" si="344"/>
        <v>242</v>
      </c>
      <c r="AY291" s="35">
        <f t="shared" ca="1" si="345"/>
        <v>0</v>
      </c>
    </row>
    <row r="292" spans="1:51" x14ac:dyDescent="0.3">
      <c r="A292" s="133">
        <v>286</v>
      </c>
      <c r="B292" s="17" t="s">
        <v>9</v>
      </c>
      <c r="C292" s="179">
        <f ca="1">VLOOKUP($B292,OFFSET(Push!$N$2,2,0,78,5),4,FALSE)</f>
        <v>0.86767000000000005</v>
      </c>
      <c r="D292" s="19">
        <f ca="1">VLOOKUP($B292,OFFSET(WLC!$B$843,2,Sintesi!D$3,78,5),4,FALSE)</f>
        <v>0.86185999999999996</v>
      </c>
      <c r="E292" s="19">
        <f ca="1">VLOOKUP($B292,OFFSET(WLC!$B$843,2,Sintesi!E$3,78,5),4,FALSE)</f>
        <v>0.86017999999999994</v>
      </c>
      <c r="F292" s="19">
        <f ca="1">VLOOKUP($B292,OFFSET(WLC!$B$843,2,Sintesi!F$3,78,5),4,FALSE)</f>
        <v>0.85929</v>
      </c>
      <c r="G292" s="19">
        <f ca="1">VLOOKUP($B292,OFFSET(WLC!$B$843,2,Sintesi!G$3,78,5),4,FALSE)</f>
        <v>0.85375999999999996</v>
      </c>
      <c r="H292" s="19">
        <f ca="1">VLOOKUP($B292,OFFSET(WLC!$B$843,2,Sintesi!H$3,78,5),4,FALSE)</f>
        <v>0.84369000000000005</v>
      </c>
      <c r="I292" s="19">
        <f ca="1">VLOOKUP($B292,OFFSET(WLC!$B$843,2,Sintesi!I$3,78,5),4,FALSE)</f>
        <v>0.83496999999999999</v>
      </c>
      <c r="J292" s="19">
        <f ca="1">VLOOKUP($B292,OFFSET(WLC!$B$843,2,Sintesi!J$3,78,5),4,FALSE)</f>
        <v>0.81847999999999999</v>
      </c>
      <c r="K292" s="19">
        <f ca="1">VLOOKUP($B292,OFFSET(WLC!$B$843,2,Sintesi!K$3,78,5),4,FALSE)</f>
        <v>0.79227000000000003</v>
      </c>
      <c r="L292" s="19">
        <f ca="1">VLOOKUP($B292,OFFSET(WLC!$B$843,2,Sintesi!L$3,78,5),4,FALSE)</f>
        <v>0.75661</v>
      </c>
      <c r="M292" s="19">
        <f ca="1">VLOOKUP($B292,OFFSET(WLC!$B$843,2,Sintesi!M$3,78,5),4,FALSE)</f>
        <v>0.72218000000000004</v>
      </c>
      <c r="N292" s="19">
        <f ca="1">VLOOKUP($B292,OFFSET(WLC!$B$843,2,Sintesi!N$3,78,5),4,FALSE)</f>
        <v>0.66335999999999995</v>
      </c>
      <c r="O292" s="19">
        <f ca="1">VLOOKUP($B292,OFFSET(WLC!$B$843,2,Sintesi!O$3,78,5),4,FALSE)</f>
        <v>0.59872999999999998</v>
      </c>
      <c r="P292" s="19">
        <f ca="1">VLOOKUP($B292,OFFSET(WLC!$B$843,2,Sintesi!P$3,78,5),4,FALSE)</f>
        <v>0.5111</v>
      </c>
      <c r="Q292" s="19">
        <f ca="1">VLOOKUP($B292,OFFSET(WLC!$B$843,2,Sintesi!Q$3,78,5),4,FALSE)</f>
        <v>0.39006999999999997</v>
      </c>
      <c r="R292" s="19">
        <f ca="1">VLOOKUP($B292,OFFSET(WLC!$B$843,2,Sintesi!R$3,78,5),4,FALSE)</f>
        <v>0.31311</v>
      </c>
      <c r="S292" s="19"/>
      <c r="Y292" s="15">
        <v>0.12</v>
      </c>
      <c r="Z292" s="15">
        <f t="shared" si="346"/>
        <v>0.36</v>
      </c>
      <c r="AA292" s="15">
        <v>3</v>
      </c>
      <c r="AB292" s="16">
        <f t="shared" ca="1" si="340"/>
        <v>3.5845600000000002</v>
      </c>
      <c r="AC292" s="16">
        <f t="shared" ca="1" si="339"/>
        <v>3.60141</v>
      </c>
      <c r="AD292" s="16">
        <f t="shared" ca="1" si="339"/>
        <v>3.6161899999999996</v>
      </c>
      <c r="AE292" s="16">
        <f t="shared" ca="1" si="339"/>
        <v>3.6031199999999997</v>
      </c>
      <c r="AF292" s="16">
        <f t="shared" ca="1" si="339"/>
        <v>3.6040899999999998</v>
      </c>
      <c r="AG292" s="16">
        <f t="shared" ca="1" si="339"/>
        <v>3.6446800000000001</v>
      </c>
      <c r="AH292" s="16">
        <f t="shared" ca="1" si="339"/>
        <v>3.6746099999999999</v>
      </c>
      <c r="AI292" s="16">
        <f t="shared" ca="1" si="339"/>
        <v>3.7272699999999999</v>
      </c>
      <c r="AJ292" s="16">
        <f t="shared" ca="1" si="339"/>
        <v>3.8299000000000003</v>
      </c>
      <c r="AK292" s="16">
        <f t="shared" ca="1" si="339"/>
        <v>4.0627600000000008</v>
      </c>
      <c r="AL292" s="16">
        <f t="shared" ca="1" si="339"/>
        <v>4.5294100000000004</v>
      </c>
      <c r="AM292" s="16">
        <f t="shared" ca="1" si="339"/>
        <v>5.2304700000000004</v>
      </c>
      <c r="AN292" s="16">
        <f t="shared" ca="1" si="339"/>
        <v>6.0001600000000002</v>
      </c>
      <c r="AO292" s="16">
        <f t="shared" ca="1" si="339"/>
        <v>8.1458499999999994</v>
      </c>
      <c r="AP292" s="16">
        <f t="shared" ca="1" si="339"/>
        <v>11.429930000000001</v>
      </c>
      <c r="AQ292" s="16">
        <f t="shared" ca="1" si="339"/>
        <v>16.80349</v>
      </c>
      <c r="AR292" s="16"/>
      <c r="AU292" s="33">
        <f t="shared" ca="1" si="341"/>
        <v>3.7648066666666669</v>
      </c>
      <c r="AV292" s="15" t="str">
        <f t="shared" ca="1" si="342"/>
        <v>Push</v>
      </c>
      <c r="AW292" s="33">
        <f t="shared" ca="1" si="343"/>
        <v>3.7648066666666669</v>
      </c>
      <c r="AX292" s="15">
        <f t="shared" ca="1" si="344"/>
        <v>242</v>
      </c>
      <c r="AY292" s="35">
        <f t="shared" ca="1" si="345"/>
        <v>0</v>
      </c>
    </row>
    <row r="293" spans="1:51" x14ac:dyDescent="0.3">
      <c r="A293" s="133">
        <v>287</v>
      </c>
      <c r="B293" s="12" t="s">
        <v>10</v>
      </c>
      <c r="C293" s="180">
        <f ca="1">VLOOKUP($B293,OFFSET(Push!$N$2,2,0,78,5),4,FALSE)</f>
        <v>9.2286999999999999</v>
      </c>
      <c r="D293" s="13">
        <f ca="1">VLOOKUP($B293,OFFSET(WLC!$B$843,2,Sintesi!D$3,78,5),4,FALSE)</f>
        <v>9.3969900000000006</v>
      </c>
      <c r="E293" s="13">
        <f ca="1">VLOOKUP($B293,OFFSET(WLC!$B$843,2,Sintesi!E$3,78,5),4,FALSE)</f>
        <v>9.5668500000000005</v>
      </c>
      <c r="F293" s="13">
        <f ca="1">VLOOKUP($B293,OFFSET(WLC!$B$843,2,Sintesi!F$3,78,5),4,FALSE)</f>
        <v>9.5723800000000008</v>
      </c>
      <c r="G293" s="13">
        <f ca="1">VLOOKUP($B293,OFFSET(WLC!$B$843,2,Sintesi!G$3,78,5),4,FALSE)</f>
        <v>9.5100999999999996</v>
      </c>
      <c r="H293" s="13">
        <f ca="1">VLOOKUP($B293,OFFSET(WLC!$B$843,2,Sintesi!H$3,78,5),4,FALSE)</f>
        <v>9.6888000000000005</v>
      </c>
      <c r="I293" s="13">
        <f ca="1">VLOOKUP($B293,OFFSET(WLC!$B$843,2,Sintesi!I$3,78,5),4,FALSE)</f>
        <v>10.011240000000001</v>
      </c>
      <c r="J293" s="13">
        <f ca="1">VLOOKUP($B293,OFFSET(WLC!$B$843,2,Sintesi!J$3,78,5),4,FALSE)</f>
        <v>10.05303</v>
      </c>
      <c r="K293" s="13">
        <f ca="1">VLOOKUP($B293,OFFSET(WLC!$B$843,2,Sintesi!K$3,78,5),4,FALSE)</f>
        <v>10.561389999999999</v>
      </c>
      <c r="L293" s="13">
        <f ca="1">VLOOKUP($B293,OFFSET(WLC!$B$843,2,Sintesi!L$3,78,5),4,FALSE)</f>
        <v>11.593439999999999</v>
      </c>
      <c r="M293" s="13">
        <f ca="1">VLOOKUP($B293,OFFSET(WLC!$B$843,2,Sintesi!M$3,78,5),4,FALSE)</f>
        <v>14.04687</v>
      </c>
      <c r="N293" s="13">
        <f ca="1">VLOOKUP($B293,OFFSET(WLC!$B$843,2,Sintesi!N$3,78,5),4,FALSE)</f>
        <v>17.378830000000001</v>
      </c>
      <c r="O293" s="13">
        <f ca="1">VLOOKUP($B293,OFFSET(WLC!$B$843,2,Sintesi!O$3,78,5),4,FALSE)</f>
        <v>19.912559999999999</v>
      </c>
      <c r="P293" s="13">
        <f ca="1">VLOOKUP($B293,OFFSET(WLC!$B$843,2,Sintesi!P$3,78,5),4,FALSE)</f>
        <v>27.203189999999999</v>
      </c>
      <c r="Q293" s="13">
        <f ca="1">VLOOKUP($B293,OFFSET(WLC!$B$843,2,Sintesi!Q$3,78,5),4,FALSE)</f>
        <v>36.174790000000002</v>
      </c>
      <c r="R293" s="13">
        <f ca="1">VLOOKUP($B293,OFFSET(WLC!$B$843,2,Sintesi!R$3,78,5),4,FALSE)</f>
        <v>51.641120000000001</v>
      </c>
      <c r="S293" s="13"/>
      <c r="Y293" s="15">
        <v>0.12</v>
      </c>
      <c r="Z293" s="15">
        <f t="shared" si="346"/>
        <v>0.24</v>
      </c>
      <c r="AA293" s="15">
        <v>2</v>
      </c>
      <c r="AB293" s="16">
        <f t="shared" ca="1" si="340"/>
        <v>3.4043133333333335</v>
      </c>
      <c r="AC293" s="16">
        <f t="shared" ca="1" si="339"/>
        <v>3.4071566666666668</v>
      </c>
      <c r="AD293" s="16">
        <f t="shared" ca="1" si="339"/>
        <v>3.4130099999999994</v>
      </c>
      <c r="AE293" s="16">
        <f t="shared" ca="1" si="339"/>
        <v>3.40022</v>
      </c>
      <c r="AF293" s="16">
        <f t="shared" ca="1" si="339"/>
        <v>3.3944166666666664</v>
      </c>
      <c r="AG293" s="16">
        <f t="shared" ca="1" si="339"/>
        <v>3.4127600000000005</v>
      </c>
      <c r="AH293" s="16">
        <f t="shared" ca="1" si="339"/>
        <v>3.4234166666666668</v>
      </c>
      <c r="AI293" s="16">
        <f t="shared" ca="1" si="339"/>
        <v>3.4433699999999998</v>
      </c>
      <c r="AJ293" s="16">
        <f t="shared" ca="1" si="339"/>
        <v>3.4922033333333333</v>
      </c>
      <c r="AK293" s="16">
        <f t="shared" ca="1" si="339"/>
        <v>3.6217600000000001</v>
      </c>
      <c r="AL293" s="16">
        <f t="shared" ca="1" si="339"/>
        <v>3.9018133333333336</v>
      </c>
      <c r="AM293" s="16">
        <f t="shared" ca="1" si="339"/>
        <v>4.3243633333333333</v>
      </c>
      <c r="AN293" s="16">
        <f t="shared" ca="1" si="339"/>
        <v>4.7853966666666672</v>
      </c>
      <c r="AO293" s="16">
        <f t="shared" ca="1" si="339"/>
        <v>6.1530433333333328</v>
      </c>
      <c r="AP293" s="16">
        <f t="shared" ca="1" si="339"/>
        <v>8.2625899999999994</v>
      </c>
      <c r="AQ293" s="16">
        <f t="shared" ca="1" si="339"/>
        <v>11.782143333333332</v>
      </c>
      <c r="AR293" s="16"/>
      <c r="AU293" s="33">
        <f t="shared" ca="1" si="341"/>
        <v>3.5845600000000002</v>
      </c>
      <c r="AV293" s="15" t="str">
        <f t="shared" ca="1" si="342"/>
        <v>Push</v>
      </c>
      <c r="AW293" s="33">
        <f t="shared" ca="1" si="343"/>
        <v>3.5845600000000002</v>
      </c>
      <c r="AX293" s="15">
        <f t="shared" ca="1" si="344"/>
        <v>242</v>
      </c>
      <c r="AY293" s="35">
        <f t="shared" ca="1" si="345"/>
        <v>0</v>
      </c>
    </row>
    <row r="294" spans="1:51" x14ac:dyDescent="0.3">
      <c r="A294" s="133">
        <v>288</v>
      </c>
      <c r="B294" s="12" t="s">
        <v>11</v>
      </c>
      <c r="C294" s="180">
        <f ca="1">VLOOKUP($B294,OFFSET(Push!$N$2,2,0,78,5),4,FALSE)</f>
        <v>1.32524</v>
      </c>
      <c r="D294" s="13">
        <f ca="1">VLOOKUP($B294,OFFSET(WLC!$B$843,2,Sintesi!D$3,78,5),4,FALSE)</f>
        <v>1.4302999999999999</v>
      </c>
      <c r="E294" s="13">
        <f ca="1">VLOOKUP($B294,OFFSET(WLC!$B$843,2,Sintesi!E$3,78,5),4,FALSE)</f>
        <v>1.49624</v>
      </c>
      <c r="F294" s="13">
        <f ca="1">VLOOKUP($B294,OFFSET(WLC!$B$843,2,Sintesi!F$3,78,5),4,FALSE)</f>
        <v>1.49482</v>
      </c>
      <c r="G294" s="13">
        <f ca="1">VLOOKUP($B294,OFFSET(WLC!$B$843,2,Sintesi!G$3,78,5),4,FALSE)</f>
        <v>1.54501</v>
      </c>
      <c r="H294" s="13">
        <f ca="1">VLOOKUP($B294,OFFSET(WLC!$B$843,2,Sintesi!H$3,78,5),4,FALSE)</f>
        <v>1.71122</v>
      </c>
      <c r="I294" s="13">
        <f ca="1">VLOOKUP($B294,OFFSET(WLC!$B$843,2,Sintesi!I$3,78,5),4,FALSE)</f>
        <v>1.8583700000000001</v>
      </c>
      <c r="J294" s="13">
        <f ca="1">VLOOKUP($B294,OFFSET(WLC!$B$843,2,Sintesi!J$3,78,5),4,FALSE)</f>
        <v>2.09809</v>
      </c>
      <c r="K294" s="13">
        <f ca="1">VLOOKUP($B294,OFFSET(WLC!$B$843,2,Sintesi!K$3,78,5),4,FALSE)</f>
        <v>2.49817</v>
      </c>
      <c r="L294" s="13">
        <f ca="1">VLOOKUP($B294,OFFSET(WLC!$B$843,2,Sintesi!L$3,78,5),4,FALSE)</f>
        <v>3.2793800000000002</v>
      </c>
      <c r="M294" s="13">
        <f ca="1">VLOOKUP($B294,OFFSET(WLC!$B$843,2,Sintesi!M$3,78,5),4,FALSE)</f>
        <v>4.6587699999999996</v>
      </c>
      <c r="N294" s="13">
        <f ca="1">VLOOKUP($B294,OFFSET(WLC!$B$843,2,Sintesi!N$3,78,5),4,FALSE)</f>
        <v>6.7240599999999997</v>
      </c>
      <c r="O294" s="13">
        <f ca="1">VLOOKUP($B294,OFFSET(WLC!$B$843,2,Sintesi!O$3,78,5),4,FALSE)</f>
        <v>8.9910399999999999</v>
      </c>
      <c r="P294" s="13">
        <f ca="1">VLOOKUP($B294,OFFSET(WLC!$B$843,2,Sintesi!P$3,78,5),4,FALSE)</f>
        <v>14.615780000000001</v>
      </c>
      <c r="Q294" s="13">
        <f ca="1">VLOOKUP($B294,OFFSET(WLC!$B$843,2,Sintesi!Q$3,78,5),4,FALSE)</f>
        <v>22.988980000000002</v>
      </c>
      <c r="R294" s="13">
        <f ca="1">VLOOKUP($B294,OFFSET(WLC!$B$843,2,Sintesi!R$3,78,5),4,FALSE)</f>
        <v>36.1526</v>
      </c>
      <c r="S294" s="13"/>
      <c r="Y294" s="15">
        <v>0.12</v>
      </c>
      <c r="Z294" s="15">
        <f t="shared" si="346"/>
        <v>0.12</v>
      </c>
      <c r="AA294" s="15">
        <v>1</v>
      </c>
      <c r="AB294" s="16">
        <f t="shared" ca="1" si="340"/>
        <v>3.2240666666666669</v>
      </c>
      <c r="AC294" s="16">
        <f t="shared" ca="1" si="339"/>
        <v>3.2129033333333332</v>
      </c>
      <c r="AD294" s="16">
        <f t="shared" ca="1" si="339"/>
        <v>3.2098299999999997</v>
      </c>
      <c r="AE294" s="16">
        <f t="shared" ca="1" si="339"/>
        <v>3.1973199999999999</v>
      </c>
      <c r="AF294" s="16">
        <f t="shared" ca="1" si="339"/>
        <v>3.184743333333333</v>
      </c>
      <c r="AG294" s="16">
        <f t="shared" ca="1" si="339"/>
        <v>3.1808400000000003</v>
      </c>
      <c r="AH294" s="16">
        <f t="shared" ca="1" si="339"/>
        <v>3.1722233333333332</v>
      </c>
      <c r="AI294" s="16">
        <f t="shared" ca="1" si="339"/>
        <v>3.1594699999999998</v>
      </c>
      <c r="AJ294" s="16">
        <f t="shared" ca="1" si="339"/>
        <v>3.1545066666666668</v>
      </c>
      <c r="AK294" s="16">
        <f t="shared" ca="1" si="339"/>
        <v>3.1807600000000003</v>
      </c>
      <c r="AL294" s="16">
        <f t="shared" ca="1" si="339"/>
        <v>3.2742166666666668</v>
      </c>
      <c r="AM294" s="16">
        <f t="shared" ca="1" si="339"/>
        <v>3.4182566666666667</v>
      </c>
      <c r="AN294" s="16">
        <f t="shared" ca="1" si="339"/>
        <v>3.5706333333333333</v>
      </c>
      <c r="AO294" s="16">
        <f t="shared" ca="1" si="339"/>
        <v>4.1602366666666661</v>
      </c>
      <c r="AP294" s="16">
        <f t="shared" ca="1" si="339"/>
        <v>5.0952500000000001</v>
      </c>
      <c r="AQ294" s="16">
        <f t="shared" ca="1" si="339"/>
        <v>6.7607966666666659</v>
      </c>
      <c r="AR294" s="16"/>
      <c r="AU294" s="33">
        <f t="shared" ca="1" si="341"/>
        <v>3.3944166666666664</v>
      </c>
      <c r="AV294" s="15">
        <f t="shared" ca="1" si="342"/>
        <v>210</v>
      </c>
      <c r="AW294" s="33">
        <f t="shared" ca="1" si="343"/>
        <v>3.4043133333333335</v>
      </c>
      <c r="AX294" s="15">
        <f t="shared" ca="1" si="344"/>
        <v>242</v>
      </c>
      <c r="AY294" s="35">
        <f t="shared" ca="1" si="345"/>
        <v>2.9070962915674942E-3</v>
      </c>
    </row>
    <row r="295" spans="1:51" x14ac:dyDescent="0.3">
      <c r="A295" s="133">
        <v>289</v>
      </c>
      <c r="B295" s="12" t="s">
        <v>12</v>
      </c>
      <c r="C295" s="180">
        <f ca="1">VLOOKUP($B295,OFFSET(Push!$N$2,2,0,78,5),4,FALSE)</f>
        <v>26</v>
      </c>
      <c r="D295" s="13">
        <f ca="1">VLOOKUP($B295,OFFSET(WLC!$B$843,2,Sintesi!D$3,78,5),4,FALSE)</f>
        <v>26.5</v>
      </c>
      <c r="E295" s="13">
        <f ca="1">VLOOKUP($B295,OFFSET(WLC!$B$843,2,Sintesi!E$3,78,5),4,FALSE)</f>
        <v>28</v>
      </c>
      <c r="F295" s="13">
        <f ca="1">VLOOKUP($B295,OFFSET(WLC!$B$843,2,Sintesi!F$3,78,5),4,FALSE)</f>
        <v>29.5</v>
      </c>
      <c r="G295" s="13">
        <f ca="1">VLOOKUP($B295,OFFSET(WLC!$B$843,2,Sintesi!G$3,78,5),4,FALSE)</f>
        <v>34.5</v>
      </c>
      <c r="H295" s="13">
        <f ca="1">VLOOKUP($B295,OFFSET(WLC!$B$843,2,Sintesi!H$3,78,5),4,FALSE)</f>
        <v>39.5</v>
      </c>
      <c r="I295" s="13">
        <f ca="1">VLOOKUP($B295,OFFSET(WLC!$B$843,2,Sintesi!I$3,78,5),4,FALSE)</f>
        <v>40.5</v>
      </c>
      <c r="J295" s="13">
        <f ca="1">VLOOKUP($B295,OFFSET(WLC!$B$843,2,Sintesi!J$3,78,5),4,FALSE)</f>
        <v>41</v>
      </c>
      <c r="K295" s="13">
        <f ca="1">VLOOKUP($B295,OFFSET(WLC!$B$843,2,Sintesi!K$3,78,5),4,FALSE)</f>
        <v>48.5</v>
      </c>
      <c r="L295" s="13">
        <f ca="1">VLOOKUP($B295,OFFSET(WLC!$B$843,2,Sintesi!L$3,78,5),4,FALSE)</f>
        <v>63</v>
      </c>
      <c r="M295" s="13">
        <f ca="1">VLOOKUP($B295,OFFSET(WLC!$B$843,2,Sintesi!M$3,78,5),4,FALSE)</f>
        <v>92</v>
      </c>
      <c r="N295" s="13">
        <f ca="1">VLOOKUP($B295,OFFSET(WLC!$B$843,2,Sintesi!N$3,78,5),4,FALSE)</f>
        <v>77</v>
      </c>
      <c r="O295" s="13">
        <f ca="1">VLOOKUP($B295,OFFSET(WLC!$B$843,2,Sintesi!O$3,78,5),4,FALSE)</f>
        <v>99.5</v>
      </c>
      <c r="P295" s="13">
        <f ca="1">VLOOKUP($B295,OFFSET(WLC!$B$843,2,Sintesi!P$3,78,5),4,FALSE)</f>
        <v>138</v>
      </c>
      <c r="Q295" s="13">
        <f ca="1">VLOOKUP($B295,OFFSET(WLC!$B$843,2,Sintesi!Q$3,78,5),4,FALSE)</f>
        <v>143</v>
      </c>
      <c r="R295" s="13">
        <f ca="1">VLOOKUP($B295,OFFSET(WLC!$B$843,2,Sintesi!R$3,78,5),4,FALSE)</f>
        <v>236</v>
      </c>
      <c r="S295" s="13"/>
      <c r="Y295" s="15">
        <v>0.12</v>
      </c>
      <c r="Z295" s="15">
        <f t="shared" si="346"/>
        <v>0.06</v>
      </c>
      <c r="AA295" s="20">
        <v>0.5</v>
      </c>
      <c r="AB295" s="16">
        <f t="shared" ca="1" si="340"/>
        <v>3.1339433333333337</v>
      </c>
      <c r="AC295" s="16">
        <f t="shared" ca="1" si="339"/>
        <v>3.1157766666666666</v>
      </c>
      <c r="AD295" s="16">
        <f t="shared" ca="1" si="339"/>
        <v>3.1082399999999994</v>
      </c>
      <c r="AE295" s="16">
        <f t="shared" ca="1" si="339"/>
        <v>3.0958699999999997</v>
      </c>
      <c r="AF295" s="16">
        <f t="shared" ca="1" si="339"/>
        <v>3.0799066666666661</v>
      </c>
      <c r="AG295" s="16">
        <f t="shared" ca="1" si="339"/>
        <v>3.06488</v>
      </c>
      <c r="AH295" s="16">
        <f t="shared" ca="1" si="339"/>
        <v>3.0466266666666666</v>
      </c>
      <c r="AI295" s="16">
        <f t="shared" ca="1" si="339"/>
        <v>3.0175199999999998</v>
      </c>
      <c r="AJ295" s="16">
        <f t="shared" ca="1" si="339"/>
        <v>2.9856583333333337</v>
      </c>
      <c r="AK295" s="16">
        <f t="shared" ca="1" si="339"/>
        <v>2.9602600000000003</v>
      </c>
      <c r="AL295" s="16">
        <f t="shared" ca="1" si="339"/>
        <v>2.9604183333333336</v>
      </c>
      <c r="AM295" s="16">
        <f t="shared" ca="1" si="339"/>
        <v>2.9652033333333332</v>
      </c>
      <c r="AN295" s="16">
        <f t="shared" ca="1" si="339"/>
        <v>2.9632516666666668</v>
      </c>
      <c r="AO295" s="16">
        <f t="shared" ca="1" si="339"/>
        <v>3.1638333333333333</v>
      </c>
      <c r="AP295" s="16">
        <f t="shared" ca="1" si="339"/>
        <v>3.5115799999999999</v>
      </c>
      <c r="AQ295" s="16">
        <f t="shared" ca="1" si="339"/>
        <v>4.2501233333333328</v>
      </c>
      <c r="AR295" s="16"/>
      <c r="AU295" s="33">
        <f t="shared" ca="1" si="341"/>
        <v>3.1545066666666668</v>
      </c>
      <c r="AV295" s="15">
        <f t="shared" ca="1" si="342"/>
        <v>170</v>
      </c>
      <c r="AW295" s="33">
        <f t="shared" ca="1" si="343"/>
        <v>3.2240666666666669</v>
      </c>
      <c r="AX295" s="15">
        <f t="shared" ca="1" si="344"/>
        <v>242</v>
      </c>
      <c r="AY295" s="35">
        <f t="shared" ca="1" si="345"/>
        <v>2.1575236244080993E-2</v>
      </c>
    </row>
    <row r="296" spans="1:51" x14ac:dyDescent="0.3">
      <c r="A296" s="133">
        <v>290</v>
      </c>
      <c r="B296" s="12" t="s">
        <v>13</v>
      </c>
      <c r="C296" s="180">
        <f ca="1">VLOOKUP($B296,OFFSET(Push!$N$2,2,0,78,5),4,FALSE)</f>
        <v>17.472899999999999</v>
      </c>
      <c r="D296" s="13">
        <f ca="1">VLOOKUP($B296,OFFSET(WLC!$B$843,2,Sintesi!D$3,78,5),4,FALSE)</f>
        <v>17.474049999999998</v>
      </c>
      <c r="E296" s="13">
        <f ca="1">VLOOKUP($B296,OFFSET(WLC!$B$843,2,Sintesi!E$3,78,5),4,FALSE)</f>
        <v>17.38439</v>
      </c>
      <c r="F296" s="13">
        <f ca="1">VLOOKUP($B296,OFFSET(WLC!$B$843,2,Sintesi!F$3,78,5),4,FALSE)</f>
        <v>17.3477</v>
      </c>
      <c r="G296" s="13">
        <f ca="1">VLOOKUP($B296,OFFSET(WLC!$B$843,2,Sintesi!G$3,78,5),4,FALSE)</f>
        <v>17.319649999999999</v>
      </c>
      <c r="H296" s="13">
        <f ca="1">VLOOKUP($B296,OFFSET(WLC!$B$843,2,Sintesi!H$3,78,5),4,FALSE)</f>
        <v>17.246680000000001</v>
      </c>
      <c r="I296" s="13">
        <f ca="1">VLOOKUP($B296,OFFSET(WLC!$B$843,2,Sintesi!I$3,78,5),4,FALSE)</f>
        <v>17.3123</v>
      </c>
      <c r="J296" s="13">
        <f ca="1">VLOOKUP($B296,OFFSET(WLC!$B$843,2,Sintesi!J$3,78,5),4,FALSE)</f>
        <v>17.22307</v>
      </c>
      <c r="K296" s="13">
        <f ca="1">VLOOKUP($B296,OFFSET(WLC!$B$843,2,Sintesi!K$3,78,5),4,FALSE)</f>
        <v>17.262799999999999</v>
      </c>
      <c r="L296" s="13">
        <f ca="1">VLOOKUP($B296,OFFSET(WLC!$B$843,2,Sintesi!L$3,78,5),4,FALSE)</f>
        <v>17.335619999999999</v>
      </c>
      <c r="M296" s="13">
        <f ca="1">VLOOKUP($B296,OFFSET(WLC!$B$843,2,Sintesi!M$3,78,5),4,FALSE)</f>
        <v>17.33961</v>
      </c>
      <c r="N296" s="13">
        <f ca="1">VLOOKUP($B296,OFFSET(WLC!$B$843,2,Sintesi!N$3,78,5),4,FALSE)</f>
        <v>17.259160000000001</v>
      </c>
      <c r="O296" s="13">
        <f ca="1">VLOOKUP($B296,OFFSET(WLC!$B$843,2,Sintesi!O$3,78,5),4,FALSE)</f>
        <v>17.184239999999999</v>
      </c>
      <c r="P296" s="13">
        <f ca="1">VLOOKUP($B296,OFFSET(WLC!$B$843,2,Sintesi!P$3,78,5),4,FALSE)</f>
        <v>17.240200000000002</v>
      </c>
      <c r="Q296" s="13">
        <f ca="1">VLOOKUP($B296,OFFSET(WLC!$B$843,2,Sintesi!Q$3,78,5),4,FALSE)</f>
        <v>18.67023</v>
      </c>
      <c r="R296" s="13">
        <f ca="1">VLOOKUP($B296,OFFSET(WLC!$B$843,2,Sintesi!R$3,78,5),4,FALSE)</f>
        <v>19.80218</v>
      </c>
      <c r="S296" s="13"/>
      <c r="Y296" s="15">
        <v>0.12</v>
      </c>
      <c r="Z296" s="15">
        <f t="shared" si="346"/>
        <v>3.9999999999999994E-2</v>
      </c>
      <c r="AA296" s="20">
        <f>1/3</f>
        <v>0.33333333333333331</v>
      </c>
      <c r="AB296" s="16">
        <f t="shared" ca="1" si="340"/>
        <v>3.1039022222222226</v>
      </c>
      <c r="AC296" s="16">
        <f t="shared" ca="1" si="339"/>
        <v>3.0834011111111113</v>
      </c>
      <c r="AD296" s="16">
        <f t="shared" ca="1" si="339"/>
        <v>3.0743766666666663</v>
      </c>
      <c r="AE296" s="16">
        <f t="shared" ca="1" si="339"/>
        <v>3.0620533333333331</v>
      </c>
      <c r="AF296" s="16">
        <f t="shared" ca="1" si="339"/>
        <v>3.0449611111111108</v>
      </c>
      <c r="AG296" s="16">
        <f t="shared" ca="1" si="339"/>
        <v>3.0262266666666671</v>
      </c>
      <c r="AH296" s="16">
        <f t="shared" ca="1" si="339"/>
        <v>3.0047611111111112</v>
      </c>
      <c r="AI296" s="16">
        <f t="shared" ca="1" si="339"/>
        <v>2.9702033333333331</v>
      </c>
      <c r="AJ296" s="16">
        <f t="shared" ca="1" si="339"/>
        <v>2.9293755555555556</v>
      </c>
      <c r="AK296" s="16">
        <f t="shared" ca="1" si="339"/>
        <v>2.8867600000000002</v>
      </c>
      <c r="AL296" s="16">
        <f t="shared" ca="1" si="339"/>
        <v>2.8558188888888894</v>
      </c>
      <c r="AM296" s="16">
        <f t="shared" ca="1" si="339"/>
        <v>2.8141855555555555</v>
      </c>
      <c r="AN296" s="16">
        <f t="shared" ca="1" si="339"/>
        <v>2.7607911111111116</v>
      </c>
      <c r="AO296" s="16">
        <f t="shared" ca="1" si="339"/>
        <v>2.831698888888889</v>
      </c>
      <c r="AP296" s="16">
        <f t="shared" ca="1" si="339"/>
        <v>2.9836900000000002</v>
      </c>
      <c r="AQ296" s="16">
        <f t="shared" ca="1" si="339"/>
        <v>3.4132322222222218</v>
      </c>
      <c r="AR296" s="16"/>
      <c r="AU296" s="33">
        <f t="shared" ca="1" si="341"/>
        <v>2.9602600000000003</v>
      </c>
      <c r="AV296" s="15">
        <f t="shared" ca="1" si="342"/>
        <v>160</v>
      </c>
      <c r="AW296" s="33">
        <f t="shared" ca="1" si="343"/>
        <v>3.1339433333333337</v>
      </c>
      <c r="AX296" s="15">
        <f t="shared" ca="1" si="344"/>
        <v>242</v>
      </c>
      <c r="AY296" s="35">
        <f t="shared" ca="1" si="345"/>
        <v>5.5420061839024974E-2</v>
      </c>
    </row>
    <row r="297" spans="1:51" x14ac:dyDescent="0.3">
      <c r="A297" s="133">
        <v>291</v>
      </c>
      <c r="B297" s="12" t="s">
        <v>14</v>
      </c>
      <c r="C297" s="181">
        <f ca="1">VLOOKUP($B297,OFFSET(Push!$N$2,2,0,78,5),4,FALSE)</f>
        <v>15.571619999999999</v>
      </c>
      <c r="D297" s="31">
        <f ca="1">VLOOKUP($B297,OFFSET(WLC!$B$843,2,Sintesi!D$3,78,5),4,FALSE)</f>
        <v>15.486219999999999</v>
      </c>
      <c r="E297" s="31">
        <f ca="1">VLOOKUP($B297,OFFSET(WLC!$B$843,2,Sintesi!E$3,78,5),4,FALSE)</f>
        <v>15.38869</v>
      </c>
      <c r="F297" s="31">
        <f ca="1">VLOOKUP($B297,OFFSET(WLC!$B$843,2,Sintesi!F$3,78,5),4,FALSE)</f>
        <v>15.35078</v>
      </c>
      <c r="G297" s="31">
        <f ca="1">VLOOKUP($B297,OFFSET(WLC!$B$843,2,Sintesi!G$3,78,5),4,FALSE)</f>
        <v>15.243639999999999</v>
      </c>
      <c r="H297" s="31">
        <f ca="1">VLOOKUP($B297,OFFSET(WLC!$B$843,2,Sintesi!H$3,78,5),4,FALSE)</f>
        <v>15.05813</v>
      </c>
      <c r="I297" s="31">
        <f ca="1">VLOOKUP($B297,OFFSET(WLC!$B$843,2,Sintesi!I$3,78,5),4,FALSE)</f>
        <v>14.99376</v>
      </c>
      <c r="J297" s="31">
        <f ca="1">VLOOKUP($B297,OFFSET(WLC!$B$843,2,Sintesi!J$3,78,5),4,FALSE)</f>
        <v>14.697889999999999</v>
      </c>
      <c r="K297" s="31">
        <f ca="1">VLOOKUP($B297,OFFSET(WLC!$B$843,2,Sintesi!K$3,78,5),4,FALSE)</f>
        <v>14.32048</v>
      </c>
      <c r="L297" s="31">
        <f ca="1">VLOOKUP($B297,OFFSET(WLC!$B$843,2,Sintesi!L$3,78,5),4,FALSE)</f>
        <v>13.81842</v>
      </c>
      <c r="M297" s="31">
        <f ca="1">VLOOKUP($B297,OFFSET(WLC!$B$843,2,Sintesi!M$3,78,5),4,FALSE)</f>
        <v>13.24015</v>
      </c>
      <c r="N297" s="31">
        <f ca="1">VLOOKUP($B297,OFFSET(WLC!$B$843,2,Sintesi!N$3,78,5),4,FALSE)</f>
        <v>12.269539999999999</v>
      </c>
      <c r="O297" s="31">
        <f ca="1">VLOOKUP($B297,OFFSET(WLC!$B$843,2,Sintesi!O$3,78,5),4,FALSE)</f>
        <v>11.26393</v>
      </c>
      <c r="P297" s="31">
        <f ca="1">VLOOKUP($B297,OFFSET(WLC!$B$843,2,Sintesi!P$3,78,5),4,FALSE)</f>
        <v>10.0433</v>
      </c>
      <c r="Q297" s="31">
        <f ca="1">VLOOKUP($B297,OFFSET(WLC!$B$843,2,Sintesi!Q$3,78,5),4,FALSE)</f>
        <v>8.6123499999999993</v>
      </c>
      <c r="R297" s="31">
        <f ca="1">VLOOKUP($B297,OFFSET(WLC!$B$843,2,Sintesi!R$3,78,5),4,FALSE)</f>
        <v>7.8164100000000003</v>
      </c>
      <c r="S297" s="31"/>
      <c r="Y297" s="15">
        <v>0.12</v>
      </c>
      <c r="Z297" s="15">
        <f t="shared" si="346"/>
        <v>0.03</v>
      </c>
      <c r="AA297" s="20">
        <v>0.25</v>
      </c>
      <c r="AB297" s="16">
        <f t="shared" ca="1" si="340"/>
        <v>3.088881666666667</v>
      </c>
      <c r="AC297" s="16">
        <f t="shared" ca="1" si="339"/>
        <v>3.0672133333333336</v>
      </c>
      <c r="AD297" s="16">
        <f t="shared" ca="1" si="339"/>
        <v>3.0574449999999995</v>
      </c>
      <c r="AE297" s="16">
        <f t="shared" ca="1" si="339"/>
        <v>3.0451449999999998</v>
      </c>
      <c r="AF297" s="16">
        <f t="shared" ca="1" si="339"/>
        <v>3.0274883333333329</v>
      </c>
      <c r="AG297" s="16">
        <f t="shared" ca="1" si="339"/>
        <v>3.0069000000000004</v>
      </c>
      <c r="AH297" s="16">
        <f t="shared" ca="1" si="339"/>
        <v>2.9838283333333333</v>
      </c>
      <c r="AI297" s="16">
        <f t="shared" ca="1" si="339"/>
        <v>2.9465449999999995</v>
      </c>
      <c r="AJ297" s="16">
        <f t="shared" ca="1" si="339"/>
        <v>2.9012341666666668</v>
      </c>
      <c r="AK297" s="16">
        <f t="shared" ca="1" si="339"/>
        <v>2.8500100000000006</v>
      </c>
      <c r="AL297" s="16">
        <f t="shared" ca="1" si="339"/>
        <v>2.8035191666666672</v>
      </c>
      <c r="AM297" s="16">
        <f t="shared" ca="1" si="339"/>
        <v>2.7386766666666666</v>
      </c>
      <c r="AN297" s="16">
        <f t="shared" ca="1" si="339"/>
        <v>2.6595608333333338</v>
      </c>
      <c r="AO297" s="16">
        <f t="shared" ca="1" si="339"/>
        <v>2.6656316666666666</v>
      </c>
      <c r="AP297" s="16">
        <f t="shared" ca="1" si="339"/>
        <v>2.7197450000000001</v>
      </c>
      <c r="AQ297" s="16">
        <f t="shared" ca="1" si="339"/>
        <v>2.9947866666666663</v>
      </c>
      <c r="AR297" s="16"/>
      <c r="AU297" s="33">
        <f t="shared" ca="1" si="341"/>
        <v>2.7607911111111116</v>
      </c>
      <c r="AV297" s="15">
        <f t="shared" ca="1" si="342"/>
        <v>130</v>
      </c>
      <c r="AW297" s="33">
        <f t="shared" ca="1" si="343"/>
        <v>3.1039022222222226</v>
      </c>
      <c r="AX297" s="15">
        <f t="shared" ca="1" si="344"/>
        <v>242</v>
      </c>
      <c r="AY297" s="35">
        <f t="shared" ca="1" si="345"/>
        <v>0.11054185555673281</v>
      </c>
    </row>
    <row r="298" spans="1:51" x14ac:dyDescent="0.3">
      <c r="A298" s="133">
        <v>292</v>
      </c>
      <c r="B298" s="17" t="s">
        <v>30</v>
      </c>
      <c r="C298" s="178">
        <f ca="1">VLOOKUP($B298,OFFSET(Push!$N$2,2,0,78,5),4,FALSE)</f>
        <v>35.468299999999999</v>
      </c>
      <c r="D298" s="18">
        <f ca="1">VLOOKUP($B298,OFFSET(WLC!$B$843,2,Sintesi!D$3,78,5),4,FALSE)</f>
        <v>35.12321</v>
      </c>
      <c r="E298" s="18">
        <f ca="1">VLOOKUP($B298,OFFSET(WLC!$B$843,2,Sintesi!E$3,78,5),4,FALSE)</f>
        <v>35.082360000000001</v>
      </c>
      <c r="F298" s="18">
        <f ca="1">VLOOKUP($B298,OFFSET(WLC!$B$843,2,Sintesi!F$3,78,5),4,FALSE)</f>
        <v>34.90945</v>
      </c>
      <c r="G298" s="18">
        <f ca="1">VLOOKUP($B298,OFFSET(WLC!$B$843,2,Sintesi!G$3,78,5),4,FALSE)</f>
        <v>34.751750000000001</v>
      </c>
      <c r="H298" s="18">
        <f ca="1">VLOOKUP($B298,OFFSET(WLC!$B$843,2,Sintesi!H$3,78,5),4,FALSE)</f>
        <v>34.596159999999998</v>
      </c>
      <c r="I298" s="18">
        <f ca="1">VLOOKUP($B298,OFFSET(WLC!$B$843,2,Sintesi!I$3,78,5),4,FALSE)</f>
        <v>34.173119999999997</v>
      </c>
      <c r="J298" s="18">
        <f ca="1">VLOOKUP($B298,OFFSET(WLC!$B$843,2,Sintesi!J$3,78,5),4,FALSE)</f>
        <v>33.876379999999997</v>
      </c>
      <c r="K298" s="18">
        <f ca="1">VLOOKUP($B298,OFFSET(WLC!$B$843,2,Sintesi!K$3,78,5),4,FALSE)</f>
        <v>33.50414</v>
      </c>
      <c r="L298" s="18">
        <f ca="1">VLOOKUP($B298,OFFSET(WLC!$B$843,2,Sintesi!L$3,78,5),4,FALSE)</f>
        <v>33.027419999999999</v>
      </c>
      <c r="M298" s="18">
        <f ca="1">VLOOKUP($B298,OFFSET(WLC!$B$843,2,Sintesi!M$3,78,5),4,FALSE)</f>
        <v>32.432380000000002</v>
      </c>
      <c r="N298" s="18">
        <f ca="1">VLOOKUP($B298,OFFSET(WLC!$B$843,2,Sintesi!N$3,78,5),4,FALSE)</f>
        <v>31.88214</v>
      </c>
      <c r="O298" s="18">
        <f ca="1">VLOOKUP($B298,OFFSET(WLC!$B$843,2,Sintesi!O$3,78,5),4,FALSE)</f>
        <v>30.973669999999998</v>
      </c>
      <c r="P298" s="18">
        <f ca="1">VLOOKUP($B298,OFFSET(WLC!$B$843,2,Sintesi!P$3,78,5),4,FALSE)</f>
        <v>29.880790000000001</v>
      </c>
      <c r="Q298" s="18">
        <f ca="1">VLOOKUP($B298,OFFSET(WLC!$B$843,2,Sintesi!Q$3,78,5),4,FALSE)</f>
        <v>28.242660000000001</v>
      </c>
      <c r="R298" s="18">
        <f ca="1">VLOOKUP($B298,OFFSET(WLC!$B$843,2,Sintesi!R$3,78,5),4,FALSE)</f>
        <v>26.011420000000001</v>
      </c>
      <c r="S298" s="18"/>
      <c r="AU298" s="33">
        <f t="shared" ca="1" si="341"/>
        <v>2.6595608333333338</v>
      </c>
      <c r="AV298" s="15">
        <f t="shared" ca="1" si="342"/>
        <v>130</v>
      </c>
      <c r="AW298" s="33">
        <f t="shared" ca="1" si="343"/>
        <v>3.088881666666667</v>
      </c>
      <c r="AX298" s="15">
        <f t="shared" ca="1" si="344"/>
        <v>242</v>
      </c>
      <c r="AY298" s="35">
        <f t="shared" ca="1" si="345"/>
        <v>0.13898908396728257</v>
      </c>
    </row>
    <row r="299" spans="1:51" x14ac:dyDescent="0.3">
      <c r="A299" s="133">
        <v>293</v>
      </c>
      <c r="B299" s="17" t="s">
        <v>33</v>
      </c>
      <c r="C299" s="178">
        <f ca="1">VLOOKUP($B299,OFFSET(Push!$N$2,2,0,78,5),4,FALSE)</f>
        <v>101.24485</v>
      </c>
      <c r="D299" s="18">
        <f ca="1">VLOOKUP($B299,OFFSET(WLC!$B$843,2,Sintesi!D$3,78,5),4,FALSE)</f>
        <v>99.919910000000002</v>
      </c>
      <c r="E299" s="18">
        <f ca="1">VLOOKUP($B299,OFFSET(WLC!$B$843,2,Sintesi!E$3,78,5),4,FALSE)</f>
        <v>99.579440000000005</v>
      </c>
      <c r="F299" s="18">
        <f ca="1">VLOOKUP($B299,OFFSET(WLC!$B$843,2,Sintesi!F$3,78,5),4,FALSE)</f>
        <v>98.872010000000003</v>
      </c>
      <c r="G299" s="18">
        <f ca="1">VLOOKUP($B299,OFFSET(WLC!$B$843,2,Sintesi!G$3,78,5),4,FALSE)</f>
        <v>98.179969999999997</v>
      </c>
      <c r="H299" s="18">
        <f ca="1">VLOOKUP($B299,OFFSET(WLC!$B$843,2,Sintesi!H$3,78,5),4,FALSE)</f>
        <v>97.386780000000002</v>
      </c>
      <c r="I299" s="18">
        <f ca="1">VLOOKUP($B299,OFFSET(WLC!$B$843,2,Sintesi!I$3,78,5),4,FALSE)</f>
        <v>95.699979999999996</v>
      </c>
      <c r="J299" s="18">
        <f ca="1">VLOOKUP($B299,OFFSET(WLC!$B$843,2,Sintesi!J$3,78,5),4,FALSE)</f>
        <v>94.284760000000006</v>
      </c>
      <c r="K299" s="18">
        <f ca="1">VLOOKUP($B299,OFFSET(WLC!$B$843,2,Sintesi!K$3,78,5),4,FALSE)</f>
        <v>92.658569999999997</v>
      </c>
      <c r="L299" s="18">
        <f ca="1">VLOOKUP($B299,OFFSET(WLC!$B$843,2,Sintesi!L$3,78,5),4,FALSE)</f>
        <v>90.328450000000004</v>
      </c>
      <c r="M299" s="18">
        <f ca="1">VLOOKUP($B299,OFFSET(WLC!$B$843,2,Sintesi!M$3,78,5),4,FALSE)</f>
        <v>87.754519999999999</v>
      </c>
      <c r="N299" s="18">
        <f ca="1">VLOOKUP($B299,OFFSET(WLC!$B$843,2,Sintesi!N$3,78,5),4,FALSE)</f>
        <v>84.505499999999998</v>
      </c>
      <c r="O299" s="18">
        <f ca="1">VLOOKUP($B299,OFFSET(WLC!$B$843,2,Sintesi!O$3,78,5),4,FALSE)</f>
        <v>80.537289999999999</v>
      </c>
      <c r="P299" s="18">
        <f ca="1">VLOOKUP($B299,OFFSET(WLC!$B$843,2,Sintesi!P$3,78,5),4,FALSE)</f>
        <v>75.872399999999999</v>
      </c>
      <c r="Q299" s="18">
        <f ca="1">VLOOKUP($B299,OFFSET(WLC!$B$843,2,Sintesi!Q$3,78,5),4,FALSE)</f>
        <v>69.990530000000007</v>
      </c>
      <c r="R299" s="18">
        <f ca="1">VLOOKUP($B299,OFFSET(WLC!$B$843,2,Sintesi!R$3,78,5),4,FALSE)</f>
        <v>63.293190000000003</v>
      </c>
      <c r="S299" s="18"/>
      <c r="Y299" s="14" t="s">
        <v>75</v>
      </c>
    </row>
    <row r="300" spans="1:51" x14ac:dyDescent="0.3">
      <c r="A300" s="133">
        <v>294</v>
      </c>
      <c r="B300" s="12" t="s">
        <v>43</v>
      </c>
      <c r="C300" s="180">
        <f ca="1">VLOOKUP($B300,OFFSET(Push!$N$2,2,0,78,5),4,FALSE)</f>
        <v>5.9113800000000003</v>
      </c>
      <c r="D300" s="13">
        <f ca="1">VLOOKUP($B300,OFFSET(WLC!$B$843,2,Sintesi!D$3,78,5),4,FALSE)</f>
        <v>5.8538699999999997</v>
      </c>
      <c r="E300" s="13">
        <f ca="1">VLOOKUP($B300,OFFSET(WLC!$B$843,2,Sintesi!E$3,78,5),4,FALSE)</f>
        <v>5.8470599999999999</v>
      </c>
      <c r="F300" s="13">
        <f ca="1">VLOOKUP($B300,OFFSET(WLC!$B$843,2,Sintesi!F$3,78,5),4,FALSE)</f>
        <v>5.8182400000000003</v>
      </c>
      <c r="G300" s="13">
        <f ca="1">VLOOKUP($B300,OFFSET(WLC!$B$843,2,Sintesi!G$3,78,5),4,FALSE)</f>
        <v>5.7919600000000004</v>
      </c>
      <c r="H300" s="13">
        <f ca="1">VLOOKUP($B300,OFFSET(WLC!$B$843,2,Sintesi!H$3,78,5),4,FALSE)</f>
        <v>5.7660299999999998</v>
      </c>
      <c r="I300" s="13">
        <f ca="1">VLOOKUP($B300,OFFSET(WLC!$B$843,2,Sintesi!I$3,78,5),4,FALSE)</f>
        <v>5.6955200000000001</v>
      </c>
      <c r="J300" s="13">
        <f ca="1">VLOOKUP($B300,OFFSET(WLC!$B$843,2,Sintesi!J$3,78,5),4,FALSE)</f>
        <v>5.6460600000000003</v>
      </c>
      <c r="K300" s="13">
        <f ca="1">VLOOKUP($B300,OFFSET(WLC!$B$843,2,Sintesi!K$3,78,5),4,FALSE)</f>
        <v>5.5840199999999998</v>
      </c>
      <c r="L300" s="13">
        <f ca="1">VLOOKUP($B300,OFFSET(WLC!$B$843,2,Sintesi!L$3,78,5),4,FALSE)</f>
        <v>5.5045700000000002</v>
      </c>
      <c r="M300" s="13">
        <f ca="1">VLOOKUP($B300,OFFSET(WLC!$B$843,2,Sintesi!M$3,78,5),4,FALSE)</f>
        <v>5.4054000000000002</v>
      </c>
      <c r="N300" s="13">
        <f ca="1">VLOOKUP($B300,OFFSET(WLC!$B$843,2,Sintesi!N$3,78,5),4,FALSE)</f>
        <v>5.3136900000000002</v>
      </c>
      <c r="O300" s="13">
        <f ca="1">VLOOKUP($B300,OFFSET(WLC!$B$843,2,Sintesi!O$3,78,5),4,FALSE)</f>
        <v>5.16228</v>
      </c>
      <c r="P300" s="13">
        <f ca="1">VLOOKUP($B300,OFFSET(WLC!$B$843,2,Sintesi!P$3,78,5),4,FALSE)</f>
        <v>4.9801299999999999</v>
      </c>
      <c r="Q300" s="13">
        <f ca="1">VLOOKUP($B300,OFFSET(WLC!$B$843,2,Sintesi!Q$3,78,5),4,FALSE)</f>
        <v>4.7071100000000001</v>
      </c>
      <c r="R300" s="13">
        <f ca="1">VLOOKUP($B300,OFFSET(WLC!$B$843,2,Sintesi!R$3,78,5),4,FALSE)</f>
        <v>4.3352399999999998</v>
      </c>
      <c r="S300" s="13"/>
      <c r="Y300" s="9" t="s">
        <v>71</v>
      </c>
      <c r="Z300" s="9" t="s">
        <v>72</v>
      </c>
      <c r="AA300" s="9" t="s">
        <v>74</v>
      </c>
      <c r="AB300" s="30" t="str">
        <f t="shared" ref="AB300:AR300" si="347">AB286</f>
        <v>Push</v>
      </c>
      <c r="AC300" s="9">
        <f t="shared" ca="1" si="347"/>
        <v>240</v>
      </c>
      <c r="AD300" s="9">
        <f t="shared" ca="1" si="347"/>
        <v>230</v>
      </c>
      <c r="AE300" s="9">
        <f t="shared" ca="1" si="347"/>
        <v>220</v>
      </c>
      <c r="AF300" s="9">
        <f t="shared" ca="1" si="347"/>
        <v>210</v>
      </c>
      <c r="AG300" s="9">
        <f t="shared" ca="1" si="347"/>
        <v>200</v>
      </c>
      <c r="AH300" s="9">
        <f t="shared" ca="1" si="347"/>
        <v>190</v>
      </c>
      <c r="AI300" s="9">
        <f t="shared" ca="1" si="347"/>
        <v>180</v>
      </c>
      <c r="AJ300" s="9">
        <f t="shared" ca="1" si="347"/>
        <v>170</v>
      </c>
      <c r="AK300" s="9">
        <f t="shared" ca="1" si="347"/>
        <v>160</v>
      </c>
      <c r="AL300" s="9">
        <f t="shared" ca="1" si="347"/>
        <v>150</v>
      </c>
      <c r="AM300" s="9">
        <f t="shared" ca="1" si="347"/>
        <v>140</v>
      </c>
      <c r="AN300" s="9">
        <f t="shared" ca="1" si="347"/>
        <v>130</v>
      </c>
      <c r="AO300" s="9">
        <f t="shared" ca="1" si="347"/>
        <v>120</v>
      </c>
      <c r="AP300" s="9">
        <f t="shared" ca="1" si="347"/>
        <v>110</v>
      </c>
      <c r="AQ300" s="9">
        <f t="shared" ca="1" si="347"/>
        <v>100</v>
      </c>
      <c r="AR300" s="9" t="str">
        <f t="shared" si="347"/>
        <v>ND</v>
      </c>
    </row>
    <row r="301" spans="1:51" x14ac:dyDescent="0.3">
      <c r="A301" s="133">
        <v>295</v>
      </c>
      <c r="B301" s="12" t="s">
        <v>44</v>
      </c>
      <c r="C301" s="180">
        <f ca="1">VLOOKUP($B301,OFFSET(Push!$N$2,2,0,78,5),4,FALSE)</f>
        <v>6.56534</v>
      </c>
      <c r="D301" s="13">
        <f ca="1">VLOOKUP($B301,OFFSET(WLC!$B$843,2,Sintesi!D$3,78,5),4,FALSE)</f>
        <v>6.4921199999999999</v>
      </c>
      <c r="E301" s="13">
        <f ca="1">VLOOKUP($B301,OFFSET(WLC!$B$843,2,Sintesi!E$3,78,5),4,FALSE)</f>
        <v>6.4800199999999997</v>
      </c>
      <c r="F301" s="13">
        <f ca="1">VLOOKUP($B301,OFFSET(WLC!$B$843,2,Sintesi!F$3,78,5),4,FALSE)</f>
        <v>6.4451499999999999</v>
      </c>
      <c r="G301" s="13">
        <f ca="1">VLOOKUP($B301,OFFSET(WLC!$B$843,2,Sintesi!G$3,78,5),4,FALSE)</f>
        <v>6.4082699999999999</v>
      </c>
      <c r="H301" s="13">
        <f ca="1">VLOOKUP($B301,OFFSET(WLC!$B$843,2,Sintesi!H$3,78,5),4,FALSE)</f>
        <v>6.3744300000000003</v>
      </c>
      <c r="I301" s="13">
        <f ca="1">VLOOKUP($B301,OFFSET(WLC!$B$843,2,Sintesi!I$3,78,5),4,FALSE)</f>
        <v>6.2966899999999999</v>
      </c>
      <c r="J301" s="13">
        <f ca="1">VLOOKUP($B301,OFFSET(WLC!$B$843,2,Sintesi!J$3,78,5),4,FALSE)</f>
        <v>6.2268800000000004</v>
      </c>
      <c r="K301" s="13">
        <f ca="1">VLOOKUP($B301,OFFSET(WLC!$B$843,2,Sintesi!K$3,78,5),4,FALSE)</f>
        <v>6.13992</v>
      </c>
      <c r="L301" s="13">
        <f ca="1">VLOOKUP($B301,OFFSET(WLC!$B$843,2,Sintesi!L$3,78,5),4,FALSE)</f>
        <v>6.0457999999999998</v>
      </c>
      <c r="M301" s="13">
        <f ca="1">VLOOKUP($B301,OFFSET(WLC!$B$843,2,Sintesi!M$3,78,5),4,FALSE)</f>
        <v>5.9039000000000001</v>
      </c>
      <c r="N301" s="13">
        <f ca="1">VLOOKUP($B301,OFFSET(WLC!$B$843,2,Sintesi!N$3,78,5),4,FALSE)</f>
        <v>5.766</v>
      </c>
      <c r="O301" s="13">
        <f ca="1">VLOOKUP($B301,OFFSET(WLC!$B$843,2,Sintesi!O$3,78,5),4,FALSE)</f>
        <v>5.5801100000000003</v>
      </c>
      <c r="P301" s="13">
        <f ca="1">VLOOKUP($B301,OFFSET(WLC!$B$843,2,Sintesi!P$3,78,5),4,FALSE)</f>
        <v>5.3385800000000003</v>
      </c>
      <c r="Q301" s="13">
        <f ca="1">VLOOKUP($B301,OFFSET(WLC!$B$843,2,Sintesi!Q$3,78,5),4,FALSE)</f>
        <v>5.0114000000000001</v>
      </c>
      <c r="R301" s="13">
        <f ca="1">VLOOKUP($B301,OFFSET(WLC!$B$843,2,Sintesi!R$3,78,5),4,FALSE)</f>
        <v>4.6039000000000003</v>
      </c>
      <c r="S301" s="13"/>
      <c r="Y301" s="15">
        <v>0.12</v>
      </c>
      <c r="Z301" s="15">
        <f t="shared" ref="Z301:Z302" si="348">Y301*AA301</f>
        <v>0.96</v>
      </c>
      <c r="AA301" s="15">
        <v>8</v>
      </c>
      <c r="AB301" s="16">
        <f t="shared" ref="AB301:AQ301" ca="1" si="349">Price-Dir_Cost-AB287</f>
        <v>10.514206666666666</v>
      </c>
      <c r="AC301" s="16">
        <f t="shared" ca="1" si="349"/>
        <v>10.427323333333334</v>
      </c>
      <c r="AD301" s="16">
        <f t="shared" ca="1" si="349"/>
        <v>10.36791</v>
      </c>
      <c r="AE301" s="16">
        <f t="shared" ca="1" si="349"/>
        <v>10.382380000000001</v>
      </c>
      <c r="AF301" s="16">
        <f t="shared" ca="1" si="349"/>
        <v>10.347543333333334</v>
      </c>
      <c r="AG301" s="16">
        <f t="shared" ca="1" si="349"/>
        <v>10.19572</v>
      </c>
      <c r="AH301" s="16">
        <f t="shared" ca="1" si="349"/>
        <v>10.069423333333333</v>
      </c>
      <c r="AI301" s="16">
        <f t="shared" ca="1" si="349"/>
        <v>9.8532299999999999</v>
      </c>
      <c r="AJ301" s="16">
        <f t="shared" ca="1" si="349"/>
        <v>9.4816166666666675</v>
      </c>
      <c r="AK301" s="16">
        <f t="shared" ca="1" si="349"/>
        <v>8.7322400000000009</v>
      </c>
      <c r="AL301" s="16">
        <f t="shared" ca="1" si="349"/>
        <v>7.3326066666666669</v>
      </c>
      <c r="AM301" s="16">
        <f t="shared" ca="1" si="349"/>
        <v>5.238996666666667</v>
      </c>
      <c r="AN301" s="16">
        <f t="shared" ca="1" si="349"/>
        <v>2.9260233333333332</v>
      </c>
      <c r="AO301" s="16">
        <f t="shared" ca="1" si="349"/>
        <v>-3.1098833333333324</v>
      </c>
      <c r="AP301" s="16">
        <f t="shared" ca="1" si="349"/>
        <v>-12.266629999999999</v>
      </c>
      <c r="AQ301" s="16">
        <f t="shared" ca="1" si="349"/>
        <v>-26.910223333333327</v>
      </c>
      <c r="AR301" s="16"/>
    </row>
    <row r="302" spans="1:51" x14ac:dyDescent="0.3">
      <c r="A302" s="133">
        <v>296</v>
      </c>
      <c r="B302" s="12" t="s">
        <v>19</v>
      </c>
      <c r="C302" s="180">
        <f ca="1">VLOOKUP($B302,OFFSET(Push!$N$2,2,0,78,5),4,FALSE)</f>
        <v>1.6245700000000001</v>
      </c>
      <c r="D302" s="13">
        <f ca="1">VLOOKUP($B302,OFFSET(WLC!$B$843,2,Sintesi!D$3,78,5),4,FALSE)</f>
        <v>1.6076600000000001</v>
      </c>
      <c r="E302" s="13">
        <f ca="1">VLOOKUP($B302,OFFSET(WLC!$B$843,2,Sintesi!E$3,78,5),4,FALSE)</f>
        <v>1.6043099999999999</v>
      </c>
      <c r="F302" s="13">
        <f ca="1">VLOOKUP($B302,OFFSET(WLC!$B$843,2,Sintesi!F$3,78,5),4,FALSE)</f>
        <v>1.5953599999999999</v>
      </c>
      <c r="G302" s="13">
        <f ca="1">VLOOKUP($B302,OFFSET(WLC!$B$843,2,Sintesi!G$3,78,5),4,FALSE)</f>
        <v>1.5862799999999999</v>
      </c>
      <c r="H302" s="13">
        <f ca="1">VLOOKUP($B302,OFFSET(WLC!$B$843,2,Sintesi!H$3,78,5),4,FALSE)</f>
        <v>1.57738</v>
      </c>
      <c r="I302" s="13">
        <f ca="1">VLOOKUP($B302,OFFSET(WLC!$B$843,2,Sintesi!I$3,78,5),4,FALSE)</f>
        <v>1.55674</v>
      </c>
      <c r="J302" s="13">
        <f ca="1">VLOOKUP($B302,OFFSET(WLC!$B$843,2,Sintesi!J$3,78,5),4,FALSE)</f>
        <v>1.5387</v>
      </c>
      <c r="K302" s="13">
        <f ca="1">VLOOKUP($B302,OFFSET(WLC!$B$843,2,Sintesi!K$3,78,5),4,FALSE)</f>
        <v>1.5187999999999999</v>
      </c>
      <c r="L302" s="13">
        <f ca="1">VLOOKUP($B302,OFFSET(WLC!$B$843,2,Sintesi!L$3,78,5),4,FALSE)</f>
        <v>1.4906600000000001</v>
      </c>
      <c r="M302" s="13">
        <f ca="1">VLOOKUP($B302,OFFSET(WLC!$B$843,2,Sintesi!M$3,78,5),4,FALSE)</f>
        <v>1.4590700000000001</v>
      </c>
      <c r="N302" s="13">
        <f ca="1">VLOOKUP($B302,OFFSET(WLC!$B$843,2,Sintesi!N$3,78,5),4,FALSE)</f>
        <v>1.4231199999999999</v>
      </c>
      <c r="O302" s="13">
        <f ca="1">VLOOKUP($B302,OFFSET(WLC!$B$843,2,Sintesi!O$3,78,5),4,FALSE)</f>
        <v>1.3762700000000001</v>
      </c>
      <c r="P302" s="13">
        <f ca="1">VLOOKUP($B302,OFFSET(WLC!$B$843,2,Sintesi!P$3,78,5),4,FALSE)</f>
        <v>1.3208899999999999</v>
      </c>
      <c r="Q302" s="13">
        <f ca="1">VLOOKUP($B302,OFFSET(WLC!$B$843,2,Sintesi!Q$3,78,5),4,FALSE)</f>
        <v>1.2429600000000001</v>
      </c>
      <c r="R302" s="13">
        <f ca="1">VLOOKUP($B302,OFFSET(WLC!$B$843,2,Sintesi!R$3,78,5),4,FALSE)</f>
        <v>1.1509499999999999</v>
      </c>
      <c r="S302" s="13"/>
      <c r="Y302" s="15">
        <v>0.12</v>
      </c>
      <c r="Z302" s="15">
        <f t="shared" si="348"/>
        <v>0.84</v>
      </c>
      <c r="AA302" s="15">
        <v>7</v>
      </c>
      <c r="AB302" s="16">
        <f t="shared" ref="AB302:AQ302" ca="1" si="350">Price-Dir_Cost-AB288</f>
        <v>10.694453333333334</v>
      </c>
      <c r="AC302" s="16">
        <f t="shared" ca="1" si="350"/>
        <v>10.621576666666666</v>
      </c>
      <c r="AD302" s="16">
        <f t="shared" ca="1" si="350"/>
        <v>10.57109</v>
      </c>
      <c r="AE302" s="16">
        <f t="shared" ca="1" si="350"/>
        <v>10.585280000000001</v>
      </c>
      <c r="AF302" s="16">
        <f t="shared" ca="1" si="350"/>
        <v>10.557216666666667</v>
      </c>
      <c r="AG302" s="16">
        <f t="shared" ca="1" si="350"/>
        <v>10.42764</v>
      </c>
      <c r="AH302" s="16">
        <f t="shared" ca="1" si="350"/>
        <v>10.320616666666666</v>
      </c>
      <c r="AI302" s="16">
        <f t="shared" ca="1" si="350"/>
        <v>10.137129999999999</v>
      </c>
      <c r="AJ302" s="16">
        <f t="shared" ca="1" si="350"/>
        <v>9.8193133333333336</v>
      </c>
      <c r="AK302" s="16">
        <f t="shared" ca="1" si="350"/>
        <v>9.1732399999999998</v>
      </c>
      <c r="AL302" s="16">
        <f t="shared" ca="1" si="350"/>
        <v>7.9602033333333324</v>
      </c>
      <c r="AM302" s="16">
        <f t="shared" ca="1" si="350"/>
        <v>6.1451033333333331</v>
      </c>
      <c r="AN302" s="16">
        <f t="shared" ca="1" si="350"/>
        <v>4.1407866666666671</v>
      </c>
      <c r="AO302" s="16">
        <f t="shared" ca="1" si="350"/>
        <v>-1.1170766666666658</v>
      </c>
      <c r="AP302" s="16">
        <f t="shared" ca="1" si="350"/>
        <v>-9.0992900000000034</v>
      </c>
      <c r="AQ302" s="16">
        <f t="shared" ca="1" si="350"/>
        <v>-21.888876666666668</v>
      </c>
      <c r="AR302" s="16"/>
    </row>
    <row r="303" spans="1:51" x14ac:dyDescent="0.3">
      <c r="A303" s="133">
        <v>297</v>
      </c>
      <c r="B303" s="12" t="s">
        <v>20</v>
      </c>
      <c r="C303" s="180">
        <f ca="1">VLOOKUP($B303,OFFSET(Push!$N$2,2,0,78,5),4,FALSE)</f>
        <v>1.4192499999999999</v>
      </c>
      <c r="D303" s="13">
        <f ca="1">VLOOKUP($B303,OFFSET(WLC!$B$843,2,Sintesi!D$3,78,5),4,FALSE)</f>
        <v>1.41099</v>
      </c>
      <c r="E303" s="13">
        <f ca="1">VLOOKUP($B303,OFFSET(WLC!$B$843,2,Sintesi!E$3,78,5),4,FALSE)</f>
        <v>1.4023399999999999</v>
      </c>
      <c r="F303" s="13">
        <f ca="1">VLOOKUP($B303,OFFSET(WLC!$B$843,2,Sintesi!F$3,78,5),4,FALSE)</f>
        <v>1.39906</v>
      </c>
      <c r="G303" s="13">
        <f ca="1">VLOOKUP($B303,OFFSET(WLC!$B$843,2,Sintesi!G$3,78,5),4,FALSE)</f>
        <v>1.38879</v>
      </c>
      <c r="H303" s="13">
        <f ca="1">VLOOKUP($B303,OFFSET(WLC!$B$843,2,Sintesi!H$3,78,5),4,FALSE)</f>
        <v>1.37154</v>
      </c>
      <c r="I303" s="13">
        <f ca="1">VLOOKUP($B303,OFFSET(WLC!$B$843,2,Sintesi!I$3,78,5),4,FALSE)</f>
        <v>1.36429</v>
      </c>
      <c r="J303" s="13">
        <f ca="1">VLOOKUP($B303,OFFSET(WLC!$B$843,2,Sintesi!J$3,78,5),4,FALSE)</f>
        <v>1.33687</v>
      </c>
      <c r="K303" s="13">
        <f ca="1">VLOOKUP($B303,OFFSET(WLC!$B$843,2,Sintesi!K$3,78,5),4,FALSE)</f>
        <v>1.2980100000000001</v>
      </c>
      <c r="L303" s="13">
        <f ca="1">VLOOKUP($B303,OFFSET(WLC!$B$843,2,Sintesi!L$3,78,5),4,FALSE)</f>
        <v>1.2491000000000001</v>
      </c>
      <c r="M303" s="13">
        <f ca="1">VLOOKUP($B303,OFFSET(WLC!$B$843,2,Sintesi!M$3,78,5),4,FALSE)</f>
        <v>1.1875500000000001</v>
      </c>
      <c r="N303" s="13">
        <f ca="1">VLOOKUP($B303,OFFSET(WLC!$B$843,2,Sintesi!N$3,78,5),4,FALSE)</f>
        <v>1.0890299999999999</v>
      </c>
      <c r="O303" s="13">
        <f ca="1">VLOOKUP($B303,OFFSET(WLC!$B$843,2,Sintesi!O$3,78,5),4,FALSE)</f>
        <v>0.97960000000000003</v>
      </c>
      <c r="P303" s="13">
        <f ca="1">VLOOKUP($B303,OFFSET(WLC!$B$843,2,Sintesi!P$3,78,5),4,FALSE)</f>
        <v>0.84653999999999996</v>
      </c>
      <c r="Q303" s="13">
        <f ca="1">VLOOKUP($B303,OFFSET(WLC!$B$843,2,Sintesi!Q$3,78,5),4,FALSE)</f>
        <v>0.68494999999999995</v>
      </c>
      <c r="R303" s="13">
        <f ca="1">VLOOKUP($B303,OFFSET(WLC!$B$843,2,Sintesi!R$3,78,5),4,FALSE)</f>
        <v>0.58850000000000002</v>
      </c>
      <c r="S303" s="13"/>
      <c r="Y303" s="15">
        <v>0.12</v>
      </c>
      <c r="Z303" s="15">
        <f>Y303*AA303</f>
        <v>0.72</v>
      </c>
      <c r="AA303" s="15">
        <v>6</v>
      </c>
      <c r="AB303" s="16">
        <f t="shared" ref="AB303:AQ303" ca="1" si="351">Price-Dir_Cost-AB289</f>
        <v>10.874700000000001</v>
      </c>
      <c r="AC303" s="16">
        <f t="shared" ca="1" si="351"/>
        <v>10.81583</v>
      </c>
      <c r="AD303" s="16">
        <f t="shared" ca="1" si="351"/>
        <v>10.774270000000001</v>
      </c>
      <c r="AE303" s="16">
        <f t="shared" ca="1" si="351"/>
        <v>10.788180000000001</v>
      </c>
      <c r="AF303" s="16">
        <f t="shared" ca="1" si="351"/>
        <v>10.76689</v>
      </c>
      <c r="AG303" s="16">
        <f t="shared" ca="1" si="351"/>
        <v>10.659559999999999</v>
      </c>
      <c r="AH303" s="16">
        <f t="shared" ca="1" si="351"/>
        <v>10.571809999999999</v>
      </c>
      <c r="AI303" s="16">
        <f t="shared" ca="1" si="351"/>
        <v>10.42103</v>
      </c>
      <c r="AJ303" s="16">
        <f t="shared" ca="1" si="351"/>
        <v>10.15701</v>
      </c>
      <c r="AK303" s="16">
        <f t="shared" ca="1" si="351"/>
        <v>9.6142399999999988</v>
      </c>
      <c r="AL303" s="16">
        <f t="shared" ca="1" si="351"/>
        <v>8.5877999999999997</v>
      </c>
      <c r="AM303" s="16">
        <f t="shared" ca="1" si="351"/>
        <v>7.0512100000000002</v>
      </c>
      <c r="AN303" s="16">
        <f t="shared" ca="1" si="351"/>
        <v>5.3555500000000009</v>
      </c>
      <c r="AO303" s="16">
        <f t="shared" ca="1" si="351"/>
        <v>0.87573000000000079</v>
      </c>
      <c r="AP303" s="16">
        <f t="shared" ca="1" si="351"/>
        <v>-5.9319500000000005</v>
      </c>
      <c r="AQ303" s="16">
        <f t="shared" ca="1" si="351"/>
        <v>-16.867530000000002</v>
      </c>
      <c r="AR303" s="16"/>
    </row>
    <row r="304" spans="1:51" x14ac:dyDescent="0.3">
      <c r="A304" s="133">
        <v>298</v>
      </c>
      <c r="B304" s="12" t="s">
        <v>23</v>
      </c>
      <c r="C304" s="180">
        <f ca="1">VLOOKUP($B304,OFFSET(Push!$N$2,2,0,78,5),4,FALSE)</f>
        <v>0.54074</v>
      </c>
      <c r="D304" s="13">
        <f ca="1">VLOOKUP($B304,OFFSET(WLC!$B$843,2,Sintesi!D$3,78,5),4,FALSE)</f>
        <v>0.58275999999999994</v>
      </c>
      <c r="E304" s="13">
        <f ca="1">VLOOKUP($B304,OFFSET(WLC!$B$843,2,Sintesi!E$3,78,5),4,FALSE)</f>
        <v>0.60953999999999997</v>
      </c>
      <c r="F304" s="13">
        <f ca="1">VLOOKUP($B304,OFFSET(WLC!$B$843,2,Sintesi!F$3,78,5),4,FALSE)</f>
        <v>0.60870000000000002</v>
      </c>
      <c r="G304" s="13">
        <f ca="1">VLOOKUP($B304,OFFSET(WLC!$B$843,2,Sintesi!G$3,78,5),4,FALSE)</f>
        <v>0.62902000000000002</v>
      </c>
      <c r="H304" s="13">
        <f ca="1">VLOOKUP($B304,OFFSET(WLC!$B$843,2,Sintesi!H$3,78,5),4,FALSE)</f>
        <v>0.69576000000000005</v>
      </c>
      <c r="I304" s="13">
        <f ca="1">VLOOKUP($B304,OFFSET(WLC!$B$843,2,Sintesi!I$3,78,5),4,FALSE)</f>
        <v>0.75358000000000003</v>
      </c>
      <c r="J304" s="13">
        <f ca="1">VLOOKUP($B304,OFFSET(WLC!$B$843,2,Sintesi!J$3,78,5),4,FALSE)</f>
        <v>0.85170000000000001</v>
      </c>
      <c r="K304" s="13">
        <f ca="1">VLOOKUP($B304,OFFSET(WLC!$B$843,2,Sintesi!K$3,78,5),4,FALSE)</f>
        <v>1.01309</v>
      </c>
      <c r="L304" s="13">
        <f ca="1">VLOOKUP($B304,OFFSET(WLC!$B$843,2,Sintesi!L$3,78,5),4,FALSE)</f>
        <v>1.323</v>
      </c>
      <c r="M304" s="13">
        <f ca="1">VLOOKUP($B304,OFFSET(WLC!$B$843,2,Sintesi!M$3,78,5),4,FALSE)</f>
        <v>1.88279</v>
      </c>
      <c r="N304" s="13">
        <f ca="1">VLOOKUP($B304,OFFSET(WLC!$B$843,2,Sintesi!N$3,78,5),4,FALSE)</f>
        <v>2.7183199999999998</v>
      </c>
      <c r="O304" s="13">
        <f ca="1">VLOOKUP($B304,OFFSET(WLC!$B$843,2,Sintesi!O$3,78,5),4,FALSE)</f>
        <v>3.6442899999999998</v>
      </c>
      <c r="P304" s="13">
        <f ca="1">VLOOKUP($B304,OFFSET(WLC!$B$843,2,Sintesi!P$3,78,5),4,FALSE)</f>
        <v>5.9784199999999998</v>
      </c>
      <c r="Q304" s="13">
        <f ca="1">VLOOKUP($B304,OFFSET(WLC!$B$843,2,Sintesi!Q$3,78,5),4,FALSE)</f>
        <v>9.5020199999999999</v>
      </c>
      <c r="R304" s="13">
        <f ca="1">VLOOKUP($B304,OFFSET(WLC!$B$843,2,Sintesi!R$3,78,5),4,FALSE)</f>
        <v>15.06404</v>
      </c>
      <c r="S304" s="13"/>
      <c r="Y304" s="15">
        <v>0.12</v>
      </c>
      <c r="Z304" s="15">
        <f t="shared" ref="Z304:Z311" si="352">Y304*AA304</f>
        <v>0.6</v>
      </c>
      <c r="AA304" s="15">
        <v>5</v>
      </c>
      <c r="AB304" s="16">
        <f t="shared" ref="AB304:AQ304" ca="1" si="353">Price-Dir_Cost-AB290</f>
        <v>11.054946666666666</v>
      </c>
      <c r="AC304" s="16">
        <f t="shared" ca="1" si="353"/>
        <v>11.010083333333334</v>
      </c>
      <c r="AD304" s="16">
        <f t="shared" ca="1" si="353"/>
        <v>10.977450000000001</v>
      </c>
      <c r="AE304" s="16">
        <f t="shared" ca="1" si="353"/>
        <v>10.99108</v>
      </c>
      <c r="AF304" s="16">
        <f t="shared" ca="1" si="353"/>
        <v>10.976563333333335</v>
      </c>
      <c r="AG304" s="16">
        <f t="shared" ca="1" si="353"/>
        <v>10.89148</v>
      </c>
      <c r="AH304" s="16">
        <f t="shared" ca="1" si="353"/>
        <v>10.823003333333332</v>
      </c>
      <c r="AI304" s="16">
        <f t="shared" ca="1" si="353"/>
        <v>10.704930000000001</v>
      </c>
      <c r="AJ304" s="16">
        <f t="shared" ca="1" si="353"/>
        <v>10.494706666666666</v>
      </c>
      <c r="AK304" s="16">
        <f t="shared" ca="1" si="353"/>
        <v>10.05524</v>
      </c>
      <c r="AL304" s="16">
        <f t="shared" ca="1" si="353"/>
        <v>9.2153966666666669</v>
      </c>
      <c r="AM304" s="16">
        <f t="shared" ca="1" si="353"/>
        <v>7.9573166666666664</v>
      </c>
      <c r="AN304" s="16">
        <f t="shared" ca="1" si="353"/>
        <v>6.570313333333333</v>
      </c>
      <c r="AO304" s="16">
        <f t="shared" ca="1" si="353"/>
        <v>2.8685366666666674</v>
      </c>
      <c r="AP304" s="16">
        <f t="shared" ca="1" si="353"/>
        <v>-2.7646100000000011</v>
      </c>
      <c r="AQ304" s="16">
        <f t="shared" ca="1" si="353"/>
        <v>-11.846183333333336</v>
      </c>
      <c r="AR304" s="16"/>
    </row>
    <row r="305" spans="1:51" x14ac:dyDescent="0.3">
      <c r="A305" s="133">
        <v>299</v>
      </c>
      <c r="B305" s="12" t="s">
        <v>17</v>
      </c>
      <c r="C305" s="180">
        <f ca="1">VLOOKUP($B305,OFFSET(Push!$N$2,2,0,78,5),4,FALSE)</f>
        <v>88.818690000000004</v>
      </c>
      <c r="D305" s="13">
        <f ca="1">VLOOKUP($B305,OFFSET(WLC!$B$843,2,Sintesi!D$3,78,5),4,FALSE)</f>
        <v>88.834490000000002</v>
      </c>
      <c r="E305" s="13">
        <f ca="1">VLOOKUP($B305,OFFSET(WLC!$B$843,2,Sintesi!E$3,78,5),4,FALSE)</f>
        <v>88.847160000000002</v>
      </c>
      <c r="F305" s="13">
        <f ca="1">VLOOKUP($B305,OFFSET(WLC!$B$843,2,Sintesi!F$3,78,5),4,FALSE)</f>
        <v>88.831419999999994</v>
      </c>
      <c r="G305" s="13">
        <f ca="1">VLOOKUP($B305,OFFSET(WLC!$B$843,2,Sintesi!G$3,78,5),4,FALSE)</f>
        <v>88.835530000000006</v>
      </c>
      <c r="H305" s="13">
        <f ca="1">VLOOKUP($B305,OFFSET(WLC!$B$843,2,Sintesi!H$3,78,5),4,FALSE)</f>
        <v>88.871799999999993</v>
      </c>
      <c r="I305" s="13">
        <f ca="1">VLOOKUP($B305,OFFSET(WLC!$B$843,2,Sintesi!I$3,78,5),4,FALSE)</f>
        <v>88.897829999999999</v>
      </c>
      <c r="J305" s="13">
        <f ca="1">VLOOKUP($B305,OFFSET(WLC!$B$843,2,Sintesi!J$3,78,5),4,FALSE)</f>
        <v>88.949929999999995</v>
      </c>
      <c r="K305" s="13">
        <f ca="1">VLOOKUP($B305,OFFSET(WLC!$B$843,2,Sintesi!K$3,78,5),4,FALSE)</f>
        <v>89.052580000000006</v>
      </c>
      <c r="L305" s="13">
        <f ca="1">VLOOKUP($B305,OFFSET(WLC!$B$843,2,Sintesi!L$3,78,5),4,FALSE)</f>
        <v>89.284329999999997</v>
      </c>
      <c r="M305" s="13">
        <f ca="1">VLOOKUP($B305,OFFSET(WLC!$B$843,2,Sintesi!M$3,78,5),4,FALSE)</f>
        <v>89.739249999999998</v>
      </c>
      <c r="N305" s="13">
        <f ca="1">VLOOKUP($B305,OFFSET(WLC!$B$843,2,Sintesi!N$3,78,5),4,FALSE)</f>
        <v>90.429730000000006</v>
      </c>
      <c r="O305" s="13">
        <f ca="1">VLOOKUP($B305,OFFSET(WLC!$B$843,2,Sintesi!O$3,78,5),4,FALSE)</f>
        <v>91.197999999999993</v>
      </c>
      <c r="P305" s="13">
        <f ca="1">VLOOKUP($B305,OFFSET(WLC!$B$843,2,Sintesi!P$3,78,5),4,FALSE)</f>
        <v>93.328519999999997</v>
      </c>
      <c r="Q305" s="13">
        <f ca="1">VLOOKUP($B305,OFFSET(WLC!$B$843,2,Sintesi!Q$3,78,5),4,FALSE)</f>
        <v>96.539540000000002</v>
      </c>
      <c r="R305" s="13">
        <f ca="1">VLOOKUP($B305,OFFSET(WLC!$B$843,2,Sintesi!R$3,78,5),4,FALSE)</f>
        <v>101.80597</v>
      </c>
      <c r="S305" s="13"/>
      <c r="Y305" s="15">
        <v>0.12</v>
      </c>
      <c r="Z305" s="15">
        <f t="shared" si="352"/>
        <v>0.48</v>
      </c>
      <c r="AA305" s="15">
        <v>4</v>
      </c>
      <c r="AB305" s="16">
        <f t="shared" ref="AB305:AQ305" ca="1" si="354">Price-Dir_Cost-AB291</f>
        <v>11.235193333333333</v>
      </c>
      <c r="AC305" s="16">
        <f t="shared" ca="1" si="354"/>
        <v>11.204336666666666</v>
      </c>
      <c r="AD305" s="16">
        <f t="shared" ca="1" si="354"/>
        <v>11.180630000000001</v>
      </c>
      <c r="AE305" s="16">
        <f t="shared" ca="1" si="354"/>
        <v>11.19398</v>
      </c>
      <c r="AF305" s="16">
        <f t="shared" ca="1" si="354"/>
        <v>11.186236666666666</v>
      </c>
      <c r="AG305" s="16">
        <f t="shared" ca="1" si="354"/>
        <v>11.1234</v>
      </c>
      <c r="AH305" s="16">
        <f t="shared" ca="1" si="354"/>
        <v>11.074196666666666</v>
      </c>
      <c r="AI305" s="16">
        <f t="shared" ca="1" si="354"/>
        <v>10.98883</v>
      </c>
      <c r="AJ305" s="16">
        <f t="shared" ca="1" si="354"/>
        <v>10.832403333333334</v>
      </c>
      <c r="AK305" s="16">
        <f t="shared" ca="1" si="354"/>
        <v>10.49624</v>
      </c>
      <c r="AL305" s="16">
        <f t="shared" ca="1" si="354"/>
        <v>9.8429933333333324</v>
      </c>
      <c r="AM305" s="16">
        <f t="shared" ca="1" si="354"/>
        <v>8.8634233333333334</v>
      </c>
      <c r="AN305" s="16">
        <f t="shared" ca="1" si="354"/>
        <v>7.7850766666666669</v>
      </c>
      <c r="AO305" s="16">
        <f t="shared" ca="1" si="354"/>
        <v>4.861343333333334</v>
      </c>
      <c r="AP305" s="16">
        <f t="shared" ca="1" si="354"/>
        <v>0.40273000000000003</v>
      </c>
      <c r="AQ305" s="16">
        <f t="shared" ca="1" si="354"/>
        <v>-6.8248366666666662</v>
      </c>
      <c r="AR305" s="16"/>
    </row>
    <row r="306" spans="1:51" x14ac:dyDescent="0.3">
      <c r="A306" s="133">
        <v>300</v>
      </c>
      <c r="B306" s="12" t="s">
        <v>26</v>
      </c>
      <c r="C306" s="180">
        <f ca="1">VLOOKUP($B306,OFFSET(Push!$N$2,2,0,78,5),4,FALSE)</f>
        <v>11.33142</v>
      </c>
      <c r="D306" s="13">
        <f ca="1">VLOOKUP($B306,OFFSET(WLC!$B$843,2,Sintesi!D$3,78,5),4,FALSE)</f>
        <v>11.31437</v>
      </c>
      <c r="E306" s="13">
        <f ca="1">VLOOKUP($B306,OFFSET(WLC!$B$843,2,Sintesi!E$3,78,5),4,FALSE)</f>
        <v>11.299239999999999</v>
      </c>
      <c r="F306" s="13">
        <f ca="1">VLOOKUP($B306,OFFSET(WLC!$B$843,2,Sintesi!F$3,78,5),4,FALSE)</f>
        <v>11.31183</v>
      </c>
      <c r="G306" s="13">
        <f ca="1">VLOOKUP($B306,OFFSET(WLC!$B$843,2,Sintesi!G$3,78,5),4,FALSE)</f>
        <v>11.311400000000001</v>
      </c>
      <c r="H306" s="13">
        <f ca="1">VLOOKUP($B306,OFFSET(WLC!$B$843,2,Sintesi!H$3,78,5),4,FALSE)</f>
        <v>11.270060000000001</v>
      </c>
      <c r="I306" s="13">
        <f ca="1">VLOOKUP($B306,OFFSET(WLC!$B$843,2,Sintesi!I$3,78,5),4,FALSE)</f>
        <v>11.239459999999999</v>
      </c>
      <c r="J306" s="13">
        <f ca="1">VLOOKUP($B306,OFFSET(WLC!$B$843,2,Sintesi!J$3,78,5),4,FALSE)</f>
        <v>11.18669</v>
      </c>
      <c r="K306" s="13">
        <f ca="1">VLOOKUP($B306,OFFSET(WLC!$B$843,2,Sintesi!K$3,78,5),4,FALSE)</f>
        <v>11.084059999999999</v>
      </c>
      <c r="L306" s="13">
        <f ca="1">VLOOKUP($B306,OFFSET(WLC!$B$843,2,Sintesi!L$3,78,5),4,FALSE)</f>
        <v>10.85101</v>
      </c>
      <c r="M306" s="13">
        <f ca="1">VLOOKUP($B306,OFFSET(WLC!$B$843,2,Sintesi!M$3,78,5),4,FALSE)</f>
        <v>10.38232</v>
      </c>
      <c r="N306" s="13">
        <f ca="1">VLOOKUP($B306,OFFSET(WLC!$B$843,2,Sintesi!N$3,78,5),4,FALSE)</f>
        <v>9.6793999999999993</v>
      </c>
      <c r="O306" s="13">
        <f ca="1">VLOOKUP($B306,OFFSET(WLC!$B$843,2,Sintesi!O$3,78,5),4,FALSE)</f>
        <v>8.9094599999999993</v>
      </c>
      <c r="P306" s="13">
        <f ca="1">VLOOKUP($B306,OFFSET(WLC!$B$843,2,Sintesi!P$3,78,5),4,FALSE)</f>
        <v>6.76112</v>
      </c>
      <c r="Q306" s="13">
        <f ca="1">VLOOKUP($B306,OFFSET(WLC!$B$843,2,Sintesi!Q$3,78,5),4,FALSE)</f>
        <v>3.4642599999999999</v>
      </c>
      <c r="R306" s="13">
        <f ca="1">VLOOKUP($B306,OFFSET(WLC!$B$843,2,Sintesi!R$3,78,5),4,FALSE)</f>
        <v>-1.9280600000000001</v>
      </c>
      <c r="S306" s="13"/>
      <c r="Y306" s="15">
        <v>0.12</v>
      </c>
      <c r="Z306" s="15">
        <f t="shared" si="352"/>
        <v>0.36</v>
      </c>
      <c r="AA306" s="15">
        <v>3</v>
      </c>
      <c r="AB306" s="16">
        <f t="shared" ref="AB306:AQ306" ca="1" si="355">Price-Dir_Cost-AB292</f>
        <v>11.41544</v>
      </c>
      <c r="AC306" s="16">
        <f t="shared" ca="1" si="355"/>
        <v>11.39859</v>
      </c>
      <c r="AD306" s="16">
        <f t="shared" ca="1" si="355"/>
        <v>11.38381</v>
      </c>
      <c r="AE306" s="16">
        <f t="shared" ca="1" si="355"/>
        <v>11.396879999999999</v>
      </c>
      <c r="AF306" s="16">
        <f t="shared" ca="1" si="355"/>
        <v>11.395910000000001</v>
      </c>
      <c r="AG306" s="16">
        <f t="shared" ca="1" si="355"/>
        <v>11.355319999999999</v>
      </c>
      <c r="AH306" s="16">
        <f t="shared" ca="1" si="355"/>
        <v>11.325390000000001</v>
      </c>
      <c r="AI306" s="16">
        <f t="shared" ca="1" si="355"/>
        <v>11.272729999999999</v>
      </c>
      <c r="AJ306" s="16">
        <f t="shared" ca="1" si="355"/>
        <v>11.1701</v>
      </c>
      <c r="AK306" s="16">
        <f t="shared" ca="1" si="355"/>
        <v>10.937239999999999</v>
      </c>
      <c r="AL306" s="16">
        <f t="shared" ca="1" si="355"/>
        <v>10.47059</v>
      </c>
      <c r="AM306" s="16">
        <f t="shared" ca="1" si="355"/>
        <v>9.7695299999999996</v>
      </c>
      <c r="AN306" s="16">
        <f t="shared" ca="1" si="355"/>
        <v>8.999839999999999</v>
      </c>
      <c r="AO306" s="16">
        <f t="shared" ca="1" si="355"/>
        <v>6.8541500000000006</v>
      </c>
      <c r="AP306" s="16">
        <f t="shared" ca="1" si="355"/>
        <v>3.5700699999999994</v>
      </c>
      <c r="AQ306" s="16">
        <f t="shared" ca="1" si="355"/>
        <v>-1.80349</v>
      </c>
      <c r="AR306" s="16"/>
    </row>
    <row r="307" spans="1:51" x14ac:dyDescent="0.3">
      <c r="A307" s="133">
        <v>301</v>
      </c>
      <c r="B307" s="17" t="s">
        <v>29</v>
      </c>
      <c r="C307" s="182">
        <f ca="1">VLOOKUP($B307,OFFSET(Push!$H$2,2,0,78,5),4,FALSE)</f>
        <v>58817.820319999999</v>
      </c>
      <c r="D307" s="21">
        <f ca="1">VLOOKUP($B307,OFFSET(WLC!$B$843,2,Sintesi!D$3,78,5),4,FALSE)</f>
        <v>59782.328650000003</v>
      </c>
      <c r="E307" s="21">
        <f ca="1">VLOOKUP($B307,OFFSET(WLC!$B$843,2,Sintesi!E$3,78,5),4,FALSE)</f>
        <v>59709.526010000001</v>
      </c>
      <c r="F307" s="21">
        <f ca="1">VLOOKUP($B307,OFFSET(WLC!$B$843,2,Sintesi!F$3,78,5),4,FALSE)</f>
        <v>59772.84489</v>
      </c>
      <c r="G307" s="21">
        <f ca="1">VLOOKUP($B307,OFFSET(WLC!$B$843,2,Sintesi!G$3,78,5),4,FALSE)</f>
        <v>59758.89716</v>
      </c>
      <c r="H307" s="21">
        <f ca="1">VLOOKUP($B307,OFFSET(WLC!$B$843,2,Sintesi!H$3,78,5),4,FALSE)</f>
        <v>59539.488019999997</v>
      </c>
      <c r="I307" s="21">
        <f ca="1">VLOOKUP($B307,OFFSET(WLC!$B$843,2,Sintesi!I$3,78,5),4,FALSE)</f>
        <v>59374.625200000002</v>
      </c>
      <c r="J307" s="21">
        <f ca="1">VLOOKUP($B307,OFFSET(WLC!$B$843,2,Sintesi!J$3,78,5),4,FALSE)</f>
        <v>59080.645909999999</v>
      </c>
      <c r="K307" s="21">
        <f ca="1">VLOOKUP($B307,OFFSET(WLC!$B$843,2,Sintesi!K$3,78,5),4,FALSE)</f>
        <v>58530.731820000001</v>
      </c>
      <c r="L307" s="21">
        <f ca="1">VLOOKUP($B307,OFFSET(WLC!$B$843,2,Sintesi!L$3,78,5),4,FALSE)</f>
        <v>57267.19139</v>
      </c>
      <c r="M307" s="21">
        <f ca="1">VLOOKUP($B307,OFFSET(WLC!$B$843,2,Sintesi!M$3,78,5),4,FALSE)</f>
        <v>54743.796479999997</v>
      </c>
      <c r="N307" s="21">
        <f ca="1">VLOOKUP($B307,OFFSET(WLC!$B$843,2,Sintesi!N$3,78,5),4,FALSE)</f>
        <v>51007.67641</v>
      </c>
      <c r="O307" s="21">
        <f ca="1">VLOOKUP($B307,OFFSET(WLC!$B$843,2,Sintesi!O$3,78,5),4,FALSE)</f>
        <v>46874.318330000002</v>
      </c>
      <c r="P307" s="21">
        <f ca="1">VLOOKUP($B307,OFFSET(WLC!$B$843,2,Sintesi!P$3,78,5),4,FALSE)</f>
        <v>35502.01945</v>
      </c>
      <c r="Q307" s="21">
        <f ca="1">VLOOKUP($B307,OFFSET(WLC!$B$843,2,Sintesi!Q$3,78,5),4,FALSE)</f>
        <v>18150.80443</v>
      </c>
      <c r="R307" s="21">
        <f ca="1">VLOOKUP($B307,OFFSET(WLC!$B$843,2,Sintesi!R$3,78,5),4,FALSE)</f>
        <v>-9943.6125900000006</v>
      </c>
      <c r="S307" s="21"/>
      <c r="Y307" s="15">
        <v>0.12</v>
      </c>
      <c r="Z307" s="15">
        <f t="shared" si="352"/>
        <v>0.24</v>
      </c>
      <c r="AA307" s="15">
        <v>2</v>
      </c>
      <c r="AB307" s="16">
        <f t="shared" ref="AB307:AQ307" ca="1" si="356">Price-Dir_Cost-AB293</f>
        <v>11.595686666666666</v>
      </c>
      <c r="AC307" s="16">
        <f t="shared" ca="1" si="356"/>
        <v>11.592843333333333</v>
      </c>
      <c r="AD307" s="16">
        <f t="shared" ca="1" si="356"/>
        <v>11.58699</v>
      </c>
      <c r="AE307" s="16">
        <f t="shared" ca="1" si="356"/>
        <v>11.599779999999999</v>
      </c>
      <c r="AF307" s="16">
        <f t="shared" ca="1" si="356"/>
        <v>11.605583333333334</v>
      </c>
      <c r="AG307" s="16">
        <f t="shared" ca="1" si="356"/>
        <v>11.58724</v>
      </c>
      <c r="AH307" s="16">
        <f t="shared" ca="1" si="356"/>
        <v>11.576583333333334</v>
      </c>
      <c r="AI307" s="16">
        <f t="shared" ca="1" si="356"/>
        <v>11.55663</v>
      </c>
      <c r="AJ307" s="16">
        <f t="shared" ca="1" si="356"/>
        <v>11.507796666666668</v>
      </c>
      <c r="AK307" s="16">
        <f t="shared" ca="1" si="356"/>
        <v>11.37824</v>
      </c>
      <c r="AL307" s="16">
        <f t="shared" ca="1" si="356"/>
        <v>11.098186666666667</v>
      </c>
      <c r="AM307" s="16">
        <f t="shared" ca="1" si="356"/>
        <v>10.675636666666666</v>
      </c>
      <c r="AN307" s="16">
        <f t="shared" ca="1" si="356"/>
        <v>10.214603333333333</v>
      </c>
      <c r="AO307" s="16">
        <f t="shared" ca="1" si="356"/>
        <v>8.8469566666666672</v>
      </c>
      <c r="AP307" s="16">
        <f t="shared" ca="1" si="356"/>
        <v>6.7374100000000006</v>
      </c>
      <c r="AQ307" s="16">
        <f t="shared" ca="1" si="356"/>
        <v>3.2178566666666679</v>
      </c>
      <c r="AR307" s="16"/>
    </row>
    <row r="308" spans="1:51" x14ac:dyDescent="0.3">
      <c r="A308" s="133">
        <v>302</v>
      </c>
      <c r="B308" s="22" t="s">
        <v>55</v>
      </c>
      <c r="C308" s="23">
        <f t="shared" ref="C308" ca="1" si="357">C302+C303</f>
        <v>3.0438200000000002</v>
      </c>
      <c r="D308" s="23">
        <f t="shared" ref="D308:R308" ca="1" si="358">D302+D303</f>
        <v>3.0186500000000001</v>
      </c>
      <c r="E308" s="23">
        <f t="shared" ca="1" si="358"/>
        <v>3.0066499999999996</v>
      </c>
      <c r="F308" s="23">
        <f t="shared" ca="1" si="358"/>
        <v>2.9944199999999999</v>
      </c>
      <c r="G308" s="23">
        <f t="shared" ca="1" si="358"/>
        <v>2.9750699999999997</v>
      </c>
      <c r="H308" s="23">
        <f t="shared" ca="1" si="358"/>
        <v>2.9489200000000002</v>
      </c>
      <c r="I308" s="23">
        <f t="shared" ca="1" si="358"/>
        <v>2.92103</v>
      </c>
      <c r="J308" s="23">
        <f t="shared" ca="1" si="358"/>
        <v>2.8755699999999997</v>
      </c>
      <c r="K308" s="23">
        <f t="shared" ca="1" si="358"/>
        <v>2.8168100000000003</v>
      </c>
      <c r="L308" s="23">
        <f t="shared" ca="1" si="358"/>
        <v>2.7397600000000004</v>
      </c>
      <c r="M308" s="23">
        <f t="shared" ca="1" si="358"/>
        <v>2.6466200000000004</v>
      </c>
      <c r="N308" s="23">
        <f t="shared" ca="1" si="358"/>
        <v>2.5121500000000001</v>
      </c>
      <c r="O308" s="23">
        <f t="shared" ca="1" si="358"/>
        <v>2.3558700000000004</v>
      </c>
      <c r="P308" s="23">
        <f t="shared" ca="1" si="358"/>
        <v>2.16743</v>
      </c>
      <c r="Q308" s="23">
        <f t="shared" ca="1" si="358"/>
        <v>1.92791</v>
      </c>
      <c r="R308" s="23">
        <f t="shared" ca="1" si="358"/>
        <v>1.7394499999999999</v>
      </c>
      <c r="S308" s="23"/>
      <c r="Y308" s="15">
        <v>0.12</v>
      </c>
      <c r="Z308" s="15">
        <f t="shared" si="352"/>
        <v>0.12</v>
      </c>
      <c r="AA308" s="15">
        <v>1</v>
      </c>
      <c r="AB308" s="16">
        <f t="shared" ref="AB308:AQ308" ca="1" si="359">Price-Dir_Cost-AB294</f>
        <v>11.775933333333333</v>
      </c>
      <c r="AC308" s="16">
        <f t="shared" ca="1" si="359"/>
        <v>11.787096666666667</v>
      </c>
      <c r="AD308" s="16">
        <f t="shared" ca="1" si="359"/>
        <v>11.79017</v>
      </c>
      <c r="AE308" s="16">
        <f t="shared" ca="1" si="359"/>
        <v>11.802680000000001</v>
      </c>
      <c r="AF308" s="16">
        <f t="shared" ca="1" si="359"/>
        <v>11.815256666666667</v>
      </c>
      <c r="AG308" s="16">
        <f t="shared" ca="1" si="359"/>
        <v>11.81916</v>
      </c>
      <c r="AH308" s="16">
        <f t="shared" ca="1" si="359"/>
        <v>11.827776666666667</v>
      </c>
      <c r="AI308" s="16">
        <f t="shared" ca="1" si="359"/>
        <v>11.840530000000001</v>
      </c>
      <c r="AJ308" s="16">
        <f t="shared" ca="1" si="359"/>
        <v>11.845493333333334</v>
      </c>
      <c r="AK308" s="16">
        <f t="shared" ca="1" si="359"/>
        <v>11.819240000000001</v>
      </c>
      <c r="AL308" s="16">
        <f t="shared" ca="1" si="359"/>
        <v>11.725783333333332</v>
      </c>
      <c r="AM308" s="16">
        <f t="shared" ca="1" si="359"/>
        <v>11.581743333333334</v>
      </c>
      <c r="AN308" s="16">
        <f t="shared" ca="1" si="359"/>
        <v>11.429366666666667</v>
      </c>
      <c r="AO308" s="16">
        <f t="shared" ca="1" si="359"/>
        <v>10.839763333333334</v>
      </c>
      <c r="AP308" s="16">
        <f t="shared" ca="1" si="359"/>
        <v>9.9047499999999999</v>
      </c>
      <c r="AQ308" s="16">
        <f t="shared" ca="1" si="359"/>
        <v>8.2392033333333341</v>
      </c>
      <c r="AR308" s="16"/>
    </row>
    <row r="309" spans="1:51" x14ac:dyDescent="0.3">
      <c r="A309" s="133">
        <v>303</v>
      </c>
      <c r="B309" s="22" t="s">
        <v>56</v>
      </c>
      <c r="C309" s="24">
        <f t="shared" ref="C309" ca="1" si="360">C308/C304</f>
        <v>5.6289899027258947</v>
      </c>
      <c r="D309" s="24">
        <f t="shared" ref="D309:R309" ca="1" si="361">D308/D304</f>
        <v>5.1799196924977702</v>
      </c>
      <c r="E309" s="24">
        <f t="shared" ca="1" si="361"/>
        <v>4.9326541326246014</v>
      </c>
      <c r="F309" s="24">
        <f t="shared" ca="1" si="361"/>
        <v>4.9193691473632324</v>
      </c>
      <c r="G309" s="24">
        <f t="shared" ca="1" si="361"/>
        <v>4.729690629868684</v>
      </c>
      <c r="H309" s="24">
        <f t="shared" ca="1" si="361"/>
        <v>4.2384155455904331</v>
      </c>
      <c r="I309" s="24">
        <f t="shared" ca="1" si="361"/>
        <v>3.8762042517051936</v>
      </c>
      <c r="J309" s="24">
        <f t="shared" ca="1" si="361"/>
        <v>3.3762709874368904</v>
      </c>
      <c r="K309" s="24">
        <f t="shared" ca="1" si="361"/>
        <v>2.7804143758205098</v>
      </c>
      <c r="L309" s="24">
        <f t="shared" ca="1" si="361"/>
        <v>2.0708692365835226</v>
      </c>
      <c r="M309" s="24">
        <f t="shared" ca="1" si="361"/>
        <v>1.4056904912390658</v>
      </c>
      <c r="N309" s="24">
        <f t="shared" ca="1" si="361"/>
        <v>0.92415536066393955</v>
      </c>
      <c r="O309" s="24">
        <f t="shared" ca="1" si="361"/>
        <v>0.64645513940987143</v>
      </c>
      <c r="P309" s="24">
        <f t="shared" ca="1" si="361"/>
        <v>0.36254227705647979</v>
      </c>
      <c r="Q309" s="24">
        <f t="shared" ca="1" si="361"/>
        <v>0.20289475290517175</v>
      </c>
      <c r="R309" s="24">
        <f t="shared" ca="1" si="361"/>
        <v>0.11547035191090836</v>
      </c>
      <c r="S309" s="24"/>
      <c r="Y309" s="15">
        <v>0.12</v>
      </c>
      <c r="Z309" s="15">
        <f t="shared" si="352"/>
        <v>0.06</v>
      </c>
      <c r="AA309" s="20">
        <v>0.5</v>
      </c>
      <c r="AB309" s="16">
        <f t="shared" ref="AB309:AQ309" ca="1" si="362">Price-Dir_Cost-AB295</f>
        <v>11.866056666666665</v>
      </c>
      <c r="AC309" s="16">
        <f t="shared" ca="1" si="362"/>
        <v>11.884223333333333</v>
      </c>
      <c r="AD309" s="16">
        <f t="shared" ca="1" si="362"/>
        <v>11.891760000000001</v>
      </c>
      <c r="AE309" s="16">
        <f t="shared" ca="1" si="362"/>
        <v>11.90413</v>
      </c>
      <c r="AF309" s="16">
        <f t="shared" ca="1" si="362"/>
        <v>11.920093333333334</v>
      </c>
      <c r="AG309" s="16">
        <f t="shared" ca="1" si="362"/>
        <v>11.93512</v>
      </c>
      <c r="AH309" s="16">
        <f t="shared" ca="1" si="362"/>
        <v>11.953373333333333</v>
      </c>
      <c r="AI309" s="16">
        <f t="shared" ca="1" si="362"/>
        <v>11.982480000000001</v>
      </c>
      <c r="AJ309" s="16">
        <f t="shared" ca="1" si="362"/>
        <v>12.014341666666667</v>
      </c>
      <c r="AK309" s="16">
        <f t="shared" ca="1" si="362"/>
        <v>12.03974</v>
      </c>
      <c r="AL309" s="16">
        <f t="shared" ca="1" si="362"/>
        <v>12.039581666666667</v>
      </c>
      <c r="AM309" s="16">
        <f t="shared" ca="1" si="362"/>
        <v>12.034796666666667</v>
      </c>
      <c r="AN309" s="16">
        <f t="shared" ca="1" si="362"/>
        <v>12.036748333333334</v>
      </c>
      <c r="AO309" s="16">
        <f t="shared" ca="1" si="362"/>
        <v>11.836166666666667</v>
      </c>
      <c r="AP309" s="16">
        <f t="shared" ca="1" si="362"/>
        <v>11.48842</v>
      </c>
      <c r="AQ309" s="16">
        <f t="shared" ca="1" si="362"/>
        <v>10.749876666666667</v>
      </c>
      <c r="AR309" s="16"/>
    </row>
    <row r="310" spans="1:51" x14ac:dyDescent="0.3">
      <c r="A310" s="133">
        <v>304</v>
      </c>
      <c r="B310" s="22" t="s">
        <v>57</v>
      </c>
      <c r="C310" s="25">
        <f t="shared" ref="C310" ca="1" si="363">C308+C304</f>
        <v>3.5845600000000002</v>
      </c>
      <c r="D310" s="25">
        <f t="shared" ref="D310:R310" ca="1" si="364">D308+D304</f>
        <v>3.60141</v>
      </c>
      <c r="E310" s="25">
        <f t="shared" ca="1" si="364"/>
        <v>3.6161899999999996</v>
      </c>
      <c r="F310" s="25">
        <f t="shared" ca="1" si="364"/>
        <v>3.6031199999999997</v>
      </c>
      <c r="G310" s="25">
        <f t="shared" ca="1" si="364"/>
        <v>3.6040899999999998</v>
      </c>
      <c r="H310" s="25">
        <f t="shared" ca="1" si="364"/>
        <v>3.6446800000000001</v>
      </c>
      <c r="I310" s="25">
        <f t="shared" ca="1" si="364"/>
        <v>3.6746099999999999</v>
      </c>
      <c r="J310" s="25">
        <f t="shared" ca="1" si="364"/>
        <v>3.7272699999999999</v>
      </c>
      <c r="K310" s="25">
        <f t="shared" ca="1" si="364"/>
        <v>3.8299000000000003</v>
      </c>
      <c r="L310" s="25">
        <f t="shared" ca="1" si="364"/>
        <v>4.0627600000000008</v>
      </c>
      <c r="M310" s="25">
        <f t="shared" ca="1" si="364"/>
        <v>4.5294100000000004</v>
      </c>
      <c r="N310" s="25">
        <f t="shared" ca="1" si="364"/>
        <v>5.2304700000000004</v>
      </c>
      <c r="O310" s="25">
        <f t="shared" ca="1" si="364"/>
        <v>6.0001600000000002</v>
      </c>
      <c r="P310" s="25">
        <f t="shared" ca="1" si="364"/>
        <v>8.1458499999999994</v>
      </c>
      <c r="Q310" s="25">
        <f t="shared" ca="1" si="364"/>
        <v>11.429930000000001</v>
      </c>
      <c r="R310" s="25">
        <f t="shared" ca="1" si="364"/>
        <v>16.80349</v>
      </c>
      <c r="S310" s="25"/>
      <c r="Y310" s="15">
        <v>0.12</v>
      </c>
      <c r="Z310" s="15">
        <f t="shared" si="352"/>
        <v>3.9999999999999994E-2</v>
      </c>
      <c r="AA310" s="20">
        <f>1/3</f>
        <v>0.33333333333333331</v>
      </c>
      <c r="AB310" s="16">
        <f t="shared" ref="AB310:AQ310" ca="1" si="365">Price-Dir_Cost-AB296</f>
        <v>11.896097777777777</v>
      </c>
      <c r="AC310" s="16">
        <f t="shared" ca="1" si="365"/>
        <v>11.916598888888888</v>
      </c>
      <c r="AD310" s="16">
        <f t="shared" ca="1" si="365"/>
        <v>11.925623333333334</v>
      </c>
      <c r="AE310" s="16">
        <f t="shared" ca="1" si="365"/>
        <v>11.937946666666667</v>
      </c>
      <c r="AF310" s="16">
        <f t="shared" ca="1" si="365"/>
        <v>11.95503888888889</v>
      </c>
      <c r="AG310" s="16">
        <f t="shared" ca="1" si="365"/>
        <v>11.973773333333334</v>
      </c>
      <c r="AH310" s="16">
        <f t="shared" ca="1" si="365"/>
        <v>11.995238888888888</v>
      </c>
      <c r="AI310" s="16">
        <f t="shared" ca="1" si="365"/>
        <v>12.029796666666666</v>
      </c>
      <c r="AJ310" s="16">
        <f t="shared" ca="1" si="365"/>
        <v>12.070624444444444</v>
      </c>
      <c r="AK310" s="16">
        <f t="shared" ca="1" si="365"/>
        <v>12.113239999999999</v>
      </c>
      <c r="AL310" s="16">
        <f t="shared" ca="1" si="365"/>
        <v>12.144181111111111</v>
      </c>
      <c r="AM310" s="16">
        <f t="shared" ca="1" si="365"/>
        <v>12.185814444444445</v>
      </c>
      <c r="AN310" s="16">
        <f t="shared" ca="1" si="365"/>
        <v>12.239208888888889</v>
      </c>
      <c r="AO310" s="16">
        <f t="shared" ca="1" si="365"/>
        <v>12.168301111111111</v>
      </c>
      <c r="AP310" s="16">
        <f t="shared" ca="1" si="365"/>
        <v>12.016310000000001</v>
      </c>
      <c r="AQ310" s="16">
        <f t="shared" ca="1" si="365"/>
        <v>11.586767777777778</v>
      </c>
      <c r="AR310" s="16"/>
    </row>
    <row r="311" spans="1:51" x14ac:dyDescent="0.3">
      <c r="A311" s="133">
        <v>305</v>
      </c>
      <c r="B311" s="26" t="s">
        <v>58</v>
      </c>
      <c r="C311" s="28">
        <f t="shared" ref="C311" ca="1" si="366">Price-Dir_Cost-C310</f>
        <v>11.41544</v>
      </c>
      <c r="D311" s="28">
        <f t="shared" ref="D311:R311" ca="1" si="367">Price-Dir_Cost-D310</f>
        <v>11.39859</v>
      </c>
      <c r="E311" s="28">
        <f t="shared" ca="1" si="367"/>
        <v>11.38381</v>
      </c>
      <c r="F311" s="28">
        <f t="shared" ca="1" si="367"/>
        <v>11.396879999999999</v>
      </c>
      <c r="G311" s="28">
        <f t="shared" ca="1" si="367"/>
        <v>11.395910000000001</v>
      </c>
      <c r="H311" s="28">
        <f t="shared" ca="1" si="367"/>
        <v>11.355319999999999</v>
      </c>
      <c r="I311" s="28">
        <f t="shared" ca="1" si="367"/>
        <v>11.325390000000001</v>
      </c>
      <c r="J311" s="28">
        <f t="shared" ca="1" si="367"/>
        <v>11.272729999999999</v>
      </c>
      <c r="K311" s="28">
        <f t="shared" ca="1" si="367"/>
        <v>11.1701</v>
      </c>
      <c r="L311" s="28">
        <f t="shared" ca="1" si="367"/>
        <v>10.937239999999999</v>
      </c>
      <c r="M311" s="28">
        <f t="shared" ca="1" si="367"/>
        <v>10.47059</v>
      </c>
      <c r="N311" s="28">
        <f t="shared" ca="1" si="367"/>
        <v>9.7695299999999996</v>
      </c>
      <c r="O311" s="28">
        <f t="shared" ca="1" si="367"/>
        <v>8.999839999999999</v>
      </c>
      <c r="P311" s="28">
        <f t="shared" ca="1" si="367"/>
        <v>6.8541500000000006</v>
      </c>
      <c r="Q311" s="28">
        <f t="shared" ca="1" si="367"/>
        <v>3.5700699999999994</v>
      </c>
      <c r="R311" s="28">
        <f t="shared" ca="1" si="367"/>
        <v>-1.80349</v>
      </c>
      <c r="S311" s="28"/>
      <c r="Y311" s="15">
        <v>0.12</v>
      </c>
      <c r="Z311" s="15">
        <f t="shared" si="352"/>
        <v>0.03</v>
      </c>
      <c r="AA311" s="20">
        <v>0.25</v>
      </c>
      <c r="AB311" s="16">
        <f t="shared" ref="AB311:AQ311" ca="1" si="368">Price-Dir_Cost-AB297</f>
        <v>11.911118333333333</v>
      </c>
      <c r="AC311" s="16">
        <f t="shared" ca="1" si="368"/>
        <v>11.932786666666667</v>
      </c>
      <c r="AD311" s="16">
        <f t="shared" ca="1" si="368"/>
        <v>11.942555</v>
      </c>
      <c r="AE311" s="16">
        <f t="shared" ca="1" si="368"/>
        <v>11.954855</v>
      </c>
      <c r="AF311" s="16">
        <f t="shared" ca="1" si="368"/>
        <v>11.972511666666668</v>
      </c>
      <c r="AG311" s="16">
        <f t="shared" ca="1" si="368"/>
        <v>11.9931</v>
      </c>
      <c r="AH311" s="16">
        <f t="shared" ca="1" si="368"/>
        <v>12.016171666666667</v>
      </c>
      <c r="AI311" s="16">
        <f t="shared" ca="1" si="368"/>
        <v>12.053455</v>
      </c>
      <c r="AJ311" s="16">
        <f t="shared" ca="1" si="368"/>
        <v>12.098765833333333</v>
      </c>
      <c r="AK311" s="16">
        <f t="shared" ca="1" si="368"/>
        <v>12.149989999999999</v>
      </c>
      <c r="AL311" s="16">
        <f t="shared" ca="1" si="368"/>
        <v>12.196480833333332</v>
      </c>
      <c r="AM311" s="16">
        <f t="shared" ca="1" si="368"/>
        <v>12.261323333333333</v>
      </c>
      <c r="AN311" s="16">
        <f t="shared" ca="1" si="368"/>
        <v>12.340439166666666</v>
      </c>
      <c r="AO311" s="16">
        <f t="shared" ca="1" si="368"/>
        <v>12.334368333333334</v>
      </c>
      <c r="AP311" s="16">
        <f t="shared" ca="1" si="368"/>
        <v>12.280255</v>
      </c>
      <c r="AQ311" s="16">
        <f t="shared" ca="1" si="368"/>
        <v>12.005213333333334</v>
      </c>
      <c r="AR311" s="16"/>
    </row>
    <row r="312" spans="1:51" x14ac:dyDescent="0.3">
      <c r="A312" s="133">
        <v>306</v>
      </c>
    </row>
    <row r="313" spans="1:51" x14ac:dyDescent="0.3">
      <c r="A313" s="133">
        <v>307</v>
      </c>
      <c r="B313" s="3" t="s">
        <v>117</v>
      </c>
      <c r="C313" s="135">
        <v>1</v>
      </c>
      <c r="D313" s="7">
        <v>0.99</v>
      </c>
      <c r="E313" s="7">
        <f ca="1">E314/($D314/$D313)</f>
        <v>0.93176470588235294</v>
      </c>
      <c r="F313" s="7">
        <f t="shared" ref="F313:S313" ca="1" si="369">F314/($D314/$D313)</f>
        <v>0.87352941176470589</v>
      </c>
      <c r="G313" s="7">
        <f t="shared" ca="1" si="369"/>
        <v>0.81529411764705884</v>
      </c>
      <c r="H313" s="7">
        <f t="shared" ca="1" si="369"/>
        <v>0.75705882352941178</v>
      </c>
      <c r="I313" s="7">
        <f t="shared" ca="1" si="369"/>
        <v>0.69882352941176473</v>
      </c>
      <c r="J313" s="7">
        <f t="shared" ca="1" si="369"/>
        <v>0.64058823529411768</v>
      </c>
      <c r="K313" s="7">
        <f t="shared" ca="1" si="369"/>
        <v>0.58235294117647063</v>
      </c>
      <c r="L313" s="7">
        <f t="shared" ca="1" si="369"/>
        <v>0.52411764705882358</v>
      </c>
      <c r="M313" s="7">
        <f t="shared" ca="1" si="369"/>
        <v>0.46588235294117647</v>
      </c>
      <c r="N313" s="7">
        <f t="shared" ca="1" si="369"/>
        <v>0.40764705882352942</v>
      </c>
      <c r="O313" s="7">
        <f t="shared" ca="1" si="369"/>
        <v>0.34941176470588237</v>
      </c>
      <c r="P313" s="7" t="e">
        <f t="shared" ca="1" si="369"/>
        <v>#VALUE!</v>
      </c>
      <c r="Q313" s="7" t="e">
        <f t="shared" ca="1" si="369"/>
        <v>#VALUE!</v>
      </c>
      <c r="R313" s="7" t="e">
        <f t="shared" ca="1" si="369"/>
        <v>#VALUE!</v>
      </c>
      <c r="S313" s="7" t="e">
        <f t="shared" ca="1" si="369"/>
        <v>#VALUE!</v>
      </c>
      <c r="Y313" s="14" t="s">
        <v>73</v>
      </c>
    </row>
    <row r="314" spans="1:51" x14ac:dyDescent="0.3">
      <c r="A314" s="133">
        <v>308</v>
      </c>
      <c r="B314" s="8" t="s">
        <v>102</v>
      </c>
      <c r="C314" s="9" t="s">
        <v>54</v>
      </c>
      <c r="D314" s="9">
        <f ca="1">OFFSET(WLC!$B$927,0,Sintesi!D$3)</f>
        <v>170</v>
      </c>
      <c r="E314" s="9">
        <f ca="1">OFFSET(WLC!$B$927,0,Sintesi!E$3)</f>
        <v>160</v>
      </c>
      <c r="F314" s="9">
        <f ca="1">OFFSET(WLC!$B$927,0,Sintesi!F$3)</f>
        <v>150</v>
      </c>
      <c r="G314" s="9">
        <f ca="1">OFFSET(WLC!$B$927,0,Sintesi!G$3)</f>
        <v>140</v>
      </c>
      <c r="H314" s="9">
        <f ca="1">OFFSET(WLC!$B$927,0,Sintesi!H$3)</f>
        <v>130</v>
      </c>
      <c r="I314" s="9">
        <f ca="1">OFFSET(WLC!$B$927,0,Sintesi!I$3)</f>
        <v>120</v>
      </c>
      <c r="J314" s="9">
        <f ca="1">OFFSET(WLC!$B$927,0,Sintesi!J$3)</f>
        <v>110</v>
      </c>
      <c r="K314" s="9">
        <f ca="1">OFFSET(WLC!$B$927,0,Sintesi!K$3)</f>
        <v>100</v>
      </c>
      <c r="L314" s="9">
        <f ca="1">OFFSET(WLC!$B$927,0,Sintesi!L$3)</f>
        <v>90</v>
      </c>
      <c r="M314" s="9">
        <f ca="1">OFFSET(WLC!$B$927,0,Sintesi!M$3)</f>
        <v>80</v>
      </c>
      <c r="N314" s="9">
        <f ca="1">OFFSET(WLC!$B$927,0,Sintesi!N$3)</f>
        <v>70</v>
      </c>
      <c r="O314" s="11">
        <f ca="1">OFFSET(WLC!$B$927,0,Sintesi!O$3)</f>
        <v>60</v>
      </c>
      <c r="P314" s="11" t="s">
        <v>66</v>
      </c>
      <c r="Q314" s="11" t="s">
        <v>66</v>
      </c>
      <c r="R314" s="11" t="s">
        <v>66</v>
      </c>
      <c r="S314" s="11" t="s">
        <v>66</v>
      </c>
      <c r="Y314" s="9" t="s">
        <v>71</v>
      </c>
      <c r="Z314" s="9" t="s">
        <v>72</v>
      </c>
      <c r="AA314" s="9" t="s">
        <v>74</v>
      </c>
      <c r="AB314" s="9" t="str">
        <f t="shared" ref="AB314" si="370">C314</f>
        <v>Push</v>
      </c>
      <c r="AC314" s="9">
        <f t="shared" ref="AC314" ca="1" si="371">D314</f>
        <v>170</v>
      </c>
      <c r="AD314" s="9">
        <f t="shared" ref="AD314" ca="1" si="372">E314</f>
        <v>160</v>
      </c>
      <c r="AE314" s="9">
        <f t="shared" ref="AE314" ca="1" si="373">F314</f>
        <v>150</v>
      </c>
      <c r="AF314" s="9">
        <f t="shared" ref="AF314" ca="1" si="374">G314</f>
        <v>140</v>
      </c>
      <c r="AG314" s="9">
        <f t="shared" ref="AG314" ca="1" si="375">H314</f>
        <v>130</v>
      </c>
      <c r="AH314" s="9">
        <f t="shared" ref="AH314" ca="1" si="376">I314</f>
        <v>120</v>
      </c>
      <c r="AI314" s="9">
        <f t="shared" ref="AI314" ca="1" si="377">J314</f>
        <v>110</v>
      </c>
      <c r="AJ314" s="9">
        <f t="shared" ref="AJ314" ca="1" si="378">K314</f>
        <v>100</v>
      </c>
      <c r="AK314" s="9">
        <f t="shared" ref="AK314" ca="1" si="379">L314</f>
        <v>90</v>
      </c>
      <c r="AL314" s="9">
        <f t="shared" ref="AL314" ca="1" si="380">M314</f>
        <v>80</v>
      </c>
      <c r="AM314" s="9">
        <f t="shared" ref="AM314" ca="1" si="381">N314</f>
        <v>70</v>
      </c>
      <c r="AN314" s="9">
        <f t="shared" ref="AN314" ca="1" si="382">O314</f>
        <v>60</v>
      </c>
      <c r="AO314" s="9" t="str">
        <f t="shared" ref="AO314" si="383">P314</f>
        <v>ND</v>
      </c>
      <c r="AP314" s="9" t="str">
        <f t="shared" ref="AP314" si="384">Q314</f>
        <v>ND</v>
      </c>
      <c r="AQ314" s="9" t="str">
        <f t="shared" ref="AQ314" si="385">R314</f>
        <v>ND</v>
      </c>
      <c r="AR314" s="9" t="str">
        <f t="shared" ref="AR314" si="386">S314</f>
        <v>ND</v>
      </c>
      <c r="AU314" s="32" t="s">
        <v>76</v>
      </c>
    </row>
    <row r="315" spans="1:51" x14ac:dyDescent="0.3">
      <c r="A315" s="133">
        <v>309</v>
      </c>
      <c r="B315" s="12" t="s">
        <v>1</v>
      </c>
      <c r="C315" s="13">
        <f ca="1">VLOOKUP($B315,OFFSET(Push!$N$2,2,0,78,5),4,FALSE)</f>
        <v>5283.9</v>
      </c>
      <c r="D315" s="13">
        <f ca="1">VLOOKUP($B315,OFFSET(WLC!$B$927,2,Sintesi!D$3,78,5),4,FALSE)</f>
        <v>5284.5</v>
      </c>
      <c r="E315" s="13">
        <f ca="1">VLOOKUP($B315,OFFSET(WLC!$B$927,2,Sintesi!E$3,78,5),4,FALSE)</f>
        <v>5284.1</v>
      </c>
      <c r="F315" s="13">
        <f ca="1">VLOOKUP($B315,OFFSET(WLC!$B$927,2,Sintesi!F$3,78,5),4,FALSE)</f>
        <v>5284.4</v>
      </c>
      <c r="G315" s="13">
        <f ca="1">VLOOKUP($B315,OFFSET(WLC!$B$927,2,Sintesi!G$3,78,5),4,FALSE)</f>
        <v>5283.9</v>
      </c>
      <c r="H315" s="13">
        <f ca="1">VLOOKUP($B315,OFFSET(WLC!$B$927,2,Sintesi!H$3,78,5),4,FALSE)</f>
        <v>5283.1</v>
      </c>
      <c r="I315" s="13">
        <f ca="1">VLOOKUP($B315,OFFSET(WLC!$B$927,2,Sintesi!I$3,78,5),4,FALSE)</f>
        <v>5282.3</v>
      </c>
      <c r="J315" s="13">
        <f ca="1">VLOOKUP($B315,OFFSET(WLC!$B$927,2,Sintesi!J$3,78,5),4,FALSE)</f>
        <v>5277.3</v>
      </c>
      <c r="K315" s="13">
        <f ca="1">VLOOKUP($B315,OFFSET(WLC!$B$927,2,Sintesi!K$3,78,5),4,FALSE)</f>
        <v>5277.1</v>
      </c>
      <c r="L315" s="13">
        <f ca="1">VLOOKUP($B315,OFFSET(WLC!$B$927,2,Sintesi!L$3,78,5),4,FALSE)</f>
        <v>5269.7</v>
      </c>
      <c r="M315" s="13">
        <f ca="1">VLOOKUP($B315,OFFSET(WLC!$B$927,2,Sintesi!M$3,78,5),4,FALSE)</f>
        <v>5261.6</v>
      </c>
      <c r="N315" s="13">
        <f ca="1">VLOOKUP($B315,OFFSET(WLC!$B$927,2,Sintesi!N$3,78,5),4,FALSE)</f>
        <v>5223.2</v>
      </c>
      <c r="O315" s="13">
        <f ca="1">VLOOKUP($B315,OFFSET(WLC!$B$927,2,Sintesi!O$3,78,5),4,FALSE)</f>
        <v>5151.5</v>
      </c>
      <c r="P315" s="13"/>
      <c r="Q315" s="13"/>
      <c r="R315" s="13"/>
      <c r="S315" s="13"/>
      <c r="Y315" s="15">
        <v>0.12</v>
      </c>
      <c r="Z315" s="15">
        <f t="shared" ref="Z315:Z316" si="387">Y315*AA315</f>
        <v>0.96</v>
      </c>
      <c r="AA315" s="15">
        <v>8</v>
      </c>
      <c r="AB315" s="16">
        <f ca="1">HLOOKUP(AB$314,OFFSET($C$314,0,0,25,20),23,FALSE) + HLOOKUP(AB$314,OFFSET($C$314,0,0,25,20),19,FALSE)*($Z315/$Z$320)</f>
        <v>4.4857933333333335</v>
      </c>
      <c r="AC315" s="16">
        <f t="shared" ref="AC315:AN325" ca="1" si="388">HLOOKUP(AC$314,OFFSET($C$314,0,0,25,20),23,FALSE) + HLOOKUP(AC$314,OFFSET($C$314,0,0,25,20),19,FALSE)*($Z315/$Z$320)</f>
        <v>4.5611499999999996</v>
      </c>
      <c r="AD315" s="16">
        <f t="shared" ca="1" si="388"/>
        <v>4.5620366666666667</v>
      </c>
      <c r="AE315" s="16">
        <f t="shared" ca="1" si="388"/>
        <v>4.6219199999999994</v>
      </c>
      <c r="AF315" s="16">
        <f t="shared" ca="1" si="388"/>
        <v>4.7456933333333335</v>
      </c>
      <c r="AG315" s="16">
        <f t="shared" ca="1" si="388"/>
        <v>4.9590399999999999</v>
      </c>
      <c r="AH315" s="16">
        <f t="shared" ca="1" si="388"/>
        <v>5.2364066666666664</v>
      </c>
      <c r="AI315" s="16">
        <f t="shared" ca="1" si="388"/>
        <v>6.4181066666666666</v>
      </c>
      <c r="AJ315" s="16">
        <f t="shared" ca="1" si="388"/>
        <v>7.8958666666666666</v>
      </c>
      <c r="AK315" s="16">
        <f t="shared" ca="1" si="388"/>
        <v>9.9858366666666676</v>
      </c>
      <c r="AL315" s="16">
        <f t="shared" ca="1" si="388"/>
        <v>14.712579999999999</v>
      </c>
      <c r="AM315" s="16">
        <f t="shared" ca="1" si="388"/>
        <v>27.825886666666666</v>
      </c>
      <c r="AN315" s="16">
        <f t="shared" ca="1" si="388"/>
        <v>57.695679999999996</v>
      </c>
      <c r="AO315" s="16"/>
      <c r="AP315" s="16"/>
      <c r="AQ315" s="16"/>
      <c r="AR315" s="16"/>
      <c r="AU315" s="12" t="s">
        <v>77</v>
      </c>
      <c r="AV315" s="12" t="s">
        <v>78</v>
      </c>
      <c r="AW315" s="12" t="s">
        <v>79</v>
      </c>
      <c r="AX315" s="12" t="s">
        <v>80</v>
      </c>
      <c r="AY315" s="34" t="s">
        <v>82</v>
      </c>
    </row>
    <row r="316" spans="1:51" x14ac:dyDescent="0.3">
      <c r="A316" s="133">
        <v>310</v>
      </c>
      <c r="B316" s="12" t="s">
        <v>2</v>
      </c>
      <c r="C316" s="13">
        <f ca="1">VLOOKUP($B316,OFFSET(Push!$N$2,2,0,78,5),4,FALSE)</f>
        <v>24.226780000000002</v>
      </c>
      <c r="D316" s="13">
        <f ca="1">VLOOKUP($B316,OFFSET(WLC!$B$927,2,Sintesi!D$3,78,5),4,FALSE)</f>
        <v>24.380590000000002</v>
      </c>
      <c r="E316" s="13">
        <f ca="1">VLOOKUP($B316,OFFSET(WLC!$B$927,2,Sintesi!E$3,78,5),4,FALSE)</f>
        <v>24.423819999999999</v>
      </c>
      <c r="F316" s="13">
        <f ca="1">VLOOKUP($B316,OFFSET(WLC!$B$927,2,Sintesi!F$3,78,5),4,FALSE)</f>
        <v>24.612960000000001</v>
      </c>
      <c r="G316" s="13">
        <f ca="1">VLOOKUP($B316,OFFSET(WLC!$B$927,2,Sintesi!G$3,78,5),4,FALSE)</f>
        <v>24.835380000000001</v>
      </c>
      <c r="H316" s="13">
        <f ca="1">VLOOKUP($B316,OFFSET(WLC!$B$927,2,Sintesi!H$3,78,5),4,FALSE)</f>
        <v>25.281310000000001</v>
      </c>
      <c r="I316" s="13">
        <f ca="1">VLOOKUP($B316,OFFSET(WLC!$B$927,2,Sintesi!I$3,78,5),4,FALSE)</f>
        <v>25.81146</v>
      </c>
      <c r="J316" s="13">
        <f ca="1">VLOOKUP($B316,OFFSET(WLC!$B$927,2,Sintesi!J$3,78,5),4,FALSE)</f>
        <v>27.442409999999999</v>
      </c>
      <c r="K316" s="13">
        <f ca="1">VLOOKUP($B316,OFFSET(WLC!$B$927,2,Sintesi!K$3,78,5),4,FALSE)</f>
        <v>29.475539999999999</v>
      </c>
      <c r="L316" s="13">
        <f ca="1">VLOOKUP($B316,OFFSET(WLC!$B$927,2,Sintesi!L$3,78,5),4,FALSE)</f>
        <v>32.1051</v>
      </c>
      <c r="M316" s="13">
        <f ca="1">VLOOKUP($B316,OFFSET(WLC!$B$927,2,Sintesi!M$3,78,5),4,FALSE)</f>
        <v>37.526220000000002</v>
      </c>
      <c r="N316" s="13">
        <f ca="1">VLOOKUP($B316,OFFSET(WLC!$B$927,2,Sintesi!N$3,78,5),4,FALSE)</f>
        <v>50.28134</v>
      </c>
      <c r="O316" s="13">
        <f ca="1">VLOOKUP($B316,OFFSET(WLC!$B$927,2,Sintesi!O$3,78,5),4,FALSE)</f>
        <v>75.004040000000003</v>
      </c>
      <c r="P316" s="13"/>
      <c r="Q316" s="13"/>
      <c r="R316" s="13"/>
      <c r="S316" s="13"/>
      <c r="Y316" s="15">
        <v>0.12</v>
      </c>
      <c r="Z316" s="15">
        <f t="shared" si="387"/>
        <v>0.84</v>
      </c>
      <c r="AA316" s="15">
        <v>7</v>
      </c>
      <c r="AB316" s="16">
        <f t="shared" ref="AB316:AB325" ca="1" si="389">HLOOKUP(AB$314,OFFSET($C$314,0,0,25,20),23,FALSE) + HLOOKUP(AB$314,OFFSET($C$314,0,0,25,20),19,FALSE)*($Z316/$Z$320)</f>
        <v>4.3055466666666664</v>
      </c>
      <c r="AC316" s="16">
        <f t="shared" ca="1" si="388"/>
        <v>4.3674099999999996</v>
      </c>
      <c r="AD316" s="16">
        <f t="shared" ca="1" si="388"/>
        <v>4.3662733333333339</v>
      </c>
      <c r="AE316" s="16">
        <f t="shared" ca="1" si="388"/>
        <v>4.4156499999999994</v>
      </c>
      <c r="AF316" s="16">
        <f t="shared" ca="1" si="388"/>
        <v>4.5204266666666673</v>
      </c>
      <c r="AG316" s="16">
        <f t="shared" ca="1" si="388"/>
        <v>4.7014500000000004</v>
      </c>
      <c r="AH316" s="16">
        <f t="shared" ca="1" si="388"/>
        <v>4.9370633333333336</v>
      </c>
      <c r="AI316" s="16">
        <f t="shared" ca="1" si="388"/>
        <v>5.9595733333333332</v>
      </c>
      <c r="AJ316" s="16">
        <f t="shared" ca="1" si="388"/>
        <v>7.2376733333333334</v>
      </c>
      <c r="AK316" s="16">
        <f t="shared" ca="1" si="388"/>
        <v>9.0478533333333342</v>
      </c>
      <c r="AL316" s="16">
        <f t="shared" ca="1" si="388"/>
        <v>13.154720000000001</v>
      </c>
      <c r="AM316" s="16">
        <f t="shared" ca="1" si="388"/>
        <v>24.593413333333334</v>
      </c>
      <c r="AN316" s="16">
        <f t="shared" ca="1" si="388"/>
        <v>50.707450000000001</v>
      </c>
      <c r="AO316" s="16"/>
      <c r="AP316" s="16"/>
      <c r="AQ316" s="16"/>
      <c r="AR316" s="16"/>
      <c r="AU316" s="33">
        <f ca="1">MIN(AB315:AN315)</f>
        <v>4.4857933333333335</v>
      </c>
      <c r="AV316" s="15" t="str">
        <f ca="1">INDEX($AB$314:$AN$314,1,MATCH(AU316,AB315:AN315,0))</f>
        <v>Push</v>
      </c>
      <c r="AW316" s="33">
        <f ca="1">AB315</f>
        <v>4.4857933333333335</v>
      </c>
      <c r="AX316" s="15">
        <f ca="1">CEILING(AC$314/0.995,1)</f>
        <v>171</v>
      </c>
      <c r="AY316" s="35">
        <f ca="1">(AW316-AU316)/AW316</f>
        <v>0</v>
      </c>
    </row>
    <row r="317" spans="1:51" x14ac:dyDescent="0.3">
      <c r="A317" s="133">
        <v>311</v>
      </c>
      <c r="B317" s="17" t="s">
        <v>5</v>
      </c>
      <c r="C317" s="18">
        <f ca="1">VLOOKUP($B317,OFFSET(Push!$N$2,2,0,78,5),4,FALSE)</f>
        <v>0</v>
      </c>
      <c r="D317" s="18">
        <f ca="1">VLOOKUP($B317,OFFSET(WLC!$B$927,2,Sintesi!D$3,78,5),4,FALSE)</f>
        <v>0.45011000000000001</v>
      </c>
      <c r="E317" s="18">
        <f ca="1">VLOOKUP($B317,OFFSET(WLC!$B$927,2,Sintesi!E$3,78,5),4,FALSE)</f>
        <v>0.64332999999999996</v>
      </c>
      <c r="F317" s="18">
        <f ca="1">VLOOKUP($B317,OFFSET(WLC!$B$927,2,Sintesi!F$3,78,5),4,FALSE)</f>
        <v>0.97123000000000004</v>
      </c>
      <c r="G317" s="18">
        <f ca="1">VLOOKUP($B317,OFFSET(WLC!$B$927,2,Sintesi!G$3,78,5),4,FALSE)</f>
        <v>1.38741</v>
      </c>
      <c r="H317" s="18">
        <f ca="1">VLOOKUP($B317,OFFSET(WLC!$B$927,2,Sintesi!H$3,78,5),4,FALSE)</f>
        <v>2.0498099999999999</v>
      </c>
      <c r="I317" s="18">
        <f ca="1">VLOOKUP($B317,OFFSET(WLC!$B$927,2,Sintesi!I$3,78,5),4,FALSE)</f>
        <v>2.9117700000000002</v>
      </c>
      <c r="J317" s="18">
        <f ca="1">VLOOKUP($B317,OFFSET(WLC!$B$927,2,Sintesi!J$3,78,5),4,FALSE)</f>
        <v>4.9144699999999997</v>
      </c>
      <c r="K317" s="18">
        <f ca="1">VLOOKUP($B317,OFFSET(WLC!$B$927,2,Sintesi!K$3,78,5),4,FALSE)</f>
        <v>7.4898100000000003</v>
      </c>
      <c r="L317" s="18">
        <f ca="1">VLOOKUP($B317,OFFSET(WLC!$B$927,2,Sintesi!L$3,78,5),4,FALSE)</f>
        <v>10.823729999999999</v>
      </c>
      <c r="M317" s="18">
        <f ca="1">VLOOKUP($B317,OFFSET(WLC!$B$927,2,Sintesi!M$3,78,5),4,FALSE)</f>
        <v>17.174900000000001</v>
      </c>
      <c r="N317" s="18">
        <f ca="1">VLOOKUP($B317,OFFSET(WLC!$B$927,2,Sintesi!N$3,78,5),4,FALSE)</f>
        <v>31.227029999999999</v>
      </c>
      <c r="O317" s="18">
        <f ca="1">VLOOKUP($B317,OFFSET(WLC!$B$927,2,Sintesi!O$3,78,5),4,FALSE)</f>
        <v>58.391530000000003</v>
      </c>
      <c r="P317" s="18"/>
      <c r="Q317" s="18"/>
      <c r="R317" s="18"/>
      <c r="S317" s="18"/>
      <c r="Y317" s="15">
        <v>0.12</v>
      </c>
      <c r="Z317" s="15">
        <f>Y317*AA317</f>
        <v>0.72</v>
      </c>
      <c r="AA317" s="15">
        <v>6</v>
      </c>
      <c r="AB317" s="16">
        <f t="shared" ca="1" si="389"/>
        <v>4.1253000000000002</v>
      </c>
      <c r="AC317" s="16">
        <f t="shared" ca="1" si="388"/>
        <v>4.1736699999999995</v>
      </c>
      <c r="AD317" s="16">
        <f t="shared" ca="1" si="388"/>
        <v>4.1705100000000002</v>
      </c>
      <c r="AE317" s="16">
        <f t="shared" ca="1" si="388"/>
        <v>4.2093799999999995</v>
      </c>
      <c r="AF317" s="16">
        <f t="shared" ca="1" si="388"/>
        <v>4.2951600000000001</v>
      </c>
      <c r="AG317" s="16">
        <f t="shared" ca="1" si="388"/>
        <v>4.4438599999999999</v>
      </c>
      <c r="AH317" s="16">
        <f t="shared" ca="1" si="388"/>
        <v>4.6377199999999998</v>
      </c>
      <c r="AI317" s="16">
        <f t="shared" ca="1" si="388"/>
        <v>5.5010399999999997</v>
      </c>
      <c r="AJ317" s="16">
        <f t="shared" ca="1" si="388"/>
        <v>6.5794800000000002</v>
      </c>
      <c r="AK317" s="16">
        <f t="shared" ca="1" si="388"/>
        <v>8.1098700000000008</v>
      </c>
      <c r="AL317" s="16">
        <f t="shared" ca="1" si="388"/>
        <v>11.59686</v>
      </c>
      <c r="AM317" s="16">
        <f t="shared" ca="1" si="388"/>
        <v>21.360939999999999</v>
      </c>
      <c r="AN317" s="16">
        <f t="shared" ca="1" si="388"/>
        <v>43.71922</v>
      </c>
      <c r="AO317" s="16"/>
      <c r="AP317" s="16"/>
      <c r="AQ317" s="16"/>
      <c r="AR317" s="16"/>
      <c r="AU317" s="33">
        <f t="shared" ref="AU317:AU326" ca="1" si="390">MIN(AB316:AN316)</f>
        <v>4.3055466666666664</v>
      </c>
      <c r="AV317" s="15" t="str">
        <f t="shared" ref="AV317:AV326" ca="1" si="391">INDEX($AB$314:$AN$314,1,MATCH(AU317,AB316:AN316,0))</f>
        <v>Push</v>
      </c>
      <c r="AW317" s="33">
        <f t="shared" ref="AW317:AW326" ca="1" si="392">AB316</f>
        <v>4.3055466666666664</v>
      </c>
      <c r="AX317" s="15">
        <f t="shared" ref="AX317:AX326" ca="1" si="393">CEILING(AC$314/0.995,1)</f>
        <v>171</v>
      </c>
      <c r="AY317" s="35">
        <f t="shared" ref="AY317:AY326" ca="1" si="394">(AW317-AU317)/AW317</f>
        <v>0</v>
      </c>
    </row>
    <row r="318" spans="1:51" x14ac:dyDescent="0.3">
      <c r="A318" s="133">
        <v>312</v>
      </c>
      <c r="B318" s="17" t="s">
        <v>6</v>
      </c>
      <c r="C318" s="18">
        <f ca="1">VLOOKUP($B318,OFFSET(Push!$N$2,2,0,78,5),4,FALSE)</f>
        <v>24.226780000000002</v>
      </c>
      <c r="D318" s="18">
        <f ca="1">VLOOKUP($B318,OFFSET(WLC!$B$927,2,Sintesi!D$3,78,5),4,FALSE)</f>
        <v>23.930479999999999</v>
      </c>
      <c r="E318" s="18">
        <f ca="1">VLOOKUP($B318,OFFSET(WLC!$B$927,2,Sintesi!E$3,78,5),4,FALSE)</f>
        <v>23.78049</v>
      </c>
      <c r="F318" s="18">
        <f ca="1">VLOOKUP($B318,OFFSET(WLC!$B$927,2,Sintesi!F$3,78,5),4,FALSE)</f>
        <v>23.641729999999999</v>
      </c>
      <c r="G318" s="18">
        <f ca="1">VLOOKUP($B318,OFFSET(WLC!$B$927,2,Sintesi!G$3,78,5),4,FALSE)</f>
        <v>23.447959999999998</v>
      </c>
      <c r="H318" s="18">
        <f ca="1">VLOOKUP($B318,OFFSET(WLC!$B$927,2,Sintesi!H$3,78,5),4,FALSE)</f>
        <v>23.2315</v>
      </c>
      <c r="I318" s="18">
        <f ca="1">VLOOKUP($B318,OFFSET(WLC!$B$927,2,Sintesi!I$3,78,5),4,FALSE)</f>
        <v>22.89969</v>
      </c>
      <c r="J318" s="18">
        <f ca="1">VLOOKUP($B318,OFFSET(WLC!$B$927,2,Sintesi!J$3,78,5),4,FALSE)</f>
        <v>22.527940000000001</v>
      </c>
      <c r="K318" s="18">
        <f ca="1">VLOOKUP($B318,OFFSET(WLC!$B$927,2,Sintesi!K$3,78,5),4,FALSE)</f>
        <v>21.98574</v>
      </c>
      <c r="L318" s="18">
        <f ca="1">VLOOKUP($B318,OFFSET(WLC!$B$927,2,Sintesi!L$3,78,5),4,FALSE)</f>
        <v>21.281369999999999</v>
      </c>
      <c r="M318" s="18">
        <f ca="1">VLOOKUP($B318,OFFSET(WLC!$B$927,2,Sintesi!M$3,78,5),4,FALSE)</f>
        <v>20.351310000000002</v>
      </c>
      <c r="N318" s="18">
        <f ca="1">VLOOKUP($B318,OFFSET(WLC!$B$927,2,Sintesi!N$3,78,5),4,FALSE)</f>
        <v>19.054310000000001</v>
      </c>
      <c r="O318" s="18">
        <f ca="1">VLOOKUP($B318,OFFSET(WLC!$B$927,2,Sintesi!O$3,78,5),4,FALSE)</f>
        <v>16.61252</v>
      </c>
      <c r="P318" s="18"/>
      <c r="Q318" s="18"/>
      <c r="R318" s="18"/>
      <c r="S318" s="18"/>
      <c r="Y318" s="15">
        <v>0.12</v>
      </c>
      <c r="Z318" s="15">
        <f t="shared" ref="Z318:Z325" si="395">Y318*AA318</f>
        <v>0.6</v>
      </c>
      <c r="AA318" s="15">
        <v>5</v>
      </c>
      <c r="AB318" s="16">
        <f t="shared" ca="1" si="389"/>
        <v>3.9450533333333335</v>
      </c>
      <c r="AC318" s="16">
        <f t="shared" ca="1" si="388"/>
        <v>3.97993</v>
      </c>
      <c r="AD318" s="16">
        <f t="shared" ca="1" si="388"/>
        <v>3.9747466666666664</v>
      </c>
      <c r="AE318" s="16">
        <f t="shared" ca="1" si="388"/>
        <v>4.0031099999999995</v>
      </c>
      <c r="AF318" s="16">
        <f t="shared" ca="1" si="388"/>
        <v>4.0698933333333338</v>
      </c>
      <c r="AG318" s="16">
        <f t="shared" ca="1" si="388"/>
        <v>4.1862700000000004</v>
      </c>
      <c r="AH318" s="16">
        <f t="shared" ca="1" si="388"/>
        <v>4.338376666666667</v>
      </c>
      <c r="AI318" s="16">
        <f t="shared" ca="1" si="388"/>
        <v>5.0425066666666662</v>
      </c>
      <c r="AJ318" s="16">
        <f t="shared" ca="1" si="388"/>
        <v>5.921286666666667</v>
      </c>
      <c r="AK318" s="16">
        <f t="shared" ca="1" si="388"/>
        <v>7.1718866666666674</v>
      </c>
      <c r="AL318" s="16">
        <f t="shared" ca="1" si="388"/>
        <v>10.039000000000001</v>
      </c>
      <c r="AM318" s="16">
        <f t="shared" ca="1" si="388"/>
        <v>18.128466666666668</v>
      </c>
      <c r="AN318" s="16">
        <f t="shared" ca="1" si="388"/>
        <v>36.730989999999998</v>
      </c>
      <c r="AO318" s="16"/>
      <c r="AP318" s="16"/>
      <c r="AQ318" s="16"/>
      <c r="AR318" s="16"/>
      <c r="AU318" s="33">
        <f t="shared" ca="1" si="390"/>
        <v>4.1253000000000002</v>
      </c>
      <c r="AV318" s="15" t="str">
        <f t="shared" ca="1" si="391"/>
        <v>Push</v>
      </c>
      <c r="AW318" s="33">
        <f t="shared" ca="1" si="392"/>
        <v>4.1253000000000002</v>
      </c>
      <c r="AX318" s="15">
        <f t="shared" ca="1" si="393"/>
        <v>171</v>
      </c>
      <c r="AY318" s="35">
        <f t="shared" ca="1" si="394"/>
        <v>0</v>
      </c>
    </row>
    <row r="319" spans="1:51" x14ac:dyDescent="0.3">
      <c r="A319" s="133">
        <v>313</v>
      </c>
      <c r="B319" s="17" t="s">
        <v>8</v>
      </c>
      <c r="C319" s="18">
        <f ca="1">VLOOKUP($B319,OFFSET(Push!$N$2,2,0,78,5),4,FALSE)</f>
        <v>20.551259999999999</v>
      </c>
      <c r="D319" s="18">
        <f ca="1">VLOOKUP($B319,OFFSET(WLC!$B$927,2,Sintesi!D$3,78,5),4,FALSE)</f>
        <v>20.25526</v>
      </c>
      <c r="E319" s="18">
        <f ca="1">VLOOKUP($B319,OFFSET(WLC!$B$927,2,Sintesi!E$3,78,5),4,FALSE)</f>
        <v>20.105149999999998</v>
      </c>
      <c r="F319" s="18">
        <f ca="1">VLOOKUP($B319,OFFSET(WLC!$B$927,2,Sintesi!F$3,78,5),4,FALSE)</f>
        <v>19.966550000000002</v>
      </c>
      <c r="G319" s="18">
        <f ca="1">VLOOKUP($B319,OFFSET(WLC!$B$927,2,Sintesi!G$3,78,5),4,FALSE)</f>
        <v>19.773260000000001</v>
      </c>
      <c r="H319" s="18">
        <f ca="1">VLOOKUP($B319,OFFSET(WLC!$B$927,2,Sintesi!H$3,78,5),4,FALSE)</f>
        <v>19.55686</v>
      </c>
      <c r="I319" s="18">
        <f ca="1">VLOOKUP($B319,OFFSET(WLC!$B$927,2,Sintesi!I$3,78,5),4,FALSE)</f>
        <v>19.224679999999999</v>
      </c>
      <c r="J319" s="18">
        <f ca="1">VLOOKUP($B319,OFFSET(WLC!$B$927,2,Sintesi!J$3,78,5),4,FALSE)</f>
        <v>18.854189999999999</v>
      </c>
      <c r="K319" s="18">
        <f ca="1">VLOOKUP($B319,OFFSET(WLC!$B$927,2,Sintesi!K$3,78,5),4,FALSE)</f>
        <v>18.312740000000002</v>
      </c>
      <c r="L319" s="18">
        <f ca="1">VLOOKUP($B319,OFFSET(WLC!$B$927,2,Sintesi!L$3,78,5),4,FALSE)</f>
        <v>17.608609999999999</v>
      </c>
      <c r="M319" s="18">
        <f ca="1">VLOOKUP($B319,OFFSET(WLC!$B$927,2,Sintesi!M$3,78,5),4,FALSE)</f>
        <v>16.68187</v>
      </c>
      <c r="N319" s="18">
        <f ca="1">VLOOKUP($B319,OFFSET(WLC!$B$927,2,Sintesi!N$3,78,5),4,FALSE)</f>
        <v>15.39146</v>
      </c>
      <c r="O319" s="18">
        <f ca="1">VLOOKUP($B319,OFFSET(WLC!$B$927,2,Sintesi!O$3,78,5),4,FALSE)</f>
        <v>12.9681</v>
      </c>
      <c r="P319" s="18"/>
      <c r="Q319" s="18"/>
      <c r="R319" s="18"/>
      <c r="S319" s="18"/>
      <c r="Y319" s="15">
        <v>0.12</v>
      </c>
      <c r="Z319" s="15">
        <f t="shared" si="395"/>
        <v>0.48</v>
      </c>
      <c r="AA319" s="15">
        <v>4</v>
      </c>
      <c r="AB319" s="16">
        <f t="shared" ca="1" si="389"/>
        <v>3.7648066666666669</v>
      </c>
      <c r="AC319" s="16">
        <f t="shared" ca="1" si="388"/>
        <v>3.7861899999999995</v>
      </c>
      <c r="AD319" s="16">
        <f t="shared" ca="1" si="388"/>
        <v>3.7789833333333331</v>
      </c>
      <c r="AE319" s="16">
        <f t="shared" ca="1" si="388"/>
        <v>3.7968399999999995</v>
      </c>
      <c r="AF319" s="16">
        <f t="shared" ca="1" si="388"/>
        <v>3.8446266666666666</v>
      </c>
      <c r="AG319" s="16">
        <f t="shared" ca="1" si="388"/>
        <v>3.9286799999999999</v>
      </c>
      <c r="AH319" s="16">
        <f t="shared" ca="1" si="388"/>
        <v>4.0390333333333333</v>
      </c>
      <c r="AI319" s="16">
        <f t="shared" ca="1" si="388"/>
        <v>4.5839733333333328</v>
      </c>
      <c r="AJ319" s="16">
        <f t="shared" ca="1" si="388"/>
        <v>5.2630933333333338</v>
      </c>
      <c r="AK319" s="16">
        <f t="shared" ca="1" si="388"/>
        <v>6.233903333333334</v>
      </c>
      <c r="AL319" s="16">
        <f t="shared" ca="1" si="388"/>
        <v>8.4811399999999999</v>
      </c>
      <c r="AM319" s="16">
        <f t="shared" ca="1" si="388"/>
        <v>14.895993333333333</v>
      </c>
      <c r="AN319" s="16">
        <f t="shared" ca="1" si="388"/>
        <v>29.742759999999997</v>
      </c>
      <c r="AO319" s="16"/>
      <c r="AP319" s="16"/>
      <c r="AQ319" s="16"/>
      <c r="AR319" s="16"/>
      <c r="AU319" s="33">
        <f t="shared" ca="1" si="390"/>
        <v>3.9450533333333335</v>
      </c>
      <c r="AV319" s="15" t="str">
        <f t="shared" ca="1" si="391"/>
        <v>Push</v>
      </c>
      <c r="AW319" s="33">
        <f t="shared" ca="1" si="392"/>
        <v>3.9450533333333335</v>
      </c>
      <c r="AX319" s="15">
        <f t="shared" ca="1" si="393"/>
        <v>171</v>
      </c>
      <c r="AY319" s="35">
        <f t="shared" ca="1" si="394"/>
        <v>0</v>
      </c>
    </row>
    <row r="320" spans="1:51" x14ac:dyDescent="0.3">
      <c r="A320" s="133">
        <v>314</v>
      </c>
      <c r="B320" s="17" t="s">
        <v>9</v>
      </c>
      <c r="C320" s="19">
        <f ca="1">VLOOKUP($B320,OFFSET(Push!$N$2,2,0,78,5),4,FALSE)</f>
        <v>0.86767000000000005</v>
      </c>
      <c r="D320" s="19">
        <f ca="1">VLOOKUP($B320,OFFSET(WLC!$B$927,2,Sintesi!D$3,78,5),4,FALSE)</f>
        <v>0.86475000000000002</v>
      </c>
      <c r="E320" s="19">
        <f ca="1">VLOOKUP($B320,OFFSET(WLC!$B$927,2,Sintesi!E$3,78,5),4,FALSE)</f>
        <v>0.86339999999999995</v>
      </c>
      <c r="F320" s="19">
        <f ca="1">VLOOKUP($B320,OFFSET(WLC!$B$927,2,Sintesi!F$3,78,5),4,FALSE)</f>
        <v>0.8599</v>
      </c>
      <c r="G320" s="19">
        <f ca="1">VLOOKUP($B320,OFFSET(WLC!$B$927,2,Sintesi!G$3,78,5),4,FALSE)</f>
        <v>0.85377000000000003</v>
      </c>
      <c r="H320" s="19">
        <f ca="1">VLOOKUP($B320,OFFSET(WLC!$B$927,2,Sintesi!H$3,78,5),4,FALSE)</f>
        <v>0.84148999999999996</v>
      </c>
      <c r="I320" s="19">
        <f ca="1">VLOOKUP($B320,OFFSET(WLC!$B$927,2,Sintesi!I$3,78,5),4,FALSE)</f>
        <v>0.82438</v>
      </c>
      <c r="J320" s="19">
        <f ca="1">VLOOKUP($B320,OFFSET(WLC!$B$927,2,Sintesi!J$3,78,5),4,FALSE)</f>
        <v>0.77695999999999998</v>
      </c>
      <c r="K320" s="19">
        <f ca="1">VLOOKUP($B320,OFFSET(WLC!$B$927,2,Sintesi!K$3,78,5),4,FALSE)</f>
        <v>0.73297999999999996</v>
      </c>
      <c r="L320" s="19">
        <f ca="1">VLOOKUP($B320,OFFSET(WLC!$B$927,2,Sintesi!L$3,78,5),4,FALSE)</f>
        <v>0.69408000000000003</v>
      </c>
      <c r="M320" s="19">
        <f ca="1">VLOOKUP($B320,OFFSET(WLC!$B$927,2,Sintesi!M$3,78,5),4,FALSE)</f>
        <v>0.60253999999999996</v>
      </c>
      <c r="N320" s="19">
        <f ca="1">VLOOKUP($B320,OFFSET(WLC!$B$927,2,Sintesi!N$3,78,5),4,FALSE)</f>
        <v>0.45950000000000002</v>
      </c>
      <c r="O320" s="19">
        <f ca="1">VLOOKUP($B320,OFFSET(WLC!$B$927,2,Sintesi!O$3,78,5),4,FALSE)</f>
        <v>0.42155999999999999</v>
      </c>
      <c r="P320" s="19"/>
      <c r="Q320" s="19"/>
      <c r="R320" s="19"/>
      <c r="S320" s="19"/>
      <c r="Y320" s="15">
        <v>0.12</v>
      </c>
      <c r="Z320" s="15">
        <f t="shared" si="395"/>
        <v>0.36</v>
      </c>
      <c r="AA320" s="15">
        <v>3</v>
      </c>
      <c r="AB320" s="16">
        <f t="shared" ca="1" si="389"/>
        <v>3.5845600000000002</v>
      </c>
      <c r="AC320" s="16">
        <f t="shared" ca="1" si="388"/>
        <v>3.5924499999999999</v>
      </c>
      <c r="AD320" s="16">
        <f t="shared" ca="1" si="388"/>
        <v>3.5832199999999998</v>
      </c>
      <c r="AE320" s="16">
        <f t="shared" ca="1" si="388"/>
        <v>3.5905699999999996</v>
      </c>
      <c r="AF320" s="16">
        <f t="shared" ca="1" si="388"/>
        <v>3.6193600000000004</v>
      </c>
      <c r="AG320" s="16">
        <f t="shared" ca="1" si="388"/>
        <v>3.67109</v>
      </c>
      <c r="AH320" s="16">
        <f t="shared" ca="1" si="388"/>
        <v>3.73969</v>
      </c>
      <c r="AI320" s="16">
        <f t="shared" ca="1" si="388"/>
        <v>4.1254399999999993</v>
      </c>
      <c r="AJ320" s="16">
        <f t="shared" ca="1" si="388"/>
        <v>4.6049000000000007</v>
      </c>
      <c r="AK320" s="16">
        <f t="shared" ca="1" si="388"/>
        <v>5.2959200000000006</v>
      </c>
      <c r="AL320" s="16">
        <f t="shared" ca="1" si="388"/>
        <v>6.9232800000000001</v>
      </c>
      <c r="AM320" s="16">
        <f t="shared" ca="1" si="388"/>
        <v>11.663519999999998</v>
      </c>
      <c r="AN320" s="16">
        <f t="shared" ca="1" si="388"/>
        <v>22.754530000000003</v>
      </c>
      <c r="AO320" s="16"/>
      <c r="AP320" s="16"/>
      <c r="AQ320" s="16"/>
      <c r="AR320" s="16"/>
      <c r="AU320" s="33">
        <f t="shared" ca="1" si="390"/>
        <v>3.7648066666666669</v>
      </c>
      <c r="AV320" s="15" t="str">
        <f t="shared" ca="1" si="391"/>
        <v>Push</v>
      </c>
      <c r="AW320" s="33">
        <f t="shared" ca="1" si="392"/>
        <v>3.7648066666666669</v>
      </c>
      <c r="AX320" s="15">
        <f t="shared" ca="1" si="393"/>
        <v>171</v>
      </c>
      <c r="AY320" s="35">
        <f t="shared" ca="1" si="394"/>
        <v>0</v>
      </c>
    </row>
    <row r="321" spans="1:51" x14ac:dyDescent="0.3">
      <c r="A321" s="133">
        <v>315</v>
      </c>
      <c r="B321" s="12" t="s">
        <v>10</v>
      </c>
      <c r="C321" s="13">
        <f ca="1">VLOOKUP($B321,OFFSET(Push!$N$2,2,0,78,5),4,FALSE)</f>
        <v>9.2286999999999999</v>
      </c>
      <c r="D321" s="13">
        <f ca="1">VLOOKUP($B321,OFFSET(WLC!$B$927,2,Sintesi!D$3,78,5),4,FALSE)</f>
        <v>9.4445300000000003</v>
      </c>
      <c r="E321" s="13">
        <f ca="1">VLOOKUP($B321,OFFSET(WLC!$B$927,2,Sintesi!E$3,78,5),4,FALSE)</f>
        <v>9.4302299999999999</v>
      </c>
      <c r="F321" s="13">
        <f ca="1">VLOOKUP($B321,OFFSET(WLC!$B$927,2,Sintesi!F$3,78,5),4,FALSE)</f>
        <v>9.4839800000000007</v>
      </c>
      <c r="G321" s="13">
        <f ca="1">VLOOKUP($B321,OFFSET(WLC!$B$927,2,Sintesi!G$3,78,5),4,FALSE)</f>
        <v>9.7393900000000002</v>
      </c>
      <c r="H321" s="13">
        <f ca="1">VLOOKUP($B321,OFFSET(WLC!$B$927,2,Sintesi!H$3,78,5),4,FALSE)</f>
        <v>10.06263</v>
      </c>
      <c r="I321" s="13">
        <f ca="1">VLOOKUP($B321,OFFSET(WLC!$B$927,2,Sintesi!I$3,78,5),4,FALSE)</f>
        <v>10.43098</v>
      </c>
      <c r="J321" s="13">
        <f ca="1">VLOOKUP($B321,OFFSET(WLC!$B$927,2,Sintesi!J$3,78,5),4,FALSE)</f>
        <v>12.248620000000001</v>
      </c>
      <c r="K321" s="13">
        <f ca="1">VLOOKUP($B321,OFFSET(WLC!$B$927,2,Sintesi!K$3,78,5),4,FALSE)</f>
        <v>14.24789</v>
      </c>
      <c r="L321" s="13">
        <f ca="1">VLOOKUP($B321,OFFSET(WLC!$B$927,2,Sintesi!L$3,78,5),4,FALSE)</f>
        <v>17.922059999999998</v>
      </c>
      <c r="M321" s="13">
        <f ca="1">VLOOKUP($B321,OFFSET(WLC!$B$927,2,Sintesi!M$3,78,5),4,FALSE)</f>
        <v>23.68956</v>
      </c>
      <c r="N321" s="13">
        <f ca="1">VLOOKUP($B321,OFFSET(WLC!$B$927,2,Sintesi!N$3,78,5),4,FALSE)</f>
        <v>39.189909999999998</v>
      </c>
      <c r="O321" s="13">
        <f ca="1">VLOOKUP($B321,OFFSET(WLC!$B$927,2,Sintesi!O$3,78,5),4,FALSE)</f>
        <v>80.169370000000001</v>
      </c>
      <c r="P321" s="13"/>
      <c r="Q321" s="13"/>
      <c r="R321" s="13"/>
      <c r="S321" s="13"/>
      <c r="Y321" s="15">
        <v>0.12</v>
      </c>
      <c r="Z321" s="15">
        <f t="shared" si="395"/>
        <v>0.24</v>
      </c>
      <c r="AA321" s="15">
        <v>2</v>
      </c>
      <c r="AB321" s="16">
        <f t="shared" ca="1" si="389"/>
        <v>3.4043133333333335</v>
      </c>
      <c r="AC321" s="16">
        <f t="shared" ca="1" si="388"/>
        <v>3.3987099999999999</v>
      </c>
      <c r="AD321" s="16">
        <f t="shared" ca="1" si="388"/>
        <v>3.3874566666666666</v>
      </c>
      <c r="AE321" s="16">
        <f t="shared" ca="1" si="388"/>
        <v>3.3842999999999996</v>
      </c>
      <c r="AF321" s="16">
        <f t="shared" ca="1" si="388"/>
        <v>3.3940933333333336</v>
      </c>
      <c r="AG321" s="16">
        <f t="shared" ca="1" si="388"/>
        <v>3.4135</v>
      </c>
      <c r="AH321" s="16">
        <f t="shared" ca="1" si="388"/>
        <v>3.4403466666666667</v>
      </c>
      <c r="AI321" s="16">
        <f t="shared" ca="1" si="388"/>
        <v>3.6669066666666663</v>
      </c>
      <c r="AJ321" s="16">
        <f t="shared" ca="1" si="388"/>
        <v>3.9467066666666666</v>
      </c>
      <c r="AK321" s="16">
        <f t="shared" ca="1" si="388"/>
        <v>4.3579366666666672</v>
      </c>
      <c r="AL321" s="16">
        <f t="shared" ca="1" si="388"/>
        <v>5.3654200000000003</v>
      </c>
      <c r="AM321" s="16">
        <f t="shared" ca="1" si="388"/>
        <v>8.431046666666667</v>
      </c>
      <c r="AN321" s="16">
        <f t="shared" ca="1" si="388"/>
        <v>15.766299999999999</v>
      </c>
      <c r="AO321" s="16"/>
      <c r="AP321" s="16"/>
      <c r="AQ321" s="16"/>
      <c r="AR321" s="16"/>
      <c r="AU321" s="33">
        <f t="shared" ca="1" si="390"/>
        <v>3.5832199999999998</v>
      </c>
      <c r="AV321" s="15">
        <f t="shared" ca="1" si="391"/>
        <v>160</v>
      </c>
      <c r="AW321" s="33">
        <f t="shared" ca="1" si="392"/>
        <v>3.5845600000000002</v>
      </c>
      <c r="AX321" s="15">
        <f t="shared" ca="1" si="393"/>
        <v>171</v>
      </c>
      <c r="AY321" s="35">
        <f t="shared" ca="1" si="394"/>
        <v>3.7382551833428396E-4</v>
      </c>
    </row>
    <row r="322" spans="1:51" x14ac:dyDescent="0.3">
      <c r="A322" s="133">
        <v>316</v>
      </c>
      <c r="B322" s="12" t="s">
        <v>11</v>
      </c>
      <c r="C322" s="13">
        <f ca="1">VLOOKUP($B322,OFFSET(Push!$N$2,2,0,78,5),4,FALSE)</f>
        <v>1.32524</v>
      </c>
      <c r="D322" s="13">
        <f ca="1">VLOOKUP($B322,OFFSET(WLC!$B$927,2,Sintesi!D$3,78,5),4,FALSE)</f>
        <v>1.39846</v>
      </c>
      <c r="E322" s="13">
        <f ca="1">VLOOKUP($B322,OFFSET(WLC!$B$927,2,Sintesi!E$3,78,5),4,FALSE)</f>
        <v>1.4036599999999999</v>
      </c>
      <c r="F322" s="13">
        <f ca="1">VLOOKUP($B322,OFFSET(WLC!$B$927,2,Sintesi!F$3,78,5),4,FALSE)</f>
        <v>1.4715100000000001</v>
      </c>
      <c r="G322" s="13">
        <f ca="1">VLOOKUP($B322,OFFSET(WLC!$B$927,2,Sintesi!G$3,78,5),4,FALSE)</f>
        <v>1.5816300000000001</v>
      </c>
      <c r="H322" s="13">
        <f ca="1">VLOOKUP($B322,OFFSET(WLC!$B$927,2,Sintesi!H$3,78,5),4,FALSE)</f>
        <v>1.7756400000000001</v>
      </c>
      <c r="I322" s="13">
        <f ca="1">VLOOKUP($B322,OFFSET(WLC!$B$927,2,Sintesi!I$3,78,5),4,FALSE)</f>
        <v>2.03518</v>
      </c>
      <c r="J322" s="13">
        <f ca="1">VLOOKUP($B322,OFFSET(WLC!$B$927,2,Sintesi!J$3,78,5),4,FALSE)</f>
        <v>3.1472500000000001</v>
      </c>
      <c r="K322" s="13">
        <f ca="1">VLOOKUP($B322,OFFSET(WLC!$B$927,2,Sintesi!K$3,78,5),4,FALSE)</f>
        <v>4.5225900000000001</v>
      </c>
      <c r="L322" s="13">
        <f ca="1">VLOOKUP($B322,OFFSET(WLC!$B$927,2,Sintesi!L$3,78,5),4,FALSE)</f>
        <v>6.3400800000000004</v>
      </c>
      <c r="M322" s="13">
        <f ca="1">VLOOKUP($B322,OFFSET(WLC!$B$927,2,Sintesi!M$3,78,5),4,FALSE)</f>
        <v>10.41137</v>
      </c>
      <c r="N322" s="13">
        <f ca="1">VLOOKUP($B322,OFFSET(WLC!$B$927,2,Sintesi!N$3,78,5),4,FALSE)</f>
        <v>21.681750000000001</v>
      </c>
      <c r="O322" s="13">
        <f ca="1">VLOOKUP($B322,OFFSET(WLC!$B$927,2,Sintesi!O$3,78,5),4,FALSE)</f>
        <v>46.575650000000003</v>
      </c>
      <c r="P322" s="13"/>
      <c r="Q322" s="13"/>
      <c r="R322" s="13"/>
      <c r="S322" s="13"/>
      <c r="Y322" s="15">
        <v>0.12</v>
      </c>
      <c r="Z322" s="15">
        <f t="shared" si="395"/>
        <v>0.12</v>
      </c>
      <c r="AA322" s="15">
        <v>1</v>
      </c>
      <c r="AB322" s="16">
        <f t="shared" ca="1" si="389"/>
        <v>3.2240666666666669</v>
      </c>
      <c r="AC322" s="16">
        <f t="shared" ca="1" si="388"/>
        <v>3.2049699999999999</v>
      </c>
      <c r="AD322" s="16">
        <f t="shared" ca="1" si="388"/>
        <v>3.1916933333333333</v>
      </c>
      <c r="AE322" s="16">
        <f t="shared" ca="1" si="388"/>
        <v>3.1780299999999997</v>
      </c>
      <c r="AF322" s="16">
        <f t="shared" ca="1" si="388"/>
        <v>3.1688266666666669</v>
      </c>
      <c r="AG322" s="16">
        <f t="shared" ca="1" si="388"/>
        <v>3.15591</v>
      </c>
      <c r="AH322" s="16">
        <f t="shared" ca="1" si="388"/>
        <v>3.1410033333333334</v>
      </c>
      <c r="AI322" s="16">
        <f t="shared" ca="1" si="388"/>
        <v>3.2083733333333333</v>
      </c>
      <c r="AJ322" s="16">
        <f t="shared" ca="1" si="388"/>
        <v>3.2885133333333334</v>
      </c>
      <c r="AK322" s="16">
        <f t="shared" ca="1" si="388"/>
        <v>3.4199533333333334</v>
      </c>
      <c r="AL322" s="16">
        <f t="shared" ca="1" si="388"/>
        <v>3.8075599999999996</v>
      </c>
      <c r="AM322" s="16">
        <f t="shared" ca="1" si="388"/>
        <v>5.198573333333333</v>
      </c>
      <c r="AN322" s="16">
        <f t="shared" ca="1" si="388"/>
        <v>8.7780699999999996</v>
      </c>
      <c r="AO322" s="16"/>
      <c r="AP322" s="16"/>
      <c r="AQ322" s="16"/>
      <c r="AR322" s="16"/>
      <c r="AU322" s="33">
        <f t="shared" ca="1" si="390"/>
        <v>3.3842999999999996</v>
      </c>
      <c r="AV322" s="15">
        <f t="shared" ca="1" si="391"/>
        <v>150</v>
      </c>
      <c r="AW322" s="33">
        <f t="shared" ca="1" si="392"/>
        <v>3.4043133333333335</v>
      </c>
      <c r="AX322" s="15">
        <f t="shared" ca="1" si="393"/>
        <v>171</v>
      </c>
      <c r="AY322" s="35">
        <f t="shared" ca="1" si="394"/>
        <v>5.8788164818359499E-3</v>
      </c>
    </row>
    <row r="323" spans="1:51" x14ac:dyDescent="0.3">
      <c r="A323" s="133">
        <v>317</v>
      </c>
      <c r="B323" s="12" t="s">
        <v>12</v>
      </c>
      <c r="C323" s="13">
        <f ca="1">VLOOKUP($B323,OFFSET(Push!$N$2,2,0,78,5),4,FALSE)</f>
        <v>26</v>
      </c>
      <c r="D323" s="13">
        <f ca="1">VLOOKUP($B323,OFFSET(WLC!$B$927,2,Sintesi!D$3,78,5),4,FALSE)</f>
        <v>73</v>
      </c>
      <c r="E323" s="13">
        <f ca="1">VLOOKUP($B323,OFFSET(WLC!$B$927,2,Sintesi!E$3,78,5),4,FALSE)</f>
        <v>100.5</v>
      </c>
      <c r="F323" s="13">
        <f ca="1">VLOOKUP($B323,OFFSET(WLC!$B$927,2,Sintesi!F$3,78,5),4,FALSE)</f>
        <v>113.5</v>
      </c>
      <c r="G323" s="13">
        <f ca="1">VLOOKUP($B323,OFFSET(WLC!$B$927,2,Sintesi!G$3,78,5),4,FALSE)</f>
        <v>138</v>
      </c>
      <c r="H323" s="13">
        <f ca="1">VLOOKUP($B323,OFFSET(WLC!$B$927,2,Sintesi!H$3,78,5),4,FALSE)</f>
        <v>202.5</v>
      </c>
      <c r="I323" s="13">
        <f ca="1">VLOOKUP($B323,OFFSET(WLC!$B$927,2,Sintesi!I$3,78,5),4,FALSE)</f>
        <v>243</v>
      </c>
      <c r="J323" s="13">
        <f ca="1">VLOOKUP($B323,OFFSET(WLC!$B$927,2,Sintesi!J$3,78,5),4,FALSE)</f>
        <v>332.5</v>
      </c>
      <c r="K323" s="13">
        <f ca="1">VLOOKUP($B323,OFFSET(WLC!$B$927,2,Sintesi!K$3,78,5),4,FALSE)</f>
        <v>437.5</v>
      </c>
      <c r="L323" s="13">
        <f ca="1">VLOOKUP($B323,OFFSET(WLC!$B$927,2,Sintesi!L$3,78,5),4,FALSE)</f>
        <v>598</v>
      </c>
      <c r="M323" s="13">
        <f ca="1">VLOOKUP($B323,OFFSET(WLC!$B$927,2,Sintesi!M$3,78,5),4,FALSE)</f>
        <v>950</v>
      </c>
      <c r="N323" s="13">
        <f ca="1">VLOOKUP($B323,OFFSET(WLC!$B$927,2,Sintesi!N$3,78,5),4,FALSE)</f>
        <v>886</v>
      </c>
      <c r="O323" s="13">
        <f ca="1">VLOOKUP($B323,OFFSET(WLC!$B$927,2,Sintesi!O$3,78,5),4,FALSE)</f>
        <v>1395.5</v>
      </c>
      <c r="P323" s="13"/>
      <c r="Q323" s="13"/>
      <c r="R323" s="13"/>
      <c r="S323" s="13"/>
      <c r="Y323" s="15">
        <v>0.12</v>
      </c>
      <c r="Z323" s="15">
        <f t="shared" si="395"/>
        <v>0.06</v>
      </c>
      <c r="AA323" s="20">
        <v>0.5</v>
      </c>
      <c r="AB323" s="16">
        <f t="shared" ca="1" si="389"/>
        <v>3.1339433333333337</v>
      </c>
      <c r="AC323" s="16">
        <f t="shared" ca="1" si="388"/>
        <v>3.1080999999999999</v>
      </c>
      <c r="AD323" s="16">
        <f t="shared" ca="1" si="388"/>
        <v>3.0938116666666668</v>
      </c>
      <c r="AE323" s="16">
        <f t="shared" ca="1" si="388"/>
        <v>3.0748949999999997</v>
      </c>
      <c r="AF323" s="16">
        <f t="shared" ca="1" si="388"/>
        <v>3.0561933333333333</v>
      </c>
      <c r="AG323" s="16">
        <f t="shared" ca="1" si="388"/>
        <v>3.0271150000000002</v>
      </c>
      <c r="AH323" s="16">
        <f t="shared" ca="1" si="388"/>
        <v>2.9913316666666665</v>
      </c>
      <c r="AI323" s="16">
        <f t="shared" ca="1" si="388"/>
        <v>2.9791066666666666</v>
      </c>
      <c r="AJ323" s="16">
        <f t="shared" ca="1" si="388"/>
        <v>2.9594166666666668</v>
      </c>
      <c r="AK323" s="16">
        <f t="shared" ca="1" si="388"/>
        <v>2.9509616666666667</v>
      </c>
      <c r="AL323" s="16">
        <f t="shared" ca="1" si="388"/>
        <v>3.0286299999999997</v>
      </c>
      <c r="AM323" s="16">
        <f t="shared" ca="1" si="388"/>
        <v>3.5823366666666665</v>
      </c>
      <c r="AN323" s="16">
        <f t="shared" ca="1" si="388"/>
        <v>5.2839549999999997</v>
      </c>
      <c r="AO323" s="16"/>
      <c r="AP323" s="16"/>
      <c r="AQ323" s="16"/>
      <c r="AR323" s="16"/>
      <c r="AU323" s="33">
        <f t="shared" ca="1" si="390"/>
        <v>3.1410033333333334</v>
      </c>
      <c r="AV323" s="15">
        <f t="shared" ca="1" si="391"/>
        <v>120</v>
      </c>
      <c r="AW323" s="33">
        <f t="shared" ca="1" si="392"/>
        <v>3.2240666666666669</v>
      </c>
      <c r="AX323" s="15">
        <f t="shared" ca="1" si="393"/>
        <v>171</v>
      </c>
      <c r="AY323" s="35">
        <f t="shared" ca="1" si="394"/>
        <v>2.5763528463017767E-2</v>
      </c>
    </row>
    <row r="324" spans="1:51" x14ac:dyDescent="0.3">
      <c r="A324" s="133">
        <v>318</v>
      </c>
      <c r="B324" s="12" t="s">
        <v>13</v>
      </c>
      <c r="C324" s="13">
        <f ca="1">VLOOKUP($B324,OFFSET(Push!$N$2,2,0,78,5),4,FALSE)</f>
        <v>17.472899999999999</v>
      </c>
      <c r="D324" s="13">
        <f ca="1">VLOOKUP($B324,OFFSET(WLC!$B$927,2,Sintesi!D$3,78,5),4,FALSE)</f>
        <v>17.43233</v>
      </c>
      <c r="E324" s="13">
        <f ca="1">VLOOKUP($B324,OFFSET(WLC!$B$927,2,Sintesi!E$3,78,5),4,FALSE)</f>
        <v>17.405249999999999</v>
      </c>
      <c r="F324" s="13">
        <f ca="1">VLOOKUP($B324,OFFSET(WLC!$B$927,2,Sintesi!F$3,78,5),4,FALSE)</f>
        <v>17.323910000000001</v>
      </c>
      <c r="G324" s="13">
        <f ca="1">VLOOKUP($B324,OFFSET(WLC!$B$927,2,Sintesi!G$3,78,5),4,FALSE)</f>
        <v>17.28932</v>
      </c>
      <c r="H324" s="13">
        <f ca="1">VLOOKUP($B324,OFFSET(WLC!$B$927,2,Sintesi!H$3,78,5),4,FALSE)</f>
        <v>17.18807</v>
      </c>
      <c r="I324" s="13">
        <f ca="1">VLOOKUP($B324,OFFSET(WLC!$B$927,2,Sintesi!I$3,78,5),4,FALSE)</f>
        <v>17.144690000000001</v>
      </c>
      <c r="J324" s="13">
        <f ca="1">VLOOKUP($B324,OFFSET(WLC!$B$927,2,Sintesi!J$3,78,5),4,FALSE)</f>
        <v>17.403269999999999</v>
      </c>
      <c r="K324" s="13">
        <f ca="1">VLOOKUP($B324,OFFSET(WLC!$B$927,2,Sintesi!K$3,78,5),4,FALSE)</f>
        <v>17.51304</v>
      </c>
      <c r="L324" s="13">
        <f ca="1">VLOOKUP($B324,OFFSET(WLC!$B$927,2,Sintesi!L$3,78,5),4,FALSE)</f>
        <v>17.21593</v>
      </c>
      <c r="M324" s="13">
        <f ca="1">VLOOKUP($B324,OFFSET(WLC!$B$927,2,Sintesi!M$3,78,5),4,FALSE)</f>
        <v>17.21509</v>
      </c>
      <c r="N324" s="13">
        <f ca="1">VLOOKUP($B324,OFFSET(WLC!$B$927,2,Sintesi!N$3,78,5),4,FALSE)</f>
        <v>18.52422</v>
      </c>
      <c r="O324" s="13">
        <f ca="1">VLOOKUP($B324,OFFSET(WLC!$B$927,2,Sintesi!O$3,78,5),4,FALSE)</f>
        <v>20.540669999999999</v>
      </c>
      <c r="P324" s="13"/>
      <c r="Q324" s="13"/>
      <c r="R324" s="13"/>
      <c r="S324" s="13"/>
      <c r="Y324" s="15">
        <v>0.12</v>
      </c>
      <c r="Z324" s="15">
        <f t="shared" si="395"/>
        <v>3.9999999999999994E-2</v>
      </c>
      <c r="AA324" s="20">
        <f>1/3</f>
        <v>0.33333333333333331</v>
      </c>
      <c r="AB324" s="16">
        <f t="shared" ca="1" si="389"/>
        <v>3.1039022222222226</v>
      </c>
      <c r="AC324" s="16">
        <f t="shared" ca="1" si="388"/>
        <v>3.0758099999999997</v>
      </c>
      <c r="AD324" s="16">
        <f t="shared" ca="1" si="388"/>
        <v>3.0611844444444443</v>
      </c>
      <c r="AE324" s="16">
        <f t="shared" ca="1" si="388"/>
        <v>3.0405166666666665</v>
      </c>
      <c r="AF324" s="16">
        <f t="shared" ca="1" si="388"/>
        <v>3.0186488888888889</v>
      </c>
      <c r="AG324" s="16">
        <f t="shared" ca="1" si="388"/>
        <v>2.9841833333333332</v>
      </c>
      <c r="AH324" s="16">
        <f t="shared" ca="1" si="388"/>
        <v>2.9414411111111112</v>
      </c>
      <c r="AI324" s="16">
        <f t="shared" ca="1" si="388"/>
        <v>2.9026844444444442</v>
      </c>
      <c r="AJ324" s="16">
        <f t="shared" ca="1" si="388"/>
        <v>2.8497177777777778</v>
      </c>
      <c r="AK324" s="16">
        <f t="shared" ca="1" si="388"/>
        <v>2.7946311111111113</v>
      </c>
      <c r="AL324" s="16">
        <f t="shared" ca="1" si="388"/>
        <v>2.7689866666666667</v>
      </c>
      <c r="AM324" s="16">
        <f t="shared" ca="1" si="388"/>
        <v>3.0435911111111107</v>
      </c>
      <c r="AN324" s="16">
        <f t="shared" ca="1" si="388"/>
        <v>4.1192499999999992</v>
      </c>
      <c r="AO324" s="16"/>
      <c r="AP324" s="16"/>
      <c r="AQ324" s="16"/>
      <c r="AR324" s="16"/>
      <c r="AU324" s="33">
        <f t="shared" ca="1" si="390"/>
        <v>2.9509616666666667</v>
      </c>
      <c r="AV324" s="15">
        <f t="shared" ca="1" si="391"/>
        <v>90</v>
      </c>
      <c r="AW324" s="33">
        <f t="shared" ca="1" si="392"/>
        <v>3.1339433333333337</v>
      </c>
      <c r="AX324" s="15">
        <f t="shared" ca="1" si="393"/>
        <v>171</v>
      </c>
      <c r="AY324" s="35">
        <f t="shared" ca="1" si="394"/>
        <v>5.838703741718379E-2</v>
      </c>
    </row>
    <row r="325" spans="1:51" x14ac:dyDescent="0.3">
      <c r="A325" s="133">
        <v>319</v>
      </c>
      <c r="B325" s="12" t="s">
        <v>14</v>
      </c>
      <c r="C325" s="31">
        <f ca="1">VLOOKUP($B325,OFFSET(Push!$N$2,2,0,78,5),4,FALSE)</f>
        <v>15.571619999999999</v>
      </c>
      <c r="D325" s="31">
        <f ca="1">VLOOKUP($B325,OFFSET(WLC!$B$927,2,Sintesi!D$3,78,5),4,FALSE)</f>
        <v>15.492620000000001</v>
      </c>
      <c r="E325" s="31">
        <f ca="1">VLOOKUP($B325,OFFSET(WLC!$B$927,2,Sintesi!E$3,78,5),4,FALSE)</f>
        <v>15.45377</v>
      </c>
      <c r="F325" s="31">
        <f ca="1">VLOOKUP($B325,OFFSET(WLC!$B$927,2,Sintesi!F$3,78,5),4,FALSE)</f>
        <v>15.33329</v>
      </c>
      <c r="G325" s="31">
        <f ca="1">VLOOKUP($B325,OFFSET(WLC!$B$927,2,Sintesi!G$3,78,5),4,FALSE)</f>
        <v>15.220359999999999</v>
      </c>
      <c r="H325" s="31">
        <f ca="1">VLOOKUP($B325,OFFSET(WLC!$B$927,2,Sintesi!H$3,78,5),4,FALSE)</f>
        <v>14.968909999999999</v>
      </c>
      <c r="I325" s="31">
        <f ca="1">VLOOKUP($B325,OFFSET(WLC!$B$927,2,Sintesi!I$3,78,5),4,FALSE)</f>
        <v>14.696709999999999</v>
      </c>
      <c r="J325" s="31">
        <f ca="1">VLOOKUP($B325,OFFSET(WLC!$B$927,2,Sintesi!J$3,78,5),4,FALSE)</f>
        <v>14.178470000000001</v>
      </c>
      <c r="K325" s="31">
        <f ca="1">VLOOKUP($B325,OFFSET(WLC!$B$927,2,Sintesi!K$3,78,5),4,FALSE)</f>
        <v>13.5207</v>
      </c>
      <c r="L325" s="31">
        <f ca="1">VLOOKUP($B325,OFFSET(WLC!$B$927,2,Sintesi!L$3,78,5),4,FALSE)</f>
        <v>12.70721</v>
      </c>
      <c r="M325" s="31">
        <f ca="1">VLOOKUP($B325,OFFSET(WLC!$B$927,2,Sintesi!M$3,78,5),4,FALSE)</f>
        <v>11.356389999999999</v>
      </c>
      <c r="N325" s="31">
        <f ca="1">VLOOKUP($B325,OFFSET(WLC!$B$927,2,Sintesi!N$3,78,5),4,FALSE)</f>
        <v>9.8733000000000004</v>
      </c>
      <c r="O325" s="31">
        <f ca="1">VLOOKUP($B325,OFFSET(WLC!$B$927,2,Sintesi!O$3,78,5),4,FALSE)</f>
        <v>10.04391</v>
      </c>
      <c r="P325" s="31"/>
      <c r="Q325" s="31"/>
      <c r="R325" s="31"/>
      <c r="S325" s="31"/>
      <c r="Y325" s="15">
        <v>0.12</v>
      </c>
      <c r="Z325" s="15">
        <f t="shared" si="395"/>
        <v>0.03</v>
      </c>
      <c r="AA325" s="20">
        <v>0.25</v>
      </c>
      <c r="AB325" s="16">
        <f t="shared" ca="1" si="389"/>
        <v>3.088881666666667</v>
      </c>
      <c r="AC325" s="16">
        <f t="shared" ca="1" si="388"/>
        <v>3.0596649999999999</v>
      </c>
      <c r="AD325" s="16">
        <f t="shared" ca="1" si="388"/>
        <v>3.0448708333333334</v>
      </c>
      <c r="AE325" s="16">
        <f t="shared" ca="1" si="388"/>
        <v>3.0233274999999997</v>
      </c>
      <c r="AF325" s="16">
        <f t="shared" ca="1" si="388"/>
        <v>2.9998766666666667</v>
      </c>
      <c r="AG325" s="16">
        <f t="shared" ca="1" si="388"/>
        <v>2.9627175000000001</v>
      </c>
      <c r="AH325" s="16">
        <f t="shared" ca="1" si="388"/>
        <v>2.9164958333333333</v>
      </c>
      <c r="AI325" s="16">
        <f t="shared" ca="1" si="388"/>
        <v>2.8644733333333332</v>
      </c>
      <c r="AJ325" s="16">
        <f t="shared" ca="1" si="388"/>
        <v>2.7948683333333335</v>
      </c>
      <c r="AK325" s="16">
        <f t="shared" ca="1" si="388"/>
        <v>2.7164658333333334</v>
      </c>
      <c r="AL325" s="16">
        <f t="shared" ca="1" si="388"/>
        <v>2.6391649999999998</v>
      </c>
      <c r="AM325" s="16">
        <f t="shared" ca="1" si="388"/>
        <v>2.7742183333333332</v>
      </c>
      <c r="AN325" s="16">
        <f t="shared" ca="1" si="388"/>
        <v>3.5368974999999998</v>
      </c>
      <c r="AO325" s="16"/>
      <c r="AP325" s="16"/>
      <c r="AQ325" s="16"/>
      <c r="AR325" s="16"/>
      <c r="AU325" s="33">
        <f t="shared" ca="1" si="390"/>
        <v>2.7689866666666667</v>
      </c>
      <c r="AV325" s="15">
        <f t="shared" ca="1" si="391"/>
        <v>80</v>
      </c>
      <c r="AW325" s="33">
        <f t="shared" ca="1" si="392"/>
        <v>3.1039022222222226</v>
      </c>
      <c r="AX325" s="15">
        <f t="shared" ca="1" si="393"/>
        <v>171</v>
      </c>
      <c r="AY325" s="35">
        <f t="shared" ca="1" si="394"/>
        <v>0.1079014516493934</v>
      </c>
    </row>
    <row r="326" spans="1:51" x14ac:dyDescent="0.3">
      <c r="A326" s="133">
        <v>320</v>
      </c>
      <c r="B326" s="17" t="s">
        <v>30</v>
      </c>
      <c r="C326" s="18">
        <f ca="1">VLOOKUP($B326,OFFSET(Push!$N$2,2,0,78,5),4,FALSE)</f>
        <v>35.468299999999999</v>
      </c>
      <c r="D326" s="18">
        <f ca="1">VLOOKUP($B326,OFFSET(WLC!$B$927,2,Sintesi!D$3,78,5),4,FALSE)</f>
        <v>35.017069999999997</v>
      </c>
      <c r="E326" s="18">
        <f ca="1">VLOOKUP($B326,OFFSET(WLC!$B$927,2,Sintesi!E$3,78,5),4,FALSE)</f>
        <v>34.799639999999997</v>
      </c>
      <c r="F326" s="18">
        <f ca="1">VLOOKUP($B326,OFFSET(WLC!$B$927,2,Sintesi!F$3,78,5),4,FALSE)</f>
        <v>34.604469999999999</v>
      </c>
      <c r="G326" s="18">
        <f ca="1">VLOOKUP($B326,OFFSET(WLC!$B$927,2,Sintesi!G$3,78,5),4,FALSE)</f>
        <v>34.30068</v>
      </c>
      <c r="H326" s="18">
        <f ca="1">VLOOKUP($B326,OFFSET(WLC!$B$927,2,Sintesi!H$3,78,5),4,FALSE)</f>
        <v>33.979810000000001</v>
      </c>
      <c r="I326" s="18">
        <f ca="1">VLOOKUP($B326,OFFSET(WLC!$B$927,2,Sintesi!I$3,78,5),4,FALSE)</f>
        <v>33.492930000000001</v>
      </c>
      <c r="J326" s="18">
        <f ca="1">VLOOKUP($B326,OFFSET(WLC!$B$927,2,Sintesi!J$3,78,5),4,FALSE)</f>
        <v>32.928629999999998</v>
      </c>
      <c r="K326" s="18">
        <f ca="1">VLOOKUP($B326,OFFSET(WLC!$B$927,2,Sintesi!K$3,78,5),4,FALSE)</f>
        <v>32.128770000000003</v>
      </c>
      <c r="L326" s="18">
        <f ca="1">VLOOKUP($B326,OFFSET(WLC!$B$927,2,Sintesi!L$3,78,5),4,FALSE)</f>
        <v>31.065529999999999</v>
      </c>
      <c r="M326" s="18">
        <f ca="1">VLOOKUP($B326,OFFSET(WLC!$B$927,2,Sintesi!M$3,78,5),4,FALSE)</f>
        <v>29.644929999999999</v>
      </c>
      <c r="N326" s="18">
        <f ca="1">VLOOKUP($B326,OFFSET(WLC!$B$927,2,Sintesi!N$3,78,5),4,FALSE)</f>
        <v>27.601040000000001</v>
      </c>
      <c r="O326" s="18">
        <f ca="1">VLOOKUP($B326,OFFSET(WLC!$B$927,2,Sintesi!O$3,78,5),4,FALSE)</f>
        <v>23.720300000000002</v>
      </c>
      <c r="P326" s="18"/>
      <c r="Q326" s="18"/>
      <c r="R326" s="18"/>
      <c r="S326" s="18"/>
      <c r="AU326" s="33">
        <f t="shared" ca="1" si="390"/>
        <v>2.6391649999999998</v>
      </c>
      <c r="AV326" s="15">
        <f t="shared" ca="1" si="391"/>
        <v>80</v>
      </c>
      <c r="AW326" s="33">
        <f t="shared" ca="1" si="392"/>
        <v>3.088881666666667</v>
      </c>
      <c r="AX326" s="15">
        <f t="shared" ca="1" si="393"/>
        <v>171</v>
      </c>
      <c r="AY326" s="35">
        <f t="shared" ca="1" si="394"/>
        <v>0.14559206703181157</v>
      </c>
    </row>
    <row r="327" spans="1:51" x14ac:dyDescent="0.3">
      <c r="A327" s="133">
        <v>321</v>
      </c>
      <c r="B327" s="17" t="s">
        <v>33</v>
      </c>
      <c r="C327" s="18">
        <f ca="1">VLOOKUP($B327,OFFSET(Push!$N$2,2,0,78,5),4,FALSE)</f>
        <v>101.24485</v>
      </c>
      <c r="D327" s="18">
        <f ca="1">VLOOKUP($B327,OFFSET(WLC!$B$927,2,Sintesi!D$3,78,5),4,FALSE)</f>
        <v>98.996639999999999</v>
      </c>
      <c r="E327" s="18">
        <f ca="1">VLOOKUP($B327,OFFSET(WLC!$B$927,2,Sintesi!E$3,78,5),4,FALSE)</f>
        <v>97.988650000000007</v>
      </c>
      <c r="F327" s="18">
        <f ca="1">VLOOKUP($B327,OFFSET(WLC!$B$927,2,Sintesi!F$3,78,5),4,FALSE)</f>
        <v>97.040549999999996</v>
      </c>
      <c r="G327" s="18">
        <f ca="1">VLOOKUP($B327,OFFSET(WLC!$B$927,2,Sintesi!G$3,78,5),4,FALSE)</f>
        <v>95.675250000000005</v>
      </c>
      <c r="H327" s="18">
        <f ca="1">VLOOKUP($B327,OFFSET(WLC!$B$927,2,Sintesi!H$3,78,5),4,FALSE)</f>
        <v>93.961290000000005</v>
      </c>
      <c r="I327" s="18">
        <f ca="1">VLOOKUP($B327,OFFSET(WLC!$B$927,2,Sintesi!I$3,78,5),4,FALSE)</f>
        <v>91.430440000000004</v>
      </c>
      <c r="J327" s="18">
        <f ca="1">VLOOKUP($B327,OFFSET(WLC!$B$927,2,Sintesi!J$3,78,5),4,FALSE)</f>
        <v>88.311809999999994</v>
      </c>
      <c r="K327" s="18">
        <f ca="1">VLOOKUP($B327,OFFSET(WLC!$B$927,2,Sintesi!K$3,78,5),4,FALSE)</f>
        <v>84.237449999999995</v>
      </c>
      <c r="L327" s="18">
        <f ca="1">VLOOKUP($B327,OFFSET(WLC!$B$927,2,Sintesi!L$3,78,5),4,FALSE)</f>
        <v>79.214640000000003</v>
      </c>
      <c r="M327" s="18">
        <f ca="1">VLOOKUP($B327,OFFSET(WLC!$B$927,2,Sintesi!M$3,78,5),4,FALSE)</f>
        <v>73.450980000000001</v>
      </c>
      <c r="N327" s="18">
        <f ca="1">VLOOKUP($B327,OFFSET(WLC!$B$927,2,Sintesi!N$3,78,5),4,FALSE)</f>
        <v>65.847269999999995</v>
      </c>
      <c r="O327" s="18">
        <f ca="1">VLOOKUP($B327,OFFSET(WLC!$B$927,2,Sintesi!O$3,78,5),4,FALSE)</f>
        <v>56.498849999999997</v>
      </c>
      <c r="P327" s="18"/>
      <c r="Q327" s="18"/>
      <c r="R327" s="18"/>
      <c r="S327" s="18"/>
      <c r="Y327" s="14" t="s">
        <v>75</v>
      </c>
    </row>
    <row r="328" spans="1:51" x14ac:dyDescent="0.3">
      <c r="A328" s="133">
        <v>322</v>
      </c>
      <c r="B328" s="12" t="s">
        <v>43</v>
      </c>
      <c r="C328" s="13">
        <f ca="1">VLOOKUP($B328,OFFSET(Push!$N$2,2,0,78,5),4,FALSE)</f>
        <v>5.9113800000000003</v>
      </c>
      <c r="D328" s="13">
        <f ca="1">VLOOKUP($B328,OFFSET(WLC!$B$927,2,Sintesi!D$3,78,5),4,FALSE)</f>
        <v>5.8361799999999997</v>
      </c>
      <c r="E328" s="13">
        <f ca="1">VLOOKUP($B328,OFFSET(WLC!$B$927,2,Sintesi!E$3,78,5),4,FALSE)</f>
        <v>5.7999400000000003</v>
      </c>
      <c r="F328" s="13">
        <f ca="1">VLOOKUP($B328,OFFSET(WLC!$B$927,2,Sintesi!F$3,78,5),4,FALSE)</f>
        <v>5.7674099999999999</v>
      </c>
      <c r="G328" s="13">
        <f ca="1">VLOOKUP($B328,OFFSET(WLC!$B$927,2,Sintesi!G$3,78,5),4,FALSE)</f>
        <v>5.71678</v>
      </c>
      <c r="H328" s="13">
        <f ca="1">VLOOKUP($B328,OFFSET(WLC!$B$927,2,Sintesi!H$3,78,5),4,FALSE)</f>
        <v>5.6632999999999996</v>
      </c>
      <c r="I328" s="13">
        <f ca="1">VLOOKUP($B328,OFFSET(WLC!$B$927,2,Sintesi!I$3,78,5),4,FALSE)</f>
        <v>5.58216</v>
      </c>
      <c r="J328" s="13">
        <f ca="1">VLOOKUP($B328,OFFSET(WLC!$B$927,2,Sintesi!J$3,78,5),4,FALSE)</f>
        <v>5.4881099999999998</v>
      </c>
      <c r="K328" s="13">
        <f ca="1">VLOOKUP($B328,OFFSET(WLC!$B$927,2,Sintesi!K$3,78,5),4,FALSE)</f>
        <v>5.3547900000000004</v>
      </c>
      <c r="L328" s="13">
        <f ca="1">VLOOKUP($B328,OFFSET(WLC!$B$927,2,Sintesi!L$3,78,5),4,FALSE)</f>
        <v>5.1775900000000004</v>
      </c>
      <c r="M328" s="13">
        <f ca="1">VLOOKUP($B328,OFFSET(WLC!$B$927,2,Sintesi!M$3,78,5),4,FALSE)</f>
        <v>4.9408200000000004</v>
      </c>
      <c r="N328" s="13">
        <f ca="1">VLOOKUP($B328,OFFSET(WLC!$B$927,2,Sintesi!N$3,78,5),4,FALSE)</f>
        <v>4.6001700000000003</v>
      </c>
      <c r="O328" s="13">
        <f ca="1">VLOOKUP($B328,OFFSET(WLC!$B$927,2,Sintesi!O$3,78,5),4,FALSE)</f>
        <v>3.9533800000000001</v>
      </c>
      <c r="P328" s="13"/>
      <c r="Q328" s="13"/>
      <c r="R328" s="13"/>
      <c r="S328" s="13"/>
      <c r="Y328" s="9" t="s">
        <v>71</v>
      </c>
      <c r="Z328" s="9" t="s">
        <v>72</v>
      </c>
      <c r="AA328" s="9" t="s">
        <v>74</v>
      </c>
      <c r="AB328" s="30" t="str">
        <f t="shared" ref="AB328:AR328" si="396">AB314</f>
        <v>Push</v>
      </c>
      <c r="AC328" s="9">
        <f t="shared" ca="1" si="396"/>
        <v>170</v>
      </c>
      <c r="AD328" s="9">
        <f t="shared" ca="1" si="396"/>
        <v>160</v>
      </c>
      <c r="AE328" s="9">
        <f t="shared" ca="1" si="396"/>
        <v>150</v>
      </c>
      <c r="AF328" s="9">
        <f t="shared" ca="1" si="396"/>
        <v>140</v>
      </c>
      <c r="AG328" s="9">
        <f t="shared" ca="1" si="396"/>
        <v>130</v>
      </c>
      <c r="AH328" s="9">
        <f t="shared" ca="1" si="396"/>
        <v>120</v>
      </c>
      <c r="AI328" s="9">
        <f t="shared" ca="1" si="396"/>
        <v>110</v>
      </c>
      <c r="AJ328" s="9">
        <f t="shared" ca="1" si="396"/>
        <v>100</v>
      </c>
      <c r="AK328" s="9">
        <f t="shared" ca="1" si="396"/>
        <v>90</v>
      </c>
      <c r="AL328" s="9">
        <f t="shared" ca="1" si="396"/>
        <v>80</v>
      </c>
      <c r="AM328" s="9">
        <f t="shared" ca="1" si="396"/>
        <v>70</v>
      </c>
      <c r="AN328" s="9">
        <f t="shared" ca="1" si="396"/>
        <v>60</v>
      </c>
      <c r="AO328" s="9" t="str">
        <f t="shared" si="396"/>
        <v>ND</v>
      </c>
      <c r="AP328" s="9" t="str">
        <f t="shared" si="396"/>
        <v>ND</v>
      </c>
      <c r="AQ328" s="9" t="str">
        <f t="shared" si="396"/>
        <v>ND</v>
      </c>
      <c r="AR328" s="9" t="str">
        <f t="shared" si="396"/>
        <v>ND</v>
      </c>
    </row>
    <row r="329" spans="1:51" x14ac:dyDescent="0.3">
      <c r="A329" s="133">
        <v>323</v>
      </c>
      <c r="B329" s="12" t="s">
        <v>44</v>
      </c>
      <c r="C329" s="13">
        <f ca="1">VLOOKUP($B329,OFFSET(Push!$N$2,2,0,78,5),4,FALSE)</f>
        <v>6.56534</v>
      </c>
      <c r="D329" s="13">
        <f ca="1">VLOOKUP($B329,OFFSET(WLC!$B$927,2,Sintesi!D$3,78,5),4,FALSE)</f>
        <v>6.46408</v>
      </c>
      <c r="E329" s="13">
        <f ca="1">VLOOKUP($B329,OFFSET(WLC!$B$927,2,Sintesi!E$3,78,5),4,FALSE)</f>
        <v>6.41662</v>
      </c>
      <c r="F329" s="13">
        <f ca="1">VLOOKUP($B329,OFFSET(WLC!$B$927,2,Sintesi!F$3,78,5),4,FALSE)</f>
        <v>6.3750799999999996</v>
      </c>
      <c r="G329" s="13">
        <f ca="1">VLOOKUP($B329,OFFSET(WLC!$B$927,2,Sintesi!G$3,78,5),4,FALSE)</f>
        <v>6.3151799999999998</v>
      </c>
      <c r="H329" s="13">
        <f ca="1">VLOOKUP($B329,OFFSET(WLC!$B$927,2,Sintesi!H$3,78,5),4,FALSE)</f>
        <v>6.2416499999999999</v>
      </c>
      <c r="I329" s="13">
        <f ca="1">VLOOKUP($B329,OFFSET(WLC!$B$927,2,Sintesi!I$3,78,5),4,FALSE)</f>
        <v>6.1341700000000001</v>
      </c>
      <c r="J329" s="13">
        <f ca="1">VLOOKUP($B329,OFFSET(WLC!$B$927,2,Sintesi!J$3,78,5),4,FALSE)</f>
        <v>6.0049299999999999</v>
      </c>
      <c r="K329" s="13">
        <f ca="1">VLOOKUP($B329,OFFSET(WLC!$B$927,2,Sintesi!K$3,78,5),4,FALSE)</f>
        <v>5.8134100000000002</v>
      </c>
      <c r="L329" s="13">
        <f ca="1">VLOOKUP($B329,OFFSET(WLC!$B$927,2,Sintesi!L$3,78,5),4,FALSE)</f>
        <v>5.5689799999999998</v>
      </c>
      <c r="M329" s="13">
        <f ca="1">VLOOKUP($B329,OFFSET(WLC!$B$927,2,Sintesi!M$3,78,5),4,FALSE)</f>
        <v>5.2879199999999997</v>
      </c>
      <c r="N329" s="13">
        <f ca="1">VLOOKUP($B329,OFFSET(WLC!$B$927,2,Sintesi!N$3,78,5),4,FALSE)</f>
        <v>4.8769999999999998</v>
      </c>
      <c r="O329" s="13">
        <f ca="1">VLOOKUP($B329,OFFSET(WLC!$B$927,2,Sintesi!O$3,78,5),4,FALSE)</f>
        <v>4.2277300000000002</v>
      </c>
      <c r="P329" s="13"/>
      <c r="Q329" s="13"/>
      <c r="R329" s="13"/>
      <c r="S329" s="13"/>
      <c r="Y329" s="15">
        <v>0.12</v>
      </c>
      <c r="Z329" s="15">
        <f t="shared" ref="Z329:Z330" si="397">Y329*AA329</f>
        <v>0.96</v>
      </c>
      <c r="AA329" s="15">
        <v>8</v>
      </c>
      <c r="AB329" s="16">
        <f t="shared" ref="AB329:AN329" ca="1" si="398">Price-Dir_Cost-AB315</f>
        <v>10.514206666666666</v>
      </c>
      <c r="AC329" s="16">
        <f t="shared" ca="1" si="398"/>
        <v>10.43885</v>
      </c>
      <c r="AD329" s="16">
        <f t="shared" ca="1" si="398"/>
        <v>10.437963333333332</v>
      </c>
      <c r="AE329" s="16">
        <f t="shared" ca="1" si="398"/>
        <v>10.378080000000001</v>
      </c>
      <c r="AF329" s="16">
        <f t="shared" ca="1" si="398"/>
        <v>10.254306666666666</v>
      </c>
      <c r="AG329" s="16">
        <f t="shared" ca="1" si="398"/>
        <v>10.04096</v>
      </c>
      <c r="AH329" s="16">
        <f t="shared" ca="1" si="398"/>
        <v>9.7635933333333327</v>
      </c>
      <c r="AI329" s="16">
        <f t="shared" ca="1" si="398"/>
        <v>8.5818933333333334</v>
      </c>
      <c r="AJ329" s="16">
        <f t="shared" ca="1" si="398"/>
        <v>7.1041333333333334</v>
      </c>
      <c r="AK329" s="16">
        <f t="shared" ca="1" si="398"/>
        <v>5.0141633333333324</v>
      </c>
      <c r="AL329" s="16">
        <f t="shared" ca="1" si="398"/>
        <v>0.2874200000000009</v>
      </c>
      <c r="AM329" s="16">
        <f t="shared" ca="1" si="398"/>
        <v>-12.825886666666666</v>
      </c>
      <c r="AN329" s="16">
        <f t="shared" ca="1" si="398"/>
        <v>-42.695679999999996</v>
      </c>
      <c r="AO329" s="16"/>
      <c r="AP329" s="16"/>
      <c r="AQ329" s="16"/>
      <c r="AR329" s="16"/>
      <c r="AU329" s="33">
        <f ca="1">MAX(AB329:AN329)</f>
        <v>10.514206666666666</v>
      </c>
    </row>
    <row r="330" spans="1:51" x14ac:dyDescent="0.3">
      <c r="A330" s="133">
        <v>324</v>
      </c>
      <c r="B330" s="12" t="s">
        <v>19</v>
      </c>
      <c r="C330" s="13">
        <f ca="1">VLOOKUP($B330,OFFSET(Push!$N$2,2,0,78,5),4,FALSE)</f>
        <v>1.6245700000000001</v>
      </c>
      <c r="D330" s="13">
        <f ca="1">VLOOKUP($B330,OFFSET(WLC!$B$927,2,Sintesi!D$3,78,5),4,FALSE)</f>
        <v>1.5998699999999999</v>
      </c>
      <c r="E330" s="13">
        <f ca="1">VLOOKUP($B330,OFFSET(WLC!$B$927,2,Sintesi!E$3,78,5),4,FALSE)</f>
        <v>1.5881799999999999</v>
      </c>
      <c r="F330" s="13">
        <f ca="1">VLOOKUP($B330,OFFSET(WLC!$B$927,2,Sintesi!F$3,78,5),4,FALSE)</f>
        <v>1.57663</v>
      </c>
      <c r="G330" s="13">
        <f ca="1">VLOOKUP($B330,OFFSET(WLC!$B$927,2,Sintesi!G$3,78,5),4,FALSE)</f>
        <v>1.5599700000000001</v>
      </c>
      <c r="H330" s="13">
        <f ca="1">VLOOKUP($B330,OFFSET(WLC!$B$927,2,Sintesi!H$3,78,5),4,FALSE)</f>
        <v>1.5414399999999999</v>
      </c>
      <c r="I330" s="13">
        <f ca="1">VLOOKUP($B330,OFFSET(WLC!$B$927,2,Sintesi!I$3,78,5),4,FALSE)</f>
        <v>1.5125900000000001</v>
      </c>
      <c r="J330" s="13">
        <f ca="1">VLOOKUP($B330,OFFSET(WLC!$B$927,2,Sintesi!J$3,78,5),4,FALSE)</f>
        <v>1.47597</v>
      </c>
      <c r="K330" s="13">
        <f ca="1">VLOOKUP($B330,OFFSET(WLC!$B$927,2,Sintesi!K$3,78,5),4,FALSE)</f>
        <v>1.4292199999999999</v>
      </c>
      <c r="L330" s="13">
        <f ca="1">VLOOKUP($B330,OFFSET(WLC!$B$927,2,Sintesi!L$3,78,5),4,FALSE)</f>
        <v>1.3691</v>
      </c>
      <c r="M330" s="13">
        <f ca="1">VLOOKUP($B330,OFFSET(WLC!$B$927,2,Sintesi!M$3,78,5),4,FALSE)</f>
        <v>1.29908</v>
      </c>
      <c r="N330" s="13">
        <f ca="1">VLOOKUP($B330,OFFSET(WLC!$B$927,2,Sintesi!N$3,78,5),4,FALSE)</f>
        <v>1.20004</v>
      </c>
      <c r="O330" s="13">
        <f ca="1">VLOOKUP($B330,OFFSET(WLC!$B$927,2,Sintesi!O$3,78,5),4,FALSE)</f>
        <v>1.0539499999999999</v>
      </c>
      <c r="P330" s="13"/>
      <c r="Q330" s="13"/>
      <c r="R330" s="13"/>
      <c r="S330" s="13"/>
      <c r="Y330" s="15">
        <v>0.12</v>
      </c>
      <c r="Z330" s="15">
        <f t="shared" si="397"/>
        <v>0.84</v>
      </c>
      <c r="AA330" s="15">
        <v>7</v>
      </c>
      <c r="AB330" s="16">
        <f t="shared" ref="AB330:AN330" ca="1" si="399">Price-Dir_Cost-AB316</f>
        <v>10.694453333333334</v>
      </c>
      <c r="AC330" s="16">
        <f t="shared" ca="1" si="399"/>
        <v>10.63259</v>
      </c>
      <c r="AD330" s="16">
        <f t="shared" ca="1" si="399"/>
        <v>10.633726666666666</v>
      </c>
      <c r="AE330" s="16">
        <f t="shared" ca="1" si="399"/>
        <v>10.584350000000001</v>
      </c>
      <c r="AF330" s="16">
        <f t="shared" ca="1" si="399"/>
        <v>10.479573333333333</v>
      </c>
      <c r="AG330" s="16">
        <f t="shared" ca="1" si="399"/>
        <v>10.298549999999999</v>
      </c>
      <c r="AH330" s="16">
        <f t="shared" ca="1" si="399"/>
        <v>10.062936666666666</v>
      </c>
      <c r="AI330" s="16">
        <f t="shared" ca="1" si="399"/>
        <v>9.0404266666666668</v>
      </c>
      <c r="AJ330" s="16">
        <f t="shared" ca="1" si="399"/>
        <v>7.7623266666666666</v>
      </c>
      <c r="AK330" s="16">
        <f t="shared" ca="1" si="399"/>
        <v>5.9521466666666658</v>
      </c>
      <c r="AL330" s="16">
        <f t="shared" ca="1" si="399"/>
        <v>1.8452799999999989</v>
      </c>
      <c r="AM330" s="16">
        <f t="shared" ca="1" si="399"/>
        <v>-9.5934133333333342</v>
      </c>
      <c r="AN330" s="16">
        <f t="shared" ca="1" si="399"/>
        <v>-35.707450000000001</v>
      </c>
      <c r="AO330" s="16"/>
      <c r="AP330" s="16"/>
      <c r="AQ330" s="16"/>
      <c r="AR330" s="16"/>
      <c r="AU330" s="33">
        <f t="shared" ref="AU330:AU339" ca="1" si="400">MAX(AB330:AN330)</f>
        <v>10.694453333333334</v>
      </c>
    </row>
    <row r="331" spans="1:51" x14ac:dyDescent="0.3">
      <c r="A331" s="133">
        <v>325</v>
      </c>
      <c r="B331" s="12" t="s">
        <v>20</v>
      </c>
      <c r="C331" s="13">
        <f ca="1">VLOOKUP($B331,OFFSET(Push!$N$2,2,0,78,5),4,FALSE)</f>
        <v>1.4192499999999999</v>
      </c>
      <c r="D331" s="13">
        <f ca="1">VLOOKUP($B331,OFFSET(WLC!$B$927,2,Sintesi!D$3,78,5),4,FALSE)</f>
        <v>1.4113599999999999</v>
      </c>
      <c r="E331" s="13">
        <f ca="1">VLOOKUP($B331,OFFSET(WLC!$B$927,2,Sintesi!E$3,78,5),4,FALSE)</f>
        <v>1.4077500000000001</v>
      </c>
      <c r="F331" s="13">
        <f ca="1">VLOOKUP($B331,OFFSET(WLC!$B$927,2,Sintesi!F$3,78,5),4,FALSE)</f>
        <v>1.39513</v>
      </c>
      <c r="G331" s="13">
        <f ca="1">VLOOKUP($B331,OFFSET(WLC!$B$927,2,Sintesi!G$3,78,5),4,FALSE)</f>
        <v>1.3835900000000001</v>
      </c>
      <c r="H331" s="13">
        <f ca="1">VLOOKUP($B331,OFFSET(WLC!$B$927,2,Sintesi!H$3,78,5),4,FALSE)</f>
        <v>1.3568800000000001</v>
      </c>
      <c r="I331" s="13">
        <f ca="1">VLOOKUP($B331,OFFSET(WLC!$B$927,2,Sintesi!I$3,78,5),4,FALSE)</f>
        <v>1.32907</v>
      </c>
      <c r="J331" s="13">
        <f ca="1">VLOOKUP($B331,OFFSET(WLC!$B$927,2,Sintesi!J$3,78,5),4,FALSE)</f>
        <v>1.2738700000000001</v>
      </c>
      <c r="K331" s="13">
        <f ca="1">VLOOKUP($B331,OFFSET(WLC!$B$927,2,Sintesi!K$3,78,5),4,FALSE)</f>
        <v>1.2011000000000001</v>
      </c>
      <c r="L331" s="13">
        <f ca="1">VLOOKUP($B331,OFFSET(WLC!$B$927,2,Sintesi!L$3,78,5),4,FALSE)</f>
        <v>1.11287</v>
      </c>
      <c r="M331" s="13">
        <f ca="1">VLOOKUP($B331,OFFSET(WLC!$B$927,2,Sintesi!M$3,78,5),4,FALSE)</f>
        <v>0.95062000000000002</v>
      </c>
      <c r="N331" s="13">
        <f ca="1">VLOOKUP($B331,OFFSET(WLC!$B$927,2,Sintesi!N$3,78,5),4,FALSE)</f>
        <v>0.76605999999999996</v>
      </c>
      <c r="O331" s="13">
        <f ca="1">VLOOKUP($B331,OFFSET(WLC!$B$927,2,Sintesi!O$3,78,5),4,FALSE)</f>
        <v>0.73589000000000004</v>
      </c>
      <c r="P331" s="13"/>
      <c r="Q331" s="13"/>
      <c r="R331" s="13"/>
      <c r="S331" s="13"/>
      <c r="Y331" s="15">
        <v>0.12</v>
      </c>
      <c r="Z331" s="15">
        <f>Y331*AA331</f>
        <v>0.72</v>
      </c>
      <c r="AA331" s="15">
        <v>6</v>
      </c>
      <c r="AB331" s="16">
        <f t="shared" ref="AB331:AN331" ca="1" si="401">Price-Dir_Cost-AB317</f>
        <v>10.874700000000001</v>
      </c>
      <c r="AC331" s="16">
        <f t="shared" ca="1" si="401"/>
        <v>10.82633</v>
      </c>
      <c r="AD331" s="16">
        <f t="shared" ca="1" si="401"/>
        <v>10.82949</v>
      </c>
      <c r="AE331" s="16">
        <f t="shared" ca="1" si="401"/>
        <v>10.790620000000001</v>
      </c>
      <c r="AF331" s="16">
        <f t="shared" ca="1" si="401"/>
        <v>10.704840000000001</v>
      </c>
      <c r="AG331" s="16">
        <f t="shared" ca="1" si="401"/>
        <v>10.556139999999999</v>
      </c>
      <c r="AH331" s="16">
        <f t="shared" ca="1" si="401"/>
        <v>10.36228</v>
      </c>
      <c r="AI331" s="16">
        <f t="shared" ca="1" si="401"/>
        <v>9.4989600000000003</v>
      </c>
      <c r="AJ331" s="16">
        <f t="shared" ca="1" si="401"/>
        <v>8.4205199999999998</v>
      </c>
      <c r="AK331" s="16">
        <f t="shared" ca="1" si="401"/>
        <v>6.8901299999999992</v>
      </c>
      <c r="AL331" s="16">
        <f t="shared" ca="1" si="401"/>
        <v>3.4031400000000005</v>
      </c>
      <c r="AM331" s="16">
        <f t="shared" ca="1" si="401"/>
        <v>-6.3609399999999994</v>
      </c>
      <c r="AN331" s="16">
        <f t="shared" ca="1" si="401"/>
        <v>-28.71922</v>
      </c>
      <c r="AO331" s="16"/>
      <c r="AP331" s="16"/>
      <c r="AQ331" s="16"/>
      <c r="AR331" s="16"/>
      <c r="AU331" s="33">
        <f t="shared" ca="1" si="400"/>
        <v>10.874700000000001</v>
      </c>
    </row>
    <row r="332" spans="1:51" x14ac:dyDescent="0.3">
      <c r="A332" s="133">
        <v>326</v>
      </c>
      <c r="B332" s="12" t="s">
        <v>23</v>
      </c>
      <c r="C332" s="13">
        <f ca="1">VLOOKUP($B332,OFFSET(Push!$N$2,2,0,78,5),4,FALSE)</f>
        <v>0.54074</v>
      </c>
      <c r="D332" s="13">
        <f ca="1">VLOOKUP($B332,OFFSET(WLC!$B$927,2,Sintesi!D$3,78,5),4,FALSE)</f>
        <v>0.58121999999999996</v>
      </c>
      <c r="E332" s="13">
        <f ca="1">VLOOKUP($B332,OFFSET(WLC!$B$927,2,Sintesi!E$3,78,5),4,FALSE)</f>
        <v>0.58728999999999998</v>
      </c>
      <c r="F332" s="13">
        <f ca="1">VLOOKUP($B332,OFFSET(WLC!$B$927,2,Sintesi!F$3,78,5),4,FALSE)</f>
        <v>0.61880999999999997</v>
      </c>
      <c r="G332" s="13">
        <f ca="1">VLOOKUP($B332,OFFSET(WLC!$B$927,2,Sintesi!G$3,78,5),4,FALSE)</f>
        <v>0.67579999999999996</v>
      </c>
      <c r="H332" s="13">
        <f ca="1">VLOOKUP($B332,OFFSET(WLC!$B$927,2,Sintesi!H$3,78,5),4,FALSE)</f>
        <v>0.77276999999999996</v>
      </c>
      <c r="I332" s="13">
        <f ca="1">VLOOKUP($B332,OFFSET(WLC!$B$927,2,Sintesi!I$3,78,5),4,FALSE)</f>
        <v>0.89802999999999999</v>
      </c>
      <c r="J332" s="13">
        <f ca="1">VLOOKUP($B332,OFFSET(WLC!$B$927,2,Sintesi!J$3,78,5),4,FALSE)</f>
        <v>1.3755999999999999</v>
      </c>
      <c r="K332" s="13">
        <f ca="1">VLOOKUP($B332,OFFSET(WLC!$B$927,2,Sintesi!K$3,78,5),4,FALSE)</f>
        <v>1.97458</v>
      </c>
      <c r="L332" s="13">
        <f ca="1">VLOOKUP($B332,OFFSET(WLC!$B$927,2,Sintesi!L$3,78,5),4,FALSE)</f>
        <v>2.8139500000000002</v>
      </c>
      <c r="M332" s="13">
        <f ca="1">VLOOKUP($B332,OFFSET(WLC!$B$927,2,Sintesi!M$3,78,5),4,FALSE)</f>
        <v>4.6735800000000003</v>
      </c>
      <c r="N332" s="13">
        <f ca="1">VLOOKUP($B332,OFFSET(WLC!$B$927,2,Sintesi!N$3,78,5),4,FALSE)</f>
        <v>9.6974199999999993</v>
      </c>
      <c r="O332" s="13">
        <f ca="1">VLOOKUP($B332,OFFSET(WLC!$B$927,2,Sintesi!O$3,78,5),4,FALSE)</f>
        <v>20.964690000000001</v>
      </c>
      <c r="P332" s="13"/>
      <c r="Q332" s="13"/>
      <c r="R332" s="13"/>
      <c r="S332" s="13"/>
      <c r="Y332" s="15">
        <v>0.12</v>
      </c>
      <c r="Z332" s="15">
        <f t="shared" ref="Z332:Z339" si="402">Y332*AA332</f>
        <v>0.6</v>
      </c>
      <c r="AA332" s="15">
        <v>5</v>
      </c>
      <c r="AB332" s="16">
        <f t="shared" ref="AB332:AN332" ca="1" si="403">Price-Dir_Cost-AB318</f>
        <v>11.054946666666666</v>
      </c>
      <c r="AC332" s="16">
        <f t="shared" ca="1" si="403"/>
        <v>11.02007</v>
      </c>
      <c r="AD332" s="16">
        <f t="shared" ca="1" si="403"/>
        <v>11.025253333333334</v>
      </c>
      <c r="AE332" s="16">
        <f t="shared" ca="1" si="403"/>
        <v>10.99689</v>
      </c>
      <c r="AF332" s="16">
        <f t="shared" ca="1" si="403"/>
        <v>10.930106666666667</v>
      </c>
      <c r="AG332" s="16">
        <f t="shared" ca="1" si="403"/>
        <v>10.81373</v>
      </c>
      <c r="AH332" s="16">
        <f t="shared" ca="1" si="403"/>
        <v>10.661623333333333</v>
      </c>
      <c r="AI332" s="16">
        <f t="shared" ca="1" si="403"/>
        <v>9.9574933333333338</v>
      </c>
      <c r="AJ332" s="16">
        <f t="shared" ca="1" si="403"/>
        <v>9.078713333333333</v>
      </c>
      <c r="AK332" s="16">
        <f t="shared" ca="1" si="403"/>
        <v>7.8281133333333326</v>
      </c>
      <c r="AL332" s="16">
        <f t="shared" ca="1" si="403"/>
        <v>4.9609999999999985</v>
      </c>
      <c r="AM332" s="16">
        <f t="shared" ca="1" si="403"/>
        <v>-3.1284666666666681</v>
      </c>
      <c r="AN332" s="16">
        <f t="shared" ca="1" si="403"/>
        <v>-21.730989999999998</v>
      </c>
      <c r="AO332" s="16"/>
      <c r="AP332" s="16"/>
      <c r="AQ332" s="16"/>
      <c r="AR332" s="16"/>
      <c r="AU332" s="33">
        <f t="shared" ca="1" si="400"/>
        <v>11.054946666666666</v>
      </c>
    </row>
    <row r="333" spans="1:51" x14ac:dyDescent="0.3">
      <c r="A333" s="133">
        <v>327</v>
      </c>
      <c r="B333" s="12" t="s">
        <v>17</v>
      </c>
      <c r="C333" s="13">
        <f ca="1">VLOOKUP($B333,OFFSET(Push!$N$2,2,0,78,5),4,FALSE)</f>
        <v>88.818690000000004</v>
      </c>
      <c r="D333" s="13">
        <f ca="1">VLOOKUP($B333,OFFSET(WLC!$B$927,2,Sintesi!D$3,78,5),4,FALSE)</f>
        <v>88.820589999999996</v>
      </c>
      <c r="E333" s="13">
        <f ca="1">VLOOKUP($B333,OFFSET(WLC!$B$927,2,Sintesi!E$3,78,5),4,FALSE)</f>
        <v>88.814400000000006</v>
      </c>
      <c r="F333" s="13">
        <f ca="1">VLOOKUP($B333,OFFSET(WLC!$B$927,2,Sintesi!F$3,78,5),4,FALSE)</f>
        <v>88.818010000000001</v>
      </c>
      <c r="G333" s="13">
        <f ca="1">VLOOKUP($B333,OFFSET(WLC!$B$927,2,Sintesi!G$3,78,5),4,FALSE)</f>
        <v>88.837720000000004</v>
      </c>
      <c r="H333" s="13">
        <f ca="1">VLOOKUP($B333,OFFSET(WLC!$B$927,2,Sintesi!H$3,78,5),4,FALSE)</f>
        <v>88.888810000000007</v>
      </c>
      <c r="I333" s="13">
        <f ca="1">VLOOKUP($B333,OFFSET(WLC!$B$927,2,Sintesi!I$3,78,5),4,FALSE)</f>
        <v>88.964020000000005</v>
      </c>
      <c r="J333" s="13">
        <f ca="1">VLOOKUP($B333,OFFSET(WLC!$B$927,2,Sintesi!J$3,78,5),4,FALSE)</f>
        <v>89.328040000000001</v>
      </c>
      <c r="K333" s="13">
        <f ca="1">VLOOKUP($B333,OFFSET(WLC!$B$927,2,Sintesi!K$3,78,5),4,FALSE)</f>
        <v>89.792169999999999</v>
      </c>
      <c r="L333" s="13">
        <f ca="1">VLOOKUP($B333,OFFSET(WLC!$B$927,2,Sintesi!L$3,78,5),4,FALSE)</f>
        <v>90.479879999999994</v>
      </c>
      <c r="M333" s="13">
        <f ca="1">VLOOKUP($B333,OFFSET(WLC!$B$927,2,Sintesi!M$3,78,5),4,FALSE)</f>
        <v>92.049869999999999</v>
      </c>
      <c r="N333" s="13">
        <f ca="1">VLOOKUP($B333,OFFSET(WLC!$B$927,2,Sintesi!N$3,78,5),4,FALSE)</f>
        <v>96.676749999999998</v>
      </c>
      <c r="O333" s="13">
        <f ca="1">VLOOKUP($B333,OFFSET(WLC!$B$927,2,Sintesi!O$3,78,5),4,FALSE)</f>
        <v>107.43566</v>
      </c>
      <c r="P333" s="13"/>
      <c r="Q333" s="13"/>
      <c r="R333" s="13"/>
      <c r="S333" s="13"/>
      <c r="Y333" s="15">
        <v>0.12</v>
      </c>
      <c r="Z333" s="15">
        <f t="shared" si="402"/>
        <v>0.48</v>
      </c>
      <c r="AA333" s="15">
        <v>4</v>
      </c>
      <c r="AB333" s="16">
        <f t="shared" ref="AB333:AN333" ca="1" si="404">Price-Dir_Cost-AB319</f>
        <v>11.235193333333333</v>
      </c>
      <c r="AC333" s="16">
        <f t="shared" ca="1" si="404"/>
        <v>11.21381</v>
      </c>
      <c r="AD333" s="16">
        <f t="shared" ca="1" si="404"/>
        <v>11.221016666666667</v>
      </c>
      <c r="AE333" s="16">
        <f t="shared" ca="1" si="404"/>
        <v>11.20316</v>
      </c>
      <c r="AF333" s="16">
        <f t="shared" ca="1" si="404"/>
        <v>11.155373333333333</v>
      </c>
      <c r="AG333" s="16">
        <f t="shared" ca="1" si="404"/>
        <v>11.07132</v>
      </c>
      <c r="AH333" s="16">
        <f t="shared" ca="1" si="404"/>
        <v>10.960966666666668</v>
      </c>
      <c r="AI333" s="16">
        <f t="shared" ca="1" si="404"/>
        <v>10.416026666666667</v>
      </c>
      <c r="AJ333" s="16">
        <f t="shared" ca="1" si="404"/>
        <v>9.7369066666666662</v>
      </c>
      <c r="AK333" s="16">
        <f t="shared" ca="1" si="404"/>
        <v>8.766096666666666</v>
      </c>
      <c r="AL333" s="16">
        <f t="shared" ca="1" si="404"/>
        <v>6.5188600000000001</v>
      </c>
      <c r="AM333" s="16">
        <f t="shared" ca="1" si="404"/>
        <v>0.1040066666666668</v>
      </c>
      <c r="AN333" s="16">
        <f t="shared" ca="1" si="404"/>
        <v>-14.742759999999997</v>
      </c>
      <c r="AO333" s="16"/>
      <c r="AP333" s="16"/>
      <c r="AQ333" s="16"/>
      <c r="AR333" s="16"/>
      <c r="AU333" s="33">
        <f t="shared" ca="1" si="400"/>
        <v>11.235193333333333</v>
      </c>
    </row>
    <row r="334" spans="1:51" x14ac:dyDescent="0.3">
      <c r="A334" s="133">
        <v>328</v>
      </c>
      <c r="B334" s="12" t="s">
        <v>26</v>
      </c>
      <c r="C334" s="13">
        <f ca="1">VLOOKUP($B334,OFFSET(Push!$N$2,2,0,78,5),4,FALSE)</f>
        <v>11.33142</v>
      </c>
      <c r="D334" s="13">
        <f ca="1">VLOOKUP($B334,OFFSET(WLC!$B$927,2,Sintesi!D$3,78,5),4,FALSE)</f>
        <v>11.322480000000001</v>
      </c>
      <c r="E334" s="13">
        <f ca="1">VLOOKUP($B334,OFFSET(WLC!$B$927,2,Sintesi!E$3,78,5),4,FALSE)</f>
        <v>11.332240000000001</v>
      </c>
      <c r="F334" s="13">
        <f ca="1">VLOOKUP($B334,OFFSET(WLC!$B$927,2,Sintesi!F$3,78,5),4,FALSE)</f>
        <v>11.32423</v>
      </c>
      <c r="G334" s="13">
        <f ca="1">VLOOKUP($B334,OFFSET(WLC!$B$927,2,Sintesi!G$3,78,5),4,FALSE)</f>
        <v>11.293850000000001</v>
      </c>
      <c r="H334" s="13">
        <f ca="1">VLOOKUP($B334,OFFSET(WLC!$B$927,2,Sintesi!H$3,78,5),4,FALSE)</f>
        <v>11.242010000000001</v>
      </c>
      <c r="I334" s="13">
        <f ca="1">VLOOKUP($B334,OFFSET(WLC!$B$927,2,Sintesi!I$3,78,5),4,FALSE)</f>
        <v>11.17456</v>
      </c>
      <c r="J334" s="13">
        <f ca="1">VLOOKUP($B334,OFFSET(WLC!$B$927,2,Sintesi!J$3,78,5),4,FALSE)</f>
        <v>10.78501</v>
      </c>
      <c r="K334" s="13">
        <f ca="1">VLOOKUP($B334,OFFSET(WLC!$B$927,2,Sintesi!K$3,78,5),4,FALSE)</f>
        <v>10.30288</v>
      </c>
      <c r="L334" s="13">
        <f ca="1">VLOOKUP($B334,OFFSET(WLC!$B$927,2,Sintesi!L$3,78,5),4,FALSE)</f>
        <v>9.6112800000000007</v>
      </c>
      <c r="M334" s="13">
        <f ca="1">VLOOKUP($B334,OFFSET(WLC!$B$927,2,Sintesi!M$3,78,5),4,FALSE)</f>
        <v>7.9738600000000002</v>
      </c>
      <c r="N334" s="13">
        <f ca="1">VLOOKUP($B334,OFFSET(WLC!$B$927,2,Sintesi!N$3,78,5),4,FALSE)</f>
        <v>3.2138</v>
      </c>
      <c r="O334" s="13">
        <f ca="1">VLOOKUP($B334,OFFSET(WLC!$B$927,2,Sintesi!O$3,78,5),4,FALSE)</f>
        <v>-7.9353499999999997</v>
      </c>
      <c r="P334" s="13"/>
      <c r="Q334" s="13"/>
      <c r="R334" s="13"/>
      <c r="S334" s="13"/>
      <c r="Y334" s="15">
        <v>0.12</v>
      </c>
      <c r="Z334" s="15">
        <f t="shared" si="402"/>
        <v>0.36</v>
      </c>
      <c r="AA334" s="15">
        <v>3</v>
      </c>
      <c r="AB334" s="16">
        <f t="shared" ref="AB334:AN334" ca="1" si="405">Price-Dir_Cost-AB320</f>
        <v>11.41544</v>
      </c>
      <c r="AC334" s="16">
        <f t="shared" ca="1" si="405"/>
        <v>11.407550000000001</v>
      </c>
      <c r="AD334" s="16">
        <f t="shared" ca="1" si="405"/>
        <v>11.416779999999999</v>
      </c>
      <c r="AE334" s="16">
        <f t="shared" ca="1" si="405"/>
        <v>11.40943</v>
      </c>
      <c r="AF334" s="16">
        <f t="shared" ca="1" si="405"/>
        <v>11.38064</v>
      </c>
      <c r="AG334" s="16">
        <f t="shared" ca="1" si="405"/>
        <v>11.32891</v>
      </c>
      <c r="AH334" s="16">
        <f t="shared" ca="1" si="405"/>
        <v>11.26031</v>
      </c>
      <c r="AI334" s="16">
        <f t="shared" ca="1" si="405"/>
        <v>10.874560000000001</v>
      </c>
      <c r="AJ334" s="16">
        <f t="shared" ca="1" si="405"/>
        <v>10.395099999999999</v>
      </c>
      <c r="AK334" s="16">
        <f t="shared" ca="1" si="405"/>
        <v>9.7040799999999994</v>
      </c>
      <c r="AL334" s="16">
        <f t="shared" ca="1" si="405"/>
        <v>8.0767199999999999</v>
      </c>
      <c r="AM334" s="16">
        <f t="shared" ca="1" si="405"/>
        <v>3.3364800000000017</v>
      </c>
      <c r="AN334" s="16">
        <f t="shared" ca="1" si="405"/>
        <v>-7.7545300000000026</v>
      </c>
      <c r="AO334" s="16"/>
      <c r="AP334" s="16"/>
      <c r="AQ334" s="16"/>
      <c r="AR334" s="16"/>
      <c r="AU334" s="33">
        <f t="shared" ca="1" si="400"/>
        <v>11.416779999999999</v>
      </c>
    </row>
    <row r="335" spans="1:51" x14ac:dyDescent="0.3">
      <c r="A335" s="133">
        <v>329</v>
      </c>
      <c r="B335" s="17" t="s">
        <v>29</v>
      </c>
      <c r="C335" s="21">
        <f ca="1">VLOOKUP($B335,OFFSET(Push!$N$2,2,0,78,5),4,FALSE)</f>
        <v>59868.69397</v>
      </c>
      <c r="D335" s="21">
        <f ca="1">VLOOKUP($B335,OFFSET(WLC!$B$927,2,Sintesi!D$3,78,5),4,FALSE)</f>
        <v>59828.960619999998</v>
      </c>
      <c r="E335" s="21">
        <f ca="1">VLOOKUP($B335,OFFSET(WLC!$B$927,2,Sintesi!E$3,78,5),4,FALSE)</f>
        <v>59874.949249999998</v>
      </c>
      <c r="F335" s="21">
        <f ca="1">VLOOKUP($B335,OFFSET(WLC!$B$927,2,Sintesi!F$3,78,5),4,FALSE)</f>
        <v>59836.352079999997</v>
      </c>
      <c r="G335" s="21">
        <f ca="1">VLOOKUP($B335,OFFSET(WLC!$B$927,2,Sintesi!G$3,78,5),4,FALSE)</f>
        <v>59672.12156</v>
      </c>
      <c r="H335" s="21">
        <f ca="1">VLOOKUP($B335,OFFSET(WLC!$B$927,2,Sintesi!H$3,78,5),4,FALSE)</f>
        <v>59386.507740000001</v>
      </c>
      <c r="I335" s="21">
        <f ca="1">VLOOKUP($B335,OFFSET(WLC!$B$927,2,Sintesi!I$3,78,5),4,FALSE)</f>
        <v>59018.07157</v>
      </c>
      <c r="J335" s="21">
        <f ca="1">VLOOKUP($B335,OFFSET(WLC!$B$927,2,Sintesi!J$3,78,5),4,FALSE)</f>
        <v>56901.196100000001</v>
      </c>
      <c r="K335" s="21">
        <f ca="1">VLOOKUP($B335,OFFSET(WLC!$B$927,2,Sintesi!K$3,78,5),4,FALSE)</f>
        <v>54347.605750000002</v>
      </c>
      <c r="L335" s="21">
        <f ca="1">VLOOKUP($B335,OFFSET(WLC!$B$927,2,Sintesi!L$3,78,5),4,FALSE)</f>
        <v>50620.633930000004</v>
      </c>
      <c r="M335" s="21">
        <f ca="1">VLOOKUP($B335,OFFSET(WLC!$B$927,2,Sintesi!M$3,78,5),4,FALSE)</f>
        <v>41908.515650000001</v>
      </c>
      <c r="N335" s="21">
        <f ca="1">VLOOKUP($B335,OFFSET(WLC!$B$927,2,Sintesi!N$3,78,5),4,FALSE)</f>
        <v>16781.902529999999</v>
      </c>
      <c r="O335" s="21">
        <f ca="1">VLOOKUP($B335,OFFSET(WLC!$B$927,2,Sintesi!O$3,78,5),4,FALSE)</f>
        <v>-40701.813529999999</v>
      </c>
      <c r="P335" s="21"/>
      <c r="Q335" s="21"/>
      <c r="R335" s="21"/>
      <c r="S335" s="21"/>
      <c r="Y335" s="15">
        <v>0.12</v>
      </c>
      <c r="Z335" s="15">
        <f t="shared" si="402"/>
        <v>0.24</v>
      </c>
      <c r="AA335" s="15">
        <v>2</v>
      </c>
      <c r="AB335" s="16">
        <f t="shared" ref="AB335:AN335" ca="1" si="406">Price-Dir_Cost-AB321</f>
        <v>11.595686666666666</v>
      </c>
      <c r="AC335" s="16">
        <f t="shared" ca="1" si="406"/>
        <v>11.601290000000001</v>
      </c>
      <c r="AD335" s="16">
        <f t="shared" ca="1" si="406"/>
        <v>11.612543333333333</v>
      </c>
      <c r="AE335" s="16">
        <f t="shared" ca="1" si="406"/>
        <v>11.6157</v>
      </c>
      <c r="AF335" s="16">
        <f t="shared" ca="1" si="406"/>
        <v>11.605906666666666</v>
      </c>
      <c r="AG335" s="16">
        <f t="shared" ca="1" si="406"/>
        <v>11.586500000000001</v>
      </c>
      <c r="AH335" s="16">
        <f t="shared" ca="1" si="406"/>
        <v>11.559653333333333</v>
      </c>
      <c r="AI335" s="16">
        <f t="shared" ca="1" si="406"/>
        <v>11.333093333333334</v>
      </c>
      <c r="AJ335" s="16">
        <f t="shared" ca="1" si="406"/>
        <v>11.053293333333333</v>
      </c>
      <c r="AK335" s="16">
        <f t="shared" ca="1" si="406"/>
        <v>10.642063333333333</v>
      </c>
      <c r="AL335" s="16">
        <f t="shared" ca="1" si="406"/>
        <v>9.6345799999999997</v>
      </c>
      <c r="AM335" s="16">
        <f t="shared" ca="1" si="406"/>
        <v>6.568953333333333</v>
      </c>
      <c r="AN335" s="16">
        <f t="shared" ca="1" si="406"/>
        <v>-0.76629999999999932</v>
      </c>
      <c r="AO335" s="16"/>
      <c r="AP335" s="16"/>
      <c r="AQ335" s="16"/>
      <c r="AR335" s="16"/>
      <c r="AU335" s="33">
        <f t="shared" ca="1" si="400"/>
        <v>11.6157</v>
      </c>
    </row>
    <row r="336" spans="1:51" x14ac:dyDescent="0.3">
      <c r="A336" s="133">
        <v>330</v>
      </c>
      <c r="B336" s="22" t="s">
        <v>55</v>
      </c>
      <c r="C336" s="23">
        <f ca="1">C330+C331</f>
        <v>3.0438200000000002</v>
      </c>
      <c r="D336" s="23">
        <f t="shared" ref="D336:O336" ca="1" si="407">D330+D331</f>
        <v>3.0112299999999999</v>
      </c>
      <c r="E336" s="23">
        <f t="shared" ca="1" si="407"/>
        <v>2.99593</v>
      </c>
      <c r="F336" s="23">
        <f t="shared" ca="1" si="407"/>
        <v>2.9717599999999997</v>
      </c>
      <c r="G336" s="23">
        <f t="shared" ca="1" si="407"/>
        <v>2.9435600000000002</v>
      </c>
      <c r="H336" s="23">
        <f t="shared" ca="1" si="407"/>
        <v>2.89832</v>
      </c>
      <c r="I336" s="23">
        <f t="shared" ca="1" si="407"/>
        <v>2.8416600000000001</v>
      </c>
      <c r="J336" s="23">
        <f t="shared" ca="1" si="407"/>
        <v>2.7498399999999998</v>
      </c>
      <c r="K336" s="23">
        <f t="shared" ca="1" si="407"/>
        <v>2.6303200000000002</v>
      </c>
      <c r="L336" s="23">
        <f t="shared" ca="1" si="407"/>
        <v>2.48197</v>
      </c>
      <c r="M336" s="23">
        <f t="shared" ca="1" si="407"/>
        <v>2.2496999999999998</v>
      </c>
      <c r="N336" s="23">
        <f t="shared" ca="1" si="407"/>
        <v>1.9661</v>
      </c>
      <c r="O336" s="23">
        <f t="shared" ca="1" si="407"/>
        <v>1.7898399999999999</v>
      </c>
      <c r="P336" s="23"/>
      <c r="Q336" s="23"/>
      <c r="R336" s="23"/>
      <c r="S336" s="23"/>
      <c r="Y336" s="15">
        <v>0.12</v>
      </c>
      <c r="Z336" s="15">
        <f t="shared" si="402"/>
        <v>0.12</v>
      </c>
      <c r="AA336" s="15">
        <v>1</v>
      </c>
      <c r="AB336" s="16">
        <f t="shared" ref="AB336:AN336" ca="1" si="408">Price-Dir_Cost-AB322</f>
        <v>11.775933333333333</v>
      </c>
      <c r="AC336" s="16">
        <f t="shared" ca="1" si="408"/>
        <v>11.795030000000001</v>
      </c>
      <c r="AD336" s="16">
        <f t="shared" ca="1" si="408"/>
        <v>11.808306666666667</v>
      </c>
      <c r="AE336" s="16">
        <f t="shared" ca="1" si="408"/>
        <v>11.82197</v>
      </c>
      <c r="AF336" s="16">
        <f t="shared" ca="1" si="408"/>
        <v>11.831173333333332</v>
      </c>
      <c r="AG336" s="16">
        <f t="shared" ca="1" si="408"/>
        <v>11.84409</v>
      </c>
      <c r="AH336" s="16">
        <f t="shared" ca="1" si="408"/>
        <v>11.858996666666666</v>
      </c>
      <c r="AI336" s="16">
        <f t="shared" ca="1" si="408"/>
        <v>11.791626666666666</v>
      </c>
      <c r="AJ336" s="16">
        <f t="shared" ca="1" si="408"/>
        <v>11.711486666666666</v>
      </c>
      <c r="AK336" s="16">
        <f t="shared" ca="1" si="408"/>
        <v>11.580046666666666</v>
      </c>
      <c r="AL336" s="16">
        <f t="shared" ca="1" si="408"/>
        <v>11.192440000000001</v>
      </c>
      <c r="AM336" s="16">
        <f t="shared" ca="1" si="408"/>
        <v>9.8014266666666678</v>
      </c>
      <c r="AN336" s="16">
        <f t="shared" ca="1" si="408"/>
        <v>6.2219300000000004</v>
      </c>
      <c r="AO336" s="16"/>
      <c r="AP336" s="16"/>
      <c r="AQ336" s="16"/>
      <c r="AR336" s="16"/>
      <c r="AU336" s="33">
        <f t="shared" ca="1" si="400"/>
        <v>11.858996666666666</v>
      </c>
    </row>
    <row r="337" spans="1:51" x14ac:dyDescent="0.3">
      <c r="A337" s="133">
        <v>331</v>
      </c>
      <c r="B337" s="22" t="s">
        <v>56</v>
      </c>
      <c r="C337" s="24">
        <f ca="1">C336/C332</f>
        <v>5.6289899027258947</v>
      </c>
      <c r="D337" s="24">
        <f t="shared" ref="D337:O337" ca="1" si="409">D336/D332</f>
        <v>5.1808781528508998</v>
      </c>
      <c r="E337" s="24">
        <f t="shared" ca="1" si="409"/>
        <v>5.1012787549592193</v>
      </c>
      <c r="F337" s="24">
        <f t="shared" ca="1" si="409"/>
        <v>4.802378759231428</v>
      </c>
      <c r="G337" s="24">
        <f t="shared" ca="1" si="409"/>
        <v>4.3556673572062747</v>
      </c>
      <c r="H337" s="24">
        <f t="shared" ca="1" si="409"/>
        <v>3.7505596749356216</v>
      </c>
      <c r="I337" s="24">
        <f t="shared" ca="1" si="409"/>
        <v>3.1643263588076125</v>
      </c>
      <c r="J337" s="24">
        <f t="shared" ca="1" si="409"/>
        <v>1.9990113405059611</v>
      </c>
      <c r="K337" s="24">
        <f t="shared" ca="1" si="409"/>
        <v>1.3320908750215237</v>
      </c>
      <c r="L337" s="24">
        <f t="shared" ca="1" si="409"/>
        <v>0.88202349011176451</v>
      </c>
      <c r="M337" s="24">
        <f t="shared" ca="1" si="409"/>
        <v>0.48136546287856413</v>
      </c>
      <c r="N337" s="24">
        <f t="shared" ca="1" si="409"/>
        <v>0.20274464754542962</v>
      </c>
      <c r="O337" s="24">
        <f t="shared" ca="1" si="409"/>
        <v>8.5374026517921309E-2</v>
      </c>
      <c r="P337" s="24"/>
      <c r="Q337" s="24"/>
      <c r="R337" s="24"/>
      <c r="S337" s="24"/>
      <c r="Y337" s="15">
        <v>0.12</v>
      </c>
      <c r="Z337" s="15">
        <f t="shared" si="402"/>
        <v>0.06</v>
      </c>
      <c r="AA337" s="20">
        <v>0.5</v>
      </c>
      <c r="AB337" s="16">
        <f t="shared" ref="AB337:AN337" ca="1" si="410">Price-Dir_Cost-AB323</f>
        <v>11.866056666666665</v>
      </c>
      <c r="AC337" s="16">
        <f t="shared" ca="1" si="410"/>
        <v>11.8919</v>
      </c>
      <c r="AD337" s="16">
        <f t="shared" ca="1" si="410"/>
        <v>11.906188333333333</v>
      </c>
      <c r="AE337" s="16">
        <f t="shared" ca="1" si="410"/>
        <v>11.925105</v>
      </c>
      <c r="AF337" s="16">
        <f t="shared" ca="1" si="410"/>
        <v>11.943806666666667</v>
      </c>
      <c r="AG337" s="16">
        <f t="shared" ca="1" si="410"/>
        <v>11.972885</v>
      </c>
      <c r="AH337" s="16">
        <f t="shared" ca="1" si="410"/>
        <v>12.008668333333333</v>
      </c>
      <c r="AI337" s="16">
        <f t="shared" ca="1" si="410"/>
        <v>12.020893333333333</v>
      </c>
      <c r="AJ337" s="16">
        <f t="shared" ca="1" si="410"/>
        <v>12.040583333333334</v>
      </c>
      <c r="AK337" s="16">
        <f t="shared" ca="1" si="410"/>
        <v>12.049038333333334</v>
      </c>
      <c r="AL337" s="16">
        <f t="shared" ca="1" si="410"/>
        <v>11.97137</v>
      </c>
      <c r="AM337" s="16">
        <f t="shared" ca="1" si="410"/>
        <v>11.417663333333333</v>
      </c>
      <c r="AN337" s="16">
        <f t="shared" ca="1" si="410"/>
        <v>9.7160450000000012</v>
      </c>
      <c r="AO337" s="16"/>
      <c r="AP337" s="16"/>
      <c r="AQ337" s="16"/>
      <c r="AR337" s="16"/>
      <c r="AU337" s="33">
        <f t="shared" ca="1" si="400"/>
        <v>12.049038333333334</v>
      </c>
    </row>
    <row r="338" spans="1:51" x14ac:dyDescent="0.3">
      <c r="A338" s="133">
        <v>332</v>
      </c>
      <c r="B338" s="22" t="s">
        <v>57</v>
      </c>
      <c r="C338" s="25">
        <f ca="1">C336+C332</f>
        <v>3.5845600000000002</v>
      </c>
      <c r="D338" s="25">
        <f t="shared" ref="D338:O338" ca="1" si="411">D336+D332</f>
        <v>3.5924499999999999</v>
      </c>
      <c r="E338" s="25">
        <f t="shared" ca="1" si="411"/>
        <v>3.5832199999999998</v>
      </c>
      <c r="F338" s="25">
        <f t="shared" ca="1" si="411"/>
        <v>3.5905699999999996</v>
      </c>
      <c r="G338" s="25">
        <f t="shared" ca="1" si="411"/>
        <v>3.6193600000000004</v>
      </c>
      <c r="H338" s="25">
        <f t="shared" ca="1" si="411"/>
        <v>3.67109</v>
      </c>
      <c r="I338" s="25">
        <f t="shared" ca="1" si="411"/>
        <v>3.73969</v>
      </c>
      <c r="J338" s="25">
        <f t="shared" ca="1" si="411"/>
        <v>4.1254399999999993</v>
      </c>
      <c r="K338" s="25">
        <f t="shared" ca="1" si="411"/>
        <v>4.6049000000000007</v>
      </c>
      <c r="L338" s="25">
        <f t="shared" ca="1" si="411"/>
        <v>5.2959200000000006</v>
      </c>
      <c r="M338" s="25">
        <f t="shared" ca="1" si="411"/>
        <v>6.9232800000000001</v>
      </c>
      <c r="N338" s="25">
        <f t="shared" ca="1" si="411"/>
        <v>11.663519999999998</v>
      </c>
      <c r="O338" s="25">
        <f t="shared" ca="1" si="411"/>
        <v>22.754530000000003</v>
      </c>
      <c r="P338" s="25"/>
      <c r="Q338" s="25"/>
      <c r="R338" s="25"/>
      <c r="S338" s="25"/>
      <c r="Y338" s="15">
        <v>0.12</v>
      </c>
      <c r="Z338" s="15">
        <f t="shared" si="402"/>
        <v>3.9999999999999994E-2</v>
      </c>
      <c r="AA338" s="20">
        <f>1/3</f>
        <v>0.33333333333333331</v>
      </c>
      <c r="AB338" s="16">
        <f t="shared" ref="AB338:AN338" ca="1" si="412">Price-Dir_Cost-AB324</f>
        <v>11.896097777777777</v>
      </c>
      <c r="AC338" s="16">
        <f t="shared" ca="1" si="412"/>
        <v>11.924189999999999</v>
      </c>
      <c r="AD338" s="16">
        <f t="shared" ca="1" si="412"/>
        <v>11.938815555555555</v>
      </c>
      <c r="AE338" s="16">
        <f t="shared" ca="1" si="412"/>
        <v>11.959483333333333</v>
      </c>
      <c r="AF338" s="16">
        <f t="shared" ca="1" si="412"/>
        <v>11.981351111111112</v>
      </c>
      <c r="AG338" s="16">
        <f t="shared" ca="1" si="412"/>
        <v>12.015816666666666</v>
      </c>
      <c r="AH338" s="16">
        <f t="shared" ca="1" si="412"/>
        <v>12.058558888888889</v>
      </c>
      <c r="AI338" s="16">
        <f t="shared" ca="1" si="412"/>
        <v>12.097315555555555</v>
      </c>
      <c r="AJ338" s="16">
        <f t="shared" ca="1" si="412"/>
        <v>12.150282222222222</v>
      </c>
      <c r="AK338" s="16">
        <f t="shared" ca="1" si="412"/>
        <v>12.205368888888888</v>
      </c>
      <c r="AL338" s="16">
        <f t="shared" ca="1" si="412"/>
        <v>12.231013333333333</v>
      </c>
      <c r="AM338" s="16">
        <f t="shared" ca="1" si="412"/>
        <v>11.956408888888889</v>
      </c>
      <c r="AN338" s="16">
        <f t="shared" ca="1" si="412"/>
        <v>10.880750000000001</v>
      </c>
      <c r="AO338" s="16"/>
      <c r="AP338" s="16"/>
      <c r="AQ338" s="16"/>
      <c r="AR338" s="16"/>
      <c r="AU338" s="33">
        <f t="shared" ca="1" si="400"/>
        <v>12.231013333333333</v>
      </c>
    </row>
    <row r="339" spans="1:51" x14ac:dyDescent="0.3">
      <c r="A339" s="133">
        <v>333</v>
      </c>
      <c r="B339" s="26" t="s">
        <v>58</v>
      </c>
      <c r="C339" s="27">
        <f t="shared" ref="C339:O339" ca="1" si="413">Price-Dir_Cost-C338</f>
        <v>11.41544</v>
      </c>
      <c r="D339" s="28">
        <f t="shared" ca="1" si="413"/>
        <v>11.407550000000001</v>
      </c>
      <c r="E339" s="28">
        <f t="shared" ca="1" si="413"/>
        <v>11.416779999999999</v>
      </c>
      <c r="F339" s="28">
        <f t="shared" ca="1" si="413"/>
        <v>11.40943</v>
      </c>
      <c r="G339" s="28">
        <f t="shared" ca="1" si="413"/>
        <v>11.38064</v>
      </c>
      <c r="H339" s="28">
        <f t="shared" ca="1" si="413"/>
        <v>11.32891</v>
      </c>
      <c r="I339" s="28">
        <f t="shared" ca="1" si="413"/>
        <v>11.26031</v>
      </c>
      <c r="J339" s="28">
        <f t="shared" ca="1" si="413"/>
        <v>10.874560000000001</v>
      </c>
      <c r="K339" s="28">
        <f t="shared" ca="1" si="413"/>
        <v>10.395099999999999</v>
      </c>
      <c r="L339" s="28">
        <f t="shared" ca="1" si="413"/>
        <v>9.7040799999999994</v>
      </c>
      <c r="M339" s="28">
        <f t="shared" ca="1" si="413"/>
        <v>8.0767199999999999</v>
      </c>
      <c r="N339" s="28">
        <f t="shared" ca="1" si="413"/>
        <v>3.3364800000000017</v>
      </c>
      <c r="O339" s="28">
        <f t="shared" ca="1" si="413"/>
        <v>-7.7545300000000026</v>
      </c>
      <c r="P339" s="28"/>
      <c r="Q339" s="28"/>
      <c r="R339" s="28"/>
      <c r="S339" s="28"/>
      <c r="Y339" s="15">
        <v>0.12</v>
      </c>
      <c r="Z339" s="15">
        <f t="shared" si="402"/>
        <v>0.03</v>
      </c>
      <c r="AA339" s="20">
        <v>0.25</v>
      </c>
      <c r="AB339" s="16">
        <f t="shared" ref="AB339:AN339" ca="1" si="414">Price-Dir_Cost-AB325</f>
        <v>11.911118333333333</v>
      </c>
      <c r="AC339" s="16">
        <f t="shared" ca="1" si="414"/>
        <v>11.940335000000001</v>
      </c>
      <c r="AD339" s="16">
        <f t="shared" ca="1" si="414"/>
        <v>11.955129166666666</v>
      </c>
      <c r="AE339" s="16">
        <f t="shared" ca="1" si="414"/>
        <v>11.976672499999999</v>
      </c>
      <c r="AF339" s="16">
        <f t="shared" ca="1" si="414"/>
        <v>12.000123333333333</v>
      </c>
      <c r="AG339" s="16">
        <f t="shared" ca="1" si="414"/>
        <v>12.0372825</v>
      </c>
      <c r="AH339" s="16">
        <f t="shared" ca="1" si="414"/>
        <v>12.083504166666668</v>
      </c>
      <c r="AI339" s="16">
        <f t="shared" ca="1" si="414"/>
        <v>12.135526666666667</v>
      </c>
      <c r="AJ339" s="16">
        <f t="shared" ca="1" si="414"/>
        <v>12.205131666666666</v>
      </c>
      <c r="AK339" s="16">
        <f t="shared" ca="1" si="414"/>
        <v>12.283534166666666</v>
      </c>
      <c r="AL339" s="16">
        <f t="shared" ca="1" si="414"/>
        <v>12.360835</v>
      </c>
      <c r="AM339" s="16">
        <f t="shared" ca="1" si="414"/>
        <v>12.225781666666666</v>
      </c>
      <c r="AN339" s="16">
        <f t="shared" ca="1" si="414"/>
        <v>11.4631025</v>
      </c>
      <c r="AO339" s="16"/>
      <c r="AP339" s="16"/>
      <c r="AQ339" s="16"/>
      <c r="AR339" s="16"/>
      <c r="AU339" s="33">
        <f t="shared" ca="1" si="400"/>
        <v>12.360835</v>
      </c>
    </row>
    <row r="340" spans="1:51" x14ac:dyDescent="0.3">
      <c r="A340" s="133">
        <v>334</v>
      </c>
      <c r="B340" s="82"/>
      <c r="C340" s="83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1"/>
    </row>
    <row r="341" spans="1:51" x14ac:dyDescent="0.3">
      <c r="A341" s="133">
        <v>335</v>
      </c>
      <c r="B341" s="3" t="s">
        <v>117</v>
      </c>
      <c r="C341" s="135">
        <v>1</v>
      </c>
      <c r="D341" s="85">
        <v>0.99</v>
      </c>
      <c r="E341" s="85">
        <f ca="1">E342/($D342/$D341)</f>
        <v>0.94285714285714284</v>
      </c>
      <c r="F341" s="85">
        <f t="shared" ref="F341:S341" ca="1" si="415">F342/($D342/$D341)</f>
        <v>0.89571428571428569</v>
      </c>
      <c r="G341" s="85">
        <f t="shared" ca="1" si="415"/>
        <v>0.84857142857142853</v>
      </c>
      <c r="H341" s="85">
        <f t="shared" ca="1" si="415"/>
        <v>0.80142857142857138</v>
      </c>
      <c r="I341" s="85">
        <f t="shared" ca="1" si="415"/>
        <v>0.75428571428571423</v>
      </c>
      <c r="J341" s="85">
        <f t="shared" ca="1" si="415"/>
        <v>0.70714285714285718</v>
      </c>
      <c r="K341" s="85">
        <f t="shared" ca="1" si="415"/>
        <v>0.66</v>
      </c>
      <c r="L341" s="85">
        <f t="shared" ca="1" si="415"/>
        <v>0.61285714285714288</v>
      </c>
      <c r="M341" s="85">
        <f t="shared" ca="1" si="415"/>
        <v>0.56571428571428573</v>
      </c>
      <c r="N341" s="85">
        <f t="shared" ca="1" si="415"/>
        <v>0.51857142857142857</v>
      </c>
      <c r="O341" s="85">
        <f t="shared" ca="1" si="415"/>
        <v>0.47142857142857142</v>
      </c>
      <c r="P341" s="85">
        <f t="shared" ca="1" si="415"/>
        <v>0.42428571428571427</v>
      </c>
      <c r="Q341" s="85">
        <f t="shared" ca="1" si="415"/>
        <v>0.37714285714285711</v>
      </c>
      <c r="R341" s="85" t="e">
        <f t="shared" ca="1" si="415"/>
        <v>#VALUE!</v>
      </c>
      <c r="S341" s="85" t="e">
        <f t="shared" ca="1" si="415"/>
        <v>#VALUE!</v>
      </c>
      <c r="Y341" s="14" t="s">
        <v>73</v>
      </c>
    </row>
    <row r="342" spans="1:51" x14ac:dyDescent="0.3">
      <c r="A342" s="133">
        <v>336</v>
      </c>
      <c r="B342" s="8" t="s">
        <v>96</v>
      </c>
      <c r="C342" s="9" t="s">
        <v>54</v>
      </c>
      <c r="D342" s="9">
        <f ca="1">OFFSET(WLC!$B$1011,0,Sintesi!D$3)</f>
        <v>105</v>
      </c>
      <c r="E342" s="9">
        <f ca="1">OFFSET(WLC!$B$1011,0,Sintesi!E$3)</f>
        <v>100</v>
      </c>
      <c r="F342" s="9">
        <f ca="1">OFFSET(WLC!$B$1011,0,Sintesi!F$3)</f>
        <v>95</v>
      </c>
      <c r="G342" s="9">
        <f ca="1">OFFSET(WLC!$B$1011,0,Sintesi!G$3)</f>
        <v>90</v>
      </c>
      <c r="H342" s="9">
        <f ca="1">OFFSET(WLC!$B$1011,0,Sintesi!H$3)</f>
        <v>85</v>
      </c>
      <c r="I342" s="9">
        <f ca="1">OFFSET(WLC!$B$1011,0,Sintesi!I$3)</f>
        <v>80</v>
      </c>
      <c r="J342" s="9">
        <f ca="1">OFFSET(WLC!$B$1011,0,Sintesi!J$3)</f>
        <v>75</v>
      </c>
      <c r="K342" s="9">
        <f ca="1">OFFSET(WLC!$B$1011,0,Sintesi!K$3)</f>
        <v>70</v>
      </c>
      <c r="L342" s="9">
        <f ca="1">OFFSET(WLC!$B$1011,0,Sintesi!L$3)</f>
        <v>65</v>
      </c>
      <c r="M342" s="9">
        <f ca="1">OFFSET(WLC!$B$1011,0,Sintesi!M$3)</f>
        <v>60</v>
      </c>
      <c r="N342" s="9">
        <f ca="1">OFFSET(WLC!$B$1011,0,Sintesi!N$3)</f>
        <v>55</v>
      </c>
      <c r="O342" s="10">
        <f ca="1">OFFSET(WLC!$B$1011,0,Sintesi!O$3)</f>
        <v>50</v>
      </c>
      <c r="P342" s="10">
        <f ca="1">OFFSET(WLC!$B$1011,0,Sintesi!P$3)</f>
        <v>45</v>
      </c>
      <c r="Q342" s="11">
        <f ca="1">OFFSET(WLC!$B$1011,0,Sintesi!Q$3)</f>
        <v>40</v>
      </c>
      <c r="R342" s="11" t="s">
        <v>66</v>
      </c>
      <c r="S342" s="11" t="s">
        <v>66</v>
      </c>
      <c r="Y342" s="9" t="s">
        <v>71</v>
      </c>
      <c r="Z342" s="9" t="s">
        <v>72</v>
      </c>
      <c r="AA342" s="9" t="s">
        <v>74</v>
      </c>
      <c r="AB342" s="9" t="str">
        <f t="shared" ref="AB342" si="416">C342</f>
        <v>Push</v>
      </c>
      <c r="AC342" s="9">
        <f t="shared" ref="AC342" ca="1" si="417">D342</f>
        <v>105</v>
      </c>
      <c r="AD342" s="9">
        <f t="shared" ref="AD342" ca="1" si="418">E342</f>
        <v>100</v>
      </c>
      <c r="AE342" s="9">
        <f t="shared" ref="AE342" ca="1" si="419">F342</f>
        <v>95</v>
      </c>
      <c r="AF342" s="9">
        <f t="shared" ref="AF342" ca="1" si="420">G342</f>
        <v>90</v>
      </c>
      <c r="AG342" s="9">
        <f t="shared" ref="AG342" ca="1" si="421">H342</f>
        <v>85</v>
      </c>
      <c r="AH342" s="9">
        <f t="shared" ref="AH342" ca="1" si="422">I342</f>
        <v>80</v>
      </c>
      <c r="AI342" s="9">
        <f t="shared" ref="AI342" ca="1" si="423">J342</f>
        <v>75</v>
      </c>
      <c r="AJ342" s="9">
        <f t="shared" ref="AJ342" ca="1" si="424">K342</f>
        <v>70</v>
      </c>
      <c r="AK342" s="9">
        <f t="shared" ref="AK342" ca="1" si="425">L342</f>
        <v>65</v>
      </c>
      <c r="AL342" s="9">
        <f t="shared" ref="AL342" ca="1" si="426">M342</f>
        <v>60</v>
      </c>
      <c r="AM342" s="9">
        <f t="shared" ref="AM342" ca="1" si="427">N342</f>
        <v>55</v>
      </c>
      <c r="AN342" s="9">
        <f t="shared" ref="AN342" ca="1" si="428">O342</f>
        <v>50</v>
      </c>
      <c r="AO342" s="9">
        <f t="shared" ref="AO342" ca="1" si="429">P342</f>
        <v>45</v>
      </c>
      <c r="AP342" s="9">
        <f t="shared" ref="AP342" ca="1" si="430">Q342</f>
        <v>40</v>
      </c>
      <c r="AQ342" s="9" t="str">
        <f t="shared" ref="AQ342" si="431">R342</f>
        <v>ND</v>
      </c>
      <c r="AR342" s="9" t="str">
        <f t="shared" ref="AR342" si="432">S342</f>
        <v>ND</v>
      </c>
      <c r="AU342" s="32" t="s">
        <v>76</v>
      </c>
    </row>
    <row r="343" spans="1:51" x14ac:dyDescent="0.3">
      <c r="A343" s="133">
        <v>337</v>
      </c>
      <c r="B343" s="12" t="s">
        <v>1</v>
      </c>
      <c r="C343" s="13">
        <f ca="1">VLOOKUP($B343,OFFSET(Push!$N$2,2,0,78,5),4,FALSE)</f>
        <v>5283.9</v>
      </c>
      <c r="D343" s="13">
        <f ca="1">VLOOKUP($B343,OFFSET(WLC!$B$1011,2,Sintesi!D$3,78,5),4,FALSE)</f>
        <v>5284.7</v>
      </c>
      <c r="E343" s="13">
        <f ca="1">VLOOKUP($B343,OFFSET(WLC!$B$1011,2,Sintesi!E$3,78,5),4,FALSE)</f>
        <v>5284.6</v>
      </c>
      <c r="F343" s="13">
        <f ca="1">VLOOKUP($B343,OFFSET(WLC!$B$1011,2,Sintesi!F$3,78,5),4,FALSE)</f>
        <v>5283.9</v>
      </c>
      <c r="G343" s="13">
        <f ca="1">VLOOKUP($B343,OFFSET(WLC!$B$1011,2,Sintesi!G$3,78,5),4,FALSE)</f>
        <v>5283.8</v>
      </c>
      <c r="H343" s="13">
        <f ca="1">VLOOKUP($B343,OFFSET(WLC!$B$1011,2,Sintesi!H$3,78,5),4,FALSE)</f>
        <v>5282.9</v>
      </c>
      <c r="I343" s="13">
        <f ca="1">VLOOKUP($B343,OFFSET(WLC!$B$1011,2,Sintesi!I$3,78,5),4,FALSE)</f>
        <v>5281.1</v>
      </c>
      <c r="J343" s="13">
        <f ca="1">VLOOKUP($B343,OFFSET(WLC!$B$1011,2,Sintesi!J$3,78,5),4,FALSE)</f>
        <v>5279.1</v>
      </c>
      <c r="K343" s="13">
        <f ca="1">VLOOKUP($B343,OFFSET(WLC!$B$1011,2,Sintesi!K$3,78,5),4,FALSE)</f>
        <v>5275.7</v>
      </c>
      <c r="L343" s="13">
        <f ca="1">VLOOKUP($B343,OFFSET(WLC!$B$1011,2,Sintesi!L$3,78,5),4,FALSE)</f>
        <v>5269</v>
      </c>
      <c r="M343" s="13">
        <f ca="1">VLOOKUP($B343,OFFSET(WLC!$B$1011,2,Sintesi!M$3,78,5),4,FALSE)</f>
        <v>5265</v>
      </c>
      <c r="N343" s="13">
        <f ca="1">VLOOKUP($B343,OFFSET(WLC!$B$1011,2,Sintesi!N$3,78,5),4,FALSE)</f>
        <v>5252.1</v>
      </c>
      <c r="O343" s="13">
        <f ca="1">VLOOKUP($B343,OFFSET(WLC!$B$1011,2,Sintesi!O$3,78,5),4,FALSE)</f>
        <v>5225.5</v>
      </c>
      <c r="P343" s="13">
        <f ca="1">VLOOKUP($B343,OFFSET(WLC!$B$1011,2,Sintesi!P$3,78,5),4,FALSE)</f>
        <v>5181.7</v>
      </c>
      <c r="Q343" s="13">
        <f ca="1">VLOOKUP($B343,OFFSET(WLC!$B$1011,2,Sintesi!Q$3,78,5),4,FALSE)</f>
        <v>5096.3</v>
      </c>
      <c r="R343" s="13"/>
      <c r="S343" s="13"/>
      <c r="Y343" s="15">
        <v>0.12</v>
      </c>
      <c r="Z343" s="15">
        <f t="shared" ref="Z343:Z344" si="433">Y343*AA343</f>
        <v>0.96</v>
      </c>
      <c r="AA343" s="15">
        <v>8</v>
      </c>
      <c r="AB343" s="16">
        <f ca="1">HLOOKUP(AB$342,OFFSET($C$342,0,0,25,20),23,FALSE) + HLOOKUP(AB$342,OFFSET($C$342,0,0,25,20),19,FALSE)*($Z343/$Z$348)</f>
        <v>4.4857933333333335</v>
      </c>
      <c r="AC343" s="16">
        <f t="shared" ref="AC343:AP353" ca="1" si="434">HLOOKUP(AC$342,OFFSET($C$342,0,0,25,20),23,FALSE) + HLOOKUP(AC$342,OFFSET($C$342,0,0,25,20),19,FALSE)*($Z343/$Z$348)</f>
        <v>4.5836399999999999</v>
      </c>
      <c r="AD343" s="16">
        <f t="shared" ca="1" si="434"/>
        <v>4.5507</v>
      </c>
      <c r="AE343" s="16">
        <f t="shared" ca="1" si="434"/>
        <v>4.5978733333333333</v>
      </c>
      <c r="AF343" s="16">
        <f t="shared" ca="1" si="434"/>
        <v>4.7161900000000001</v>
      </c>
      <c r="AG343" s="16">
        <f t="shared" ca="1" si="434"/>
        <v>4.8776833333333336</v>
      </c>
      <c r="AH343" s="16">
        <f t="shared" ca="1" si="434"/>
        <v>5.3327033333333329</v>
      </c>
      <c r="AI343" s="16">
        <f t="shared" ca="1" si="434"/>
        <v>5.8366566666666664</v>
      </c>
      <c r="AJ343" s="16">
        <f t="shared" ca="1" si="434"/>
        <v>6.9694699999999994</v>
      </c>
      <c r="AK343" s="16">
        <f t="shared" ca="1" si="434"/>
        <v>9.5817966666666656</v>
      </c>
      <c r="AL343" s="16">
        <f t="shared" ca="1" si="434"/>
        <v>11.164616666666667</v>
      </c>
      <c r="AM343" s="16">
        <f t="shared" ca="1" si="434"/>
        <v>15.862683333333331</v>
      </c>
      <c r="AN343" s="16">
        <f t="shared" ca="1" si="434"/>
        <v>25.242639999999998</v>
      </c>
      <c r="AO343" s="16">
        <f t="shared" ca="1" si="434"/>
        <v>39.366019999999999</v>
      </c>
      <c r="AP343" s="16">
        <f t="shared" ca="1" si="434"/>
        <v>72.384106666666668</v>
      </c>
      <c r="AQ343" s="16"/>
      <c r="AR343" s="16"/>
      <c r="AU343" s="12" t="s">
        <v>77</v>
      </c>
      <c r="AV343" s="12" t="s">
        <v>78</v>
      </c>
      <c r="AW343" s="12" t="s">
        <v>79</v>
      </c>
      <c r="AX343" s="12" t="s">
        <v>80</v>
      </c>
      <c r="AY343" s="34" t="s">
        <v>82</v>
      </c>
    </row>
    <row r="344" spans="1:51" x14ac:dyDescent="0.3">
      <c r="A344" s="133">
        <v>338</v>
      </c>
      <c r="B344" s="12" t="s">
        <v>2</v>
      </c>
      <c r="C344" s="13">
        <f ca="1">VLOOKUP($B344,OFFSET(Push!$N$2,2,0,78,5),4,FALSE)</f>
        <v>24.226780000000002</v>
      </c>
      <c r="D344" s="13">
        <f ca="1">VLOOKUP($B344,OFFSET(WLC!$B$1011,2,Sintesi!D$3,78,5),4,FALSE)</f>
        <v>24.464410000000001</v>
      </c>
      <c r="E344" s="13">
        <f ca="1">VLOOKUP($B344,OFFSET(WLC!$B$1011,2,Sintesi!E$3,78,5),4,FALSE)</f>
        <v>24.42841</v>
      </c>
      <c r="F344" s="13">
        <f ca="1">VLOOKUP($B344,OFFSET(WLC!$B$1011,2,Sintesi!F$3,78,5),4,FALSE)</f>
        <v>24.60932</v>
      </c>
      <c r="G344" s="13">
        <f ca="1">VLOOKUP($B344,OFFSET(WLC!$B$1011,2,Sintesi!G$3,78,5),4,FALSE)</f>
        <v>24.9038</v>
      </c>
      <c r="H344" s="13">
        <f ca="1">VLOOKUP($B344,OFFSET(WLC!$B$1011,2,Sintesi!H$3,78,5),4,FALSE)</f>
        <v>25.3277</v>
      </c>
      <c r="I344" s="13">
        <f ca="1">VLOOKUP($B344,OFFSET(WLC!$B$1011,2,Sintesi!I$3,78,5),4,FALSE)</f>
        <v>26.1709</v>
      </c>
      <c r="J344" s="13">
        <f ca="1">VLOOKUP($B344,OFFSET(WLC!$B$1011,2,Sintesi!J$3,78,5),4,FALSE)</f>
        <v>27.146930000000001</v>
      </c>
      <c r="K344" s="13">
        <f ca="1">VLOOKUP($B344,OFFSET(WLC!$B$1011,2,Sintesi!K$3,78,5),4,FALSE)</f>
        <v>28.765260000000001</v>
      </c>
      <c r="L344" s="13">
        <f ca="1">VLOOKUP($B344,OFFSET(WLC!$B$1011,2,Sintesi!L$3,78,5),4,FALSE)</f>
        <v>32.459119999999999</v>
      </c>
      <c r="M344" s="13">
        <f ca="1">VLOOKUP($B344,OFFSET(WLC!$B$1011,2,Sintesi!M$3,78,5),4,FALSE)</f>
        <v>34.982080000000003</v>
      </c>
      <c r="N344" s="13">
        <f ca="1">VLOOKUP($B344,OFFSET(WLC!$B$1011,2,Sintesi!N$3,78,5),4,FALSE)</f>
        <v>40.777900000000002</v>
      </c>
      <c r="O344" s="13">
        <f ca="1">VLOOKUP($B344,OFFSET(WLC!$B$1011,2,Sintesi!O$3,78,5),4,FALSE)</f>
        <v>51.929499999999997</v>
      </c>
      <c r="P344" s="13">
        <f ca="1">VLOOKUP($B344,OFFSET(WLC!$B$1011,2,Sintesi!P$3,78,5),4,FALSE)</f>
        <v>66.129670000000004</v>
      </c>
      <c r="Q344" s="13">
        <f ca="1">VLOOKUP($B344,OFFSET(WLC!$B$1011,2,Sintesi!Q$3,78,5),4,FALSE)</f>
        <v>96.869110000000006</v>
      </c>
      <c r="R344" s="13"/>
      <c r="S344" s="13"/>
      <c r="Y344" s="15">
        <v>0.12</v>
      </c>
      <c r="Z344" s="15">
        <f t="shared" si="433"/>
        <v>0.84</v>
      </c>
      <c r="AA344" s="15">
        <v>7</v>
      </c>
      <c r="AB344" s="16">
        <f t="shared" ref="AB344:AB353" ca="1" si="435">HLOOKUP(AB$342,OFFSET($C$342,0,0,25,20),23,FALSE) + HLOOKUP(AB$342,OFFSET($C$342,0,0,25,20),19,FALSE)*($Z344/$Z$348)</f>
        <v>4.3055466666666664</v>
      </c>
      <c r="AC344" s="16">
        <f t="shared" ca="1" si="434"/>
        <v>4.3876400000000002</v>
      </c>
      <c r="AD344" s="16">
        <f t="shared" ca="1" si="434"/>
        <v>4.3575299999999997</v>
      </c>
      <c r="AE344" s="16">
        <f t="shared" ca="1" si="434"/>
        <v>4.3967666666666663</v>
      </c>
      <c r="AF344" s="16">
        <f t="shared" ca="1" si="434"/>
        <v>4.4972200000000004</v>
      </c>
      <c r="AG344" s="16">
        <f t="shared" ca="1" si="434"/>
        <v>4.6341666666666672</v>
      </c>
      <c r="AH344" s="16">
        <f t="shared" ca="1" si="434"/>
        <v>5.0260366666666663</v>
      </c>
      <c r="AI344" s="16">
        <f t="shared" ca="1" si="434"/>
        <v>5.459203333333333</v>
      </c>
      <c r="AJ344" s="16">
        <f t="shared" ca="1" si="434"/>
        <v>6.4403699999999997</v>
      </c>
      <c r="AK344" s="16">
        <f t="shared" ca="1" si="434"/>
        <v>8.7096833333333343</v>
      </c>
      <c r="AL344" s="16">
        <f t="shared" ca="1" si="434"/>
        <v>10.077303333333335</v>
      </c>
      <c r="AM344" s="16">
        <f t="shared" ca="1" si="434"/>
        <v>14.164906666666667</v>
      </c>
      <c r="AN344" s="16">
        <f t="shared" ca="1" si="434"/>
        <v>22.336970000000001</v>
      </c>
      <c r="AO344" s="16">
        <f t="shared" ca="1" si="434"/>
        <v>34.669620000000002</v>
      </c>
      <c r="AP344" s="16">
        <f t="shared" ca="1" si="434"/>
        <v>63.54249333333334</v>
      </c>
      <c r="AQ344" s="16"/>
      <c r="AR344" s="16"/>
      <c r="AU344" s="33">
        <f ca="1">MIN(AB343:AP343)</f>
        <v>4.4857933333333335</v>
      </c>
      <c r="AV344" s="15" t="str">
        <f ca="1">INDEX($AB$342:$AP$342,1,MATCH(AU344,AB343:AP343,0))</f>
        <v>Push</v>
      </c>
      <c r="AW344" s="33">
        <f ca="1">AB343</f>
        <v>4.4857933333333335</v>
      </c>
      <c r="AX344" s="15">
        <f ca="1">CEILING(AC$342/0.995,1)</f>
        <v>106</v>
      </c>
      <c r="AY344" s="35">
        <f ca="1">(AW344-AU344)/AW344</f>
        <v>0</v>
      </c>
    </row>
    <row r="345" spans="1:51" x14ac:dyDescent="0.3">
      <c r="A345" s="133">
        <v>339</v>
      </c>
      <c r="B345" s="17" t="s">
        <v>5</v>
      </c>
      <c r="C345" s="18">
        <f ca="1">VLOOKUP($B345,OFFSET(Push!$N$2,2,0,78,5),4,FALSE)</f>
        <v>0</v>
      </c>
      <c r="D345" s="18">
        <f ca="1">VLOOKUP($B345,OFFSET(WLC!$B$1011,2,Sintesi!D$3,78,5),4,FALSE)</f>
        <v>0.47010000000000002</v>
      </c>
      <c r="E345" s="18">
        <f ca="1">VLOOKUP($B345,OFFSET(WLC!$B$1011,2,Sintesi!E$3,78,5),4,FALSE)</f>
        <v>0.60301000000000005</v>
      </c>
      <c r="F345" s="18">
        <f ca="1">VLOOKUP($B345,OFFSET(WLC!$B$1011,2,Sintesi!F$3,78,5),4,FALSE)</f>
        <v>0.83</v>
      </c>
      <c r="G345" s="18">
        <f ca="1">VLOOKUP($B345,OFFSET(WLC!$B$1011,2,Sintesi!G$3,78,5),4,FALSE)</f>
        <v>1.2260800000000001</v>
      </c>
      <c r="H345" s="18">
        <f ca="1">VLOOKUP($B345,OFFSET(WLC!$B$1011,2,Sintesi!H$3,78,5),4,FALSE)</f>
        <v>1.82033</v>
      </c>
      <c r="I345" s="18">
        <f ca="1">VLOOKUP($B345,OFFSET(WLC!$B$1011,2,Sintesi!I$3,78,5),4,FALSE)</f>
        <v>2.82673</v>
      </c>
      <c r="J345" s="18">
        <f ca="1">VLOOKUP($B345,OFFSET(WLC!$B$1011,2,Sintesi!J$3,78,5),4,FALSE)</f>
        <v>4.0620700000000003</v>
      </c>
      <c r="K345" s="18">
        <f ca="1">VLOOKUP($B345,OFFSET(WLC!$B$1011,2,Sintesi!K$3,78,5),4,FALSE)</f>
        <v>6.1194499999999996</v>
      </c>
      <c r="L345" s="18">
        <f ca="1">VLOOKUP($B345,OFFSET(WLC!$B$1011,2,Sintesi!L$3,78,5),4,FALSE)</f>
        <v>10.02969</v>
      </c>
      <c r="M345" s="18">
        <f ca="1">VLOOKUP($B345,OFFSET(WLC!$B$1011,2,Sintesi!M$3,78,5),4,FALSE)</f>
        <v>13.19004</v>
      </c>
      <c r="N345" s="18">
        <f ca="1">VLOOKUP($B345,OFFSET(WLC!$B$1011,2,Sintesi!N$3,78,5),4,FALSE)</f>
        <v>19.670390000000001</v>
      </c>
      <c r="O345" s="18">
        <f ca="1">VLOOKUP($B345,OFFSET(WLC!$B$1011,2,Sintesi!O$3,78,5),4,FALSE)</f>
        <v>31.660049999999998</v>
      </c>
      <c r="P345" s="18">
        <f ca="1">VLOOKUP($B345,OFFSET(WLC!$B$1011,2,Sintesi!P$3,78,5),4,FALSE)</f>
        <v>47.319249999999997</v>
      </c>
      <c r="Q345" s="18">
        <f ca="1">VLOOKUP($B345,OFFSET(WLC!$B$1011,2,Sintesi!Q$3,78,5),4,FALSE)</f>
        <v>79.929379999999995</v>
      </c>
      <c r="R345" s="18"/>
      <c r="S345" s="18"/>
      <c r="Y345" s="15">
        <v>0.12</v>
      </c>
      <c r="Z345" s="15">
        <f>Y345*AA345</f>
        <v>0.72</v>
      </c>
      <c r="AA345" s="15">
        <v>6</v>
      </c>
      <c r="AB345" s="16">
        <f t="shared" ca="1" si="435"/>
        <v>4.1253000000000002</v>
      </c>
      <c r="AC345" s="16">
        <f t="shared" ca="1" si="434"/>
        <v>4.1916400000000005</v>
      </c>
      <c r="AD345" s="16">
        <f t="shared" ca="1" si="434"/>
        <v>4.1643600000000003</v>
      </c>
      <c r="AE345" s="16">
        <f t="shared" ca="1" si="434"/>
        <v>4.1956600000000002</v>
      </c>
      <c r="AF345" s="16">
        <f t="shared" ca="1" si="434"/>
        <v>4.2782499999999999</v>
      </c>
      <c r="AG345" s="16">
        <f t="shared" ca="1" si="434"/>
        <v>4.3906499999999999</v>
      </c>
      <c r="AH345" s="16">
        <f t="shared" ca="1" si="434"/>
        <v>4.7193699999999996</v>
      </c>
      <c r="AI345" s="16">
        <f t="shared" ca="1" si="434"/>
        <v>5.0817499999999995</v>
      </c>
      <c r="AJ345" s="16">
        <f t="shared" ca="1" si="434"/>
        <v>5.91127</v>
      </c>
      <c r="AK345" s="16">
        <f t="shared" ca="1" si="434"/>
        <v>7.8375700000000004</v>
      </c>
      <c r="AL345" s="16">
        <f t="shared" ca="1" si="434"/>
        <v>8.9899900000000006</v>
      </c>
      <c r="AM345" s="16">
        <f t="shared" ca="1" si="434"/>
        <v>12.467129999999999</v>
      </c>
      <c r="AN345" s="16">
        <f t="shared" ca="1" si="434"/>
        <v>19.4313</v>
      </c>
      <c r="AO345" s="16">
        <f t="shared" ca="1" si="434"/>
        <v>29.973220000000001</v>
      </c>
      <c r="AP345" s="16">
        <f t="shared" ca="1" si="434"/>
        <v>54.700880000000005</v>
      </c>
      <c r="AQ345" s="16"/>
      <c r="AR345" s="16"/>
      <c r="AU345" s="33">
        <f t="shared" ref="AU345:AU354" ca="1" si="436">MIN(AB344:AP344)</f>
        <v>4.3055466666666664</v>
      </c>
      <c r="AV345" s="15" t="str">
        <f t="shared" ref="AV345:AV354" ca="1" si="437">INDEX($AB$342:$AP$342,1,MATCH(AU345,AB344:AP344,0))</f>
        <v>Push</v>
      </c>
      <c r="AW345" s="33">
        <f t="shared" ref="AW345:AW354" ca="1" si="438">AB344</f>
        <v>4.3055466666666664</v>
      </c>
      <c r="AX345" s="15">
        <f t="shared" ref="AX345:AX354" ca="1" si="439">CEILING(AC$342/0.995,1)</f>
        <v>106</v>
      </c>
      <c r="AY345" s="35">
        <f t="shared" ref="AY345:AY354" ca="1" si="440">(AW345-AU345)/AW345</f>
        <v>0</v>
      </c>
    </row>
    <row r="346" spans="1:51" x14ac:dyDescent="0.3">
      <c r="A346" s="133">
        <v>340</v>
      </c>
      <c r="B346" s="17" t="s">
        <v>6</v>
      </c>
      <c r="C346" s="18">
        <f ca="1">VLOOKUP($B346,OFFSET(Push!$N$2,2,0,78,5),4,FALSE)</f>
        <v>24.226780000000002</v>
      </c>
      <c r="D346" s="18">
        <f ca="1">VLOOKUP($B346,OFFSET(WLC!$B$1011,2,Sintesi!D$3,78,5),4,FALSE)</f>
        <v>23.994309999999999</v>
      </c>
      <c r="E346" s="18">
        <f ca="1">VLOOKUP($B346,OFFSET(WLC!$B$1011,2,Sintesi!E$3,78,5),4,FALSE)</f>
        <v>23.825399999999998</v>
      </c>
      <c r="F346" s="18">
        <f ca="1">VLOOKUP($B346,OFFSET(WLC!$B$1011,2,Sintesi!F$3,78,5),4,FALSE)</f>
        <v>23.779319999999998</v>
      </c>
      <c r="G346" s="18">
        <f ca="1">VLOOKUP($B346,OFFSET(WLC!$B$1011,2,Sintesi!G$3,78,5),4,FALSE)</f>
        <v>23.677720000000001</v>
      </c>
      <c r="H346" s="18">
        <f ca="1">VLOOKUP($B346,OFFSET(WLC!$B$1011,2,Sintesi!H$3,78,5),4,FALSE)</f>
        <v>23.507359999999998</v>
      </c>
      <c r="I346" s="18">
        <f ca="1">VLOOKUP($B346,OFFSET(WLC!$B$1011,2,Sintesi!I$3,78,5),4,FALSE)</f>
        <v>23.344169999999998</v>
      </c>
      <c r="J346" s="18">
        <f ca="1">VLOOKUP($B346,OFFSET(WLC!$B$1011,2,Sintesi!J$3,78,5),4,FALSE)</f>
        <v>23.084859999999999</v>
      </c>
      <c r="K346" s="18">
        <f ca="1">VLOOKUP($B346,OFFSET(WLC!$B$1011,2,Sintesi!K$3,78,5),4,FALSE)</f>
        <v>22.645810000000001</v>
      </c>
      <c r="L346" s="18">
        <f ca="1">VLOOKUP($B346,OFFSET(WLC!$B$1011,2,Sintesi!L$3,78,5),4,FALSE)</f>
        <v>22.42944</v>
      </c>
      <c r="M346" s="18">
        <f ca="1">VLOOKUP($B346,OFFSET(WLC!$B$1011,2,Sintesi!M$3,78,5),4,FALSE)</f>
        <v>21.79204</v>
      </c>
      <c r="N346" s="18">
        <f ca="1">VLOOKUP($B346,OFFSET(WLC!$B$1011,2,Sintesi!N$3,78,5),4,FALSE)</f>
        <v>21.107510000000001</v>
      </c>
      <c r="O346" s="18">
        <f ca="1">VLOOKUP($B346,OFFSET(WLC!$B$1011,2,Sintesi!O$3,78,5),4,FALSE)</f>
        <v>20.269459999999999</v>
      </c>
      <c r="P346" s="18">
        <f ca="1">VLOOKUP($B346,OFFSET(WLC!$B$1011,2,Sintesi!P$3,78,5),4,FALSE)</f>
        <v>18.810420000000001</v>
      </c>
      <c r="Q346" s="18">
        <f ca="1">VLOOKUP($B346,OFFSET(WLC!$B$1011,2,Sintesi!Q$3,78,5),4,FALSE)</f>
        <v>16.93974</v>
      </c>
      <c r="R346" s="18"/>
      <c r="S346" s="18"/>
      <c r="Y346" s="15">
        <v>0.12</v>
      </c>
      <c r="Z346" s="15">
        <f t="shared" ref="Z346:Z353" si="441">Y346*AA346</f>
        <v>0.6</v>
      </c>
      <c r="AA346" s="15">
        <v>5</v>
      </c>
      <c r="AB346" s="16">
        <f t="shared" ca="1" si="435"/>
        <v>3.9450533333333335</v>
      </c>
      <c r="AC346" s="16">
        <f t="shared" ca="1" si="434"/>
        <v>3.9956400000000003</v>
      </c>
      <c r="AD346" s="16">
        <f t="shared" ca="1" si="434"/>
        <v>3.97119</v>
      </c>
      <c r="AE346" s="16">
        <f t="shared" ca="1" si="434"/>
        <v>3.9945533333333332</v>
      </c>
      <c r="AF346" s="16">
        <f t="shared" ca="1" si="434"/>
        <v>4.0592800000000002</v>
      </c>
      <c r="AG346" s="16">
        <f t="shared" ca="1" si="434"/>
        <v>4.1471333333333336</v>
      </c>
      <c r="AH346" s="16">
        <f t="shared" ca="1" si="434"/>
        <v>4.412703333333333</v>
      </c>
      <c r="AI346" s="16">
        <f t="shared" ca="1" si="434"/>
        <v>4.704296666666667</v>
      </c>
      <c r="AJ346" s="16">
        <f t="shared" ca="1" si="434"/>
        <v>5.3821700000000003</v>
      </c>
      <c r="AK346" s="16">
        <f t="shared" ca="1" si="434"/>
        <v>6.9654566666666673</v>
      </c>
      <c r="AL346" s="16">
        <f t="shared" ca="1" si="434"/>
        <v>7.9026766666666663</v>
      </c>
      <c r="AM346" s="16">
        <f t="shared" ca="1" si="434"/>
        <v>10.769353333333333</v>
      </c>
      <c r="AN346" s="16">
        <f t="shared" ca="1" si="434"/>
        <v>16.52563</v>
      </c>
      <c r="AO346" s="16">
        <f t="shared" ca="1" si="434"/>
        <v>25.276820000000001</v>
      </c>
      <c r="AP346" s="16">
        <f t="shared" ca="1" si="434"/>
        <v>45.85926666666667</v>
      </c>
      <c r="AQ346" s="16"/>
      <c r="AR346" s="16"/>
      <c r="AU346" s="33">
        <f t="shared" ca="1" si="436"/>
        <v>4.1253000000000002</v>
      </c>
      <c r="AV346" s="15" t="str">
        <f t="shared" ca="1" si="437"/>
        <v>Push</v>
      </c>
      <c r="AW346" s="33">
        <f t="shared" ca="1" si="438"/>
        <v>4.1253000000000002</v>
      </c>
      <c r="AX346" s="15">
        <f t="shared" ca="1" si="439"/>
        <v>106</v>
      </c>
      <c r="AY346" s="35">
        <f t="shared" ca="1" si="440"/>
        <v>0</v>
      </c>
    </row>
    <row r="347" spans="1:51" x14ac:dyDescent="0.3">
      <c r="A347" s="133">
        <v>341</v>
      </c>
      <c r="B347" s="17" t="s">
        <v>8</v>
      </c>
      <c r="C347" s="18">
        <f ca="1">VLOOKUP($B347,OFFSET(Push!$N$2,2,0,78,5),4,FALSE)</f>
        <v>20.551259999999999</v>
      </c>
      <c r="D347" s="18">
        <f ca="1">VLOOKUP($B347,OFFSET(WLC!$B$1011,2,Sintesi!D$3,78,5),4,FALSE)</f>
        <v>20.319009999999999</v>
      </c>
      <c r="E347" s="18">
        <f ca="1">VLOOKUP($B347,OFFSET(WLC!$B$1011,2,Sintesi!E$3,78,5),4,FALSE)</f>
        <v>20.150040000000001</v>
      </c>
      <c r="F347" s="18">
        <f ca="1">VLOOKUP($B347,OFFSET(WLC!$B$1011,2,Sintesi!F$3,78,5),4,FALSE)</f>
        <v>20.10417</v>
      </c>
      <c r="G347" s="18">
        <f ca="1">VLOOKUP($B347,OFFSET(WLC!$B$1011,2,Sintesi!G$3,78,5),4,FALSE)</f>
        <v>20.002610000000001</v>
      </c>
      <c r="H347" s="18">
        <f ca="1">VLOOKUP($B347,OFFSET(WLC!$B$1011,2,Sintesi!H$3,78,5),4,FALSE)</f>
        <v>19.8322</v>
      </c>
      <c r="I347" s="18">
        <f ca="1">VLOOKUP($B347,OFFSET(WLC!$B$1011,2,Sintesi!I$3,78,5),4,FALSE)</f>
        <v>19.668700000000001</v>
      </c>
      <c r="J347" s="18">
        <f ca="1">VLOOKUP($B347,OFFSET(WLC!$B$1011,2,Sintesi!J$3,78,5),4,FALSE)</f>
        <v>19.410250000000001</v>
      </c>
      <c r="K347" s="18">
        <f ca="1">VLOOKUP($B347,OFFSET(WLC!$B$1011,2,Sintesi!K$3,78,5),4,FALSE)</f>
        <v>18.971360000000001</v>
      </c>
      <c r="L347" s="18">
        <f ca="1">VLOOKUP($B347,OFFSET(WLC!$B$1011,2,Sintesi!L$3,78,5),4,FALSE)</f>
        <v>18.75544</v>
      </c>
      <c r="M347" s="18">
        <f ca="1">VLOOKUP($B347,OFFSET(WLC!$B$1011,2,Sintesi!M$3,78,5),4,FALSE)</f>
        <v>18.11844</v>
      </c>
      <c r="N347" s="18">
        <f ca="1">VLOOKUP($B347,OFFSET(WLC!$B$1011,2,Sintesi!N$3,78,5),4,FALSE)</f>
        <v>17.43422</v>
      </c>
      <c r="O347" s="18">
        <f ca="1">VLOOKUP($B347,OFFSET(WLC!$B$1011,2,Sintesi!O$3,78,5),4,FALSE)</f>
        <v>16.599139999999998</v>
      </c>
      <c r="P347" s="18">
        <f ca="1">VLOOKUP($B347,OFFSET(WLC!$B$1011,2,Sintesi!P$3,78,5),4,FALSE)</f>
        <v>15.145530000000001</v>
      </c>
      <c r="Q347" s="18">
        <f ca="1">VLOOKUP($B347,OFFSET(WLC!$B$1011,2,Sintesi!Q$3,78,5),4,FALSE)</f>
        <v>13.28594</v>
      </c>
      <c r="R347" s="18"/>
      <c r="S347" s="18"/>
      <c r="Y347" s="15">
        <v>0.12</v>
      </c>
      <c r="Z347" s="15">
        <f t="shared" si="441"/>
        <v>0.48</v>
      </c>
      <c r="AA347" s="15">
        <v>4</v>
      </c>
      <c r="AB347" s="16">
        <f t="shared" ca="1" si="435"/>
        <v>3.7648066666666669</v>
      </c>
      <c r="AC347" s="16">
        <f t="shared" ca="1" si="434"/>
        <v>3.7996400000000001</v>
      </c>
      <c r="AD347" s="16">
        <f t="shared" ca="1" si="434"/>
        <v>3.7780199999999997</v>
      </c>
      <c r="AE347" s="16">
        <f t="shared" ca="1" si="434"/>
        <v>3.7934466666666666</v>
      </c>
      <c r="AF347" s="16">
        <f t="shared" ca="1" si="434"/>
        <v>3.8403100000000001</v>
      </c>
      <c r="AG347" s="16">
        <f t="shared" ca="1" si="434"/>
        <v>3.9036166666666663</v>
      </c>
      <c r="AH347" s="16">
        <f t="shared" ca="1" si="434"/>
        <v>4.1060366666666663</v>
      </c>
      <c r="AI347" s="16">
        <f t="shared" ca="1" si="434"/>
        <v>4.3268433333333327</v>
      </c>
      <c r="AJ347" s="16">
        <f t="shared" ca="1" si="434"/>
        <v>4.8530699999999998</v>
      </c>
      <c r="AK347" s="16">
        <f t="shared" ca="1" si="434"/>
        <v>6.0933433333333333</v>
      </c>
      <c r="AL347" s="16">
        <f t="shared" ca="1" si="434"/>
        <v>6.8153633333333339</v>
      </c>
      <c r="AM347" s="16">
        <f t="shared" ca="1" si="434"/>
        <v>9.0715766666666653</v>
      </c>
      <c r="AN347" s="16">
        <f t="shared" ca="1" si="434"/>
        <v>13.619959999999999</v>
      </c>
      <c r="AO347" s="16">
        <f t="shared" ca="1" si="434"/>
        <v>20.58042</v>
      </c>
      <c r="AP347" s="16">
        <f t="shared" ca="1" si="434"/>
        <v>37.017653333333335</v>
      </c>
      <c r="AQ347" s="16"/>
      <c r="AR347" s="16"/>
      <c r="AU347" s="33">
        <f t="shared" ca="1" si="436"/>
        <v>3.9450533333333335</v>
      </c>
      <c r="AV347" s="15" t="str">
        <f t="shared" ca="1" si="437"/>
        <v>Push</v>
      </c>
      <c r="AW347" s="33">
        <f t="shared" ca="1" si="438"/>
        <v>3.9450533333333335</v>
      </c>
      <c r="AX347" s="15">
        <f t="shared" ca="1" si="439"/>
        <v>106</v>
      </c>
      <c r="AY347" s="35">
        <f t="shared" ca="1" si="440"/>
        <v>0</v>
      </c>
    </row>
    <row r="348" spans="1:51" x14ac:dyDescent="0.3">
      <c r="A348" s="133">
        <v>342</v>
      </c>
      <c r="B348" s="17" t="s">
        <v>9</v>
      </c>
      <c r="C348" s="19">
        <f ca="1">VLOOKUP($B348,OFFSET(Push!$N$2,2,0,78,5),4,FALSE)</f>
        <v>0.86767000000000005</v>
      </c>
      <c r="D348" s="19">
        <f ca="1">VLOOKUP($B348,OFFSET(WLC!$B$1011,2,Sintesi!D$3,78,5),4,FALSE)</f>
        <v>0.86270999999999998</v>
      </c>
      <c r="E348" s="19">
        <f ca="1">VLOOKUP($B348,OFFSET(WLC!$B$1011,2,Sintesi!E$3,78,5),4,FALSE)</f>
        <v>0.86373999999999995</v>
      </c>
      <c r="F348" s="19">
        <f ca="1">VLOOKUP($B348,OFFSET(WLC!$B$1011,2,Sintesi!F$3,78,5),4,FALSE)</f>
        <v>0.85836000000000001</v>
      </c>
      <c r="G348" s="19">
        <f ca="1">VLOOKUP($B348,OFFSET(WLC!$B$1011,2,Sintesi!G$3,78,5),4,FALSE)</f>
        <v>0.84919999999999995</v>
      </c>
      <c r="H348" s="19">
        <f ca="1">VLOOKUP($B348,OFFSET(WLC!$B$1011,2,Sintesi!H$3,78,5),4,FALSE)</f>
        <v>0.83611000000000002</v>
      </c>
      <c r="I348" s="19">
        <f ca="1">VLOOKUP($B348,OFFSET(WLC!$B$1011,2,Sintesi!I$3,78,5),4,FALSE)</f>
        <v>0.80952000000000002</v>
      </c>
      <c r="J348" s="19">
        <f ca="1">VLOOKUP($B348,OFFSET(WLC!$B$1011,2,Sintesi!J$3,78,5),4,FALSE)</f>
        <v>0.78398999999999996</v>
      </c>
      <c r="K348" s="19">
        <f ca="1">VLOOKUP($B348,OFFSET(WLC!$B$1011,2,Sintesi!K$3,78,5),4,FALSE)</f>
        <v>0.74739999999999995</v>
      </c>
      <c r="L348" s="19">
        <f ca="1">VLOOKUP($B348,OFFSET(WLC!$B$1011,2,Sintesi!L$3,78,5),4,FALSE)</f>
        <v>0.68071999999999999</v>
      </c>
      <c r="M348" s="19">
        <f ca="1">VLOOKUP($B348,OFFSET(WLC!$B$1011,2,Sintesi!M$3,78,5),4,FALSE)</f>
        <v>0.63134999999999997</v>
      </c>
      <c r="N348" s="19">
        <f ca="1">VLOOKUP($B348,OFFSET(WLC!$B$1011,2,Sintesi!N$3,78,5),4,FALSE)</f>
        <v>0.55047999999999997</v>
      </c>
      <c r="O348" s="19">
        <f ca="1">VLOOKUP($B348,OFFSET(WLC!$B$1011,2,Sintesi!O$3,78,5),4,FALSE)</f>
        <v>0.38011</v>
      </c>
      <c r="P348" s="19">
        <f ca="1">VLOOKUP($B348,OFFSET(WLC!$B$1011,2,Sintesi!P$3,78,5),4,FALSE)</f>
        <v>0.29969000000000001</v>
      </c>
      <c r="Q348" s="19">
        <f ca="1">VLOOKUP($B348,OFFSET(WLC!$B$1011,2,Sintesi!Q$3,78,5),4,FALSE)</f>
        <v>0.25933</v>
      </c>
      <c r="R348" s="19"/>
      <c r="S348" s="19"/>
      <c r="Y348" s="15">
        <v>0.12</v>
      </c>
      <c r="Z348" s="15">
        <f t="shared" si="441"/>
        <v>0.36</v>
      </c>
      <c r="AA348" s="15">
        <v>3</v>
      </c>
      <c r="AB348" s="16">
        <f t="shared" ca="1" si="435"/>
        <v>3.5845600000000002</v>
      </c>
      <c r="AC348" s="16">
        <f t="shared" ca="1" si="434"/>
        <v>3.6036400000000004</v>
      </c>
      <c r="AD348" s="16">
        <f t="shared" ca="1" si="434"/>
        <v>3.5848499999999999</v>
      </c>
      <c r="AE348" s="16">
        <f t="shared" ca="1" si="434"/>
        <v>3.5923400000000001</v>
      </c>
      <c r="AF348" s="16">
        <f t="shared" ca="1" si="434"/>
        <v>3.62134</v>
      </c>
      <c r="AG348" s="16">
        <f t="shared" ca="1" si="434"/>
        <v>3.6600999999999999</v>
      </c>
      <c r="AH348" s="16">
        <f t="shared" ca="1" si="434"/>
        <v>3.7993699999999997</v>
      </c>
      <c r="AI348" s="16">
        <f t="shared" ca="1" si="434"/>
        <v>3.9493900000000002</v>
      </c>
      <c r="AJ348" s="16">
        <f t="shared" ca="1" si="434"/>
        <v>4.3239700000000001</v>
      </c>
      <c r="AK348" s="16">
        <f t="shared" ca="1" si="434"/>
        <v>5.2212300000000003</v>
      </c>
      <c r="AL348" s="16">
        <f t="shared" ca="1" si="434"/>
        <v>5.7280499999999996</v>
      </c>
      <c r="AM348" s="16">
        <f t="shared" ca="1" si="434"/>
        <v>7.3737999999999992</v>
      </c>
      <c r="AN348" s="16">
        <f t="shared" ca="1" si="434"/>
        <v>10.71429</v>
      </c>
      <c r="AO348" s="16">
        <f t="shared" ca="1" si="434"/>
        <v>15.88402</v>
      </c>
      <c r="AP348" s="16">
        <f t="shared" ca="1" si="434"/>
        <v>28.17604</v>
      </c>
      <c r="AQ348" s="16"/>
      <c r="AR348" s="16"/>
      <c r="AU348" s="33">
        <f t="shared" ca="1" si="436"/>
        <v>3.7648066666666669</v>
      </c>
      <c r="AV348" s="15" t="str">
        <f t="shared" ca="1" si="437"/>
        <v>Push</v>
      </c>
      <c r="AW348" s="33">
        <f t="shared" ca="1" si="438"/>
        <v>3.7648066666666669</v>
      </c>
      <c r="AX348" s="15">
        <f t="shared" ca="1" si="439"/>
        <v>106</v>
      </c>
      <c r="AY348" s="35">
        <f t="shared" ca="1" si="440"/>
        <v>0</v>
      </c>
    </row>
    <row r="349" spans="1:51" x14ac:dyDescent="0.3">
      <c r="A349" s="133">
        <v>343</v>
      </c>
      <c r="B349" s="12" t="s">
        <v>10</v>
      </c>
      <c r="C349" s="13">
        <f ca="1">VLOOKUP($B349,OFFSET(Push!$N$2,2,0,78,5),4,FALSE)</f>
        <v>9.2286999999999999</v>
      </c>
      <c r="D349" s="13">
        <f ca="1">VLOOKUP($B349,OFFSET(WLC!$B$1011,2,Sintesi!D$3,78,5),4,FALSE)</f>
        <v>9.4368300000000005</v>
      </c>
      <c r="E349" s="13">
        <f ca="1">VLOOKUP($B349,OFFSET(WLC!$B$1011,2,Sintesi!E$3,78,5),4,FALSE)</f>
        <v>9.3870199999999997</v>
      </c>
      <c r="F349" s="13">
        <f ca="1">VLOOKUP($B349,OFFSET(WLC!$B$1011,2,Sintesi!F$3,78,5),4,FALSE)</f>
        <v>9.4406499999999998</v>
      </c>
      <c r="G349" s="13">
        <f ca="1">VLOOKUP($B349,OFFSET(WLC!$B$1011,2,Sintesi!G$3,78,5),4,FALSE)</f>
        <v>9.5283800000000003</v>
      </c>
      <c r="H349" s="13">
        <f ca="1">VLOOKUP($B349,OFFSET(WLC!$B$1011,2,Sintesi!H$3,78,5),4,FALSE)</f>
        <v>9.5959800000000008</v>
      </c>
      <c r="I349" s="13">
        <f ca="1">VLOOKUP($B349,OFFSET(WLC!$B$1011,2,Sintesi!I$3,78,5),4,FALSE)</f>
        <v>10.13993</v>
      </c>
      <c r="J349" s="13">
        <f ca="1">VLOOKUP($B349,OFFSET(WLC!$B$1011,2,Sintesi!J$3,78,5),4,FALSE)</f>
        <v>10.882899999999999</v>
      </c>
      <c r="K349" s="13">
        <f ca="1">VLOOKUP($B349,OFFSET(WLC!$B$1011,2,Sintesi!K$3,78,5),4,FALSE)</f>
        <v>12.66516</v>
      </c>
      <c r="L349" s="13">
        <f ca="1">VLOOKUP($B349,OFFSET(WLC!$B$1011,2,Sintesi!L$3,78,5),4,FALSE)</f>
        <v>16.03556</v>
      </c>
      <c r="M349" s="13">
        <f ca="1">VLOOKUP($B349,OFFSET(WLC!$B$1011,2,Sintesi!M$3,78,5),4,FALSE)</f>
        <v>18.613060000000001</v>
      </c>
      <c r="N349" s="13">
        <f ca="1">VLOOKUP($B349,OFFSET(WLC!$B$1011,2,Sintesi!N$3,78,5),4,FALSE)</f>
        <v>24.964169999999999</v>
      </c>
      <c r="O349" s="13">
        <f ca="1">VLOOKUP($B349,OFFSET(WLC!$B$1011,2,Sintesi!O$3,78,5),4,FALSE)</f>
        <v>33.246729999999999</v>
      </c>
      <c r="P349" s="13">
        <f ca="1">VLOOKUP($B349,OFFSET(WLC!$B$1011,2,Sintesi!P$3,78,5),4,FALSE)</f>
        <v>49.346980000000002</v>
      </c>
      <c r="Q349" s="13">
        <f ca="1">VLOOKUP($B349,OFFSET(WLC!$B$1011,2,Sintesi!Q$3,78,5),4,FALSE)</f>
        <v>88.15343</v>
      </c>
      <c r="R349" s="13"/>
      <c r="S349" s="13"/>
      <c r="Y349" s="15">
        <v>0.12</v>
      </c>
      <c r="Z349" s="15">
        <f t="shared" si="441"/>
        <v>0.24</v>
      </c>
      <c r="AA349" s="15">
        <v>2</v>
      </c>
      <c r="AB349" s="16">
        <f t="shared" ca="1" si="435"/>
        <v>3.4043133333333335</v>
      </c>
      <c r="AC349" s="16">
        <f t="shared" ca="1" si="434"/>
        <v>3.4076400000000002</v>
      </c>
      <c r="AD349" s="16">
        <f t="shared" ca="1" si="434"/>
        <v>3.39168</v>
      </c>
      <c r="AE349" s="16">
        <f t="shared" ca="1" si="434"/>
        <v>3.3912333333333331</v>
      </c>
      <c r="AF349" s="16">
        <f t="shared" ca="1" si="434"/>
        <v>3.4023700000000003</v>
      </c>
      <c r="AG349" s="16">
        <f t="shared" ca="1" si="434"/>
        <v>3.4165833333333331</v>
      </c>
      <c r="AH349" s="16">
        <f t="shared" ca="1" si="434"/>
        <v>3.492703333333333</v>
      </c>
      <c r="AI349" s="16">
        <f t="shared" ca="1" si="434"/>
        <v>3.5719366666666668</v>
      </c>
      <c r="AJ349" s="16">
        <f t="shared" ca="1" si="434"/>
        <v>3.79487</v>
      </c>
      <c r="AK349" s="16">
        <f t="shared" ca="1" si="434"/>
        <v>4.3491166666666672</v>
      </c>
      <c r="AL349" s="16">
        <f t="shared" ca="1" si="434"/>
        <v>4.6407366666666672</v>
      </c>
      <c r="AM349" s="16">
        <f t="shared" ca="1" si="434"/>
        <v>5.6760233333333332</v>
      </c>
      <c r="AN349" s="16">
        <f t="shared" ca="1" si="434"/>
        <v>7.8086199999999995</v>
      </c>
      <c r="AO349" s="16">
        <f t="shared" ca="1" si="434"/>
        <v>11.187619999999999</v>
      </c>
      <c r="AP349" s="16">
        <f t="shared" ca="1" si="434"/>
        <v>19.334426666666666</v>
      </c>
      <c r="AQ349" s="16"/>
      <c r="AR349" s="16"/>
      <c r="AU349" s="33">
        <f t="shared" ca="1" si="436"/>
        <v>3.5845600000000002</v>
      </c>
      <c r="AV349" s="15" t="str">
        <f t="shared" ca="1" si="437"/>
        <v>Push</v>
      </c>
      <c r="AW349" s="33">
        <f t="shared" ca="1" si="438"/>
        <v>3.5845600000000002</v>
      </c>
      <c r="AX349" s="15">
        <f t="shared" ca="1" si="439"/>
        <v>106</v>
      </c>
      <c r="AY349" s="35">
        <f t="shared" ca="1" si="440"/>
        <v>0</v>
      </c>
    </row>
    <row r="350" spans="1:51" x14ac:dyDescent="0.3">
      <c r="A350" s="133">
        <v>344</v>
      </c>
      <c r="B350" s="12" t="s">
        <v>11</v>
      </c>
      <c r="C350" s="13">
        <f ca="1">VLOOKUP($B350,OFFSET(Push!$N$2,2,0,78,5),4,FALSE)</f>
        <v>1.32524</v>
      </c>
      <c r="D350" s="13">
        <f ca="1">VLOOKUP($B350,OFFSET(WLC!$B$1011,2,Sintesi!D$3,78,5),4,FALSE)</f>
        <v>1.4387700000000001</v>
      </c>
      <c r="E350" s="13">
        <f ca="1">VLOOKUP($B350,OFFSET(WLC!$B$1011,2,Sintesi!E$3,78,5),4,FALSE)</f>
        <v>1.4138299999999999</v>
      </c>
      <c r="F350" s="13">
        <f ca="1">VLOOKUP($B350,OFFSET(WLC!$B$1011,2,Sintesi!F$3,78,5),4,FALSE)</f>
        <v>1.4710099999999999</v>
      </c>
      <c r="G350" s="13">
        <f ca="1">VLOOKUP($B350,OFFSET(WLC!$B$1011,2,Sintesi!G$3,78,5),4,FALSE)</f>
        <v>1.5924700000000001</v>
      </c>
      <c r="H350" s="13">
        <f ca="1">VLOOKUP($B350,OFFSET(WLC!$B$1011,2,Sintesi!H$3,78,5),4,FALSE)</f>
        <v>1.77071</v>
      </c>
      <c r="I350" s="13">
        <f ca="1">VLOOKUP($B350,OFFSET(WLC!$B$1011,2,Sintesi!I$3,78,5),4,FALSE)</f>
        <v>2.23339</v>
      </c>
      <c r="J350" s="13">
        <f ca="1">VLOOKUP($B350,OFFSET(WLC!$B$1011,2,Sintesi!J$3,78,5),4,FALSE)</f>
        <v>2.7654700000000001</v>
      </c>
      <c r="K350" s="13">
        <f ca="1">VLOOKUP($B350,OFFSET(WLC!$B$1011,2,Sintesi!K$3,78,5),4,FALSE)</f>
        <v>3.8974000000000002</v>
      </c>
      <c r="L350" s="13">
        <f ca="1">VLOOKUP($B350,OFFSET(WLC!$B$1011,2,Sintesi!L$3,78,5),4,FALSE)</f>
        <v>6.47363</v>
      </c>
      <c r="M350" s="13">
        <f ca="1">VLOOKUP($B350,OFFSET(WLC!$B$1011,2,Sintesi!M$3,78,5),4,FALSE)</f>
        <v>8.0881500000000006</v>
      </c>
      <c r="N350" s="13">
        <f ca="1">VLOOKUP($B350,OFFSET(WLC!$B$1011,2,Sintesi!N$3,78,5),4,FALSE)</f>
        <v>12.57151</v>
      </c>
      <c r="O350" s="13">
        <f ca="1">VLOOKUP($B350,OFFSET(WLC!$B$1011,2,Sintesi!O$3,78,5),4,FALSE)</f>
        <v>21.617470000000001</v>
      </c>
      <c r="P350" s="13">
        <f ca="1">VLOOKUP($B350,OFFSET(WLC!$B$1011,2,Sintesi!P$3,78,5),4,FALSE)</f>
        <v>34.8964</v>
      </c>
      <c r="Q350" s="13">
        <f ca="1">VLOOKUP($B350,OFFSET(WLC!$B$1011,2,Sintesi!Q$3,78,5),4,FALSE)</f>
        <v>65.600499999999997</v>
      </c>
      <c r="R350" s="13"/>
      <c r="S350" s="13"/>
      <c r="Y350" s="15">
        <v>0.12</v>
      </c>
      <c r="Z350" s="15">
        <f t="shared" si="441"/>
        <v>0.12</v>
      </c>
      <c r="AA350" s="15">
        <v>1</v>
      </c>
      <c r="AB350" s="16">
        <f t="shared" ca="1" si="435"/>
        <v>3.2240666666666669</v>
      </c>
      <c r="AC350" s="16">
        <f t="shared" ca="1" si="434"/>
        <v>3.2116400000000005</v>
      </c>
      <c r="AD350" s="16">
        <f t="shared" ca="1" si="434"/>
        <v>3.1985099999999997</v>
      </c>
      <c r="AE350" s="16">
        <f t="shared" ca="1" si="434"/>
        <v>3.1901266666666666</v>
      </c>
      <c r="AF350" s="16">
        <f t="shared" ca="1" si="434"/>
        <v>3.1834000000000002</v>
      </c>
      <c r="AG350" s="16">
        <f t="shared" ca="1" si="434"/>
        <v>3.1730666666666667</v>
      </c>
      <c r="AH350" s="16">
        <f t="shared" ca="1" si="434"/>
        <v>3.1860366666666664</v>
      </c>
      <c r="AI350" s="16">
        <f t="shared" ca="1" si="434"/>
        <v>3.1944833333333333</v>
      </c>
      <c r="AJ350" s="16">
        <f t="shared" ca="1" si="434"/>
        <v>3.2657699999999998</v>
      </c>
      <c r="AK350" s="16">
        <f t="shared" ca="1" si="434"/>
        <v>3.4770033333333332</v>
      </c>
      <c r="AL350" s="16">
        <f t="shared" ca="1" si="434"/>
        <v>3.5534233333333334</v>
      </c>
      <c r="AM350" s="16">
        <f t="shared" ca="1" si="434"/>
        <v>3.9782466666666663</v>
      </c>
      <c r="AN350" s="16">
        <f t="shared" ca="1" si="434"/>
        <v>4.9029499999999997</v>
      </c>
      <c r="AO350" s="16">
        <f t="shared" ca="1" si="434"/>
        <v>6.4912200000000002</v>
      </c>
      <c r="AP350" s="16">
        <f t="shared" ca="1" si="434"/>
        <v>10.492813333333332</v>
      </c>
      <c r="AQ350" s="16"/>
      <c r="AR350" s="16"/>
      <c r="AU350" s="33">
        <f t="shared" ca="1" si="436"/>
        <v>3.3912333333333331</v>
      </c>
      <c r="AV350" s="15">
        <f t="shared" ca="1" si="437"/>
        <v>95</v>
      </c>
      <c r="AW350" s="33">
        <f t="shared" ca="1" si="438"/>
        <v>3.4043133333333335</v>
      </c>
      <c r="AX350" s="15">
        <f t="shared" ca="1" si="439"/>
        <v>106</v>
      </c>
      <c r="AY350" s="35">
        <f t="shared" ca="1" si="440"/>
        <v>3.8421845227722155E-3</v>
      </c>
    </row>
    <row r="351" spans="1:51" x14ac:dyDescent="0.3">
      <c r="A351" s="133">
        <v>345</v>
      </c>
      <c r="B351" s="12" t="s">
        <v>12</v>
      </c>
      <c r="C351" s="13">
        <f ca="1">VLOOKUP($B351,OFFSET(Push!$N$2,2,0,78,5),4,FALSE)</f>
        <v>26</v>
      </c>
      <c r="D351" s="13">
        <f ca="1">VLOOKUP($B351,OFFSET(WLC!$B$1011,2,Sintesi!D$3,78,5),4,FALSE)</f>
        <v>36</v>
      </c>
      <c r="E351" s="13">
        <f ca="1">VLOOKUP($B351,OFFSET(WLC!$B$1011,2,Sintesi!E$3,78,5),4,FALSE)</f>
        <v>39.5</v>
      </c>
      <c r="F351" s="13">
        <f ca="1">VLOOKUP($B351,OFFSET(WLC!$B$1011,2,Sintesi!F$3,78,5),4,FALSE)</f>
        <v>48.5</v>
      </c>
      <c r="G351" s="13">
        <f ca="1">VLOOKUP($B351,OFFSET(WLC!$B$1011,2,Sintesi!G$3,78,5),4,FALSE)</f>
        <v>103.5</v>
      </c>
      <c r="H351" s="13">
        <f ca="1">VLOOKUP($B351,OFFSET(WLC!$B$1011,2,Sintesi!H$3,78,5),4,FALSE)</f>
        <v>123.5</v>
      </c>
      <c r="I351" s="13">
        <f ca="1">VLOOKUP($B351,OFFSET(WLC!$B$1011,2,Sintesi!I$3,78,5),4,FALSE)</f>
        <v>128.5</v>
      </c>
      <c r="J351" s="13">
        <f ca="1">VLOOKUP($B351,OFFSET(WLC!$B$1011,2,Sintesi!J$3,78,5),4,FALSE)</f>
        <v>155.5</v>
      </c>
      <c r="K351" s="13">
        <f ca="1">VLOOKUP($B351,OFFSET(WLC!$B$1011,2,Sintesi!K$3,78,5),4,FALSE)</f>
        <v>213.5</v>
      </c>
      <c r="L351" s="13">
        <f ca="1">VLOOKUP($B351,OFFSET(WLC!$B$1011,2,Sintesi!L$3,78,5),4,FALSE)</f>
        <v>320.5</v>
      </c>
      <c r="M351" s="13">
        <f ca="1">VLOOKUP($B351,OFFSET(WLC!$B$1011,2,Sintesi!M$3,78,5),4,FALSE)</f>
        <v>389.5</v>
      </c>
      <c r="N351" s="13">
        <f ca="1">VLOOKUP($B351,OFFSET(WLC!$B$1011,2,Sintesi!N$3,78,5),4,FALSE)</f>
        <v>445.5</v>
      </c>
      <c r="O351" s="13">
        <f ca="1">VLOOKUP($B351,OFFSET(WLC!$B$1011,2,Sintesi!O$3,78,5),4,FALSE)</f>
        <v>344</v>
      </c>
      <c r="P351" s="13">
        <f ca="1">VLOOKUP($B351,OFFSET(WLC!$B$1011,2,Sintesi!P$3,78,5),4,FALSE)</f>
        <v>366</v>
      </c>
      <c r="Q351" s="13">
        <f ca="1">VLOOKUP($B351,OFFSET(WLC!$B$1011,2,Sintesi!Q$3,78,5),4,FALSE)</f>
        <v>511.5</v>
      </c>
      <c r="R351" s="13"/>
      <c r="S351" s="13"/>
      <c r="Y351" s="15">
        <v>0.12</v>
      </c>
      <c r="Z351" s="15">
        <f t="shared" si="441"/>
        <v>0.06</v>
      </c>
      <c r="AA351" s="20">
        <v>0.5</v>
      </c>
      <c r="AB351" s="16">
        <f t="shared" ca="1" si="435"/>
        <v>3.1339433333333337</v>
      </c>
      <c r="AC351" s="16">
        <f t="shared" ca="1" si="434"/>
        <v>3.1136400000000002</v>
      </c>
      <c r="AD351" s="16">
        <f t="shared" ca="1" si="434"/>
        <v>3.101925</v>
      </c>
      <c r="AE351" s="16">
        <f t="shared" ca="1" si="434"/>
        <v>3.0895733333333335</v>
      </c>
      <c r="AF351" s="16">
        <f t="shared" ca="1" si="434"/>
        <v>3.073915</v>
      </c>
      <c r="AG351" s="16">
        <f t="shared" ca="1" si="434"/>
        <v>3.0513083333333331</v>
      </c>
      <c r="AH351" s="16">
        <f t="shared" ca="1" si="434"/>
        <v>3.0327033333333331</v>
      </c>
      <c r="AI351" s="16">
        <f t="shared" ca="1" si="434"/>
        <v>3.0057566666666666</v>
      </c>
      <c r="AJ351" s="16">
        <f t="shared" ca="1" si="434"/>
        <v>3.00122</v>
      </c>
      <c r="AK351" s="16">
        <f t="shared" ca="1" si="434"/>
        <v>3.0409466666666667</v>
      </c>
      <c r="AL351" s="16">
        <f t="shared" ca="1" si="434"/>
        <v>3.0097666666666667</v>
      </c>
      <c r="AM351" s="16">
        <f t="shared" ca="1" si="434"/>
        <v>3.1293583333333332</v>
      </c>
      <c r="AN351" s="16">
        <f t="shared" ca="1" si="434"/>
        <v>3.4501149999999998</v>
      </c>
      <c r="AO351" s="16">
        <f t="shared" ca="1" si="434"/>
        <v>4.1430199999999999</v>
      </c>
      <c r="AP351" s="16">
        <f t="shared" ca="1" si="434"/>
        <v>6.0720066666666668</v>
      </c>
      <c r="AQ351" s="16"/>
      <c r="AR351" s="16"/>
      <c r="AU351" s="33">
        <f t="shared" ca="1" si="436"/>
        <v>3.1730666666666667</v>
      </c>
      <c r="AV351" s="15">
        <f t="shared" ca="1" si="437"/>
        <v>85</v>
      </c>
      <c r="AW351" s="33">
        <f t="shared" ca="1" si="438"/>
        <v>3.2240666666666669</v>
      </c>
      <c r="AX351" s="15">
        <f t="shared" ca="1" si="439"/>
        <v>106</v>
      </c>
      <c r="AY351" s="35">
        <f t="shared" ca="1" si="440"/>
        <v>1.5818531461301511E-2</v>
      </c>
    </row>
    <row r="352" spans="1:51" x14ac:dyDescent="0.3">
      <c r="A352" s="133">
        <v>346</v>
      </c>
      <c r="B352" s="12" t="s">
        <v>13</v>
      </c>
      <c r="C352" s="13">
        <f ca="1">VLOOKUP($B352,OFFSET(Push!$N$2,2,0,78,5),4,FALSE)</f>
        <v>17.472899999999999</v>
      </c>
      <c r="D352" s="13">
        <f ca="1">VLOOKUP($B352,OFFSET(WLC!$B$1011,2,Sintesi!D$3,78,5),4,FALSE)</f>
        <v>17.414149999999999</v>
      </c>
      <c r="E352" s="13">
        <f ca="1">VLOOKUP($B352,OFFSET(WLC!$B$1011,2,Sintesi!E$3,78,5),4,FALSE)</f>
        <v>17.406870000000001</v>
      </c>
      <c r="F352" s="13">
        <f ca="1">VLOOKUP($B352,OFFSET(WLC!$B$1011,2,Sintesi!F$3,78,5),4,FALSE)</f>
        <v>17.34169</v>
      </c>
      <c r="G352" s="13">
        <f ca="1">VLOOKUP($B352,OFFSET(WLC!$B$1011,2,Sintesi!G$3,78,5),4,FALSE)</f>
        <v>17.270879999999998</v>
      </c>
      <c r="H352" s="13">
        <f ca="1">VLOOKUP($B352,OFFSET(WLC!$B$1011,2,Sintesi!H$3,78,5),4,FALSE)</f>
        <v>17.183050000000001</v>
      </c>
      <c r="I352" s="13">
        <f ca="1">VLOOKUP($B352,OFFSET(WLC!$B$1011,2,Sintesi!I$3,78,5),4,FALSE)</f>
        <v>17.191739999999999</v>
      </c>
      <c r="J352" s="13">
        <f ca="1">VLOOKUP($B352,OFFSET(WLC!$B$1011,2,Sintesi!J$3,78,5),4,FALSE)</f>
        <v>17.11626</v>
      </c>
      <c r="K352" s="13">
        <f ca="1">VLOOKUP($B352,OFFSET(WLC!$B$1011,2,Sintesi!K$3,78,5),4,FALSE)</f>
        <v>17.269130000000001</v>
      </c>
      <c r="L352" s="13">
        <f ca="1">VLOOKUP($B352,OFFSET(WLC!$B$1011,2,Sintesi!L$3,78,5),4,FALSE)</f>
        <v>17.08597</v>
      </c>
      <c r="M352" s="13">
        <f ca="1">VLOOKUP($B352,OFFSET(WLC!$B$1011,2,Sintesi!M$3,78,5),4,FALSE)</f>
        <v>16.888380000000002</v>
      </c>
      <c r="N352" s="13">
        <f ca="1">VLOOKUP($B352,OFFSET(WLC!$B$1011,2,Sintesi!N$3,78,5),4,FALSE)</f>
        <v>16.8018</v>
      </c>
      <c r="O352" s="13">
        <f ca="1">VLOOKUP($B352,OFFSET(WLC!$B$1011,2,Sintesi!O$3,78,5),4,FALSE)</f>
        <v>17.69943</v>
      </c>
      <c r="P352" s="13">
        <f ca="1">VLOOKUP($B352,OFFSET(WLC!$B$1011,2,Sintesi!P$3,78,5),4,FALSE)</f>
        <v>18.842880000000001</v>
      </c>
      <c r="Q352" s="13">
        <f ca="1">VLOOKUP($B352,OFFSET(WLC!$B$1011,2,Sintesi!Q$3,78,5),4,FALSE)</f>
        <v>20.924990000000001</v>
      </c>
      <c r="R352" s="13"/>
      <c r="S352" s="13"/>
      <c r="Y352" s="15">
        <v>0.12</v>
      </c>
      <c r="Z352" s="15">
        <f t="shared" si="441"/>
        <v>3.9999999999999994E-2</v>
      </c>
      <c r="AA352" s="20">
        <f>1/3</f>
        <v>0.33333333333333331</v>
      </c>
      <c r="AB352" s="16">
        <f t="shared" ca="1" si="435"/>
        <v>3.1039022222222226</v>
      </c>
      <c r="AC352" s="16">
        <f t="shared" ca="1" si="434"/>
        <v>3.0809733333333336</v>
      </c>
      <c r="AD352" s="16">
        <f t="shared" ca="1" si="434"/>
        <v>3.0697299999999998</v>
      </c>
      <c r="AE352" s="16">
        <f t="shared" ca="1" si="434"/>
        <v>3.0560555555555555</v>
      </c>
      <c r="AF352" s="16">
        <f t="shared" ca="1" si="434"/>
        <v>3.03742</v>
      </c>
      <c r="AG352" s="16">
        <f t="shared" ca="1" si="434"/>
        <v>3.0107222222222223</v>
      </c>
      <c r="AH352" s="16">
        <f t="shared" ca="1" si="434"/>
        <v>2.981592222222222</v>
      </c>
      <c r="AI352" s="16">
        <f t="shared" ca="1" si="434"/>
        <v>2.9428477777777777</v>
      </c>
      <c r="AJ352" s="16">
        <f t="shared" ca="1" si="434"/>
        <v>2.9130366666666667</v>
      </c>
      <c r="AK352" s="16">
        <f t="shared" ca="1" si="434"/>
        <v>2.8955944444444448</v>
      </c>
      <c r="AL352" s="16">
        <f t="shared" ca="1" si="434"/>
        <v>2.8285477777777777</v>
      </c>
      <c r="AM352" s="16">
        <f t="shared" ca="1" si="434"/>
        <v>2.8463955555555551</v>
      </c>
      <c r="AN352" s="16">
        <f t="shared" ca="1" si="434"/>
        <v>2.9658366666666667</v>
      </c>
      <c r="AO352" s="16">
        <f t="shared" ca="1" si="434"/>
        <v>3.3602866666666666</v>
      </c>
      <c r="AP352" s="16">
        <f t="shared" ca="1" si="434"/>
        <v>4.5984044444444443</v>
      </c>
      <c r="AQ352" s="16"/>
      <c r="AR352" s="16"/>
      <c r="AU352" s="33">
        <f t="shared" ca="1" si="436"/>
        <v>3.00122</v>
      </c>
      <c r="AV352" s="15">
        <f t="shared" ca="1" si="437"/>
        <v>70</v>
      </c>
      <c r="AW352" s="33">
        <f t="shared" ca="1" si="438"/>
        <v>3.1339433333333337</v>
      </c>
      <c r="AX352" s="15">
        <f t="shared" ca="1" si="439"/>
        <v>106</v>
      </c>
      <c r="AY352" s="35">
        <f t="shared" ca="1" si="440"/>
        <v>4.2350265852499056E-2</v>
      </c>
    </row>
    <row r="353" spans="1:51" x14ac:dyDescent="0.3">
      <c r="A353" s="133">
        <v>347</v>
      </c>
      <c r="B353" s="12" t="s">
        <v>14</v>
      </c>
      <c r="C353" s="31">
        <f ca="1">VLOOKUP($B353,OFFSET(Push!$N$2,2,0,78,5),4,FALSE)</f>
        <v>15.571619999999999</v>
      </c>
      <c r="D353" s="31">
        <f ca="1">VLOOKUP($B353,OFFSET(WLC!$B$1011,2,Sintesi!D$3,78,5),4,FALSE)</f>
        <v>15.44829</v>
      </c>
      <c r="E353" s="31">
        <f ca="1">VLOOKUP($B353,OFFSET(WLC!$B$1011,2,Sintesi!E$3,78,5),4,FALSE)</f>
        <v>15.45945</v>
      </c>
      <c r="F353" s="31">
        <f ca="1">VLOOKUP($B353,OFFSET(WLC!$B$1011,2,Sintesi!F$3,78,5),4,FALSE)</f>
        <v>15.336119999999999</v>
      </c>
      <c r="G353" s="31">
        <f ca="1">VLOOKUP($B353,OFFSET(WLC!$B$1011,2,Sintesi!G$3,78,5),4,FALSE)</f>
        <v>15.16245</v>
      </c>
      <c r="H353" s="31">
        <f ca="1">VLOOKUP($B353,OFFSET(WLC!$B$1011,2,Sintesi!H$3,78,5),4,FALSE)</f>
        <v>14.9161</v>
      </c>
      <c r="I353" s="31">
        <f ca="1">VLOOKUP($B353,OFFSET(WLC!$B$1011,2,Sintesi!I$3,78,5),4,FALSE)</f>
        <v>14.534549999999999</v>
      </c>
      <c r="J353" s="31">
        <f ca="1">VLOOKUP($B353,OFFSET(WLC!$B$1011,2,Sintesi!J$3,78,5),4,FALSE)</f>
        <v>14.09056</v>
      </c>
      <c r="K353" s="31">
        <f ca="1">VLOOKUP($B353,OFFSET(WLC!$B$1011,2,Sintesi!K$3,78,5),4,FALSE)</f>
        <v>13.6061</v>
      </c>
      <c r="L353" s="31">
        <f ca="1">VLOOKUP($B353,OFFSET(WLC!$B$1011,2,Sintesi!L$3,78,5),4,FALSE)</f>
        <v>12.48574</v>
      </c>
      <c r="M353" s="31">
        <f ca="1">VLOOKUP($B353,OFFSET(WLC!$B$1011,2,Sintesi!M$3,78,5),4,FALSE)</f>
        <v>11.5771</v>
      </c>
      <c r="N353" s="31">
        <f ca="1">VLOOKUP($B353,OFFSET(WLC!$B$1011,2,Sintesi!N$3,78,5),4,FALSE)</f>
        <v>10.265180000000001</v>
      </c>
      <c r="O353" s="31">
        <f ca="1">VLOOKUP($B353,OFFSET(WLC!$B$1011,2,Sintesi!O$3,78,5),4,FALSE)</f>
        <v>8.1539599999999997</v>
      </c>
      <c r="P353" s="31">
        <f ca="1">VLOOKUP($B353,OFFSET(WLC!$B$1011,2,Sintesi!P$3,78,5),4,FALSE)</f>
        <v>7.2377599999999997</v>
      </c>
      <c r="Q353" s="31">
        <f ca="1">VLOOKUP($B353,OFFSET(WLC!$B$1011,2,Sintesi!Q$3,78,5),4,FALSE)</f>
        <v>7.1970000000000001</v>
      </c>
      <c r="R353" s="31"/>
      <c r="S353" s="31"/>
      <c r="Y353" s="15">
        <v>0.12</v>
      </c>
      <c r="Z353" s="15">
        <f t="shared" si="441"/>
        <v>0.03</v>
      </c>
      <c r="AA353" s="20">
        <v>0.25</v>
      </c>
      <c r="AB353" s="16">
        <f t="shared" ca="1" si="435"/>
        <v>3.088881666666667</v>
      </c>
      <c r="AC353" s="16">
        <f t="shared" ca="1" si="434"/>
        <v>3.0646400000000003</v>
      </c>
      <c r="AD353" s="16">
        <f t="shared" ca="1" si="434"/>
        <v>3.0536325</v>
      </c>
      <c r="AE353" s="16">
        <f t="shared" ca="1" si="434"/>
        <v>3.0392966666666665</v>
      </c>
      <c r="AF353" s="16">
        <f t="shared" ca="1" si="434"/>
        <v>3.0191725000000003</v>
      </c>
      <c r="AG353" s="16">
        <f t="shared" ca="1" si="434"/>
        <v>2.9904291666666665</v>
      </c>
      <c r="AH353" s="16">
        <f t="shared" ca="1" si="434"/>
        <v>2.9560366666666664</v>
      </c>
      <c r="AI353" s="16">
        <f t="shared" ca="1" si="434"/>
        <v>2.9113933333333333</v>
      </c>
      <c r="AJ353" s="16">
        <f t="shared" ca="1" si="434"/>
        <v>2.8689450000000001</v>
      </c>
      <c r="AK353" s="16">
        <f t="shared" ca="1" si="434"/>
        <v>2.8229183333333334</v>
      </c>
      <c r="AL353" s="16">
        <f t="shared" ca="1" si="434"/>
        <v>2.7379383333333331</v>
      </c>
      <c r="AM353" s="16">
        <f t="shared" ca="1" si="434"/>
        <v>2.7049141666666663</v>
      </c>
      <c r="AN353" s="16">
        <f t="shared" ca="1" si="434"/>
        <v>2.7236975000000001</v>
      </c>
      <c r="AO353" s="16">
        <f t="shared" ca="1" si="434"/>
        <v>2.9689199999999998</v>
      </c>
      <c r="AP353" s="16">
        <f t="shared" ca="1" si="434"/>
        <v>3.8616033333333331</v>
      </c>
      <c r="AQ353" s="16"/>
      <c r="AR353" s="16"/>
      <c r="AU353" s="33">
        <f t="shared" ca="1" si="436"/>
        <v>2.8285477777777777</v>
      </c>
      <c r="AV353" s="15">
        <f t="shared" ca="1" si="437"/>
        <v>60</v>
      </c>
      <c r="AW353" s="33">
        <f t="shared" ca="1" si="438"/>
        <v>3.1039022222222226</v>
      </c>
      <c r="AX353" s="15">
        <f t="shared" ca="1" si="439"/>
        <v>106</v>
      </c>
      <c r="AY353" s="35">
        <f t="shared" ca="1" si="440"/>
        <v>8.8712344890589476E-2</v>
      </c>
    </row>
    <row r="354" spans="1:51" x14ac:dyDescent="0.3">
      <c r="A354" s="133">
        <v>348</v>
      </c>
      <c r="B354" s="17" t="s">
        <v>30</v>
      </c>
      <c r="C354" s="18">
        <f ca="1">VLOOKUP($B354,OFFSET(Push!$N$2,2,0,78,5),4,FALSE)</f>
        <v>35.468299999999999</v>
      </c>
      <c r="D354" s="18">
        <f ca="1">VLOOKUP($B354,OFFSET(WLC!$B$1011,2,Sintesi!D$3,78,5),4,FALSE)</f>
        <v>35.111640000000001</v>
      </c>
      <c r="E354" s="18">
        <f ca="1">VLOOKUP($B354,OFFSET(WLC!$B$1011,2,Sintesi!E$3,78,5),4,FALSE)</f>
        <v>34.857950000000002</v>
      </c>
      <c r="F354" s="18">
        <f ca="1">VLOOKUP($B354,OFFSET(WLC!$B$1011,2,Sintesi!F$3,78,5),4,FALSE)</f>
        <v>34.798659999999998</v>
      </c>
      <c r="G354" s="18">
        <f ca="1">VLOOKUP($B354,OFFSET(WLC!$B$1011,2,Sintesi!G$3,78,5),4,FALSE)</f>
        <v>34.648220000000002</v>
      </c>
      <c r="H354" s="18">
        <f ca="1">VLOOKUP($B354,OFFSET(WLC!$B$1011,2,Sintesi!H$3,78,5),4,FALSE)</f>
        <v>34.397840000000002</v>
      </c>
      <c r="I354" s="18">
        <f ca="1">VLOOKUP($B354,OFFSET(WLC!$B$1011,2,Sintesi!I$3,78,5),4,FALSE)</f>
        <v>34.145339999999997</v>
      </c>
      <c r="J354" s="18">
        <f ca="1">VLOOKUP($B354,OFFSET(WLC!$B$1011,2,Sintesi!J$3,78,5),4,FALSE)</f>
        <v>33.76323</v>
      </c>
      <c r="K354" s="18">
        <f ca="1">VLOOKUP($B354,OFFSET(WLC!$B$1011,2,Sintesi!K$3,78,5),4,FALSE)</f>
        <v>33.101210000000002</v>
      </c>
      <c r="L354" s="18">
        <f ca="1">VLOOKUP($B354,OFFSET(WLC!$B$1011,2,Sintesi!L$3,78,5),4,FALSE)</f>
        <v>32.74033</v>
      </c>
      <c r="M354" s="18">
        <f ca="1">VLOOKUP($B354,OFFSET(WLC!$B$1011,2,Sintesi!M$3,78,5),4,FALSE)</f>
        <v>31.784490000000002</v>
      </c>
      <c r="N354" s="18">
        <f ca="1">VLOOKUP($B354,OFFSET(WLC!$B$1011,2,Sintesi!N$3,78,5),4,FALSE)</f>
        <v>30.731369999999998</v>
      </c>
      <c r="O354" s="18">
        <f ca="1">VLOOKUP($B354,OFFSET(WLC!$B$1011,2,Sintesi!O$3,78,5),4,FALSE)</f>
        <v>29.378139999999998</v>
      </c>
      <c r="P354" s="18">
        <f ca="1">VLOOKUP($B354,OFFSET(WLC!$B$1011,2,Sintesi!P$3,78,5),4,FALSE)</f>
        <v>27.043749999999999</v>
      </c>
      <c r="Q354" s="18">
        <f ca="1">VLOOKUP($B354,OFFSET(WLC!$B$1011,2,Sintesi!Q$3,78,5),4,FALSE)</f>
        <v>23.985479999999999</v>
      </c>
      <c r="R354" s="18"/>
      <c r="S354" s="18"/>
      <c r="AU354" s="33">
        <f t="shared" ca="1" si="436"/>
        <v>2.7049141666666663</v>
      </c>
      <c r="AV354" s="15">
        <f t="shared" ca="1" si="437"/>
        <v>55</v>
      </c>
      <c r="AW354" s="33">
        <f t="shared" ca="1" si="438"/>
        <v>3.088881666666667</v>
      </c>
      <c r="AX354" s="15">
        <f t="shared" ca="1" si="439"/>
        <v>106</v>
      </c>
      <c r="AY354" s="35">
        <f t="shared" ca="1" si="440"/>
        <v>0.12430631582411994</v>
      </c>
    </row>
    <row r="355" spans="1:51" x14ac:dyDescent="0.3">
      <c r="A355" s="133">
        <v>349</v>
      </c>
      <c r="B355" s="17" t="s">
        <v>33</v>
      </c>
      <c r="C355" s="18">
        <f ca="1">VLOOKUP($B355,OFFSET(Push!$N$2,2,0,78,5),4,FALSE)</f>
        <v>101.24485</v>
      </c>
      <c r="D355" s="18">
        <f ca="1">VLOOKUP($B355,OFFSET(WLC!$B$1011,2,Sintesi!D$3,78,5),4,FALSE)</f>
        <v>99.817710000000005</v>
      </c>
      <c r="E355" s="18">
        <f ca="1">VLOOKUP($B355,OFFSET(WLC!$B$1011,2,Sintesi!E$3,78,5),4,FALSE)</f>
        <v>98.944100000000006</v>
      </c>
      <c r="F355" s="18">
        <f ca="1">VLOOKUP($B355,OFFSET(WLC!$B$1011,2,Sintesi!F$3,78,5),4,FALSE)</f>
        <v>98.584950000000006</v>
      </c>
      <c r="G355" s="18">
        <f ca="1">VLOOKUP($B355,OFFSET(WLC!$B$1011,2,Sintesi!G$3,78,5),4,FALSE)</f>
        <v>98.024159999999995</v>
      </c>
      <c r="H355" s="18">
        <f ca="1">VLOOKUP($B355,OFFSET(WLC!$B$1011,2,Sintesi!H$3,78,5),4,FALSE)</f>
        <v>96.956980000000001</v>
      </c>
      <c r="I355" s="18">
        <f ca="1">VLOOKUP($B355,OFFSET(WLC!$B$1011,2,Sintesi!I$3,78,5),4,FALSE)</f>
        <v>95.717699999999994</v>
      </c>
      <c r="J355" s="18">
        <f ca="1">VLOOKUP($B355,OFFSET(WLC!$B$1011,2,Sintesi!J$3,78,5),4,FALSE)</f>
        <v>94.197239999999994</v>
      </c>
      <c r="K355" s="18">
        <f ca="1">VLOOKUP($B355,OFFSET(WLC!$B$1011,2,Sintesi!K$3,78,5),4,FALSE)</f>
        <v>91.617450000000005</v>
      </c>
      <c r="L355" s="18">
        <f ca="1">VLOOKUP($B355,OFFSET(WLC!$B$1011,2,Sintesi!L$3,78,5),4,FALSE)</f>
        <v>89.506889999999999</v>
      </c>
      <c r="M355" s="18">
        <f ca="1">VLOOKUP($B355,OFFSET(WLC!$B$1011,2,Sintesi!M$3,78,5),4,FALSE)</f>
        <v>85.731129999999993</v>
      </c>
      <c r="N355" s="18">
        <f ca="1">VLOOKUP($B355,OFFSET(WLC!$B$1011,2,Sintesi!N$3,78,5),4,FALSE)</f>
        <v>81.269940000000005</v>
      </c>
      <c r="O355" s="18">
        <f ca="1">VLOOKUP($B355,OFFSET(WLC!$B$1011,2,Sintesi!O$3,78,5),4,FALSE)</f>
        <v>76.098010000000002</v>
      </c>
      <c r="P355" s="18">
        <f ca="1">VLOOKUP($B355,OFFSET(WLC!$B$1011,2,Sintesi!P$3,78,5),4,FALSE)</f>
        <v>68.745019999999997</v>
      </c>
      <c r="Q355" s="18">
        <f ca="1">VLOOKUP($B355,OFFSET(WLC!$B$1011,2,Sintesi!Q$3,78,5),4,FALSE)</f>
        <v>60.787039999999998</v>
      </c>
      <c r="R355" s="18"/>
      <c r="S355" s="18"/>
      <c r="Y355" s="14" t="s">
        <v>75</v>
      </c>
    </row>
    <row r="356" spans="1:51" x14ac:dyDescent="0.3">
      <c r="A356" s="133">
        <v>350</v>
      </c>
      <c r="B356" s="12" t="s">
        <v>43</v>
      </c>
      <c r="C356" s="13">
        <f ca="1">VLOOKUP($B356,OFFSET(Push!$N$2,2,0,78,5),4,FALSE)</f>
        <v>5.9113800000000003</v>
      </c>
      <c r="D356" s="13">
        <f ca="1">VLOOKUP($B356,OFFSET(WLC!$B$1011,2,Sintesi!D$3,78,5),4,FALSE)</f>
        <v>5.8519399999999999</v>
      </c>
      <c r="E356" s="13">
        <f ca="1">VLOOKUP($B356,OFFSET(WLC!$B$1011,2,Sintesi!E$3,78,5),4,FALSE)</f>
        <v>5.80966</v>
      </c>
      <c r="F356" s="13">
        <f ca="1">VLOOKUP($B356,OFFSET(WLC!$B$1011,2,Sintesi!F$3,78,5),4,FALSE)</f>
        <v>5.7997800000000002</v>
      </c>
      <c r="G356" s="13">
        <f ca="1">VLOOKUP($B356,OFFSET(WLC!$B$1011,2,Sintesi!G$3,78,5),4,FALSE)</f>
        <v>5.7747000000000002</v>
      </c>
      <c r="H356" s="13">
        <f ca="1">VLOOKUP($B356,OFFSET(WLC!$B$1011,2,Sintesi!H$3,78,5),4,FALSE)</f>
        <v>5.7329699999999999</v>
      </c>
      <c r="I356" s="13">
        <f ca="1">VLOOKUP($B356,OFFSET(WLC!$B$1011,2,Sintesi!I$3,78,5),4,FALSE)</f>
        <v>5.6908899999999996</v>
      </c>
      <c r="J356" s="13">
        <f ca="1">VLOOKUP($B356,OFFSET(WLC!$B$1011,2,Sintesi!J$3,78,5),4,FALSE)</f>
        <v>5.6272099999999998</v>
      </c>
      <c r="K356" s="13">
        <f ca="1">VLOOKUP($B356,OFFSET(WLC!$B$1011,2,Sintesi!K$3,78,5),4,FALSE)</f>
        <v>5.5168699999999999</v>
      </c>
      <c r="L356" s="13">
        <f ca="1">VLOOKUP($B356,OFFSET(WLC!$B$1011,2,Sintesi!L$3,78,5),4,FALSE)</f>
        <v>5.4567199999999998</v>
      </c>
      <c r="M356" s="13">
        <f ca="1">VLOOKUP($B356,OFFSET(WLC!$B$1011,2,Sintesi!M$3,78,5),4,FALSE)</f>
        <v>5.2974199999999998</v>
      </c>
      <c r="N356" s="13">
        <f ca="1">VLOOKUP($B356,OFFSET(WLC!$B$1011,2,Sintesi!N$3,78,5),4,FALSE)</f>
        <v>5.1218899999999996</v>
      </c>
      <c r="O356" s="13">
        <f ca="1">VLOOKUP($B356,OFFSET(WLC!$B$1011,2,Sintesi!O$3,78,5),4,FALSE)</f>
        <v>4.8963599999999996</v>
      </c>
      <c r="P356" s="13">
        <f ca="1">VLOOKUP($B356,OFFSET(WLC!$B$1011,2,Sintesi!P$3,78,5),4,FALSE)</f>
        <v>4.5072900000000002</v>
      </c>
      <c r="Q356" s="13">
        <f ca="1">VLOOKUP($B356,OFFSET(WLC!$B$1011,2,Sintesi!Q$3,78,5),4,FALSE)</f>
        <v>3.9975800000000001</v>
      </c>
      <c r="R356" s="13"/>
      <c r="S356" s="13"/>
      <c r="Y356" s="9" t="s">
        <v>71</v>
      </c>
      <c r="Z356" s="9" t="s">
        <v>72</v>
      </c>
      <c r="AA356" s="9" t="s">
        <v>74</v>
      </c>
      <c r="AB356" s="30" t="str">
        <f t="shared" ref="AB356:AR356" si="442">AB342</f>
        <v>Push</v>
      </c>
      <c r="AC356" s="9">
        <f t="shared" ca="1" si="442"/>
        <v>105</v>
      </c>
      <c r="AD356" s="9">
        <f t="shared" ca="1" si="442"/>
        <v>100</v>
      </c>
      <c r="AE356" s="9">
        <f t="shared" ca="1" si="442"/>
        <v>95</v>
      </c>
      <c r="AF356" s="9">
        <f t="shared" ca="1" si="442"/>
        <v>90</v>
      </c>
      <c r="AG356" s="9">
        <f t="shared" ca="1" si="442"/>
        <v>85</v>
      </c>
      <c r="AH356" s="9">
        <f t="shared" ca="1" si="442"/>
        <v>80</v>
      </c>
      <c r="AI356" s="9">
        <f t="shared" ca="1" si="442"/>
        <v>75</v>
      </c>
      <c r="AJ356" s="9">
        <f t="shared" ca="1" si="442"/>
        <v>70</v>
      </c>
      <c r="AK356" s="9">
        <f t="shared" ca="1" si="442"/>
        <v>65</v>
      </c>
      <c r="AL356" s="9">
        <f t="shared" ca="1" si="442"/>
        <v>60</v>
      </c>
      <c r="AM356" s="9">
        <f t="shared" ca="1" si="442"/>
        <v>55</v>
      </c>
      <c r="AN356" s="9">
        <f t="shared" ca="1" si="442"/>
        <v>50</v>
      </c>
      <c r="AO356" s="9">
        <f t="shared" ca="1" si="442"/>
        <v>45</v>
      </c>
      <c r="AP356" s="9">
        <f t="shared" ca="1" si="442"/>
        <v>40</v>
      </c>
      <c r="AQ356" s="9" t="str">
        <f t="shared" si="442"/>
        <v>ND</v>
      </c>
      <c r="AR356" s="9" t="str">
        <f t="shared" si="442"/>
        <v>ND</v>
      </c>
    </row>
    <row r="357" spans="1:51" x14ac:dyDescent="0.3">
      <c r="A357" s="133">
        <v>351</v>
      </c>
      <c r="B357" s="12" t="s">
        <v>44</v>
      </c>
      <c r="C357" s="13">
        <f ca="1">VLOOKUP($B357,OFFSET(Push!$N$2,2,0,78,5),4,FALSE)</f>
        <v>6.56534</v>
      </c>
      <c r="D357" s="13">
        <f ca="1">VLOOKUP($B357,OFFSET(WLC!$B$1011,2,Sintesi!D$3,78,5),4,FALSE)</f>
        <v>6.4785399999999997</v>
      </c>
      <c r="E357" s="13">
        <f ca="1">VLOOKUP($B357,OFFSET(WLC!$B$1011,2,Sintesi!E$3,78,5),4,FALSE)</f>
        <v>6.4276900000000001</v>
      </c>
      <c r="F357" s="13">
        <f ca="1">VLOOKUP($B357,OFFSET(WLC!$B$1011,2,Sintesi!F$3,78,5),4,FALSE)</f>
        <v>6.4031399999999996</v>
      </c>
      <c r="G357" s="13">
        <f ca="1">VLOOKUP($B357,OFFSET(WLC!$B$1011,2,Sintesi!G$3,78,5),4,FALSE)</f>
        <v>6.36599</v>
      </c>
      <c r="H357" s="13">
        <f ca="1">VLOOKUP($B357,OFFSET(WLC!$B$1011,2,Sintesi!H$3,78,5),4,FALSE)</f>
        <v>6.3121700000000001</v>
      </c>
      <c r="I357" s="13">
        <f ca="1">VLOOKUP($B357,OFFSET(WLC!$B$1011,2,Sintesi!I$3,78,5),4,FALSE)</f>
        <v>6.2409800000000004</v>
      </c>
      <c r="J357" s="13">
        <f ca="1">VLOOKUP($B357,OFFSET(WLC!$B$1011,2,Sintesi!J$3,78,5),4,FALSE)</f>
        <v>6.1396800000000002</v>
      </c>
      <c r="K357" s="13">
        <f ca="1">VLOOKUP($B357,OFFSET(WLC!$B$1011,2,Sintesi!K$3,78,5),4,FALSE)</f>
        <v>5.9863999999999997</v>
      </c>
      <c r="L357" s="13">
        <f ca="1">VLOOKUP($B357,OFFSET(WLC!$B$1011,2,Sintesi!L$3,78,5),4,FALSE)</f>
        <v>5.8533099999999996</v>
      </c>
      <c r="M357" s="13">
        <f ca="1">VLOOKUP($B357,OFFSET(WLC!$B$1011,2,Sintesi!M$3,78,5),4,FALSE)</f>
        <v>5.6509200000000002</v>
      </c>
      <c r="N357" s="13">
        <f ca="1">VLOOKUP($B357,OFFSET(WLC!$B$1011,2,Sintesi!N$3,78,5),4,FALSE)</f>
        <v>5.4020700000000001</v>
      </c>
      <c r="O357" s="13">
        <f ca="1">VLOOKUP($B357,OFFSET(WLC!$B$1011,2,Sintesi!O$3,78,5),4,FALSE)</f>
        <v>5.1050300000000002</v>
      </c>
      <c r="P357" s="13">
        <f ca="1">VLOOKUP($B357,OFFSET(WLC!$B$1011,2,Sintesi!P$3,78,5),4,FALSE)</f>
        <v>4.6712899999999999</v>
      </c>
      <c r="Q357" s="13">
        <f ca="1">VLOOKUP($B357,OFFSET(WLC!$B$1011,2,Sintesi!Q$3,78,5),4,FALSE)</f>
        <v>4.1726799999999997</v>
      </c>
      <c r="R357" s="13"/>
      <c r="S357" s="13"/>
      <c r="Y357" s="15">
        <v>0.12</v>
      </c>
      <c r="Z357" s="15">
        <f t="shared" ref="Z357:Z358" si="443">Y357*AA357</f>
        <v>0.96</v>
      </c>
      <c r="AA357" s="15">
        <v>8</v>
      </c>
      <c r="AB357" s="16">
        <f t="shared" ref="AB357:AP357" ca="1" si="444">Price-Dir_Cost-AB343</f>
        <v>10.514206666666666</v>
      </c>
      <c r="AC357" s="16">
        <f t="shared" ca="1" si="444"/>
        <v>10.416360000000001</v>
      </c>
      <c r="AD357" s="16">
        <f t="shared" ca="1" si="444"/>
        <v>10.449300000000001</v>
      </c>
      <c r="AE357" s="16">
        <f t="shared" ca="1" si="444"/>
        <v>10.402126666666668</v>
      </c>
      <c r="AF357" s="16">
        <f t="shared" ca="1" si="444"/>
        <v>10.283809999999999</v>
      </c>
      <c r="AG357" s="16">
        <f t="shared" ca="1" si="444"/>
        <v>10.122316666666666</v>
      </c>
      <c r="AH357" s="16">
        <f t="shared" ca="1" si="444"/>
        <v>9.6672966666666671</v>
      </c>
      <c r="AI357" s="16">
        <f t="shared" ca="1" si="444"/>
        <v>9.1633433333333336</v>
      </c>
      <c r="AJ357" s="16">
        <f t="shared" ca="1" si="444"/>
        <v>8.0305300000000006</v>
      </c>
      <c r="AK357" s="16">
        <f t="shared" ca="1" si="444"/>
        <v>5.4182033333333344</v>
      </c>
      <c r="AL357" s="16">
        <f t="shared" ca="1" si="444"/>
        <v>3.8353833333333327</v>
      </c>
      <c r="AM357" s="16">
        <f t="shared" ca="1" si="444"/>
        <v>-0.86268333333333125</v>
      </c>
      <c r="AN357" s="16">
        <f t="shared" ca="1" si="444"/>
        <v>-10.242639999999998</v>
      </c>
      <c r="AO357" s="16">
        <f t="shared" ca="1" si="444"/>
        <v>-24.366019999999999</v>
      </c>
      <c r="AP357" s="16">
        <f t="shared" ca="1" si="444"/>
        <v>-57.384106666666668</v>
      </c>
      <c r="AQ357" s="16"/>
      <c r="AR357" s="16"/>
    </row>
    <row r="358" spans="1:51" x14ac:dyDescent="0.3">
      <c r="A358" s="133">
        <v>352</v>
      </c>
      <c r="B358" s="12" t="s">
        <v>19</v>
      </c>
      <c r="C358" s="13">
        <f ca="1">VLOOKUP($B358,OFFSET(Push!$N$2,2,0,78,5),4,FALSE)</f>
        <v>1.6245700000000001</v>
      </c>
      <c r="D358" s="13">
        <f ca="1">VLOOKUP($B358,OFFSET(WLC!$B$1011,2,Sintesi!D$3,78,5),4,FALSE)</f>
        <v>1.60755</v>
      </c>
      <c r="E358" s="13">
        <f ca="1">VLOOKUP($B358,OFFSET(WLC!$B$1011,2,Sintesi!E$3,78,5),4,FALSE)</f>
        <v>1.59636</v>
      </c>
      <c r="F358" s="13">
        <f ca="1">VLOOKUP($B358,OFFSET(WLC!$B$1011,2,Sintesi!F$3,78,5),4,FALSE)</f>
        <v>1.5914699999999999</v>
      </c>
      <c r="G358" s="13">
        <f ca="1">VLOOKUP($B358,OFFSET(WLC!$B$1011,2,Sintesi!G$3,78,5),4,FALSE)</f>
        <v>1.5841700000000001</v>
      </c>
      <c r="H358" s="13">
        <f ca="1">VLOOKUP($B358,OFFSET(WLC!$B$1011,2,Sintesi!H$3,78,5),4,FALSE)</f>
        <v>1.57107</v>
      </c>
      <c r="I358" s="13">
        <f ca="1">VLOOKUP($B358,OFFSET(WLC!$B$1011,2,Sintesi!I$3,78,5),4,FALSE)</f>
        <v>1.5579499999999999</v>
      </c>
      <c r="J358" s="13">
        <f ca="1">VLOOKUP($B358,OFFSET(WLC!$B$1011,2,Sintesi!J$3,78,5),4,FALSE)</f>
        <v>1.53857</v>
      </c>
      <c r="K358" s="13">
        <f ca="1">VLOOKUP($B358,OFFSET(WLC!$B$1011,2,Sintesi!K$3,78,5),4,FALSE)</f>
        <v>1.50491</v>
      </c>
      <c r="L358" s="13">
        <f ca="1">VLOOKUP($B358,OFFSET(WLC!$B$1011,2,Sintesi!L$3,78,5),4,FALSE)</f>
        <v>1.4847999999999999</v>
      </c>
      <c r="M358" s="13">
        <f ca="1">VLOOKUP($B358,OFFSET(WLC!$B$1011,2,Sintesi!M$3,78,5),4,FALSE)</f>
        <v>1.4380999999999999</v>
      </c>
      <c r="N358" s="13">
        <f ca="1">VLOOKUP($B358,OFFSET(WLC!$B$1011,2,Sintesi!N$3,78,5),4,FALSE)</f>
        <v>1.3868499999999999</v>
      </c>
      <c r="O358" s="13">
        <f ca="1">VLOOKUP($B358,OFFSET(WLC!$B$1011,2,Sintesi!O$3,78,5),4,FALSE)</f>
        <v>1.3243100000000001</v>
      </c>
      <c r="P358" s="13">
        <f ca="1">VLOOKUP($B358,OFFSET(WLC!$B$1011,2,Sintesi!P$3,78,5),4,FALSE)</f>
        <v>1.22793</v>
      </c>
      <c r="Q358" s="13">
        <f ca="1">VLOOKUP($B358,OFFSET(WLC!$B$1011,2,Sintesi!Q$3,78,5),4,FALSE)</f>
        <v>1.11466</v>
      </c>
      <c r="R358" s="13"/>
      <c r="S358" s="13"/>
      <c r="Y358" s="15">
        <v>0.12</v>
      </c>
      <c r="Z358" s="15">
        <f t="shared" si="443"/>
        <v>0.84</v>
      </c>
      <c r="AA358" s="15">
        <v>7</v>
      </c>
      <c r="AB358" s="16">
        <f t="shared" ref="AB358:AP358" ca="1" si="445">Price-Dir_Cost-AB344</f>
        <v>10.694453333333334</v>
      </c>
      <c r="AC358" s="16">
        <f t="shared" ca="1" si="445"/>
        <v>10.612359999999999</v>
      </c>
      <c r="AD358" s="16">
        <f t="shared" ca="1" si="445"/>
        <v>10.642469999999999</v>
      </c>
      <c r="AE358" s="16">
        <f t="shared" ca="1" si="445"/>
        <v>10.603233333333334</v>
      </c>
      <c r="AF358" s="16">
        <f t="shared" ca="1" si="445"/>
        <v>10.50278</v>
      </c>
      <c r="AG358" s="16">
        <f t="shared" ca="1" si="445"/>
        <v>10.365833333333333</v>
      </c>
      <c r="AH358" s="16">
        <f t="shared" ca="1" si="445"/>
        <v>9.9739633333333337</v>
      </c>
      <c r="AI358" s="16">
        <f t="shared" ca="1" si="445"/>
        <v>9.540796666666667</v>
      </c>
      <c r="AJ358" s="16">
        <f t="shared" ca="1" si="445"/>
        <v>8.5596300000000003</v>
      </c>
      <c r="AK358" s="16">
        <f t="shared" ca="1" si="445"/>
        <v>6.2903166666666657</v>
      </c>
      <c r="AL358" s="16">
        <f t="shared" ca="1" si="445"/>
        <v>4.9226966666666652</v>
      </c>
      <c r="AM358" s="16">
        <f t="shared" ca="1" si="445"/>
        <v>0.83509333333333302</v>
      </c>
      <c r="AN358" s="16">
        <f t="shared" ca="1" si="445"/>
        <v>-7.3369700000000009</v>
      </c>
      <c r="AO358" s="16">
        <f t="shared" ca="1" si="445"/>
        <v>-19.669620000000002</v>
      </c>
      <c r="AP358" s="16">
        <f t="shared" ca="1" si="445"/>
        <v>-48.54249333333334</v>
      </c>
      <c r="AQ358" s="16"/>
      <c r="AR358" s="16"/>
    </row>
    <row r="359" spans="1:51" x14ac:dyDescent="0.3">
      <c r="A359" s="133">
        <v>353</v>
      </c>
      <c r="B359" s="12" t="s">
        <v>20</v>
      </c>
      <c r="C359" s="13">
        <f ca="1">VLOOKUP($B359,OFFSET(Push!$N$2,2,0,78,5),4,FALSE)</f>
        <v>1.4192499999999999</v>
      </c>
      <c r="D359" s="13">
        <f ca="1">VLOOKUP($B359,OFFSET(WLC!$B$1011,2,Sintesi!D$3,78,5),4,FALSE)</f>
        <v>1.4080900000000001</v>
      </c>
      <c r="E359" s="13">
        <f ca="1">VLOOKUP($B359,OFFSET(WLC!$B$1011,2,Sintesi!E$3,78,5),4,FALSE)</f>
        <v>1.4089799999999999</v>
      </c>
      <c r="F359" s="13">
        <f ca="1">VLOOKUP($B359,OFFSET(WLC!$B$1011,2,Sintesi!F$3,78,5),4,FALSE)</f>
        <v>1.3975500000000001</v>
      </c>
      <c r="G359" s="13">
        <f ca="1">VLOOKUP($B359,OFFSET(WLC!$B$1011,2,Sintesi!G$3,78,5),4,FALSE)</f>
        <v>1.38026</v>
      </c>
      <c r="H359" s="13">
        <f ca="1">VLOOKUP($B359,OFFSET(WLC!$B$1011,2,Sintesi!H$3,78,5),4,FALSE)</f>
        <v>1.3584799999999999</v>
      </c>
      <c r="I359" s="13">
        <f ca="1">VLOOKUP($B359,OFFSET(WLC!$B$1011,2,Sintesi!I$3,78,5),4,FALSE)</f>
        <v>1.32142</v>
      </c>
      <c r="J359" s="13">
        <f ca="1">VLOOKUP($B359,OFFSET(WLC!$B$1011,2,Sintesi!J$3,78,5),4,FALSE)</f>
        <v>1.2784599999999999</v>
      </c>
      <c r="K359" s="13">
        <f ca="1">VLOOKUP($B359,OFFSET(WLC!$B$1011,2,Sintesi!K$3,78,5),4,FALSE)</f>
        <v>1.23176</v>
      </c>
      <c r="L359" s="13">
        <f ca="1">VLOOKUP($B359,OFFSET(WLC!$B$1011,2,Sintesi!L$3,78,5),4,FALSE)</f>
        <v>1.12009</v>
      </c>
      <c r="M359" s="13">
        <f ca="1">VLOOKUP($B359,OFFSET(WLC!$B$1011,2,Sintesi!M$3,78,5),4,FALSE)</f>
        <v>1.0280100000000001</v>
      </c>
      <c r="N359" s="13">
        <f ca="1">VLOOKUP($B359,OFFSET(WLC!$B$1011,2,Sintesi!N$3,78,5),4,FALSE)</f>
        <v>0.89361999999999997</v>
      </c>
      <c r="O359" s="13">
        <f ca="1">VLOOKUP($B359,OFFSET(WLC!$B$1011,2,Sintesi!O$3,78,5),4,FALSE)</f>
        <v>0.67296999999999996</v>
      </c>
      <c r="P359" s="13">
        <f ca="1">VLOOKUP($B359,OFFSET(WLC!$B$1011,2,Sintesi!P$3,78,5),4,FALSE)</f>
        <v>0.56689000000000001</v>
      </c>
      <c r="Q359" s="13">
        <f ca="1">VLOOKUP($B359,OFFSET(WLC!$B$1011,2,Sintesi!Q$3,78,5),4,FALSE)</f>
        <v>0.53654000000000002</v>
      </c>
      <c r="R359" s="13"/>
      <c r="S359" s="13"/>
      <c r="Y359" s="15">
        <v>0.12</v>
      </c>
      <c r="Z359" s="15">
        <f>Y359*AA359</f>
        <v>0.72</v>
      </c>
      <c r="AA359" s="15">
        <v>6</v>
      </c>
      <c r="AB359" s="16">
        <f t="shared" ref="AB359:AP359" ca="1" si="446">Price-Dir_Cost-AB345</f>
        <v>10.874700000000001</v>
      </c>
      <c r="AC359" s="16">
        <f t="shared" ca="1" si="446"/>
        <v>10.80836</v>
      </c>
      <c r="AD359" s="16">
        <f t="shared" ca="1" si="446"/>
        <v>10.83564</v>
      </c>
      <c r="AE359" s="16">
        <f t="shared" ca="1" si="446"/>
        <v>10.80434</v>
      </c>
      <c r="AF359" s="16">
        <f t="shared" ca="1" si="446"/>
        <v>10.72175</v>
      </c>
      <c r="AG359" s="16">
        <f t="shared" ca="1" si="446"/>
        <v>10.609349999999999</v>
      </c>
      <c r="AH359" s="16">
        <f t="shared" ca="1" si="446"/>
        <v>10.28063</v>
      </c>
      <c r="AI359" s="16">
        <f t="shared" ca="1" si="446"/>
        <v>9.9182500000000005</v>
      </c>
      <c r="AJ359" s="16">
        <f t="shared" ca="1" si="446"/>
        <v>9.08873</v>
      </c>
      <c r="AK359" s="16">
        <f t="shared" ca="1" si="446"/>
        <v>7.1624299999999996</v>
      </c>
      <c r="AL359" s="16">
        <f t="shared" ca="1" si="446"/>
        <v>6.0100099999999994</v>
      </c>
      <c r="AM359" s="16">
        <f t="shared" ca="1" si="446"/>
        <v>2.5328700000000008</v>
      </c>
      <c r="AN359" s="16">
        <f t="shared" ca="1" si="446"/>
        <v>-4.4313000000000002</v>
      </c>
      <c r="AO359" s="16">
        <f t="shared" ca="1" si="446"/>
        <v>-14.973220000000001</v>
      </c>
      <c r="AP359" s="16">
        <f t="shared" ca="1" si="446"/>
        <v>-39.700880000000005</v>
      </c>
      <c r="AQ359" s="16"/>
      <c r="AR359" s="16"/>
    </row>
    <row r="360" spans="1:51" x14ac:dyDescent="0.3">
      <c r="A360" s="133">
        <v>354</v>
      </c>
      <c r="B360" s="12" t="s">
        <v>23</v>
      </c>
      <c r="C360" s="13">
        <f ca="1">VLOOKUP($B360,OFFSET(Push!$N$2,2,0,78,5),4,FALSE)</f>
        <v>0.54074</v>
      </c>
      <c r="D360" s="13">
        <f ca="1">VLOOKUP($B360,OFFSET(WLC!$B$1011,2,Sintesi!D$3,78,5),4,FALSE)</f>
        <v>0.58799999999999997</v>
      </c>
      <c r="E360" s="13">
        <f ca="1">VLOOKUP($B360,OFFSET(WLC!$B$1011,2,Sintesi!E$3,78,5),4,FALSE)</f>
        <v>0.57950999999999997</v>
      </c>
      <c r="F360" s="13">
        <f ca="1">VLOOKUP($B360,OFFSET(WLC!$B$1011,2,Sintesi!F$3,78,5),4,FALSE)</f>
        <v>0.60331999999999997</v>
      </c>
      <c r="G360" s="13">
        <f ca="1">VLOOKUP($B360,OFFSET(WLC!$B$1011,2,Sintesi!G$3,78,5),4,FALSE)</f>
        <v>0.65690999999999999</v>
      </c>
      <c r="H360" s="13">
        <f ca="1">VLOOKUP($B360,OFFSET(WLC!$B$1011,2,Sintesi!H$3,78,5),4,FALSE)</f>
        <v>0.73055000000000003</v>
      </c>
      <c r="I360" s="13">
        <f ca="1">VLOOKUP($B360,OFFSET(WLC!$B$1011,2,Sintesi!I$3,78,5),4,FALSE)</f>
        <v>0.92</v>
      </c>
      <c r="J360" s="13">
        <f ca="1">VLOOKUP($B360,OFFSET(WLC!$B$1011,2,Sintesi!J$3,78,5),4,FALSE)</f>
        <v>1.13236</v>
      </c>
      <c r="K360" s="13">
        <f ca="1">VLOOKUP($B360,OFFSET(WLC!$B$1011,2,Sintesi!K$3,78,5),4,FALSE)</f>
        <v>1.5872999999999999</v>
      </c>
      <c r="L360" s="13">
        <f ca="1">VLOOKUP($B360,OFFSET(WLC!$B$1011,2,Sintesi!L$3,78,5),4,FALSE)</f>
        <v>2.6163400000000001</v>
      </c>
      <c r="M360" s="13">
        <f ca="1">VLOOKUP($B360,OFFSET(WLC!$B$1011,2,Sintesi!M$3,78,5),4,FALSE)</f>
        <v>3.2619400000000001</v>
      </c>
      <c r="N360" s="13">
        <f ca="1">VLOOKUP($B360,OFFSET(WLC!$B$1011,2,Sintesi!N$3,78,5),4,FALSE)</f>
        <v>5.0933299999999999</v>
      </c>
      <c r="O360" s="13">
        <f ca="1">VLOOKUP($B360,OFFSET(WLC!$B$1011,2,Sintesi!O$3,78,5),4,FALSE)</f>
        <v>8.7170100000000001</v>
      </c>
      <c r="P360" s="13">
        <f ca="1">VLOOKUP($B360,OFFSET(WLC!$B$1011,2,Sintesi!P$3,78,5),4,FALSE)</f>
        <v>14.0892</v>
      </c>
      <c r="Q360" s="13">
        <f ca="1">VLOOKUP($B360,OFFSET(WLC!$B$1011,2,Sintesi!Q$3,78,5),4,FALSE)</f>
        <v>26.524840000000001</v>
      </c>
      <c r="R360" s="13"/>
      <c r="S360" s="13"/>
      <c r="Y360" s="15">
        <v>0.12</v>
      </c>
      <c r="Z360" s="15">
        <f t="shared" ref="Z360:Z367" si="447">Y360*AA360</f>
        <v>0.6</v>
      </c>
      <c r="AA360" s="15">
        <v>5</v>
      </c>
      <c r="AB360" s="16">
        <f t="shared" ref="AB360:AP360" ca="1" si="448">Price-Dir_Cost-AB346</f>
        <v>11.054946666666666</v>
      </c>
      <c r="AC360" s="16">
        <f t="shared" ca="1" si="448"/>
        <v>11.00436</v>
      </c>
      <c r="AD360" s="16">
        <f t="shared" ca="1" si="448"/>
        <v>11.02881</v>
      </c>
      <c r="AE360" s="16">
        <f t="shared" ca="1" si="448"/>
        <v>11.005446666666668</v>
      </c>
      <c r="AF360" s="16">
        <f t="shared" ca="1" si="448"/>
        <v>10.940719999999999</v>
      </c>
      <c r="AG360" s="16">
        <f t="shared" ca="1" si="448"/>
        <v>10.852866666666667</v>
      </c>
      <c r="AH360" s="16">
        <f t="shared" ca="1" si="448"/>
        <v>10.587296666666667</v>
      </c>
      <c r="AI360" s="16">
        <f t="shared" ca="1" si="448"/>
        <v>10.295703333333332</v>
      </c>
      <c r="AJ360" s="16">
        <f t="shared" ca="1" si="448"/>
        <v>9.6178299999999997</v>
      </c>
      <c r="AK360" s="16">
        <f t="shared" ca="1" si="448"/>
        <v>8.0345433333333318</v>
      </c>
      <c r="AL360" s="16">
        <f t="shared" ca="1" si="448"/>
        <v>7.0973233333333337</v>
      </c>
      <c r="AM360" s="16">
        <f t="shared" ca="1" si="448"/>
        <v>4.2306466666666669</v>
      </c>
      <c r="AN360" s="16">
        <f t="shared" ca="1" si="448"/>
        <v>-1.5256299999999996</v>
      </c>
      <c r="AO360" s="16">
        <f t="shared" ca="1" si="448"/>
        <v>-10.276820000000001</v>
      </c>
      <c r="AP360" s="16">
        <f t="shared" ca="1" si="448"/>
        <v>-30.85926666666667</v>
      </c>
      <c r="AQ360" s="16"/>
      <c r="AR360" s="16"/>
    </row>
    <row r="361" spans="1:51" x14ac:dyDescent="0.3">
      <c r="A361" s="133">
        <v>355</v>
      </c>
      <c r="B361" s="12" t="s">
        <v>17</v>
      </c>
      <c r="C361" s="13">
        <f ca="1">VLOOKUP($B361,OFFSET(Push!$N$2,2,0,78,5),4,FALSE)</f>
        <v>88.818690000000004</v>
      </c>
      <c r="D361" s="13">
        <f ca="1">VLOOKUP($B361,OFFSET(WLC!$B$1011,2,Sintesi!D$3,78,5),4,FALSE)</f>
        <v>88.834119999999999</v>
      </c>
      <c r="E361" s="13">
        <f ca="1">VLOOKUP($B361,OFFSET(WLC!$B$1011,2,Sintesi!E$3,78,5),4,FALSE)</f>
        <v>88.816019999999995</v>
      </c>
      <c r="F361" s="13">
        <f ca="1">VLOOKUP($B361,OFFSET(WLC!$B$1011,2,Sintesi!F$3,78,5),4,FALSE)</f>
        <v>88.819519999999997</v>
      </c>
      <c r="G361" s="13">
        <f ca="1">VLOOKUP($B361,OFFSET(WLC!$B$1011,2,Sintesi!G$3,78,5),4,FALSE)</f>
        <v>88.847790000000003</v>
      </c>
      <c r="H361" s="13">
        <f ca="1">VLOOKUP($B361,OFFSET(WLC!$B$1011,2,Sintesi!H$3,78,5),4,FALSE)</f>
        <v>88.887619999999998</v>
      </c>
      <c r="I361" s="13">
        <f ca="1">VLOOKUP($B361,OFFSET(WLC!$B$1011,2,Sintesi!I$3,78,5),4,FALSE)</f>
        <v>89.031540000000007</v>
      </c>
      <c r="J361" s="13">
        <f ca="1">VLOOKUP($B361,OFFSET(WLC!$B$1011,2,Sintesi!J$3,78,5),4,FALSE)</f>
        <v>89.165199999999999</v>
      </c>
      <c r="K361" s="13">
        <f ca="1">VLOOKUP($B361,OFFSET(WLC!$B$1011,2,Sintesi!K$3,78,5),4,FALSE)</f>
        <v>89.537459999999996</v>
      </c>
      <c r="L361" s="13">
        <f ca="1">VLOOKUP($B361,OFFSET(WLC!$B$1011,2,Sintesi!L$3,78,5),4,FALSE)</f>
        <v>90.427819999999997</v>
      </c>
      <c r="M361" s="13">
        <f ca="1">VLOOKUP($B361,OFFSET(WLC!$B$1011,2,Sintesi!M$3,78,5),4,FALSE)</f>
        <v>90.927909999999997</v>
      </c>
      <c r="N361" s="13">
        <f ca="1">VLOOKUP($B361,OFFSET(WLC!$B$1011,2,Sintesi!N$3,78,5),4,FALSE)</f>
        <v>92.568719999999999</v>
      </c>
      <c r="O361" s="13">
        <f ca="1">VLOOKUP($B361,OFFSET(WLC!$B$1011,2,Sintesi!O$3,78,5),4,FALSE)</f>
        <v>95.858220000000003</v>
      </c>
      <c r="P361" s="13">
        <f ca="1">VLOOKUP($B361,OFFSET(WLC!$B$1011,2,Sintesi!P$3,78,5),4,FALSE)</f>
        <v>100.93118</v>
      </c>
      <c r="Q361" s="13">
        <f ca="1">VLOOKUP($B361,OFFSET(WLC!$B$1011,2,Sintesi!Q$3,78,5),4,FALSE)</f>
        <v>113.02755999999999</v>
      </c>
      <c r="R361" s="13"/>
      <c r="S361" s="13"/>
      <c r="Y361" s="15">
        <v>0.12</v>
      </c>
      <c r="Z361" s="15">
        <f t="shared" si="447"/>
        <v>0.48</v>
      </c>
      <c r="AA361" s="15">
        <v>4</v>
      </c>
      <c r="AB361" s="16">
        <f t="shared" ref="AB361:AP361" ca="1" si="449">Price-Dir_Cost-AB347</f>
        <v>11.235193333333333</v>
      </c>
      <c r="AC361" s="16">
        <f t="shared" ca="1" si="449"/>
        <v>11.20036</v>
      </c>
      <c r="AD361" s="16">
        <f t="shared" ca="1" si="449"/>
        <v>11.22198</v>
      </c>
      <c r="AE361" s="16">
        <f t="shared" ca="1" si="449"/>
        <v>11.206553333333334</v>
      </c>
      <c r="AF361" s="16">
        <f t="shared" ca="1" si="449"/>
        <v>11.159689999999999</v>
      </c>
      <c r="AG361" s="16">
        <f t="shared" ca="1" si="449"/>
        <v>11.096383333333334</v>
      </c>
      <c r="AH361" s="16">
        <f t="shared" ca="1" si="449"/>
        <v>10.893963333333334</v>
      </c>
      <c r="AI361" s="16">
        <f t="shared" ca="1" si="449"/>
        <v>10.673156666666667</v>
      </c>
      <c r="AJ361" s="16">
        <f t="shared" ca="1" si="449"/>
        <v>10.146930000000001</v>
      </c>
      <c r="AK361" s="16">
        <f t="shared" ca="1" si="449"/>
        <v>8.9066566666666667</v>
      </c>
      <c r="AL361" s="16">
        <f t="shared" ca="1" si="449"/>
        <v>8.1846366666666661</v>
      </c>
      <c r="AM361" s="16">
        <f t="shared" ca="1" si="449"/>
        <v>5.9284233333333347</v>
      </c>
      <c r="AN361" s="16">
        <f t="shared" ca="1" si="449"/>
        <v>1.380040000000001</v>
      </c>
      <c r="AO361" s="16">
        <f t="shared" ca="1" si="449"/>
        <v>-5.5804200000000002</v>
      </c>
      <c r="AP361" s="16">
        <f t="shared" ca="1" si="449"/>
        <v>-22.017653333333335</v>
      </c>
      <c r="AQ361" s="16"/>
      <c r="AR361" s="16"/>
    </row>
    <row r="362" spans="1:51" x14ac:dyDescent="0.3">
      <c r="A362" s="133">
        <v>356</v>
      </c>
      <c r="B362" s="12" t="s">
        <v>26</v>
      </c>
      <c r="C362" s="13">
        <f ca="1">VLOOKUP($B362,OFFSET(Push!$N$2,2,0,78,5),4,FALSE)</f>
        <v>11.33142</v>
      </c>
      <c r="D362" s="13">
        <f ca="1">VLOOKUP($B362,OFFSET(WLC!$B$1011,2,Sintesi!D$3,78,5),4,FALSE)</f>
        <v>11.31169</v>
      </c>
      <c r="E362" s="13">
        <f ca="1">VLOOKUP($B362,OFFSET(WLC!$B$1011,2,Sintesi!E$3,78,5),4,FALSE)</f>
        <v>11.33061</v>
      </c>
      <c r="F362" s="13">
        <f ca="1">VLOOKUP($B362,OFFSET(WLC!$B$1011,2,Sintesi!F$3,78,5),4,FALSE)</f>
        <v>11.322419999999999</v>
      </c>
      <c r="G362" s="13">
        <f ca="1">VLOOKUP($B362,OFFSET(WLC!$B$1011,2,Sintesi!G$3,78,5),4,FALSE)</f>
        <v>11.293290000000001</v>
      </c>
      <c r="H362" s="13">
        <f ca="1">VLOOKUP($B362,OFFSET(WLC!$B$1011,2,Sintesi!H$3,78,5),4,FALSE)</f>
        <v>11.254709999999999</v>
      </c>
      <c r="I362" s="13">
        <f ca="1">VLOOKUP($B362,OFFSET(WLC!$B$1011,2,Sintesi!I$3,78,5),4,FALSE)</f>
        <v>11.11626</v>
      </c>
      <c r="J362" s="13">
        <f ca="1">VLOOKUP($B362,OFFSET(WLC!$B$1011,2,Sintesi!J$3,78,5),4,FALSE)</f>
        <v>10.963380000000001</v>
      </c>
      <c r="K362" s="13">
        <f ca="1">VLOOKUP($B362,OFFSET(WLC!$B$1011,2,Sintesi!K$3,78,5),4,FALSE)</f>
        <v>10.58839</v>
      </c>
      <c r="L362" s="13">
        <f ca="1">VLOOKUP($B362,OFFSET(WLC!$B$1011,2,Sintesi!L$3,78,5),4,FALSE)</f>
        <v>9.6899200000000008</v>
      </c>
      <c r="M362" s="13">
        <f ca="1">VLOOKUP($B362,OFFSET(WLC!$B$1011,2,Sintesi!M$3,78,5),4,FALSE)</f>
        <v>9.1819199999999999</v>
      </c>
      <c r="N362" s="13">
        <f ca="1">VLOOKUP($B362,OFFSET(WLC!$B$1011,2,Sintesi!N$3,78,5),4,FALSE)</f>
        <v>7.5353199999999996</v>
      </c>
      <c r="O362" s="13">
        <f ca="1">VLOOKUP($B362,OFFSET(WLC!$B$1011,2,Sintesi!O$3,78,5),4,FALSE)</f>
        <v>4.1859000000000002</v>
      </c>
      <c r="P362" s="13">
        <f ca="1">VLOOKUP($B362,OFFSET(WLC!$B$1011,2,Sintesi!P$3,78,5),4,FALSE)</f>
        <v>-1.0007600000000001</v>
      </c>
      <c r="Q362" s="13">
        <f ca="1">VLOOKUP($B362,OFFSET(WLC!$B$1011,2,Sintesi!Q$3,78,5),4,FALSE)</f>
        <v>-13.327030000000001</v>
      </c>
      <c r="R362" s="13"/>
      <c r="S362" s="13"/>
      <c r="Y362" s="15">
        <v>0.12</v>
      </c>
      <c r="Z362" s="15">
        <f t="shared" si="447"/>
        <v>0.36</v>
      </c>
      <c r="AA362" s="15">
        <v>3</v>
      </c>
      <c r="AB362" s="16">
        <f t="shared" ref="AB362:AP362" ca="1" si="450">Price-Dir_Cost-AB348</f>
        <v>11.41544</v>
      </c>
      <c r="AC362" s="16">
        <f t="shared" ca="1" si="450"/>
        <v>11.39636</v>
      </c>
      <c r="AD362" s="16">
        <f t="shared" ca="1" si="450"/>
        <v>11.415150000000001</v>
      </c>
      <c r="AE362" s="16">
        <f t="shared" ca="1" si="450"/>
        <v>11.40766</v>
      </c>
      <c r="AF362" s="16">
        <f t="shared" ca="1" si="450"/>
        <v>11.37866</v>
      </c>
      <c r="AG362" s="16">
        <f t="shared" ca="1" si="450"/>
        <v>11.3399</v>
      </c>
      <c r="AH362" s="16">
        <f t="shared" ca="1" si="450"/>
        <v>11.20063</v>
      </c>
      <c r="AI362" s="16">
        <f t="shared" ca="1" si="450"/>
        <v>11.050609999999999</v>
      </c>
      <c r="AJ362" s="16">
        <f t="shared" ca="1" si="450"/>
        <v>10.676030000000001</v>
      </c>
      <c r="AK362" s="16">
        <f t="shared" ca="1" si="450"/>
        <v>9.7787699999999997</v>
      </c>
      <c r="AL362" s="16">
        <f t="shared" ca="1" si="450"/>
        <v>9.2719500000000004</v>
      </c>
      <c r="AM362" s="16">
        <f t="shared" ca="1" si="450"/>
        <v>7.6262000000000008</v>
      </c>
      <c r="AN362" s="16">
        <f t="shared" ca="1" si="450"/>
        <v>4.2857099999999999</v>
      </c>
      <c r="AO362" s="16">
        <f t="shared" ca="1" si="450"/>
        <v>-0.88401999999999958</v>
      </c>
      <c r="AP362" s="16">
        <f t="shared" ca="1" si="450"/>
        <v>-13.17604</v>
      </c>
      <c r="AQ362" s="16"/>
      <c r="AR362" s="16"/>
    </row>
    <row r="363" spans="1:51" x14ac:dyDescent="0.3">
      <c r="A363" s="133">
        <v>357</v>
      </c>
      <c r="B363" s="17" t="s">
        <v>29</v>
      </c>
      <c r="C363" s="21">
        <f ca="1">VLOOKUP($B363,OFFSET(Push!$N$2,2,0,78,5),4,FALSE)</f>
        <v>59868.69397</v>
      </c>
      <c r="D363" s="21">
        <f ca="1">VLOOKUP($B363,OFFSET(WLC!$B$1011,2,Sintesi!D$3,78,5),4,FALSE)</f>
        <v>59773.590980000001</v>
      </c>
      <c r="E363" s="21">
        <f ca="1">VLOOKUP($B363,OFFSET(WLC!$B$1011,2,Sintesi!E$3,78,5),4,FALSE)</f>
        <v>59872.678509999998</v>
      </c>
      <c r="F363" s="21">
        <f ca="1">VLOOKUP($B363,OFFSET(WLC!$B$1011,2,Sintesi!F$3,78,5),4,FALSE)</f>
        <v>59821.709900000002</v>
      </c>
      <c r="G363" s="21">
        <f ca="1">VLOOKUP($B363,OFFSET(WLC!$B$1011,2,Sintesi!G$3,78,5),4,FALSE)</f>
        <v>59662.650750000001</v>
      </c>
      <c r="H363" s="21">
        <f ca="1">VLOOKUP($B363,OFFSET(WLC!$B$1011,2,Sintesi!H$3,78,5),4,FALSE)</f>
        <v>59446.557229999999</v>
      </c>
      <c r="I363" s="21">
        <f ca="1">VLOOKUP($B363,OFFSET(WLC!$B$1011,2,Sintesi!I$3,78,5),4,FALSE)</f>
        <v>58693.204469999997</v>
      </c>
      <c r="J363" s="21">
        <f ca="1">VLOOKUP($B363,OFFSET(WLC!$B$1011,2,Sintesi!J$3,78,5),4,FALSE)</f>
        <v>57863.32804</v>
      </c>
      <c r="K363" s="21">
        <f ca="1">VLOOKUP($B363,OFFSET(WLC!$B$1011,2,Sintesi!K$3,78,5),4,FALSE)</f>
        <v>55832.455280000002</v>
      </c>
      <c r="L363" s="21">
        <f ca="1">VLOOKUP($B363,OFFSET(WLC!$B$1011,2,Sintesi!L$3,78,5),4,FALSE)</f>
        <v>51023.879889999997</v>
      </c>
      <c r="M363" s="21">
        <f ca="1">VLOOKUP($B363,OFFSET(WLC!$B$1011,2,Sintesi!M$3,78,5),4,FALSE)</f>
        <v>48318.943550000004</v>
      </c>
      <c r="N363" s="21">
        <f ca="1">VLOOKUP($B363,OFFSET(WLC!$B$1011,2,Sintesi!N$3,78,5),4,FALSE)</f>
        <v>39550.820540000001</v>
      </c>
      <c r="O363" s="21">
        <f ca="1">VLOOKUP($B363,OFFSET(WLC!$B$1011,2,Sintesi!O$3,78,5),4,FALSE)</f>
        <v>21942.47219</v>
      </c>
      <c r="P363" s="21">
        <f ca="1">VLOOKUP($B363,OFFSET(WLC!$B$1011,2,Sintesi!P$3,78,5),4,FALSE)</f>
        <v>-5116.0736200000001</v>
      </c>
      <c r="Q363" s="21">
        <f ca="1">VLOOKUP($B363,OFFSET(WLC!$B$1011,2,Sintesi!Q$3,78,5),4,FALSE)</f>
        <v>-67733.206439999994</v>
      </c>
      <c r="R363" s="21"/>
      <c r="S363" s="21"/>
      <c r="Y363" s="15">
        <v>0.12</v>
      </c>
      <c r="Z363" s="15">
        <f t="shared" si="447"/>
        <v>0.24</v>
      </c>
      <c r="AA363" s="15">
        <v>2</v>
      </c>
      <c r="AB363" s="16">
        <f t="shared" ref="AB363:AP363" ca="1" si="451">Price-Dir_Cost-AB349</f>
        <v>11.595686666666666</v>
      </c>
      <c r="AC363" s="16">
        <f t="shared" ca="1" si="451"/>
        <v>11.592359999999999</v>
      </c>
      <c r="AD363" s="16">
        <f t="shared" ca="1" si="451"/>
        <v>11.608319999999999</v>
      </c>
      <c r="AE363" s="16">
        <f t="shared" ca="1" si="451"/>
        <v>11.608766666666668</v>
      </c>
      <c r="AF363" s="16">
        <f t="shared" ca="1" si="451"/>
        <v>11.597629999999999</v>
      </c>
      <c r="AG363" s="16">
        <f t="shared" ca="1" si="451"/>
        <v>11.583416666666666</v>
      </c>
      <c r="AH363" s="16">
        <f t="shared" ca="1" si="451"/>
        <v>11.507296666666667</v>
      </c>
      <c r="AI363" s="16">
        <f t="shared" ca="1" si="451"/>
        <v>11.428063333333334</v>
      </c>
      <c r="AJ363" s="16">
        <f t="shared" ca="1" si="451"/>
        <v>11.20513</v>
      </c>
      <c r="AK363" s="16">
        <f t="shared" ca="1" si="451"/>
        <v>10.650883333333333</v>
      </c>
      <c r="AL363" s="16">
        <f t="shared" ca="1" si="451"/>
        <v>10.359263333333333</v>
      </c>
      <c r="AM363" s="16">
        <f t="shared" ca="1" si="451"/>
        <v>9.3239766666666668</v>
      </c>
      <c r="AN363" s="16">
        <f t="shared" ca="1" si="451"/>
        <v>7.1913800000000005</v>
      </c>
      <c r="AO363" s="16">
        <f t="shared" ca="1" si="451"/>
        <v>3.812380000000001</v>
      </c>
      <c r="AP363" s="16">
        <f t="shared" ca="1" si="451"/>
        <v>-4.3344266666666655</v>
      </c>
      <c r="AQ363" s="16"/>
      <c r="AR363" s="16"/>
    </row>
    <row r="364" spans="1:51" x14ac:dyDescent="0.3">
      <c r="A364" s="133">
        <v>358</v>
      </c>
      <c r="B364" s="22" t="s">
        <v>55</v>
      </c>
      <c r="C364" s="23">
        <f ca="1">C358+C359</f>
        <v>3.0438200000000002</v>
      </c>
      <c r="D364" s="23">
        <f t="shared" ref="D364:O364" ca="1" si="452">D358+D359</f>
        <v>3.0156400000000003</v>
      </c>
      <c r="E364" s="23">
        <f t="shared" ca="1" si="452"/>
        <v>3.0053399999999999</v>
      </c>
      <c r="F364" s="23">
        <f t="shared" ca="1" si="452"/>
        <v>2.98902</v>
      </c>
      <c r="G364" s="23">
        <f t="shared" ca="1" si="452"/>
        <v>2.9644300000000001</v>
      </c>
      <c r="H364" s="23">
        <f t="shared" ca="1" si="452"/>
        <v>2.9295499999999999</v>
      </c>
      <c r="I364" s="23">
        <f t="shared" ca="1" si="452"/>
        <v>2.8793699999999998</v>
      </c>
      <c r="J364" s="23">
        <f t="shared" ca="1" si="452"/>
        <v>2.8170299999999999</v>
      </c>
      <c r="K364" s="23">
        <f t="shared" ca="1" si="452"/>
        <v>2.7366700000000002</v>
      </c>
      <c r="L364" s="23">
        <f t="shared" ca="1" si="452"/>
        <v>2.6048900000000001</v>
      </c>
      <c r="M364" s="23">
        <f t="shared" ca="1" si="452"/>
        <v>2.46611</v>
      </c>
      <c r="N364" s="23">
        <f t="shared" ca="1" si="452"/>
        <v>2.2804699999999998</v>
      </c>
      <c r="O364" s="23">
        <f t="shared" ca="1" si="452"/>
        <v>1.9972799999999999</v>
      </c>
      <c r="P364" s="23">
        <f t="shared" ref="P364:Q364" ca="1" si="453">P358+P359</f>
        <v>1.7948200000000001</v>
      </c>
      <c r="Q364" s="23">
        <f t="shared" ca="1" si="453"/>
        <v>1.6512</v>
      </c>
      <c r="R364" s="23"/>
      <c r="S364" s="23"/>
      <c r="Y364" s="15">
        <v>0.12</v>
      </c>
      <c r="Z364" s="15">
        <f t="shared" si="447"/>
        <v>0.12</v>
      </c>
      <c r="AA364" s="15">
        <v>1</v>
      </c>
      <c r="AB364" s="16">
        <f t="shared" ref="AB364:AP364" ca="1" si="454">Price-Dir_Cost-AB350</f>
        <v>11.775933333333333</v>
      </c>
      <c r="AC364" s="16">
        <f t="shared" ca="1" si="454"/>
        <v>11.788359999999999</v>
      </c>
      <c r="AD364" s="16">
        <f t="shared" ca="1" si="454"/>
        <v>11.801490000000001</v>
      </c>
      <c r="AE364" s="16">
        <f t="shared" ca="1" si="454"/>
        <v>11.809873333333334</v>
      </c>
      <c r="AF364" s="16">
        <f t="shared" ca="1" si="454"/>
        <v>11.816599999999999</v>
      </c>
      <c r="AG364" s="16">
        <f t="shared" ca="1" si="454"/>
        <v>11.826933333333333</v>
      </c>
      <c r="AH364" s="16">
        <f t="shared" ca="1" si="454"/>
        <v>11.813963333333334</v>
      </c>
      <c r="AI364" s="16">
        <f t="shared" ca="1" si="454"/>
        <v>11.805516666666666</v>
      </c>
      <c r="AJ364" s="16">
        <f t="shared" ca="1" si="454"/>
        <v>11.73423</v>
      </c>
      <c r="AK364" s="16">
        <f t="shared" ca="1" si="454"/>
        <v>11.522996666666668</v>
      </c>
      <c r="AL364" s="16">
        <f t="shared" ca="1" si="454"/>
        <v>11.446576666666667</v>
      </c>
      <c r="AM364" s="16">
        <f t="shared" ca="1" si="454"/>
        <v>11.021753333333333</v>
      </c>
      <c r="AN364" s="16">
        <f t="shared" ca="1" si="454"/>
        <v>10.097049999999999</v>
      </c>
      <c r="AO364" s="16">
        <f t="shared" ca="1" si="454"/>
        <v>8.5087799999999998</v>
      </c>
      <c r="AP364" s="16">
        <f t="shared" ca="1" si="454"/>
        <v>4.5071866666666676</v>
      </c>
      <c r="AQ364" s="16"/>
      <c r="AR364" s="16"/>
    </row>
    <row r="365" spans="1:51" x14ac:dyDescent="0.3">
      <c r="A365" s="133">
        <v>359</v>
      </c>
      <c r="B365" s="22" t="s">
        <v>56</v>
      </c>
      <c r="C365" s="24">
        <f ca="1">C364/C360</f>
        <v>5.6289899027258947</v>
      </c>
      <c r="D365" s="24">
        <f t="shared" ref="D365:O365" ca="1" si="455">D364/D360</f>
        <v>5.1286394557823138</v>
      </c>
      <c r="E365" s="24">
        <f t="shared" ca="1" si="455"/>
        <v>5.1860019671791688</v>
      </c>
      <c r="F365" s="24">
        <f t="shared" ca="1" si="455"/>
        <v>4.9542862825697807</v>
      </c>
      <c r="G365" s="24">
        <f t="shared" ca="1" si="455"/>
        <v>4.5126881916853145</v>
      </c>
      <c r="H365" s="24">
        <f t="shared" ca="1" si="455"/>
        <v>4.0100609130107454</v>
      </c>
      <c r="I365" s="24">
        <f t="shared" ca="1" si="455"/>
        <v>3.1297499999999996</v>
      </c>
      <c r="J365" s="24">
        <f t="shared" ca="1" si="455"/>
        <v>2.4877512451870429</v>
      </c>
      <c r="K365" s="24">
        <f t="shared" ca="1" si="455"/>
        <v>1.7241038241038242</v>
      </c>
      <c r="L365" s="24">
        <f t="shared" ca="1" si="455"/>
        <v>0.99562365747571036</v>
      </c>
      <c r="M365" s="24">
        <f t="shared" ca="1" si="455"/>
        <v>0.75602555534436566</v>
      </c>
      <c r="N365" s="24">
        <f t="shared" ca="1" si="455"/>
        <v>0.44773654956580466</v>
      </c>
      <c r="O365" s="24">
        <f t="shared" ca="1" si="455"/>
        <v>0.22912443601647811</v>
      </c>
      <c r="P365" s="24">
        <f t="shared" ref="P365:Q365" ca="1" si="456">P364/P360</f>
        <v>0.12738977372739405</v>
      </c>
      <c r="Q365" s="24">
        <f t="shared" ca="1" si="456"/>
        <v>6.2251082381646783E-2</v>
      </c>
      <c r="R365" s="24"/>
      <c r="S365" s="24"/>
      <c r="Y365" s="15">
        <v>0.12</v>
      </c>
      <c r="Z365" s="15">
        <f t="shared" si="447"/>
        <v>0.06</v>
      </c>
      <c r="AA365" s="20">
        <v>0.5</v>
      </c>
      <c r="AB365" s="16">
        <f t="shared" ref="AB365:AP365" ca="1" si="457">Price-Dir_Cost-AB351</f>
        <v>11.866056666666665</v>
      </c>
      <c r="AC365" s="16">
        <f t="shared" ca="1" si="457"/>
        <v>11.88636</v>
      </c>
      <c r="AD365" s="16">
        <f t="shared" ca="1" si="457"/>
        <v>11.898075</v>
      </c>
      <c r="AE365" s="16">
        <f t="shared" ca="1" si="457"/>
        <v>11.910426666666666</v>
      </c>
      <c r="AF365" s="16">
        <f t="shared" ca="1" si="457"/>
        <v>11.926085</v>
      </c>
      <c r="AG365" s="16">
        <f t="shared" ca="1" si="457"/>
        <v>11.948691666666667</v>
      </c>
      <c r="AH365" s="16">
        <f t="shared" ca="1" si="457"/>
        <v>11.967296666666666</v>
      </c>
      <c r="AI365" s="16">
        <f t="shared" ca="1" si="457"/>
        <v>11.994243333333333</v>
      </c>
      <c r="AJ365" s="16">
        <f t="shared" ca="1" si="457"/>
        <v>11.99878</v>
      </c>
      <c r="AK365" s="16">
        <f t="shared" ca="1" si="457"/>
        <v>11.959053333333333</v>
      </c>
      <c r="AL365" s="16">
        <f t="shared" ca="1" si="457"/>
        <v>11.990233333333332</v>
      </c>
      <c r="AM365" s="16">
        <f t="shared" ca="1" si="457"/>
        <v>11.870641666666668</v>
      </c>
      <c r="AN365" s="16">
        <f t="shared" ca="1" si="457"/>
        <v>11.549885</v>
      </c>
      <c r="AO365" s="16">
        <f t="shared" ca="1" si="457"/>
        <v>10.85698</v>
      </c>
      <c r="AP365" s="16">
        <f t="shared" ca="1" si="457"/>
        <v>8.9279933333333332</v>
      </c>
      <c r="AQ365" s="16"/>
      <c r="AR365" s="16"/>
    </row>
    <row r="366" spans="1:51" x14ac:dyDescent="0.3">
      <c r="A366" s="133">
        <v>360</v>
      </c>
      <c r="B366" s="22" t="s">
        <v>57</v>
      </c>
      <c r="C366" s="25">
        <f ca="1">C364+C360</f>
        <v>3.5845600000000002</v>
      </c>
      <c r="D366" s="25">
        <f t="shared" ref="D366:O366" ca="1" si="458">D364+D360</f>
        <v>3.6036400000000004</v>
      </c>
      <c r="E366" s="25">
        <f t="shared" ca="1" si="458"/>
        <v>3.5848499999999999</v>
      </c>
      <c r="F366" s="25">
        <f t="shared" ca="1" si="458"/>
        <v>3.5923400000000001</v>
      </c>
      <c r="G366" s="25">
        <f t="shared" ca="1" si="458"/>
        <v>3.62134</v>
      </c>
      <c r="H366" s="25">
        <f t="shared" ca="1" si="458"/>
        <v>3.6600999999999999</v>
      </c>
      <c r="I366" s="25">
        <f t="shared" ca="1" si="458"/>
        <v>3.7993699999999997</v>
      </c>
      <c r="J366" s="25">
        <f t="shared" ca="1" si="458"/>
        <v>3.9493900000000002</v>
      </c>
      <c r="K366" s="25">
        <f t="shared" ca="1" si="458"/>
        <v>4.3239700000000001</v>
      </c>
      <c r="L366" s="25">
        <f t="shared" ca="1" si="458"/>
        <v>5.2212300000000003</v>
      </c>
      <c r="M366" s="25">
        <f t="shared" ca="1" si="458"/>
        <v>5.7280499999999996</v>
      </c>
      <c r="N366" s="25">
        <f t="shared" ca="1" si="458"/>
        <v>7.3737999999999992</v>
      </c>
      <c r="O366" s="25">
        <f t="shared" ca="1" si="458"/>
        <v>10.71429</v>
      </c>
      <c r="P366" s="25">
        <f t="shared" ref="P366:Q366" ca="1" si="459">P364+P360</f>
        <v>15.88402</v>
      </c>
      <c r="Q366" s="25">
        <f t="shared" ca="1" si="459"/>
        <v>28.17604</v>
      </c>
      <c r="R366" s="25"/>
      <c r="S366" s="25"/>
      <c r="Y366" s="15">
        <v>0.12</v>
      </c>
      <c r="Z366" s="15">
        <f t="shared" si="447"/>
        <v>3.9999999999999994E-2</v>
      </c>
      <c r="AA366" s="20">
        <f>1/3</f>
        <v>0.33333333333333331</v>
      </c>
      <c r="AB366" s="16">
        <f t="shared" ref="AB366:AP366" ca="1" si="460">Price-Dir_Cost-AB352</f>
        <v>11.896097777777777</v>
      </c>
      <c r="AC366" s="16">
        <f t="shared" ca="1" si="460"/>
        <v>11.919026666666667</v>
      </c>
      <c r="AD366" s="16">
        <f t="shared" ca="1" si="460"/>
        <v>11.93027</v>
      </c>
      <c r="AE366" s="16">
        <f t="shared" ca="1" si="460"/>
        <v>11.943944444444444</v>
      </c>
      <c r="AF366" s="16">
        <f t="shared" ca="1" si="460"/>
        <v>11.962579999999999</v>
      </c>
      <c r="AG366" s="16">
        <f t="shared" ca="1" si="460"/>
        <v>11.989277777777778</v>
      </c>
      <c r="AH366" s="16">
        <f t="shared" ca="1" si="460"/>
        <v>12.018407777777778</v>
      </c>
      <c r="AI366" s="16">
        <f t="shared" ca="1" si="460"/>
        <v>12.057152222222221</v>
      </c>
      <c r="AJ366" s="16">
        <f t="shared" ca="1" si="460"/>
        <v>12.086963333333333</v>
      </c>
      <c r="AK366" s="16">
        <f t="shared" ca="1" si="460"/>
        <v>12.104405555555555</v>
      </c>
      <c r="AL366" s="16">
        <f t="shared" ca="1" si="460"/>
        <v>12.171452222222221</v>
      </c>
      <c r="AM366" s="16">
        <f t="shared" ca="1" si="460"/>
        <v>12.153604444444445</v>
      </c>
      <c r="AN366" s="16">
        <f t="shared" ca="1" si="460"/>
        <v>12.034163333333334</v>
      </c>
      <c r="AO366" s="16">
        <f t="shared" ca="1" si="460"/>
        <v>11.639713333333333</v>
      </c>
      <c r="AP366" s="16">
        <f t="shared" ca="1" si="460"/>
        <v>10.401595555555556</v>
      </c>
      <c r="AQ366" s="16"/>
      <c r="AR366" s="16"/>
    </row>
    <row r="367" spans="1:51" x14ac:dyDescent="0.3">
      <c r="A367" s="133">
        <v>361</v>
      </c>
      <c r="B367" s="26" t="s">
        <v>58</v>
      </c>
      <c r="C367" s="27">
        <f t="shared" ref="C367:O367" ca="1" si="461">Price-Dir_Cost-C366</f>
        <v>11.41544</v>
      </c>
      <c r="D367" s="28">
        <f t="shared" ca="1" si="461"/>
        <v>11.39636</v>
      </c>
      <c r="E367" s="28">
        <f t="shared" ca="1" si="461"/>
        <v>11.415150000000001</v>
      </c>
      <c r="F367" s="28">
        <f t="shared" ca="1" si="461"/>
        <v>11.40766</v>
      </c>
      <c r="G367" s="28">
        <f t="shared" ca="1" si="461"/>
        <v>11.37866</v>
      </c>
      <c r="H367" s="28">
        <f t="shared" ca="1" si="461"/>
        <v>11.3399</v>
      </c>
      <c r="I367" s="28">
        <f t="shared" ca="1" si="461"/>
        <v>11.20063</v>
      </c>
      <c r="J367" s="28">
        <f t="shared" ca="1" si="461"/>
        <v>11.050609999999999</v>
      </c>
      <c r="K367" s="28">
        <f t="shared" ca="1" si="461"/>
        <v>10.676030000000001</v>
      </c>
      <c r="L367" s="28">
        <f t="shared" ca="1" si="461"/>
        <v>9.7787699999999997</v>
      </c>
      <c r="M367" s="28">
        <f t="shared" ca="1" si="461"/>
        <v>9.2719500000000004</v>
      </c>
      <c r="N367" s="28">
        <f t="shared" ca="1" si="461"/>
        <v>7.6262000000000008</v>
      </c>
      <c r="O367" s="28">
        <f t="shared" ca="1" si="461"/>
        <v>4.2857099999999999</v>
      </c>
      <c r="P367" s="28">
        <f t="shared" ref="P367" ca="1" si="462">Price-Dir_Cost-P366</f>
        <v>-0.88401999999999958</v>
      </c>
      <c r="Q367" s="28">
        <f t="shared" ref="Q367" ca="1" si="463">Price-Dir_Cost-Q366</f>
        <v>-13.17604</v>
      </c>
      <c r="R367" s="28"/>
      <c r="S367" s="28"/>
      <c r="Y367" s="15">
        <v>0.12</v>
      </c>
      <c r="Z367" s="15">
        <f t="shared" si="447"/>
        <v>0.03</v>
      </c>
      <c r="AA367" s="20">
        <v>0.25</v>
      </c>
      <c r="AB367" s="16">
        <f t="shared" ref="AB367:AP367" ca="1" si="464">Price-Dir_Cost-AB353</f>
        <v>11.911118333333333</v>
      </c>
      <c r="AC367" s="16">
        <f t="shared" ca="1" si="464"/>
        <v>11.935359999999999</v>
      </c>
      <c r="AD367" s="16">
        <f t="shared" ca="1" si="464"/>
        <v>11.946367500000001</v>
      </c>
      <c r="AE367" s="16">
        <f t="shared" ca="1" si="464"/>
        <v>11.960703333333333</v>
      </c>
      <c r="AF367" s="16">
        <f t="shared" ca="1" si="464"/>
        <v>11.9808275</v>
      </c>
      <c r="AG367" s="16">
        <f t="shared" ca="1" si="464"/>
        <v>12.009570833333333</v>
      </c>
      <c r="AH367" s="16">
        <f t="shared" ca="1" si="464"/>
        <v>12.043963333333334</v>
      </c>
      <c r="AI367" s="16">
        <f t="shared" ca="1" si="464"/>
        <v>12.088606666666667</v>
      </c>
      <c r="AJ367" s="16">
        <f t="shared" ca="1" si="464"/>
        <v>12.131055</v>
      </c>
      <c r="AK367" s="16">
        <f t="shared" ca="1" si="464"/>
        <v>12.177081666666666</v>
      </c>
      <c r="AL367" s="16">
        <f t="shared" ca="1" si="464"/>
        <v>12.262061666666668</v>
      </c>
      <c r="AM367" s="16">
        <f t="shared" ca="1" si="464"/>
        <v>12.295085833333333</v>
      </c>
      <c r="AN367" s="16">
        <f t="shared" ca="1" si="464"/>
        <v>12.2763025</v>
      </c>
      <c r="AO367" s="16">
        <f t="shared" ca="1" si="464"/>
        <v>12.031079999999999</v>
      </c>
      <c r="AP367" s="16">
        <f t="shared" ca="1" si="464"/>
        <v>11.138396666666667</v>
      </c>
      <c r="AQ367" s="16"/>
      <c r="AR367" s="16"/>
    </row>
    <row r="368" spans="1:51" x14ac:dyDescent="0.3">
      <c r="A368" s="133">
        <v>362</v>
      </c>
    </row>
    <row r="369" spans="1:51" x14ac:dyDescent="0.3">
      <c r="A369" s="133">
        <v>363</v>
      </c>
      <c r="B369" s="3" t="s">
        <v>117</v>
      </c>
      <c r="C369" s="135">
        <v>1</v>
      </c>
      <c r="D369" s="85">
        <v>0.99</v>
      </c>
      <c r="E369" s="85">
        <f ca="1">E370/($D370/$D369)</f>
        <v>0.93789473684210523</v>
      </c>
      <c r="F369" s="85">
        <f t="shared" ref="F369:S369" ca="1" si="465">F370/($D370/$D369)</f>
        <v>0.88578947368421046</v>
      </c>
      <c r="G369" s="85">
        <f t="shared" ca="1" si="465"/>
        <v>0.83368421052631569</v>
      </c>
      <c r="H369" s="85">
        <f t="shared" ca="1" si="465"/>
        <v>0.78157894736842093</v>
      </c>
      <c r="I369" s="85">
        <f t="shared" ca="1" si="465"/>
        <v>0.72947368421052627</v>
      </c>
      <c r="J369" s="85">
        <f t="shared" ca="1" si="465"/>
        <v>0.67736842105263151</v>
      </c>
      <c r="K369" s="85">
        <f t="shared" ca="1" si="465"/>
        <v>0.62526315789473674</v>
      </c>
      <c r="L369" s="85">
        <f t="shared" ca="1" si="465"/>
        <v>0.57315789473684209</v>
      </c>
      <c r="M369" s="85">
        <f t="shared" ca="1" si="465"/>
        <v>0.52105263157894732</v>
      </c>
      <c r="N369" s="85">
        <f t="shared" ca="1" si="465"/>
        <v>0.46894736842105261</v>
      </c>
      <c r="O369" s="85">
        <f t="shared" ca="1" si="465"/>
        <v>0.41684210526315785</v>
      </c>
      <c r="P369" s="85">
        <f t="shared" ca="1" si="465"/>
        <v>0.36473684210526314</v>
      </c>
      <c r="Q369" s="85">
        <f t="shared" ca="1" si="465"/>
        <v>0.31263157894736837</v>
      </c>
      <c r="R369" s="85" t="e">
        <f t="shared" ca="1" si="465"/>
        <v>#VALUE!</v>
      </c>
      <c r="S369" s="85" t="e">
        <f t="shared" ca="1" si="465"/>
        <v>#VALUE!</v>
      </c>
      <c r="Y369" s="14" t="s">
        <v>73</v>
      </c>
    </row>
    <row r="370" spans="1:51" x14ac:dyDescent="0.3">
      <c r="A370" s="133">
        <v>364</v>
      </c>
      <c r="B370" s="8" t="s">
        <v>97</v>
      </c>
      <c r="C370" s="9" t="s">
        <v>54</v>
      </c>
      <c r="D370" s="9">
        <f ca="1">OFFSET(WLC!$B$1095,0,Sintesi!D$3)</f>
        <v>38</v>
      </c>
      <c r="E370" s="9">
        <f ca="1">OFFSET(WLC!$B$1095,0,Sintesi!E$3)</f>
        <v>36</v>
      </c>
      <c r="F370" s="9">
        <f ca="1">OFFSET(WLC!$B$1095,0,Sintesi!F$3)</f>
        <v>34</v>
      </c>
      <c r="G370" s="9">
        <f ca="1">OFFSET(WLC!$B$1095,0,Sintesi!G$3)</f>
        <v>32</v>
      </c>
      <c r="H370" s="9">
        <f ca="1">OFFSET(WLC!$B$1095,0,Sintesi!H$3)</f>
        <v>30</v>
      </c>
      <c r="I370" s="9">
        <f ca="1">OFFSET(WLC!$B$1095,0,Sintesi!I$3)</f>
        <v>28</v>
      </c>
      <c r="J370" s="9">
        <f ca="1">OFFSET(WLC!$B$1095,0,Sintesi!J$3)</f>
        <v>26</v>
      </c>
      <c r="K370" s="9">
        <f ca="1">OFFSET(WLC!$B$1095,0,Sintesi!K$3)</f>
        <v>24</v>
      </c>
      <c r="L370" s="9">
        <f ca="1">OFFSET(WLC!$B$1095,0,Sintesi!L$3)</f>
        <v>22</v>
      </c>
      <c r="M370" s="9">
        <f ca="1">OFFSET(WLC!$B$1095,0,Sintesi!M$3)</f>
        <v>20</v>
      </c>
      <c r="N370" s="9">
        <f ca="1">OFFSET(WLC!$B$1095,0,Sintesi!N$3)</f>
        <v>18</v>
      </c>
      <c r="O370" s="9">
        <f ca="1">OFFSET(WLC!$B$1095,0,Sintesi!O$3)</f>
        <v>16</v>
      </c>
      <c r="P370" s="9">
        <f ca="1">OFFSET(WLC!$B$1095,0,Sintesi!P$3)</f>
        <v>14</v>
      </c>
      <c r="Q370" s="11">
        <f ca="1">OFFSET(WLC!$B$1095,0,Sintesi!Q$3)</f>
        <v>12</v>
      </c>
      <c r="R370" s="11" t="s">
        <v>66</v>
      </c>
      <c r="S370" s="11" t="s">
        <v>66</v>
      </c>
      <c r="Y370" s="9" t="s">
        <v>71</v>
      </c>
      <c r="Z370" s="9" t="s">
        <v>72</v>
      </c>
      <c r="AA370" s="9" t="s">
        <v>74</v>
      </c>
      <c r="AB370" s="9" t="str">
        <f t="shared" ref="AB370" si="466">C370</f>
        <v>Push</v>
      </c>
      <c r="AC370" s="9">
        <f t="shared" ref="AC370" ca="1" si="467">D370</f>
        <v>38</v>
      </c>
      <c r="AD370" s="9">
        <f t="shared" ref="AD370" ca="1" si="468">E370</f>
        <v>36</v>
      </c>
      <c r="AE370" s="9">
        <f t="shared" ref="AE370" ca="1" si="469">F370</f>
        <v>34</v>
      </c>
      <c r="AF370" s="9">
        <f t="shared" ref="AF370" ca="1" si="470">G370</f>
        <v>32</v>
      </c>
      <c r="AG370" s="9">
        <f t="shared" ref="AG370" ca="1" si="471">H370</f>
        <v>30</v>
      </c>
      <c r="AH370" s="9">
        <f t="shared" ref="AH370" ca="1" si="472">I370</f>
        <v>28</v>
      </c>
      <c r="AI370" s="9">
        <f t="shared" ref="AI370" ca="1" si="473">J370</f>
        <v>26</v>
      </c>
      <c r="AJ370" s="9">
        <f t="shared" ref="AJ370" ca="1" si="474">K370</f>
        <v>24</v>
      </c>
      <c r="AK370" s="9">
        <f t="shared" ref="AK370" ca="1" si="475">L370</f>
        <v>22</v>
      </c>
      <c r="AL370" s="9">
        <f t="shared" ref="AL370" ca="1" si="476">M370</f>
        <v>20</v>
      </c>
      <c r="AM370" s="9">
        <f t="shared" ref="AM370" ca="1" si="477">N370</f>
        <v>18</v>
      </c>
      <c r="AN370" s="9">
        <f t="shared" ref="AN370" ca="1" si="478">O370</f>
        <v>16</v>
      </c>
      <c r="AO370" s="9">
        <f t="shared" ref="AO370" ca="1" si="479">P370</f>
        <v>14</v>
      </c>
      <c r="AP370" s="9">
        <f t="shared" ref="AP370:AQ370" ca="1" si="480">Q370</f>
        <v>12</v>
      </c>
      <c r="AQ370" s="9" t="str">
        <f t="shared" si="480"/>
        <v>ND</v>
      </c>
      <c r="AR370" s="9" t="str">
        <f t="shared" ref="AR370" si="481">S370</f>
        <v>ND</v>
      </c>
      <c r="AU370" s="32" t="s">
        <v>76</v>
      </c>
    </row>
    <row r="371" spans="1:51" x14ac:dyDescent="0.3">
      <c r="A371" s="133">
        <v>365</v>
      </c>
      <c r="B371" s="12" t="s">
        <v>1</v>
      </c>
      <c r="C371" s="13">
        <f ca="1">VLOOKUP($B371,OFFSET(Push!N2,2,0,78,5),4,FALSE)</f>
        <v>5283.9</v>
      </c>
      <c r="D371" s="13">
        <f ca="1">VLOOKUP($B371,OFFSET(WLC!$B$1095,2,Sintesi!D$3,78,5),4,FALSE)</f>
        <v>5284.3</v>
      </c>
      <c r="E371" s="13">
        <f ca="1">VLOOKUP($B371,OFFSET(WLC!$B$1095,2,Sintesi!E$3,78,5),4,FALSE)</f>
        <v>5284.8</v>
      </c>
      <c r="F371" s="13">
        <f ca="1">VLOOKUP($B371,OFFSET(WLC!$B$1095,2,Sintesi!F$3,78,5),4,FALSE)</f>
        <v>5284.5</v>
      </c>
      <c r="G371" s="13">
        <f ca="1">VLOOKUP($B371,OFFSET(WLC!$B$1095,2,Sintesi!G$3,78,5),4,FALSE)</f>
        <v>5285.4</v>
      </c>
      <c r="H371" s="13">
        <f ca="1">VLOOKUP($B371,OFFSET(WLC!$B$1095,2,Sintesi!H$3,78,5),4,FALSE)</f>
        <v>5284.2</v>
      </c>
      <c r="I371" s="13">
        <f ca="1">VLOOKUP($B371,OFFSET(WLC!$B$1095,2,Sintesi!I$3,78,5),4,FALSE)</f>
        <v>5283.5</v>
      </c>
      <c r="J371" s="13">
        <f ca="1">VLOOKUP($B371,OFFSET(WLC!$B$1095,2,Sintesi!J$3,78,5),4,FALSE)</f>
        <v>5283.5</v>
      </c>
      <c r="K371" s="112">
        <f ca="1">J371 - (J371-L371)/2</f>
        <v>5283.9</v>
      </c>
      <c r="L371" s="13">
        <f ca="1">VLOOKUP($B371,OFFSET(WLC!$B$1095,2,Sintesi!L$3,78,5),4,FALSE)</f>
        <v>5284.3</v>
      </c>
      <c r="M371" s="13">
        <f ca="1">VLOOKUP($B371,OFFSET(WLC!$B$1095,2,Sintesi!M$3,78,5),4,FALSE)</f>
        <v>5281.9</v>
      </c>
      <c r="N371" s="13">
        <f ca="1">VLOOKUP($B371,OFFSET(WLC!$B$1095,2,Sintesi!N$3,78,5),4,FALSE)</f>
        <v>5278.2</v>
      </c>
      <c r="O371" s="13">
        <f ca="1">VLOOKUP($B371,OFFSET(WLC!$B$1095,2,Sintesi!O$3,78,5),4,FALSE)</f>
        <v>5270.5</v>
      </c>
      <c r="P371" s="13">
        <f ca="1">VLOOKUP($B371,OFFSET(WLC!$B$1095,2,Sintesi!P$3,78,5),4,FALSE)</f>
        <v>5255.5</v>
      </c>
      <c r="Q371" s="13">
        <f ca="1">VLOOKUP($B371,OFFSET(WLC!$B$1095,2,Sintesi!Q$3,78,5),4,FALSE)</f>
        <v>5174.3999999999996</v>
      </c>
      <c r="R371" s="13"/>
      <c r="S371" s="13"/>
      <c r="Y371" s="15">
        <v>0.12</v>
      </c>
      <c r="Z371" s="15">
        <f t="shared" ref="Z371:Z372" si="482">Y371*AA371</f>
        <v>0.96</v>
      </c>
      <c r="AA371" s="15">
        <v>8</v>
      </c>
      <c r="AB371" s="16">
        <f ca="1">HLOOKUP(AB$370,OFFSET($C$370,0,0,25,20),23,FALSE) + HLOOKUP(AB$370,OFFSET($C$370,0,0,25,20),19,FALSE)*($Z371/$Z$376)</f>
        <v>4.4857933333333335</v>
      </c>
      <c r="AC371" s="16">
        <f t="shared" ref="AC371:AP381" ca="1" si="483">HLOOKUP(AC$370,OFFSET($C$370,0,0,25,20),23,FALSE) + HLOOKUP(AC$370,OFFSET($C$370,0,0,25,20),19,FALSE)*($Z371/$Z$376)</f>
        <v>4.4379899999999992</v>
      </c>
      <c r="AD371" s="16">
        <f t="shared" ca="1" si="483"/>
        <v>4.4910999999999994</v>
      </c>
      <c r="AE371" s="16">
        <f t="shared" ca="1" si="483"/>
        <v>4.4722266666666659</v>
      </c>
      <c r="AF371" s="16">
        <f t="shared" ca="1" si="483"/>
        <v>4.4609066666666664</v>
      </c>
      <c r="AG371" s="16">
        <f t="shared" ca="1" si="483"/>
        <v>4.4863966666666668</v>
      </c>
      <c r="AH371" s="16">
        <f t="shared" ca="1" si="483"/>
        <v>4.5692000000000004</v>
      </c>
      <c r="AI371" s="16">
        <f t="shared" ca="1" si="483"/>
        <v>4.6141566666666662</v>
      </c>
      <c r="AJ371" s="16">
        <f t="shared" ca="1" si="483"/>
        <v>4.7853066666666662</v>
      </c>
      <c r="AK371" s="16">
        <f t="shared" ca="1" si="483"/>
        <v>4.9564566666666661</v>
      </c>
      <c r="AL371" s="16">
        <f t="shared" ca="1" si="483"/>
        <v>5.8949299999999996</v>
      </c>
      <c r="AM371" s="16">
        <f t="shared" ca="1" si="483"/>
        <v>7.4282166666666658</v>
      </c>
      <c r="AN371" s="16">
        <f t="shared" ca="1" si="483"/>
        <v>10.677586666666667</v>
      </c>
      <c r="AO371" s="16">
        <f t="shared" ca="1" si="483"/>
        <v>17.652289999999997</v>
      </c>
      <c r="AP371" s="16">
        <f t="shared" ca="1" si="483"/>
        <v>48.714333333333322</v>
      </c>
      <c r="AQ371" s="16"/>
      <c r="AR371" s="16"/>
      <c r="AU371" s="12" t="s">
        <v>77</v>
      </c>
      <c r="AV371" s="12" t="s">
        <v>78</v>
      </c>
      <c r="AW371" s="12" t="s">
        <v>79</v>
      </c>
      <c r="AX371" s="12" t="s">
        <v>80</v>
      </c>
      <c r="AY371" s="34" t="s">
        <v>82</v>
      </c>
    </row>
    <row r="372" spans="1:51" x14ac:dyDescent="0.3">
      <c r="A372" s="133">
        <v>366</v>
      </c>
      <c r="B372" s="12" t="s">
        <v>2</v>
      </c>
      <c r="C372" s="13">
        <f ca="1">VLOOKUP($B372,OFFSET(Push!N3,2,0,78,5),4,FALSE)</f>
        <v>24.226780000000002</v>
      </c>
      <c r="D372" s="13">
        <f ca="1">VLOOKUP($B372,OFFSET(WLC!$B$1095,2,Sintesi!D$3,78,5),4,FALSE)</f>
        <v>24.210260000000002</v>
      </c>
      <c r="E372" s="13">
        <f ca="1">VLOOKUP($B372,OFFSET(WLC!$B$1095,2,Sintesi!E$3,78,5),4,FALSE)</f>
        <v>24.410129999999999</v>
      </c>
      <c r="F372" s="13">
        <f ca="1">VLOOKUP($B372,OFFSET(WLC!$B$1095,2,Sintesi!F$3,78,5),4,FALSE)</f>
        <v>24.42108</v>
      </c>
      <c r="G372" s="13">
        <f ca="1">VLOOKUP($B372,OFFSET(WLC!$B$1095,2,Sintesi!G$3,78,5),4,FALSE)</f>
        <v>24.439060000000001</v>
      </c>
      <c r="H372" s="13">
        <f ca="1">VLOOKUP($B372,OFFSET(WLC!$B$1095,2,Sintesi!H$3,78,5),4,FALSE)</f>
        <v>24.56869</v>
      </c>
      <c r="I372" s="13">
        <f ca="1">VLOOKUP($B372,OFFSET(WLC!$B$1095,2,Sintesi!I$3,78,5),4,FALSE)</f>
        <v>24.72017</v>
      </c>
      <c r="J372" s="13">
        <f ca="1">VLOOKUP($B372,OFFSET(WLC!$B$1095,2,Sintesi!J$3,78,5),4,FALSE)</f>
        <v>24.889589999999998</v>
      </c>
      <c r="K372" s="112">
        <f ca="1">J372 - (J372-L372)/2</f>
        <v>25.224689999999999</v>
      </c>
      <c r="L372" s="13">
        <f ca="1">VLOOKUP($B372,OFFSET(WLC!$B$1095,2,Sintesi!L$3,78,5),4,FALSE)</f>
        <v>25.55979</v>
      </c>
      <c r="M372" s="13">
        <f ca="1">VLOOKUP($B372,OFFSET(WLC!$B$1095,2,Sintesi!M$3,78,5),4,FALSE)</f>
        <v>27.188479999999998</v>
      </c>
      <c r="N372" s="13">
        <f ca="1">VLOOKUP($B372,OFFSET(WLC!$B$1095,2,Sintesi!N$3,78,5),4,FALSE)</f>
        <v>28.95232</v>
      </c>
      <c r="O372" s="13">
        <f ca="1">VLOOKUP($B372,OFFSET(WLC!$B$1095,2,Sintesi!O$3,78,5),4,FALSE)</f>
        <v>32.614800000000002</v>
      </c>
      <c r="P372" s="13">
        <f ca="1">VLOOKUP($B372,OFFSET(WLC!$B$1095,2,Sintesi!P$3,78,5),4,FALSE)</f>
        <v>39.872480000000003</v>
      </c>
      <c r="Q372" s="13">
        <f ca="1">VLOOKUP($B372,OFFSET(WLC!$B$1095,2,Sintesi!Q$3,78,5),4,FALSE)</f>
        <v>66.270520000000005</v>
      </c>
      <c r="R372" s="13"/>
      <c r="S372" s="13"/>
      <c r="Y372" s="15">
        <v>0.12</v>
      </c>
      <c r="Z372" s="15">
        <f t="shared" si="482"/>
        <v>0.84</v>
      </c>
      <c r="AA372" s="15">
        <v>7</v>
      </c>
      <c r="AB372" s="16">
        <f t="shared" ref="AB372:AB381" ca="1" si="484">HLOOKUP(AB$370,OFFSET($C$370,0,0,25,20),23,FALSE) + HLOOKUP(AB$370,OFFSET($C$370,0,0,25,20),19,FALSE)*($Z372/$Z$376)</f>
        <v>4.3055466666666664</v>
      </c>
      <c r="AC372" s="16">
        <f t="shared" ca="1" si="483"/>
        <v>4.2594500000000002</v>
      </c>
      <c r="AD372" s="16">
        <f t="shared" ca="1" si="483"/>
        <v>4.3038100000000004</v>
      </c>
      <c r="AE372" s="16">
        <f t="shared" ca="1" si="483"/>
        <v>4.2852433333333328</v>
      </c>
      <c r="AF372" s="16">
        <f t="shared" ca="1" si="483"/>
        <v>4.2728133333333336</v>
      </c>
      <c r="AG372" s="16">
        <f t="shared" ca="1" si="483"/>
        <v>4.2911533333333338</v>
      </c>
      <c r="AH372" s="16">
        <f t="shared" ca="1" si="483"/>
        <v>4.3593600000000006</v>
      </c>
      <c r="AI372" s="16">
        <f t="shared" ca="1" si="483"/>
        <v>4.3931433333333336</v>
      </c>
      <c r="AJ372" s="16">
        <f t="shared" ca="1" si="483"/>
        <v>4.5348233333333337</v>
      </c>
      <c r="AK372" s="16">
        <f t="shared" ca="1" si="483"/>
        <v>4.6765033333333337</v>
      </c>
      <c r="AL372" s="16">
        <f t="shared" ca="1" si="483"/>
        <v>5.4810099999999995</v>
      </c>
      <c r="AM372" s="16">
        <f t="shared" ca="1" si="483"/>
        <v>6.807973333333333</v>
      </c>
      <c r="AN372" s="16">
        <f t="shared" ca="1" si="483"/>
        <v>9.6276433333333351</v>
      </c>
      <c r="AO372" s="16">
        <f t="shared" ca="1" si="483"/>
        <v>15.698699999999999</v>
      </c>
      <c r="AP372" s="16">
        <f t="shared" ca="1" si="483"/>
        <v>42.859776666666662</v>
      </c>
      <c r="AQ372" s="16"/>
      <c r="AR372" s="16"/>
      <c r="AU372" s="33">
        <f ca="1">MIN(AB371:AP371)</f>
        <v>4.4379899999999992</v>
      </c>
      <c r="AV372" s="15">
        <f ca="1">INDEX($AB$370:$AP$370,1,MATCH(AU372,AB371:AP371,0))</f>
        <v>38</v>
      </c>
      <c r="AW372" s="33">
        <f ca="1">AB371</f>
        <v>4.4857933333333335</v>
      </c>
      <c r="AX372" s="15">
        <f ca="1">CEILING(AC$370/0.995,1)</f>
        <v>39</v>
      </c>
      <c r="AY372" s="35">
        <f ca="1">(AW372-AU372)/AW372</f>
        <v>1.0656606263626569E-2</v>
      </c>
    </row>
    <row r="373" spans="1:51" x14ac:dyDescent="0.3">
      <c r="A373" s="133">
        <v>367</v>
      </c>
      <c r="B373" s="17" t="s">
        <v>5</v>
      </c>
      <c r="C373" s="18">
        <f ca="1">VLOOKUP($B373,OFFSET(Push!N4,2,0,78,5),4,FALSE)</f>
        <v>0</v>
      </c>
      <c r="D373" s="18">
        <f ca="1">VLOOKUP($B373,OFFSET(WLC!$B$1095,2,Sintesi!D$3,78,5),4,FALSE)</f>
        <v>0.44662000000000002</v>
      </c>
      <c r="E373" s="18">
        <f ca="1">VLOOKUP($B373,OFFSET(WLC!$B$1095,2,Sintesi!E$3,78,5),4,FALSE)</f>
        <v>0.6623</v>
      </c>
      <c r="F373" s="18">
        <f ca="1">VLOOKUP($B373,OFFSET(WLC!$B$1095,2,Sintesi!F$3,78,5),4,FALSE)</f>
        <v>0.87087000000000003</v>
      </c>
      <c r="G373" s="18">
        <f ca="1">VLOOKUP($B373,OFFSET(WLC!$B$1095,2,Sintesi!G$3,78,5),4,FALSE)</f>
        <v>1.15394</v>
      </c>
      <c r="H373" s="18">
        <f ca="1">VLOOKUP($B373,OFFSET(WLC!$B$1095,2,Sintesi!H$3,78,5),4,FALSE)</f>
        <v>1.5697000000000001</v>
      </c>
      <c r="I373" s="18">
        <f ca="1">VLOOKUP($B373,OFFSET(WLC!$B$1095,2,Sintesi!I$3,78,5),4,FALSE)</f>
        <v>2.1232700000000002</v>
      </c>
      <c r="J373" s="18">
        <f ca="1">VLOOKUP($B373,OFFSET(WLC!$B$1095,2,Sintesi!J$3,78,5),4,FALSE)</f>
        <v>2.7781699999999998</v>
      </c>
      <c r="K373" s="113">
        <f ca="1">J373 - (J373-L373)/2</f>
        <v>3.7700050000000003</v>
      </c>
      <c r="L373" s="18">
        <f ca="1">VLOOKUP($B373,OFFSET(WLC!$B$1095,2,Sintesi!L$3,78,5),4,FALSE)</f>
        <v>4.7618400000000003</v>
      </c>
      <c r="M373" s="18">
        <f ca="1">VLOOKUP($B373,OFFSET(WLC!$B$1095,2,Sintesi!M$3,78,5),4,FALSE)</f>
        <v>7.0998700000000001</v>
      </c>
      <c r="N373" s="18">
        <f ca="1">VLOOKUP($B373,OFFSET(WLC!$B$1095,2,Sintesi!N$3,78,5),4,FALSE)</f>
        <v>9.9396199999999997</v>
      </c>
      <c r="O373" s="18">
        <f ca="1">VLOOKUP($B373,OFFSET(WLC!$B$1095,2,Sintesi!O$3,78,5),4,FALSE)</f>
        <v>14.889699999999999</v>
      </c>
      <c r="P373" s="18">
        <f ca="1">VLOOKUP($B373,OFFSET(WLC!$B$1095,2,Sintesi!P$3,78,5),4,FALSE)</f>
        <v>23.85389</v>
      </c>
      <c r="Q373" s="18">
        <f ca="1">VLOOKUP($B373,OFFSET(WLC!$B$1095,2,Sintesi!Q$3,78,5),4,FALSE)</f>
        <v>52.616219999999998</v>
      </c>
      <c r="R373" s="18"/>
      <c r="S373" s="18"/>
      <c r="Y373" s="15">
        <v>0.12</v>
      </c>
      <c r="Z373" s="15">
        <f>Y373*AA373</f>
        <v>0.72</v>
      </c>
      <c r="AA373" s="15">
        <v>6</v>
      </c>
      <c r="AB373" s="16">
        <f t="shared" ca="1" si="484"/>
        <v>4.1253000000000002</v>
      </c>
      <c r="AC373" s="16">
        <f t="shared" ca="1" si="483"/>
        <v>4.0809099999999994</v>
      </c>
      <c r="AD373" s="16">
        <f t="shared" ca="1" si="483"/>
        <v>4.1165199999999995</v>
      </c>
      <c r="AE373" s="16">
        <f t="shared" ca="1" si="483"/>
        <v>4.0982599999999998</v>
      </c>
      <c r="AF373" s="16">
        <f t="shared" ca="1" si="483"/>
        <v>4.0847199999999999</v>
      </c>
      <c r="AG373" s="16">
        <f t="shared" ca="1" si="483"/>
        <v>4.0959099999999999</v>
      </c>
      <c r="AH373" s="16">
        <f t="shared" ca="1" si="483"/>
        <v>4.1495199999999999</v>
      </c>
      <c r="AI373" s="16">
        <f t="shared" ca="1" si="483"/>
        <v>4.1721300000000001</v>
      </c>
      <c r="AJ373" s="16">
        <f t="shared" ca="1" si="483"/>
        <v>4.2843400000000003</v>
      </c>
      <c r="AK373" s="16">
        <f t="shared" ca="1" si="483"/>
        <v>4.3965499999999995</v>
      </c>
      <c r="AL373" s="16">
        <f t="shared" ca="1" si="483"/>
        <v>5.0670900000000003</v>
      </c>
      <c r="AM373" s="16">
        <f t="shared" ca="1" si="483"/>
        <v>6.1877300000000002</v>
      </c>
      <c r="AN373" s="16">
        <f t="shared" ca="1" si="483"/>
        <v>8.5777000000000001</v>
      </c>
      <c r="AO373" s="16">
        <f t="shared" ca="1" si="483"/>
        <v>13.74511</v>
      </c>
      <c r="AP373" s="16">
        <f t="shared" ca="1" si="483"/>
        <v>37.005219999999994</v>
      </c>
      <c r="AQ373" s="16"/>
      <c r="AR373" s="16"/>
      <c r="AU373" s="33">
        <f t="shared" ref="AU373:AU382" ca="1" si="485">MIN(AB372:AP372)</f>
        <v>4.2594500000000002</v>
      </c>
      <c r="AV373" s="15">
        <f t="shared" ref="AV373:AV382" ca="1" si="486">INDEX($AB$370:$AP$370,1,MATCH(AU373,AB372:AP372,0))</f>
        <v>38</v>
      </c>
      <c r="AW373" s="33">
        <f t="shared" ref="AW373:AW382" ca="1" si="487">AB372</f>
        <v>4.3055466666666664</v>
      </c>
      <c r="AX373" s="15">
        <f t="shared" ref="AX373:AX382" ca="1" si="488">CEILING(AC$370/0.995,1)</f>
        <v>39</v>
      </c>
      <c r="AY373" s="35">
        <f t="shared" ref="AY373:AY382" ca="1" si="489">(AW373-AU373)/AW373</f>
        <v>1.0706344684066343E-2</v>
      </c>
    </row>
    <row r="374" spans="1:51" x14ac:dyDescent="0.3">
      <c r="A374" s="133">
        <v>368</v>
      </c>
      <c r="B374" s="17" t="s">
        <v>6</v>
      </c>
      <c r="C374" s="18">
        <f ca="1">VLOOKUP($B374,OFFSET(Push!N5,2,0,78,5),4,FALSE)</f>
        <v>24.226780000000002</v>
      </c>
      <c r="D374" s="18">
        <f ca="1">VLOOKUP($B374,OFFSET(WLC!$B$1095,2,Sintesi!D$3,78,5),4,FALSE)</f>
        <v>23.763639999999999</v>
      </c>
      <c r="E374" s="18">
        <f ca="1">VLOOKUP($B374,OFFSET(WLC!$B$1095,2,Sintesi!E$3,78,5),4,FALSE)</f>
        <v>23.74783</v>
      </c>
      <c r="F374" s="18">
        <f ca="1">VLOOKUP($B374,OFFSET(WLC!$B$1095,2,Sintesi!F$3,78,5),4,FALSE)</f>
        <v>23.55021</v>
      </c>
      <c r="G374" s="18">
        <f ca="1">VLOOKUP($B374,OFFSET(WLC!$B$1095,2,Sintesi!G$3,78,5),4,FALSE)</f>
        <v>23.285129999999999</v>
      </c>
      <c r="H374" s="18">
        <f ca="1">VLOOKUP($B374,OFFSET(WLC!$B$1095,2,Sintesi!H$3,78,5),4,FALSE)</f>
        <v>22.99898</v>
      </c>
      <c r="I374" s="18">
        <f ca="1">VLOOKUP($B374,OFFSET(WLC!$B$1095,2,Sintesi!I$3,78,5),4,FALSE)</f>
        <v>22.596900000000002</v>
      </c>
      <c r="J374" s="18">
        <f ca="1">VLOOKUP($B374,OFFSET(WLC!$B$1095,2,Sintesi!J$3,78,5),4,FALSE)</f>
        <v>22.111419999999999</v>
      </c>
      <c r="K374" s="113">
        <f ca="1">J374 - (J374-L374)/2</f>
        <v>21.454684999999998</v>
      </c>
      <c r="L374" s="18">
        <f ca="1">VLOOKUP($B374,OFFSET(WLC!$B$1095,2,Sintesi!L$3,78,5),4,FALSE)</f>
        <v>20.79795</v>
      </c>
      <c r="M374" s="18">
        <f ca="1">VLOOKUP($B374,OFFSET(WLC!$B$1095,2,Sintesi!M$3,78,5),4,FALSE)</f>
        <v>20.088619999999999</v>
      </c>
      <c r="N374" s="18">
        <f ca="1">VLOOKUP($B374,OFFSET(WLC!$B$1095,2,Sintesi!N$3,78,5),4,FALSE)</f>
        <v>19.012699999999999</v>
      </c>
      <c r="O374" s="18">
        <f ca="1">VLOOKUP($B374,OFFSET(WLC!$B$1095,2,Sintesi!O$3,78,5),4,FALSE)</f>
        <v>17.725100000000001</v>
      </c>
      <c r="P374" s="18">
        <f ca="1">VLOOKUP($B374,OFFSET(WLC!$B$1095,2,Sintesi!P$3,78,5),4,FALSE)</f>
        <v>16.01859</v>
      </c>
      <c r="Q374" s="18">
        <f ca="1">VLOOKUP($B374,OFFSET(WLC!$B$1095,2,Sintesi!Q$3,78,5),4,FALSE)</f>
        <v>13.654299999999999</v>
      </c>
      <c r="R374" s="18"/>
      <c r="S374" s="18"/>
      <c r="Y374" s="15">
        <v>0.12</v>
      </c>
      <c r="Z374" s="15">
        <f t="shared" ref="Z374:Z381" si="490">Y374*AA374</f>
        <v>0.6</v>
      </c>
      <c r="AA374" s="15">
        <v>5</v>
      </c>
      <c r="AB374" s="16">
        <f t="shared" ca="1" si="484"/>
        <v>3.9450533333333335</v>
      </c>
      <c r="AC374" s="16">
        <f t="shared" ca="1" si="483"/>
        <v>3.9023699999999999</v>
      </c>
      <c r="AD374" s="16">
        <f t="shared" ca="1" si="483"/>
        <v>3.9292299999999996</v>
      </c>
      <c r="AE374" s="16">
        <f t="shared" ca="1" si="483"/>
        <v>3.9112766666666663</v>
      </c>
      <c r="AF374" s="16">
        <f t="shared" ca="1" si="483"/>
        <v>3.8966266666666662</v>
      </c>
      <c r="AG374" s="16">
        <f t="shared" ca="1" si="483"/>
        <v>3.9006666666666669</v>
      </c>
      <c r="AH374" s="16">
        <f t="shared" ca="1" si="483"/>
        <v>3.9396800000000001</v>
      </c>
      <c r="AI374" s="16">
        <f t="shared" ca="1" si="483"/>
        <v>3.9511166666666666</v>
      </c>
      <c r="AJ374" s="16">
        <f t="shared" ca="1" si="483"/>
        <v>4.0338566666666669</v>
      </c>
      <c r="AK374" s="16">
        <f t="shared" ca="1" si="483"/>
        <v>4.1165966666666662</v>
      </c>
      <c r="AL374" s="16">
        <f t="shared" ca="1" si="483"/>
        <v>4.6531699999999994</v>
      </c>
      <c r="AM374" s="16">
        <f t="shared" ca="1" si="483"/>
        <v>5.5674866666666674</v>
      </c>
      <c r="AN374" s="16">
        <f t="shared" ca="1" si="483"/>
        <v>7.5277566666666669</v>
      </c>
      <c r="AO374" s="16">
        <f t="shared" ca="1" si="483"/>
        <v>11.791519999999998</v>
      </c>
      <c r="AP374" s="16">
        <f t="shared" ca="1" si="483"/>
        <v>31.150663333333334</v>
      </c>
      <c r="AQ374" s="16"/>
      <c r="AR374" s="16"/>
      <c r="AU374" s="33">
        <f t="shared" ca="1" si="485"/>
        <v>4.0809099999999994</v>
      </c>
      <c r="AV374" s="15">
        <f t="shared" ca="1" si="486"/>
        <v>38</v>
      </c>
      <c r="AW374" s="33">
        <f t="shared" ca="1" si="487"/>
        <v>4.1253000000000002</v>
      </c>
      <c r="AX374" s="15">
        <f t="shared" ca="1" si="488"/>
        <v>39</v>
      </c>
      <c r="AY374" s="35">
        <f t="shared" ca="1" si="489"/>
        <v>1.0760429544518172E-2</v>
      </c>
    </row>
    <row r="375" spans="1:51" x14ac:dyDescent="0.3">
      <c r="A375" s="133">
        <v>369</v>
      </c>
      <c r="B375" s="17" t="s">
        <v>8</v>
      </c>
      <c r="C375" s="18">
        <f ca="1">VLOOKUP($B375,OFFSET(Push!N6,2,0,78,5),4,FALSE)</f>
        <v>20.551259999999999</v>
      </c>
      <c r="D375" s="18">
        <f ca="1">VLOOKUP($B375,OFFSET(WLC!$B$1095,2,Sintesi!D$3,78,5),4,FALSE)</f>
        <v>20.08812</v>
      </c>
      <c r="E375" s="18">
        <f ca="1">VLOOKUP($B375,OFFSET(WLC!$B$1095,2,Sintesi!E$3,78,5),4,FALSE)</f>
        <v>20.07226</v>
      </c>
      <c r="F375" s="18">
        <f ca="1">VLOOKUP($B375,OFFSET(WLC!$B$1095,2,Sintesi!F$3,78,5),4,FALSE)</f>
        <v>19.874949999999998</v>
      </c>
      <c r="G375" s="18">
        <f ca="1">VLOOKUP($B375,OFFSET(WLC!$B$1095,2,Sintesi!G$3,78,5),4,FALSE)</f>
        <v>19.610230000000001</v>
      </c>
      <c r="H375" s="18">
        <f ca="1">VLOOKUP($B375,OFFSET(WLC!$B$1095,2,Sintesi!H$3,78,5),4,FALSE)</f>
        <v>19.323899999999998</v>
      </c>
      <c r="I375" s="18">
        <f ca="1">VLOOKUP($B375,OFFSET(WLC!$B$1095,2,Sintesi!I$3,78,5),4,FALSE)</f>
        <v>18.921769999999999</v>
      </c>
      <c r="J375" s="18">
        <f ca="1">VLOOKUP($B375,OFFSET(WLC!$B$1095,2,Sintesi!J$3,78,5),4,FALSE)</f>
        <v>18.436260000000001</v>
      </c>
      <c r="K375" s="113">
        <f ca="1">J375 - (J375-L375)/2</f>
        <v>17.779975</v>
      </c>
      <c r="L375" s="18">
        <f ca="1">VLOOKUP($B375,OFFSET(WLC!$B$1095,2,Sintesi!L$3,78,5),4,FALSE)</f>
        <v>17.12369</v>
      </c>
      <c r="M375" s="18">
        <f ca="1">VLOOKUP($B375,OFFSET(WLC!$B$1095,2,Sintesi!M$3,78,5),4,FALSE)</f>
        <v>16.414580000000001</v>
      </c>
      <c r="N375" s="18">
        <f ca="1">VLOOKUP($B375,OFFSET(WLC!$B$1095,2,Sintesi!N$3,78,5),4,FALSE)</f>
        <v>15.33901</v>
      </c>
      <c r="O375" s="18">
        <f ca="1">VLOOKUP($B375,OFFSET(WLC!$B$1095,2,Sintesi!O$3,78,5),4,FALSE)</f>
        <v>14.05334</v>
      </c>
      <c r="P375" s="18">
        <f ca="1">VLOOKUP($B375,OFFSET(WLC!$B$1095,2,Sintesi!P$3,78,5),4,FALSE)</f>
        <v>12.34878</v>
      </c>
      <c r="Q375" s="18">
        <f ca="1">VLOOKUP($B375,OFFSET(WLC!$B$1095,2,Sintesi!Q$3,78,5),4,FALSE)</f>
        <v>10.00163</v>
      </c>
      <c r="R375" s="18"/>
      <c r="S375" s="18"/>
      <c r="Y375" s="15">
        <v>0.12</v>
      </c>
      <c r="Z375" s="15">
        <f t="shared" si="490"/>
        <v>0.48</v>
      </c>
      <c r="AA375" s="15">
        <v>4</v>
      </c>
      <c r="AB375" s="16">
        <f t="shared" ca="1" si="484"/>
        <v>3.7648066666666669</v>
      </c>
      <c r="AC375" s="16">
        <f t="shared" ca="1" si="483"/>
        <v>3.7238299999999995</v>
      </c>
      <c r="AD375" s="16">
        <f t="shared" ca="1" si="483"/>
        <v>3.7419399999999996</v>
      </c>
      <c r="AE375" s="16">
        <f t="shared" ca="1" si="483"/>
        <v>3.7242933333333328</v>
      </c>
      <c r="AF375" s="16">
        <f t="shared" ca="1" si="483"/>
        <v>3.708533333333333</v>
      </c>
      <c r="AG375" s="16">
        <f t="shared" ca="1" si="483"/>
        <v>3.7054233333333335</v>
      </c>
      <c r="AH375" s="16">
        <f t="shared" ca="1" si="483"/>
        <v>3.7298400000000003</v>
      </c>
      <c r="AI375" s="16">
        <f t="shared" ca="1" si="483"/>
        <v>3.7301033333333331</v>
      </c>
      <c r="AJ375" s="16">
        <f t="shared" ca="1" si="483"/>
        <v>3.783373333333333</v>
      </c>
      <c r="AK375" s="16">
        <f t="shared" ca="1" si="483"/>
        <v>3.836643333333333</v>
      </c>
      <c r="AL375" s="16">
        <f t="shared" ca="1" si="483"/>
        <v>4.2392500000000002</v>
      </c>
      <c r="AM375" s="16">
        <f t="shared" ca="1" si="483"/>
        <v>4.9472433333333328</v>
      </c>
      <c r="AN375" s="16">
        <f t="shared" ca="1" si="483"/>
        <v>6.4778133333333328</v>
      </c>
      <c r="AO375" s="16">
        <f t="shared" ca="1" si="483"/>
        <v>9.8379300000000001</v>
      </c>
      <c r="AP375" s="16">
        <f t="shared" ca="1" si="483"/>
        <v>25.296106666666663</v>
      </c>
      <c r="AQ375" s="16"/>
      <c r="AR375" s="16"/>
      <c r="AU375" s="33">
        <f t="shared" ca="1" si="485"/>
        <v>3.8966266666666662</v>
      </c>
      <c r="AV375" s="15">
        <f t="shared" ca="1" si="486"/>
        <v>32</v>
      </c>
      <c r="AW375" s="33">
        <f t="shared" ca="1" si="487"/>
        <v>3.9450533333333335</v>
      </c>
      <c r="AX375" s="15">
        <f t="shared" ca="1" si="488"/>
        <v>39</v>
      </c>
      <c r="AY375" s="35">
        <f t="shared" ca="1" si="489"/>
        <v>1.2275288209031551E-2</v>
      </c>
    </row>
    <row r="376" spans="1:51" x14ac:dyDescent="0.3">
      <c r="A376" s="133">
        <v>370</v>
      </c>
      <c r="B376" s="17" t="s">
        <v>9</v>
      </c>
      <c r="C376" s="19">
        <f ca="1">VLOOKUP($B376,OFFSET(Push!N7,2,0,78,5),4,FALSE)</f>
        <v>0.86767000000000005</v>
      </c>
      <c r="D376" s="19">
        <f ca="1">VLOOKUP($B376,OFFSET(WLC!$B$1095,2,Sintesi!D$3,78,5),4,FALSE)</f>
        <v>0.86809000000000003</v>
      </c>
      <c r="E376" s="19">
        <f ca="1">VLOOKUP($B376,OFFSET(WLC!$B$1095,2,Sintesi!E$3,78,5),4,FALSE)</f>
        <v>0.86329999999999996</v>
      </c>
      <c r="F376" s="19">
        <f ca="1">VLOOKUP($B376,OFFSET(WLC!$B$1095,2,Sintesi!F$3,78,5),4,FALSE)</f>
        <v>0.86385000000000001</v>
      </c>
      <c r="G376" s="19">
        <f ca="1">VLOOKUP($B376,OFFSET(WLC!$B$1095,2,Sintesi!G$3,78,5),4,FALSE)</f>
        <v>0.86399000000000004</v>
      </c>
      <c r="H376" s="19">
        <f ca="1">VLOOKUP($B376,OFFSET(WLC!$B$1095,2,Sintesi!H$3,78,5),4,FALSE)</f>
        <v>0.86251999999999995</v>
      </c>
      <c r="I376" s="19">
        <f ca="1">VLOOKUP($B376,OFFSET(WLC!$B$1095,2,Sintesi!I$3,78,5),4,FALSE)</f>
        <v>0.85780999999999996</v>
      </c>
      <c r="J376" s="19">
        <f ca="1">VLOOKUP($B376,OFFSET(WLC!$B$1095,2,Sintesi!J$3,78,5),4,FALSE)</f>
        <v>0.85021000000000002</v>
      </c>
      <c r="K376" s="114">
        <f t="shared" ref="K376:K395" ca="1" si="491">J376 - (J376-L376)/2</f>
        <v>0.83956500000000001</v>
      </c>
      <c r="L376" s="19">
        <f ca="1">VLOOKUP($B376,OFFSET(WLC!$B$1095,2,Sintesi!L$3,78,5),4,FALSE)</f>
        <v>0.82891999999999999</v>
      </c>
      <c r="M376" s="19">
        <f ca="1">VLOOKUP($B376,OFFSET(WLC!$B$1095,2,Sintesi!M$3,78,5),4,FALSE)</f>
        <v>0.77849000000000002</v>
      </c>
      <c r="N376" s="19">
        <f ca="1">VLOOKUP($B376,OFFSET(WLC!$B$1095,2,Sintesi!N$3,78,5),4,FALSE)</f>
        <v>0.74434999999999996</v>
      </c>
      <c r="O376" s="19">
        <f ca="1">VLOOKUP($B376,OFFSET(WLC!$B$1095,2,Sintesi!O$3,78,5),4,FALSE)</f>
        <v>0.69044000000000005</v>
      </c>
      <c r="P376" s="19">
        <f ca="1">VLOOKUP($B376,OFFSET(WLC!$B$1095,2,Sintesi!P$3,78,5),4,FALSE)</f>
        <v>0.58965000000000001</v>
      </c>
      <c r="Q376" s="19">
        <f ca="1">VLOOKUP($B376,OFFSET(WLC!$B$1095,2,Sintesi!Q$3,78,5),4,FALSE)</f>
        <v>0.51224000000000003</v>
      </c>
      <c r="R376" s="19"/>
      <c r="S376" s="19"/>
      <c r="Y376" s="15">
        <v>0.12</v>
      </c>
      <c r="Z376" s="15">
        <f t="shared" si="490"/>
        <v>0.36</v>
      </c>
      <c r="AA376" s="15">
        <v>3</v>
      </c>
      <c r="AB376" s="16">
        <f t="shared" ca="1" si="484"/>
        <v>3.5845600000000002</v>
      </c>
      <c r="AC376" s="16">
        <f t="shared" ca="1" si="483"/>
        <v>3.5452899999999996</v>
      </c>
      <c r="AD376" s="16">
        <f t="shared" ca="1" si="483"/>
        <v>3.5546499999999996</v>
      </c>
      <c r="AE376" s="16">
        <f t="shared" ca="1" si="483"/>
        <v>3.5373099999999997</v>
      </c>
      <c r="AF376" s="16">
        <f t="shared" ca="1" si="483"/>
        <v>3.5204399999999998</v>
      </c>
      <c r="AG376" s="16">
        <f t="shared" ca="1" si="483"/>
        <v>3.5101800000000001</v>
      </c>
      <c r="AH376" s="16">
        <f t="shared" ca="1" si="483"/>
        <v>3.52</v>
      </c>
      <c r="AI376" s="16">
        <f t="shared" ca="1" si="483"/>
        <v>3.50909</v>
      </c>
      <c r="AJ376" s="16">
        <f t="shared" ca="1" si="483"/>
        <v>3.5328900000000001</v>
      </c>
      <c r="AK376" s="16">
        <f t="shared" ca="1" si="483"/>
        <v>3.5566899999999997</v>
      </c>
      <c r="AL376" s="16">
        <f t="shared" ca="1" si="483"/>
        <v>3.8253300000000001</v>
      </c>
      <c r="AM376" s="16">
        <f t="shared" ca="1" si="483"/>
        <v>4.327</v>
      </c>
      <c r="AN376" s="16">
        <f t="shared" ca="1" si="483"/>
        <v>5.4278700000000004</v>
      </c>
      <c r="AO376" s="16">
        <f t="shared" ca="1" si="483"/>
        <v>7.8843399999999999</v>
      </c>
      <c r="AP376" s="16">
        <f t="shared" ca="1" si="483"/>
        <v>19.441549999999999</v>
      </c>
      <c r="AQ376" s="16"/>
      <c r="AR376" s="16"/>
      <c r="AU376" s="33">
        <f t="shared" ca="1" si="485"/>
        <v>3.7054233333333335</v>
      </c>
      <c r="AV376" s="15">
        <f t="shared" ca="1" si="486"/>
        <v>30</v>
      </c>
      <c r="AW376" s="33">
        <f t="shared" ca="1" si="487"/>
        <v>3.7648066666666669</v>
      </c>
      <c r="AX376" s="15">
        <f t="shared" ca="1" si="488"/>
        <v>39</v>
      </c>
      <c r="AY376" s="35">
        <f t="shared" ca="1" si="489"/>
        <v>1.5773275652933044E-2</v>
      </c>
    </row>
    <row r="377" spans="1:51" x14ac:dyDescent="0.3">
      <c r="A377" s="133">
        <v>371</v>
      </c>
      <c r="B377" s="12" t="s">
        <v>10</v>
      </c>
      <c r="C377" s="13">
        <f ca="1">VLOOKUP($B377,OFFSET(Push!N8,2,0,78,5),4,FALSE)</f>
        <v>9.2286999999999999</v>
      </c>
      <c r="D377" s="13">
        <f ca="1">VLOOKUP($B377,OFFSET(WLC!$B$1095,2,Sintesi!D$3,78,5),4,FALSE)</f>
        <v>9.0870200000000008</v>
      </c>
      <c r="E377" s="13">
        <f ca="1">VLOOKUP($B377,OFFSET(WLC!$B$1095,2,Sintesi!E$3,78,5),4,FALSE)</f>
        <v>9.1326400000000003</v>
      </c>
      <c r="F377" s="13">
        <f ca="1">VLOOKUP($B377,OFFSET(WLC!$B$1095,2,Sintesi!F$3,78,5),4,FALSE)</f>
        <v>9.2592499999999998</v>
      </c>
      <c r="G377" s="13">
        <f ca="1">VLOOKUP($B377,OFFSET(WLC!$B$1095,2,Sintesi!G$3,78,5),4,FALSE)</f>
        <v>9.1520299999999999</v>
      </c>
      <c r="H377" s="13">
        <f ca="1">VLOOKUP($B377,OFFSET(WLC!$B$1095,2,Sintesi!H$3,78,5),4,FALSE)</f>
        <v>9.2969100000000005</v>
      </c>
      <c r="I377" s="13">
        <f ca="1">VLOOKUP($B377,OFFSET(WLC!$B$1095,2,Sintesi!I$3,78,5),4,FALSE)</f>
        <v>9.7517600000000009</v>
      </c>
      <c r="J377" s="13">
        <f ca="1">VLOOKUP($B377,OFFSET(WLC!$B$1095,2,Sintesi!J$3,78,5),4,FALSE)</f>
        <v>9.8309200000000008</v>
      </c>
      <c r="K377" s="112">
        <f t="shared" ca="1" si="491"/>
        <v>10.234584999999999</v>
      </c>
      <c r="L377" s="13">
        <f ca="1">VLOOKUP($B377,OFFSET(WLC!$B$1095,2,Sintesi!L$3,78,5),4,FALSE)</f>
        <v>10.638249999999999</v>
      </c>
      <c r="M377" s="13">
        <f ca="1">VLOOKUP($B377,OFFSET(WLC!$B$1095,2,Sintesi!M$3,78,5),4,FALSE)</f>
        <v>11.67572</v>
      </c>
      <c r="N377" s="13">
        <f ca="1">VLOOKUP($B377,OFFSET(WLC!$B$1095,2,Sintesi!N$3,78,5),4,FALSE)</f>
        <v>14.61436</v>
      </c>
      <c r="O377" s="13">
        <f ca="1">VLOOKUP($B377,OFFSET(WLC!$B$1095,2,Sintesi!O$3,78,5),4,FALSE)</f>
        <v>21.310939999999999</v>
      </c>
      <c r="P377" s="13">
        <f ca="1">VLOOKUP($B377,OFFSET(WLC!$B$1095,2,Sintesi!P$3,78,5),4,FALSE)</f>
        <v>31.606010000000001</v>
      </c>
      <c r="Q377" s="13">
        <f ca="1">VLOOKUP($B377,OFFSET(WLC!$B$1095,2,Sintesi!Q$3,78,5),4,FALSE)</f>
        <v>82.030500000000004</v>
      </c>
      <c r="R377" s="13"/>
      <c r="S377" s="13"/>
      <c r="Y377" s="15">
        <v>0.12</v>
      </c>
      <c r="Z377" s="15">
        <f t="shared" si="490"/>
        <v>0.24</v>
      </c>
      <c r="AA377" s="15">
        <v>2</v>
      </c>
      <c r="AB377" s="16">
        <f t="shared" ca="1" si="484"/>
        <v>3.4043133333333335</v>
      </c>
      <c r="AC377" s="16">
        <f t="shared" ca="1" si="483"/>
        <v>3.3667499999999997</v>
      </c>
      <c r="AD377" s="16">
        <f t="shared" ca="1" si="483"/>
        <v>3.3673599999999997</v>
      </c>
      <c r="AE377" s="16">
        <f t="shared" ca="1" si="483"/>
        <v>3.3503266666666662</v>
      </c>
      <c r="AF377" s="16">
        <f t="shared" ca="1" si="483"/>
        <v>3.3323466666666661</v>
      </c>
      <c r="AG377" s="16">
        <f t="shared" ca="1" si="483"/>
        <v>3.3149366666666671</v>
      </c>
      <c r="AH377" s="16">
        <f t="shared" ca="1" si="483"/>
        <v>3.3101600000000002</v>
      </c>
      <c r="AI377" s="16">
        <f t="shared" ca="1" si="483"/>
        <v>3.2880766666666665</v>
      </c>
      <c r="AJ377" s="16">
        <f t="shared" ca="1" si="483"/>
        <v>3.2824066666666667</v>
      </c>
      <c r="AK377" s="16">
        <f t="shared" ca="1" si="483"/>
        <v>3.2767366666666664</v>
      </c>
      <c r="AL377" s="16">
        <f t="shared" ca="1" si="483"/>
        <v>3.4114100000000001</v>
      </c>
      <c r="AM377" s="16">
        <f t="shared" ca="1" si="483"/>
        <v>3.7067566666666667</v>
      </c>
      <c r="AN377" s="16">
        <f t="shared" ca="1" si="483"/>
        <v>4.3779266666666663</v>
      </c>
      <c r="AO377" s="16">
        <f t="shared" ca="1" si="483"/>
        <v>5.9307499999999997</v>
      </c>
      <c r="AP377" s="16">
        <f t="shared" ca="1" si="483"/>
        <v>13.58699333333333</v>
      </c>
      <c r="AQ377" s="16"/>
      <c r="AR377" s="16"/>
      <c r="AU377" s="33">
        <f t="shared" ca="1" si="485"/>
        <v>3.50909</v>
      </c>
      <c r="AV377" s="15">
        <f t="shared" ca="1" si="486"/>
        <v>26</v>
      </c>
      <c r="AW377" s="33">
        <f t="shared" ca="1" si="487"/>
        <v>3.5845600000000002</v>
      </c>
      <c r="AX377" s="15">
        <f t="shared" ca="1" si="488"/>
        <v>39</v>
      </c>
      <c r="AY377" s="35">
        <f t="shared" ca="1" si="489"/>
        <v>2.1054187961702452E-2</v>
      </c>
    </row>
    <row r="378" spans="1:51" x14ac:dyDescent="0.3">
      <c r="A378" s="133">
        <v>372</v>
      </c>
      <c r="B378" s="12" t="s">
        <v>11</v>
      </c>
      <c r="C378" s="13">
        <f ca="1">VLOOKUP($B378,OFFSET(Push!N9,2,0,78,5),4,FALSE)</f>
        <v>1.32524</v>
      </c>
      <c r="D378" s="13">
        <f ca="1">VLOOKUP($B378,OFFSET(WLC!$B$1095,2,Sintesi!D$3,78,5),4,FALSE)</f>
        <v>1.3040099999999999</v>
      </c>
      <c r="E378" s="13">
        <f ca="1">VLOOKUP($B378,OFFSET(WLC!$B$1095,2,Sintesi!E$3,78,5),4,FALSE)</f>
        <v>1.3671199999999999</v>
      </c>
      <c r="F378" s="13">
        <f ca="1">VLOOKUP($B378,OFFSET(WLC!$B$1095,2,Sintesi!F$3,78,5),4,FALSE)</f>
        <v>1.3603400000000001</v>
      </c>
      <c r="G378" s="13">
        <f ca="1">VLOOKUP($B378,OFFSET(WLC!$B$1095,2,Sintesi!G$3,78,5),4,FALSE)</f>
        <v>1.36174</v>
      </c>
      <c r="H378" s="13">
        <f ca="1">VLOOKUP($B378,OFFSET(WLC!$B$1095,2,Sintesi!H$3,78,5),4,FALSE)</f>
        <v>1.3985300000000001</v>
      </c>
      <c r="I378" s="13">
        <f ca="1">VLOOKUP($B378,OFFSET(WLC!$B$1095,2,Sintesi!I$3,78,5),4,FALSE)</f>
        <v>1.51684</v>
      </c>
      <c r="J378" s="13">
        <f ca="1">VLOOKUP($B378,OFFSET(WLC!$B$1095,2,Sintesi!J$3,78,5),4,FALSE)</f>
        <v>1.58812</v>
      </c>
      <c r="K378" s="112">
        <f t="shared" ca="1" si="491"/>
        <v>1.78148</v>
      </c>
      <c r="L378" s="13">
        <f ca="1">VLOOKUP($B378,OFFSET(WLC!$B$1095,2,Sintesi!L$3,78,5),4,FALSE)</f>
        <v>1.9748399999999999</v>
      </c>
      <c r="M378" s="13">
        <f ca="1">VLOOKUP($B378,OFFSET(WLC!$B$1095,2,Sintesi!M$3,78,5),4,FALSE)</f>
        <v>2.9052600000000002</v>
      </c>
      <c r="N378" s="13">
        <f ca="1">VLOOKUP($B378,OFFSET(WLC!$B$1095,2,Sintesi!N$3,78,5),4,FALSE)</f>
        <v>4.3331400000000002</v>
      </c>
      <c r="O378" s="13">
        <f ca="1">VLOOKUP($B378,OFFSET(WLC!$B$1095,2,Sintesi!O$3,78,5),4,FALSE)</f>
        <v>7.2222</v>
      </c>
      <c r="P378" s="13">
        <f ca="1">VLOOKUP($B378,OFFSET(WLC!$B$1095,2,Sintesi!P$3,78,5),4,FALSE)</f>
        <v>13.43168</v>
      </c>
      <c r="Q378" s="13">
        <f ca="1">VLOOKUP($B378,OFFSET(WLC!$B$1095,2,Sintesi!Q$3,78,5),4,FALSE)</f>
        <v>40.267429999999997</v>
      </c>
      <c r="R378" s="13"/>
      <c r="S378" s="13"/>
      <c r="Y378" s="15">
        <v>0.12</v>
      </c>
      <c r="Z378" s="15">
        <f t="shared" si="490"/>
        <v>0.12</v>
      </c>
      <c r="AA378" s="15">
        <v>1</v>
      </c>
      <c r="AB378" s="16">
        <f t="shared" ca="1" si="484"/>
        <v>3.2240666666666669</v>
      </c>
      <c r="AC378" s="16">
        <f t="shared" ca="1" si="483"/>
        <v>3.1882099999999998</v>
      </c>
      <c r="AD378" s="16">
        <f t="shared" ca="1" si="483"/>
        <v>3.1800699999999997</v>
      </c>
      <c r="AE378" s="16">
        <f t="shared" ca="1" si="483"/>
        <v>3.1633433333333332</v>
      </c>
      <c r="AF378" s="16">
        <f t="shared" ca="1" si="483"/>
        <v>3.1442533333333329</v>
      </c>
      <c r="AG378" s="16">
        <f t="shared" ca="1" si="483"/>
        <v>3.1196933333333337</v>
      </c>
      <c r="AH378" s="16">
        <f t="shared" ca="1" si="483"/>
        <v>3.10032</v>
      </c>
      <c r="AI378" s="16">
        <f t="shared" ca="1" si="483"/>
        <v>3.0670633333333335</v>
      </c>
      <c r="AJ378" s="16">
        <f t="shared" ca="1" si="483"/>
        <v>3.0319233333333333</v>
      </c>
      <c r="AK378" s="16">
        <f t="shared" ca="1" si="483"/>
        <v>2.9967833333333331</v>
      </c>
      <c r="AL378" s="16">
        <f t="shared" ca="1" si="483"/>
        <v>2.99749</v>
      </c>
      <c r="AM378" s="16">
        <f t="shared" ca="1" si="483"/>
        <v>3.0865133333333334</v>
      </c>
      <c r="AN378" s="16">
        <f t="shared" ca="1" si="483"/>
        <v>3.3279833333333331</v>
      </c>
      <c r="AO378" s="16">
        <f t="shared" ca="1" si="483"/>
        <v>3.97716</v>
      </c>
      <c r="AP378" s="16">
        <f t="shared" ca="1" si="483"/>
        <v>7.7324366666666657</v>
      </c>
      <c r="AQ378" s="16"/>
      <c r="AR378" s="16"/>
      <c r="AU378" s="33">
        <f t="shared" ca="1" si="485"/>
        <v>3.2767366666666664</v>
      </c>
      <c r="AV378" s="15">
        <f t="shared" ca="1" si="486"/>
        <v>22</v>
      </c>
      <c r="AW378" s="33">
        <f t="shared" ca="1" si="487"/>
        <v>3.4043133333333335</v>
      </c>
      <c r="AX378" s="15">
        <f t="shared" ca="1" si="488"/>
        <v>39</v>
      </c>
      <c r="AY378" s="35">
        <f t="shared" ca="1" si="489"/>
        <v>3.7475007196752487E-2</v>
      </c>
    </row>
    <row r="379" spans="1:51" x14ac:dyDescent="0.3">
      <c r="A379" s="133">
        <v>373</v>
      </c>
      <c r="B379" s="12" t="s">
        <v>12</v>
      </c>
      <c r="C379" s="13">
        <f ca="1">VLOOKUP($B379,OFFSET(Push!N10,2,0,78,5),4,FALSE)</f>
        <v>26</v>
      </c>
      <c r="D379" s="13">
        <f ca="1">VLOOKUP($B379,OFFSET(WLC!$B$1095,2,Sintesi!D$3,78,5),4,FALSE)</f>
        <v>60.5</v>
      </c>
      <c r="E379" s="13">
        <f ca="1">VLOOKUP($B379,OFFSET(WLC!$B$1095,2,Sintesi!E$3,78,5),4,FALSE)</f>
        <v>88.5</v>
      </c>
      <c r="F379" s="13">
        <f ca="1">VLOOKUP($B379,OFFSET(WLC!$B$1095,2,Sintesi!F$3,78,5),4,FALSE)</f>
        <v>93</v>
      </c>
      <c r="G379" s="13">
        <f ca="1">VLOOKUP($B379,OFFSET(WLC!$B$1095,2,Sintesi!G$3,78,5),4,FALSE)</f>
        <v>89</v>
      </c>
      <c r="H379" s="13">
        <f ca="1">VLOOKUP($B379,OFFSET(WLC!$B$1095,2,Sintesi!H$3,78,5),4,FALSE)</f>
        <v>116.5</v>
      </c>
      <c r="I379" s="13">
        <f ca="1">VLOOKUP($B379,OFFSET(WLC!$B$1095,2,Sintesi!I$3,78,5),4,FALSE)</f>
        <v>91.5</v>
      </c>
      <c r="J379" s="13">
        <f ca="1">VLOOKUP($B379,OFFSET(WLC!$B$1095,2,Sintesi!J$3,78,5),4,FALSE)</f>
        <v>95.5</v>
      </c>
      <c r="K379" s="112">
        <f t="shared" ca="1" si="491"/>
        <v>96.75</v>
      </c>
      <c r="L379" s="13">
        <f ca="1">VLOOKUP($B379,OFFSET(WLC!$B$1095,2,Sintesi!L$3,78,5),4,FALSE)</f>
        <v>98</v>
      </c>
      <c r="M379" s="13">
        <f ca="1">VLOOKUP($B379,OFFSET(WLC!$B$1095,2,Sintesi!M$3,78,5),4,FALSE)</f>
        <v>112.5</v>
      </c>
      <c r="N379" s="13">
        <f ca="1">VLOOKUP($B379,OFFSET(WLC!$B$1095,2,Sintesi!N$3,78,5),4,FALSE)</f>
        <v>128.5</v>
      </c>
      <c r="O379" s="13">
        <f ca="1">VLOOKUP($B379,OFFSET(WLC!$B$1095,2,Sintesi!O$3,78,5),4,FALSE)</f>
        <v>152.5</v>
      </c>
      <c r="P379" s="13">
        <f ca="1">VLOOKUP($B379,OFFSET(WLC!$B$1095,2,Sintesi!P$3,78,5),4,FALSE)</f>
        <v>145</v>
      </c>
      <c r="Q379" s="13">
        <f ca="1">VLOOKUP($B379,OFFSET(WLC!$B$1095,2,Sintesi!Q$3,78,5),4,FALSE)</f>
        <v>239</v>
      </c>
      <c r="R379" s="13"/>
      <c r="S379" s="13"/>
      <c r="Y379" s="15">
        <v>0.12</v>
      </c>
      <c r="Z379" s="15">
        <f t="shared" si="490"/>
        <v>0.06</v>
      </c>
      <c r="AA379" s="20">
        <v>0.5</v>
      </c>
      <c r="AB379" s="16">
        <f t="shared" ca="1" si="484"/>
        <v>3.1339433333333337</v>
      </c>
      <c r="AC379" s="16">
        <f t="shared" ca="1" si="483"/>
        <v>3.0989399999999998</v>
      </c>
      <c r="AD379" s="16">
        <f t="shared" ca="1" si="483"/>
        <v>3.0864249999999998</v>
      </c>
      <c r="AE379" s="16">
        <f t="shared" ca="1" si="483"/>
        <v>3.0698516666666662</v>
      </c>
      <c r="AF379" s="16">
        <f t="shared" ca="1" si="483"/>
        <v>3.0502066666666665</v>
      </c>
      <c r="AG379" s="16">
        <f t="shared" ca="1" si="483"/>
        <v>3.0220716666666667</v>
      </c>
      <c r="AH379" s="16">
        <f t="shared" ca="1" si="483"/>
        <v>2.9954000000000001</v>
      </c>
      <c r="AI379" s="16">
        <f t="shared" ca="1" si="483"/>
        <v>2.9565566666666667</v>
      </c>
      <c r="AJ379" s="16">
        <f t="shared" ca="1" si="483"/>
        <v>2.9066816666666666</v>
      </c>
      <c r="AK379" s="16">
        <f t="shared" ca="1" si="483"/>
        <v>2.8568066666666665</v>
      </c>
      <c r="AL379" s="16">
        <f t="shared" ca="1" si="483"/>
        <v>2.79053</v>
      </c>
      <c r="AM379" s="16">
        <f t="shared" ca="1" si="483"/>
        <v>2.776391666666667</v>
      </c>
      <c r="AN379" s="16">
        <f t="shared" ca="1" si="483"/>
        <v>2.8030116666666665</v>
      </c>
      <c r="AO379" s="16">
        <f t="shared" ca="1" si="483"/>
        <v>3.0003650000000004</v>
      </c>
      <c r="AP379" s="16">
        <f t="shared" ca="1" si="483"/>
        <v>4.805158333333333</v>
      </c>
      <c r="AQ379" s="16"/>
      <c r="AR379" s="16"/>
      <c r="AU379" s="33">
        <f t="shared" ca="1" si="485"/>
        <v>2.9967833333333331</v>
      </c>
      <c r="AV379" s="15">
        <f t="shared" ca="1" si="486"/>
        <v>22</v>
      </c>
      <c r="AW379" s="33">
        <f t="shared" ca="1" si="487"/>
        <v>3.2240666666666669</v>
      </c>
      <c r="AX379" s="15">
        <f t="shared" ca="1" si="488"/>
        <v>39</v>
      </c>
      <c r="AY379" s="35">
        <f t="shared" ca="1" si="489"/>
        <v>7.0495854097309935E-2</v>
      </c>
    </row>
    <row r="380" spans="1:51" x14ac:dyDescent="0.3">
      <c r="A380" s="133">
        <v>374</v>
      </c>
      <c r="B380" s="12" t="s">
        <v>13</v>
      </c>
      <c r="C380" s="13">
        <f ca="1">VLOOKUP($B380,OFFSET(Push!N11,2,0,78,5),4,FALSE)</f>
        <v>17.472899999999999</v>
      </c>
      <c r="D380" s="13">
        <f ca="1">VLOOKUP($B380,OFFSET(WLC!$B$1095,2,Sintesi!D$3,78,5),4,FALSE)</f>
        <v>17.468489999999999</v>
      </c>
      <c r="E380" s="13">
        <f ca="1">VLOOKUP($B380,OFFSET(WLC!$B$1095,2,Sintesi!E$3,78,5),4,FALSE)</f>
        <v>17.38034</v>
      </c>
      <c r="F380" s="13">
        <f ca="1">VLOOKUP($B380,OFFSET(WLC!$B$1095,2,Sintesi!F$3,78,5),4,FALSE)</f>
        <v>17.355029999999999</v>
      </c>
      <c r="G380" s="13">
        <f ca="1">VLOOKUP($B380,OFFSET(WLC!$B$1095,2,Sintesi!G$3,78,5),4,FALSE)</f>
        <v>17.32995</v>
      </c>
      <c r="H380" s="13">
        <f ca="1">VLOOKUP($B380,OFFSET(WLC!$B$1095,2,Sintesi!H$3,78,5),4,FALSE)</f>
        <v>17.23987</v>
      </c>
      <c r="I380" s="13">
        <f ca="1">VLOOKUP($B380,OFFSET(WLC!$B$1095,2,Sintesi!I$3,78,5),4,FALSE)</f>
        <v>17.29017</v>
      </c>
      <c r="J380" s="13">
        <f ca="1">VLOOKUP($B380,OFFSET(WLC!$B$1095,2,Sintesi!J$3,78,5),4,FALSE)</f>
        <v>17.294740000000001</v>
      </c>
      <c r="K380" s="112">
        <f t="shared" ca="1" si="491"/>
        <v>17.31259</v>
      </c>
      <c r="L380" s="13">
        <f ca="1">VLOOKUP($B380,OFFSET(WLC!$B$1095,2,Sintesi!L$3,78,5),4,FALSE)</f>
        <v>17.330439999999999</v>
      </c>
      <c r="M380" s="13">
        <f ca="1">VLOOKUP($B380,OFFSET(WLC!$B$1095,2,Sintesi!M$3,78,5),4,FALSE)</f>
        <v>17.424189999999999</v>
      </c>
      <c r="N380" s="13">
        <f ca="1">VLOOKUP($B380,OFFSET(WLC!$B$1095,2,Sintesi!N$3,78,5),4,FALSE)</f>
        <v>17.721430000000002</v>
      </c>
      <c r="O380" s="13">
        <f ca="1">VLOOKUP($B380,OFFSET(WLC!$B$1095,2,Sintesi!O$3,78,5),4,FALSE)</f>
        <v>17.762499999999999</v>
      </c>
      <c r="P380" s="13">
        <f ca="1">VLOOKUP($B380,OFFSET(WLC!$B$1095,2,Sintesi!P$3,78,5),4,FALSE)</f>
        <v>18.615410000000001</v>
      </c>
      <c r="Q380" s="13">
        <f ca="1">VLOOKUP($B380,OFFSET(WLC!$B$1095,2,Sintesi!Q$3,78,5),4,FALSE)</f>
        <v>21.982430000000001</v>
      </c>
      <c r="R380" s="13"/>
      <c r="S380" s="13"/>
      <c r="Y380" s="15">
        <v>0.12</v>
      </c>
      <c r="Z380" s="15">
        <f t="shared" si="490"/>
        <v>3.9999999999999994E-2</v>
      </c>
      <c r="AA380" s="20">
        <f>1/3</f>
        <v>0.33333333333333331</v>
      </c>
      <c r="AB380" s="16">
        <f t="shared" ca="1" si="484"/>
        <v>3.1039022222222226</v>
      </c>
      <c r="AC380" s="16">
        <f t="shared" ca="1" si="483"/>
        <v>3.0691833333333332</v>
      </c>
      <c r="AD380" s="16">
        <f t="shared" ca="1" si="483"/>
        <v>3.0552099999999998</v>
      </c>
      <c r="AE380" s="16">
        <f t="shared" ca="1" si="483"/>
        <v>3.0386877777777777</v>
      </c>
      <c r="AF380" s="16">
        <f t="shared" ca="1" si="483"/>
        <v>3.0188577777777774</v>
      </c>
      <c r="AG380" s="16">
        <f t="shared" ca="1" si="483"/>
        <v>2.9895311111111114</v>
      </c>
      <c r="AH380" s="16">
        <f t="shared" ca="1" si="483"/>
        <v>2.9604266666666668</v>
      </c>
      <c r="AI380" s="16">
        <f t="shared" ca="1" si="483"/>
        <v>2.919721111111111</v>
      </c>
      <c r="AJ380" s="16">
        <f t="shared" ca="1" si="483"/>
        <v>2.8649344444444442</v>
      </c>
      <c r="AK380" s="16">
        <f t="shared" ca="1" si="483"/>
        <v>2.8101477777777775</v>
      </c>
      <c r="AL380" s="16">
        <f t="shared" ca="1" si="483"/>
        <v>2.7215433333333334</v>
      </c>
      <c r="AM380" s="16">
        <f t="shared" ca="1" si="483"/>
        <v>2.6730177777777779</v>
      </c>
      <c r="AN380" s="16">
        <f t="shared" ca="1" si="483"/>
        <v>2.6280211111111109</v>
      </c>
      <c r="AO380" s="16">
        <f t="shared" ca="1" si="483"/>
        <v>2.6747666666666667</v>
      </c>
      <c r="AP380" s="16">
        <f t="shared" ca="1" si="483"/>
        <v>3.8293988888888886</v>
      </c>
      <c r="AQ380" s="16"/>
      <c r="AR380" s="16"/>
      <c r="AU380" s="33">
        <f t="shared" ca="1" si="485"/>
        <v>2.776391666666667</v>
      </c>
      <c r="AV380" s="15">
        <f t="shared" ca="1" si="486"/>
        <v>18</v>
      </c>
      <c r="AW380" s="33">
        <f t="shared" ca="1" si="487"/>
        <v>3.1339433333333337</v>
      </c>
      <c r="AX380" s="15">
        <f t="shared" ca="1" si="488"/>
        <v>39</v>
      </c>
      <c r="AY380" s="35">
        <f t="shared" ca="1" si="489"/>
        <v>0.11409002289979717</v>
      </c>
    </row>
    <row r="381" spans="1:51" x14ac:dyDescent="0.3">
      <c r="A381" s="133">
        <v>375</v>
      </c>
      <c r="B381" s="12" t="s">
        <v>14</v>
      </c>
      <c r="C381" s="31">
        <f ca="1">VLOOKUP($B381,OFFSET(Push!N12,2,0,78,5),4,FALSE)</f>
        <v>15.571619999999999</v>
      </c>
      <c r="D381" s="31">
        <f ca="1">VLOOKUP($B381,OFFSET(WLC!$B$1095,2,Sintesi!D$3,78,5),4,FALSE)</f>
        <v>15.567819999999999</v>
      </c>
      <c r="E381" s="13">
        <f ca="1">VLOOKUP($B381,OFFSET(WLC!$B$1095,2,Sintesi!E$3,78,5),4,FALSE)</f>
        <v>15.43059</v>
      </c>
      <c r="F381" s="13">
        <f ca="1">VLOOKUP($B381,OFFSET(WLC!$B$1095,2,Sintesi!F$3,78,5),4,FALSE)</f>
        <v>15.4133</v>
      </c>
      <c r="G381" s="13">
        <f ca="1">VLOOKUP($B381,OFFSET(WLC!$B$1095,2,Sintesi!G$3,78,5),4,FALSE)</f>
        <v>15.39734</v>
      </c>
      <c r="H381" s="13">
        <f ca="1">VLOOKUP($B381,OFFSET(WLC!$B$1095,2,Sintesi!H$3,78,5),4,FALSE)</f>
        <v>15.30372</v>
      </c>
      <c r="I381" s="13">
        <f ca="1">VLOOKUP($B381,OFFSET(WLC!$B$1095,2,Sintesi!I$3,78,5),4,FALSE)</f>
        <v>15.270289999999999</v>
      </c>
      <c r="J381" s="13">
        <f ca="1">VLOOKUP($B381,OFFSET(WLC!$B$1095,2,Sintesi!J$3,78,5),4,FALSE)</f>
        <v>15.172549999999999</v>
      </c>
      <c r="K381" s="112">
        <f t="shared" ca="1" si="491"/>
        <v>15.031009999999998</v>
      </c>
      <c r="L381" s="13">
        <f ca="1">VLOOKUP($B381,OFFSET(WLC!$B$1095,2,Sintesi!L$3,78,5),4,FALSE)</f>
        <v>14.889469999999999</v>
      </c>
      <c r="M381" s="13">
        <f ca="1">VLOOKUP($B381,OFFSET(WLC!$B$1095,2,Sintesi!M$3,78,5),4,FALSE)</f>
        <v>14.19059</v>
      </c>
      <c r="N381" s="13">
        <f ca="1">VLOOKUP($B381,OFFSET(WLC!$B$1095,2,Sintesi!N$3,78,5),4,FALSE)</f>
        <v>13.855589999999999</v>
      </c>
      <c r="O381" s="13">
        <f ca="1">VLOOKUP($B381,OFFSET(WLC!$B$1095,2,Sintesi!O$3,78,5),4,FALSE)</f>
        <v>13.08216</v>
      </c>
      <c r="P381" s="13">
        <f ca="1">VLOOKUP($B381,OFFSET(WLC!$B$1095,2,Sintesi!P$3,78,5),4,FALSE)</f>
        <v>12.03112</v>
      </c>
      <c r="Q381" s="13">
        <f ca="1">VLOOKUP($B381,OFFSET(WLC!$B$1095,2,Sintesi!Q$3,78,5),4,FALSE)</f>
        <v>12.47711</v>
      </c>
      <c r="R381" s="31"/>
      <c r="S381" s="31"/>
      <c r="Y381" s="15">
        <v>0.12</v>
      </c>
      <c r="Z381" s="15">
        <f t="shared" si="490"/>
        <v>0.03</v>
      </c>
      <c r="AA381" s="20">
        <v>0.25</v>
      </c>
      <c r="AB381" s="16">
        <f t="shared" ca="1" si="484"/>
        <v>3.088881666666667</v>
      </c>
      <c r="AC381" s="16">
        <f t="shared" ca="1" si="483"/>
        <v>3.0543049999999998</v>
      </c>
      <c r="AD381" s="16">
        <f t="shared" ca="1" si="483"/>
        <v>3.0396025</v>
      </c>
      <c r="AE381" s="16">
        <f t="shared" ca="1" si="483"/>
        <v>3.0231058333333332</v>
      </c>
      <c r="AF381" s="16">
        <f t="shared" ca="1" si="483"/>
        <v>3.0031833333333329</v>
      </c>
      <c r="AG381" s="16">
        <f t="shared" ca="1" si="483"/>
        <v>2.9732608333333337</v>
      </c>
      <c r="AH381" s="16">
        <f t="shared" ca="1" si="483"/>
        <v>2.9429400000000001</v>
      </c>
      <c r="AI381" s="16">
        <f t="shared" ca="1" si="483"/>
        <v>2.9013033333333333</v>
      </c>
      <c r="AJ381" s="16">
        <f t="shared" ca="1" si="483"/>
        <v>2.8440608333333333</v>
      </c>
      <c r="AK381" s="16">
        <f t="shared" ca="1" si="483"/>
        <v>2.7868183333333332</v>
      </c>
      <c r="AL381" s="16">
        <f t="shared" ca="1" si="483"/>
        <v>2.6870499999999997</v>
      </c>
      <c r="AM381" s="16">
        <f t="shared" ca="1" si="483"/>
        <v>2.6213308333333334</v>
      </c>
      <c r="AN381" s="16">
        <f t="shared" ca="1" si="483"/>
        <v>2.5405258333333331</v>
      </c>
      <c r="AO381" s="16">
        <f t="shared" ca="1" si="483"/>
        <v>2.5119675000000004</v>
      </c>
      <c r="AP381" s="16">
        <f t="shared" ca="1" si="483"/>
        <v>3.3415191666666662</v>
      </c>
      <c r="AQ381" s="16"/>
      <c r="AR381" s="16"/>
      <c r="AU381" s="33">
        <f t="shared" ca="1" si="485"/>
        <v>2.6280211111111109</v>
      </c>
      <c r="AV381" s="15">
        <f t="shared" ca="1" si="486"/>
        <v>16</v>
      </c>
      <c r="AW381" s="33">
        <f t="shared" ca="1" si="487"/>
        <v>3.1039022222222226</v>
      </c>
      <c r="AX381" s="15">
        <f t="shared" ca="1" si="488"/>
        <v>39</v>
      </c>
      <c r="AY381" s="35">
        <f t="shared" ca="1" si="489"/>
        <v>0.15331704320582851</v>
      </c>
    </row>
    <row r="382" spans="1:51" x14ac:dyDescent="0.3">
      <c r="A382" s="133">
        <v>376</v>
      </c>
      <c r="B382" s="17" t="s">
        <v>30</v>
      </c>
      <c r="C382" s="18">
        <f ca="1">VLOOKUP($B382,OFFSET(Push!N13,2,0,78,5),4,FALSE)</f>
        <v>35.468299999999999</v>
      </c>
      <c r="D382" s="18">
        <f ca="1">VLOOKUP($B382,OFFSET(WLC!$B$1095,2,Sintesi!D$3,78,5),4,FALSE)</f>
        <v>34.77205</v>
      </c>
      <c r="E382" s="18">
        <f ca="1">VLOOKUP($B382,OFFSET(WLC!$B$1095,2,Sintesi!E$3,78,5),4,FALSE)</f>
        <v>34.752789999999997</v>
      </c>
      <c r="F382" s="18">
        <f ca="1">VLOOKUP($B382,OFFSET(WLC!$B$1095,2,Sintesi!F$3,78,5),4,FALSE)</f>
        <v>34.446710000000003</v>
      </c>
      <c r="G382" s="18">
        <f ca="1">VLOOKUP($B382,OFFSET(WLC!$B$1095,2,Sintesi!G$3,78,5),4,FALSE)</f>
        <v>34.061230000000002</v>
      </c>
      <c r="H382" s="18">
        <f ca="1">VLOOKUP($B382,OFFSET(WLC!$B$1095,2,Sintesi!H$3,78,5),4,FALSE)</f>
        <v>33.647590000000001</v>
      </c>
      <c r="I382" s="18">
        <f ca="1">VLOOKUP($B382,OFFSET(WLC!$B$1095,2,Sintesi!I$3,78,5),4,FALSE)</f>
        <v>33.049999999999997</v>
      </c>
      <c r="J382" s="18">
        <f ca="1">VLOOKUP($B382,OFFSET(WLC!$B$1095,2,Sintesi!J$3,78,5),4,FALSE)</f>
        <v>32.337260000000001</v>
      </c>
      <c r="K382" s="113">
        <f t="shared" ca="1" si="491"/>
        <v>31.369945000000001</v>
      </c>
      <c r="L382" s="18">
        <f ca="1">VLOOKUP($B382,OFFSET(WLC!$B$1095,2,Sintesi!L$3,78,5),4,FALSE)</f>
        <v>30.402629999999998</v>
      </c>
      <c r="M382" s="18">
        <f ca="1">VLOOKUP($B382,OFFSET(WLC!$B$1095,2,Sintesi!M$3,78,5),4,FALSE)</f>
        <v>29.34329</v>
      </c>
      <c r="N382" s="18">
        <f ca="1">VLOOKUP($B382,OFFSET(WLC!$B$1095,2,Sintesi!N$3,78,5),4,FALSE)</f>
        <v>27.765149999999998</v>
      </c>
      <c r="O382" s="18">
        <f ca="1">VLOOKUP($B382,OFFSET(WLC!$B$1095,2,Sintesi!O$3,78,5),4,FALSE)</f>
        <v>25.83981</v>
      </c>
      <c r="P382" s="18">
        <f ca="1">VLOOKUP($B382,OFFSET(WLC!$B$1095,2,Sintesi!P$3,78,5),4,FALSE)</f>
        <v>23.29496</v>
      </c>
      <c r="Q382" s="18">
        <f ca="1">VLOOKUP($B382,OFFSET(WLC!$B$1095,2,Sintesi!Q$3,78,5),4,FALSE)</f>
        <v>19.565010000000001</v>
      </c>
      <c r="R382" s="18"/>
      <c r="S382" s="18"/>
      <c r="AU382" s="33">
        <f t="shared" ca="1" si="485"/>
        <v>2.5119675000000004</v>
      </c>
      <c r="AV382" s="15">
        <f t="shared" ca="1" si="486"/>
        <v>14</v>
      </c>
      <c r="AW382" s="33">
        <f t="shared" ca="1" si="487"/>
        <v>3.088881666666667</v>
      </c>
      <c r="AX382" s="15">
        <f t="shared" ca="1" si="488"/>
        <v>39</v>
      </c>
      <c r="AY382" s="35">
        <f t="shared" ca="1" si="489"/>
        <v>0.1867712100765703</v>
      </c>
    </row>
    <row r="383" spans="1:51" x14ac:dyDescent="0.3">
      <c r="A383" s="133">
        <v>377</v>
      </c>
      <c r="B383" s="17" t="s">
        <v>33</v>
      </c>
      <c r="C383" s="18">
        <f ca="1">VLOOKUP($B383,OFFSET(Push!N14,2,0,78,5),4,FALSE)</f>
        <v>101.24485</v>
      </c>
      <c r="D383" s="18">
        <f ca="1">VLOOKUP($B383,OFFSET(WLC!$B$1095,2,Sintesi!D$3,78,5),4,FALSE)</f>
        <v>98.662629999999993</v>
      </c>
      <c r="E383" s="18">
        <f ca="1">VLOOKUP($B383,OFFSET(WLC!$B$1095,2,Sintesi!E$3,78,5),4,FALSE)</f>
        <v>98.426659999999998</v>
      </c>
      <c r="F383" s="18">
        <f ca="1">VLOOKUP($B383,OFFSET(WLC!$B$1095,2,Sintesi!F$3,78,5),4,FALSE)</f>
        <v>97.26455</v>
      </c>
      <c r="G383" s="18">
        <f ca="1">VLOOKUP($B383,OFFSET(WLC!$B$1095,2,Sintesi!G$3,78,5),4,FALSE)</f>
        <v>95.666550000000001</v>
      </c>
      <c r="H383" s="18">
        <f ca="1">VLOOKUP($B383,OFFSET(WLC!$B$1095,2,Sintesi!H$3,78,5),4,FALSE)</f>
        <v>94.05592</v>
      </c>
      <c r="I383" s="18">
        <f ca="1">VLOOKUP($B383,OFFSET(WLC!$B$1095,2,Sintesi!I$3,78,5),4,FALSE)</f>
        <v>91.727590000000006</v>
      </c>
      <c r="J383" s="18">
        <f ca="1">VLOOKUP($B383,OFFSET(WLC!$B$1095,2,Sintesi!J$3,78,5),4,FALSE)</f>
        <v>89.204909999999998</v>
      </c>
      <c r="K383" s="113">
        <f t="shared" ca="1" si="491"/>
        <v>85.524114999999995</v>
      </c>
      <c r="L383" s="18">
        <f ca="1">VLOOKUP($B383,OFFSET(WLC!$B$1095,2,Sintesi!L$3,78,5),4,FALSE)</f>
        <v>81.843320000000006</v>
      </c>
      <c r="M383" s="18">
        <f ca="1">VLOOKUP($B383,OFFSET(WLC!$B$1095,2,Sintesi!M$3,78,5),4,FALSE)</f>
        <v>77.799679999999995</v>
      </c>
      <c r="N383" s="18">
        <f ca="1">VLOOKUP($B383,OFFSET(WLC!$B$1095,2,Sintesi!N$3,78,5),4,FALSE)</f>
        <v>72.201530000000005</v>
      </c>
      <c r="O383" s="18">
        <f ca="1">VLOOKUP($B383,OFFSET(WLC!$B$1095,2,Sintesi!O$3,78,5),4,FALSE)</f>
        <v>65.891279999999995</v>
      </c>
      <c r="P383" s="18">
        <f ca="1">VLOOKUP($B383,OFFSET(WLC!$B$1095,2,Sintesi!P$3,78,5),4,FALSE)</f>
        <v>58.79365</v>
      </c>
      <c r="Q383" s="18">
        <f ca="1">VLOOKUP($B383,OFFSET(WLC!$B$1095,2,Sintesi!Q$3,78,5),4,FALSE)</f>
        <v>49.944189999999999</v>
      </c>
      <c r="R383" s="18"/>
      <c r="S383" s="18"/>
      <c r="Y383" s="14" t="s">
        <v>75</v>
      </c>
    </row>
    <row r="384" spans="1:51" x14ac:dyDescent="0.3">
      <c r="A384" s="133">
        <v>378</v>
      </c>
      <c r="B384" s="12" t="s">
        <v>43</v>
      </c>
      <c r="C384" s="13">
        <f ca="1">VLOOKUP($B384,OFFSET(Push!N15,2,0,78,5),4,FALSE)</f>
        <v>5.9113800000000003</v>
      </c>
      <c r="D384" s="13">
        <f ca="1">VLOOKUP($B384,OFFSET(WLC!$B$1095,2,Sintesi!D$3,78,5),4,FALSE)</f>
        <v>5.7953400000000004</v>
      </c>
      <c r="E384" s="13">
        <f ca="1">VLOOKUP($B384,OFFSET(WLC!$B$1095,2,Sintesi!E$3,78,5),4,FALSE)</f>
        <v>5.7921300000000002</v>
      </c>
      <c r="F384" s="13">
        <f ca="1">VLOOKUP($B384,OFFSET(WLC!$B$1095,2,Sintesi!F$3,78,5),4,FALSE)</f>
        <v>5.7411199999999996</v>
      </c>
      <c r="G384" s="13">
        <f ca="1">VLOOKUP($B384,OFFSET(WLC!$B$1095,2,Sintesi!G$3,78,5),4,FALSE)</f>
        <v>5.6768700000000001</v>
      </c>
      <c r="H384" s="13">
        <f ca="1">VLOOKUP($B384,OFFSET(WLC!$B$1095,2,Sintesi!H$3,78,5),4,FALSE)</f>
        <v>5.6079299999999996</v>
      </c>
      <c r="I384" s="13">
        <f ca="1">VLOOKUP($B384,OFFSET(WLC!$B$1095,2,Sintesi!I$3,78,5),4,FALSE)</f>
        <v>5.5083299999999999</v>
      </c>
      <c r="J384" s="13">
        <f ca="1">VLOOKUP($B384,OFFSET(WLC!$B$1095,2,Sintesi!J$3,78,5),4,FALSE)</f>
        <v>5.3895400000000002</v>
      </c>
      <c r="K384" s="112">
        <f t="shared" ca="1" si="491"/>
        <v>5.2283249999999999</v>
      </c>
      <c r="L384" s="13">
        <f ca="1">VLOOKUP($B384,OFFSET(WLC!$B$1095,2,Sintesi!L$3,78,5),4,FALSE)</f>
        <v>5.0671099999999996</v>
      </c>
      <c r="M384" s="13">
        <f ca="1">VLOOKUP($B384,OFFSET(WLC!$B$1095,2,Sintesi!M$3,78,5),4,FALSE)</f>
        <v>4.8905500000000002</v>
      </c>
      <c r="N384" s="13">
        <f ca="1">VLOOKUP($B384,OFFSET(WLC!$B$1095,2,Sintesi!N$3,78,5),4,FALSE)</f>
        <v>4.6275300000000001</v>
      </c>
      <c r="O384" s="13">
        <f ca="1">VLOOKUP($B384,OFFSET(WLC!$B$1095,2,Sintesi!O$3,78,5),4,FALSE)</f>
        <v>4.3066300000000002</v>
      </c>
      <c r="P384" s="13">
        <f ca="1">VLOOKUP($B384,OFFSET(WLC!$B$1095,2,Sintesi!P$3,78,5),4,FALSE)</f>
        <v>3.8824900000000002</v>
      </c>
      <c r="Q384" s="13">
        <f ca="1">VLOOKUP($B384,OFFSET(WLC!$B$1095,2,Sintesi!Q$3,78,5),4,FALSE)</f>
        <v>3.26084</v>
      </c>
      <c r="R384" s="13"/>
      <c r="S384" s="13"/>
      <c r="Y384" s="9" t="s">
        <v>71</v>
      </c>
      <c r="Z384" s="9" t="s">
        <v>72</v>
      </c>
      <c r="AA384" s="9" t="s">
        <v>74</v>
      </c>
      <c r="AB384" s="30" t="str">
        <f t="shared" ref="AB384:AR384" si="492">AB370</f>
        <v>Push</v>
      </c>
      <c r="AC384" s="9">
        <f ca="1">D398</f>
        <v>32</v>
      </c>
      <c r="AD384" s="9">
        <f t="shared" ca="1" si="492"/>
        <v>36</v>
      </c>
      <c r="AE384" s="9">
        <f t="shared" ca="1" si="492"/>
        <v>34</v>
      </c>
      <c r="AF384" s="9">
        <f t="shared" ca="1" si="492"/>
        <v>32</v>
      </c>
      <c r="AG384" s="9">
        <f t="shared" ca="1" si="492"/>
        <v>30</v>
      </c>
      <c r="AH384" s="9">
        <f t="shared" ca="1" si="492"/>
        <v>28</v>
      </c>
      <c r="AI384" s="9">
        <f t="shared" ca="1" si="492"/>
        <v>26</v>
      </c>
      <c r="AJ384" s="9">
        <f t="shared" ca="1" si="492"/>
        <v>24</v>
      </c>
      <c r="AK384" s="9">
        <f t="shared" ca="1" si="492"/>
        <v>22</v>
      </c>
      <c r="AL384" s="9">
        <f t="shared" ca="1" si="492"/>
        <v>20</v>
      </c>
      <c r="AM384" s="9">
        <f t="shared" ca="1" si="492"/>
        <v>18</v>
      </c>
      <c r="AN384" s="9">
        <f t="shared" ca="1" si="492"/>
        <v>16</v>
      </c>
      <c r="AO384" s="9">
        <f t="shared" ca="1" si="492"/>
        <v>14</v>
      </c>
      <c r="AP384" s="9">
        <f t="shared" ca="1" si="492"/>
        <v>12</v>
      </c>
      <c r="AQ384" s="9" t="str">
        <f t="shared" si="492"/>
        <v>ND</v>
      </c>
      <c r="AR384" s="9" t="str">
        <f t="shared" si="492"/>
        <v>ND</v>
      </c>
    </row>
    <row r="385" spans="1:51" x14ac:dyDescent="0.3">
      <c r="A385" s="133">
        <v>379</v>
      </c>
      <c r="B385" s="12" t="s">
        <v>44</v>
      </c>
      <c r="C385" s="13">
        <f ca="1">VLOOKUP($B385,OFFSET(Push!N16,2,0,78,5),4,FALSE)</f>
        <v>6.56534</v>
      </c>
      <c r="D385" s="13">
        <f ca="1">VLOOKUP($B385,OFFSET(WLC!$B$1095,2,Sintesi!D$3,78,5),4,FALSE)</f>
        <v>6.4096399999999996</v>
      </c>
      <c r="E385" s="13">
        <f ca="1">VLOOKUP($B385,OFFSET(WLC!$B$1095,2,Sintesi!E$3,78,5),4,FALSE)</f>
        <v>6.3973300000000002</v>
      </c>
      <c r="F385" s="13">
        <f ca="1">VLOOKUP($B385,OFFSET(WLC!$B$1095,2,Sintesi!F$3,78,5),4,FALSE)</f>
        <v>6.3337399999999997</v>
      </c>
      <c r="G385" s="13">
        <f ca="1">VLOOKUP($B385,OFFSET(WLC!$B$1095,2,Sintesi!G$3,78,5),4,FALSE)</f>
        <v>6.24817</v>
      </c>
      <c r="H385" s="13">
        <f ca="1">VLOOKUP($B385,OFFSET(WLC!$B$1095,2,Sintesi!H$3,78,5),4,FALSE)</f>
        <v>6.1621800000000002</v>
      </c>
      <c r="I385" s="13">
        <f ca="1">VLOOKUP($B385,OFFSET(WLC!$B$1095,2,Sintesi!I$3,78,5),4,FALSE)</f>
        <v>6.0283100000000003</v>
      </c>
      <c r="J385" s="13">
        <f ca="1">VLOOKUP($B385,OFFSET(WLC!$B$1095,2,Sintesi!J$3,78,5),4,FALSE)</f>
        <v>5.8783700000000003</v>
      </c>
      <c r="K385" s="112">
        <f t="shared" ca="1" si="491"/>
        <v>5.6750800000000003</v>
      </c>
      <c r="L385" s="13">
        <f ca="1">VLOOKUP($B385,OFFSET(WLC!$B$1095,2,Sintesi!L$3,78,5),4,FALSE)</f>
        <v>5.4717900000000004</v>
      </c>
      <c r="M385" s="13">
        <f ca="1">VLOOKUP($B385,OFFSET(WLC!$B$1095,2,Sintesi!M$3,78,5),4,FALSE)</f>
        <v>5.2410199999999998</v>
      </c>
      <c r="N385" s="13">
        <f ca="1">VLOOKUP($B385,OFFSET(WLC!$B$1095,2,Sintesi!N$3,78,5),4,FALSE)</f>
        <v>4.9299400000000002</v>
      </c>
      <c r="O385" s="13">
        <f ca="1">VLOOKUP($B385,OFFSET(WLC!$B$1095,2,Sintesi!O$3,78,5),4,FALSE)</f>
        <v>4.5581100000000001</v>
      </c>
      <c r="P385" s="13">
        <f ca="1">VLOOKUP($B385,OFFSET(WLC!$B$1095,2,Sintesi!P$3,78,5),4,FALSE)</f>
        <v>4.11442</v>
      </c>
      <c r="Q385" s="13">
        <f ca="1">VLOOKUP($B385,OFFSET(WLC!$B$1095,2,Sintesi!Q$3,78,5),4,FALSE)</f>
        <v>3.5219900000000002</v>
      </c>
      <c r="R385" s="13"/>
      <c r="S385" s="13"/>
      <c r="Y385" s="15">
        <v>0.12</v>
      </c>
      <c r="Z385" s="15">
        <f t="shared" ref="Z385:Z386" si="493">Y385*AA385</f>
        <v>0.96</v>
      </c>
      <c r="AA385" s="15">
        <v>8</v>
      </c>
      <c r="AB385" s="16">
        <f t="shared" ref="AB385:AP385" ca="1" si="494">Price-Dir_Cost-AB371</f>
        <v>10.514206666666666</v>
      </c>
      <c r="AC385" s="16">
        <f t="shared" ca="1" si="494"/>
        <v>10.562010000000001</v>
      </c>
      <c r="AD385" s="16">
        <f t="shared" ca="1" si="494"/>
        <v>10.508900000000001</v>
      </c>
      <c r="AE385" s="16">
        <f t="shared" ca="1" si="494"/>
        <v>10.527773333333334</v>
      </c>
      <c r="AF385" s="16">
        <f t="shared" ca="1" si="494"/>
        <v>10.539093333333334</v>
      </c>
      <c r="AG385" s="16">
        <f t="shared" ca="1" si="494"/>
        <v>10.513603333333332</v>
      </c>
      <c r="AH385" s="16">
        <f t="shared" ca="1" si="494"/>
        <v>10.4308</v>
      </c>
      <c r="AI385" s="16">
        <f t="shared" ca="1" si="494"/>
        <v>10.385843333333334</v>
      </c>
      <c r="AJ385" s="16">
        <f t="shared" ca="1" si="494"/>
        <v>10.214693333333333</v>
      </c>
      <c r="AK385" s="16">
        <f t="shared" ca="1" si="494"/>
        <v>10.043543333333334</v>
      </c>
      <c r="AL385" s="16">
        <f t="shared" ca="1" si="494"/>
        <v>9.1050700000000013</v>
      </c>
      <c r="AM385" s="16">
        <f t="shared" ca="1" si="494"/>
        <v>7.5717833333333342</v>
      </c>
      <c r="AN385" s="16">
        <f t="shared" ca="1" si="494"/>
        <v>4.3224133333333334</v>
      </c>
      <c r="AO385" s="16">
        <f t="shared" ca="1" si="494"/>
        <v>-2.6522899999999971</v>
      </c>
      <c r="AP385" s="16">
        <f t="shared" ca="1" si="494"/>
        <v>-33.714333333333322</v>
      </c>
      <c r="AQ385" s="16"/>
      <c r="AR385" s="16"/>
      <c r="AU385" s="33">
        <f ca="1">MAX(AB385:AP385)</f>
        <v>10.562010000000001</v>
      </c>
    </row>
    <row r="386" spans="1:51" x14ac:dyDescent="0.3">
      <c r="A386" s="133">
        <v>380</v>
      </c>
      <c r="B386" s="12" t="s">
        <v>19</v>
      </c>
      <c r="C386" s="13">
        <f ca="1">VLOOKUP($B386,OFFSET(Push!N17,2,0,78,5),4,FALSE)</f>
        <v>1.6245700000000001</v>
      </c>
      <c r="D386" s="13">
        <f ca="1">VLOOKUP($B386,OFFSET(WLC!$B$1095,2,Sintesi!D$3,78,5),4,FALSE)</f>
        <v>1.5896999999999999</v>
      </c>
      <c r="E386" s="13">
        <f ca="1">VLOOKUP($B386,OFFSET(WLC!$B$1095,2,Sintesi!E$3,78,5),4,FALSE)</f>
        <v>1.58754</v>
      </c>
      <c r="F386" s="13">
        <f ca="1">VLOOKUP($B386,OFFSET(WLC!$B$1095,2,Sintesi!F$3,78,5),4,FALSE)</f>
        <v>1.57324</v>
      </c>
      <c r="G386" s="13">
        <f ca="1">VLOOKUP($B386,OFFSET(WLC!$B$1095,2,Sintesi!G$3,78,5),4,FALSE)</f>
        <v>1.55321</v>
      </c>
      <c r="H386" s="13">
        <f ca="1">VLOOKUP($B386,OFFSET(WLC!$B$1095,2,Sintesi!H$3,78,5),4,FALSE)</f>
        <v>1.5329200000000001</v>
      </c>
      <c r="I386" s="13">
        <f ca="1">VLOOKUP($B386,OFFSET(WLC!$B$1095,2,Sintesi!I$3,78,5),4,FALSE)</f>
        <v>1.5024599999999999</v>
      </c>
      <c r="J386" s="13">
        <f ca="1">VLOOKUP($B386,OFFSET(WLC!$B$1095,2,Sintesi!J$3,78,5),4,FALSE)</f>
        <v>1.4681900000000001</v>
      </c>
      <c r="K386" s="112">
        <f t="shared" ca="1" si="491"/>
        <v>1.4200650000000001</v>
      </c>
      <c r="L386" s="13">
        <f ca="1">VLOOKUP($B386,OFFSET(WLC!$B$1095,2,Sintesi!L$3,78,5),4,FALSE)</f>
        <v>1.3719399999999999</v>
      </c>
      <c r="M386" s="13">
        <f ca="1">VLOOKUP($B386,OFFSET(WLC!$B$1095,2,Sintesi!M$3,78,5),4,FALSE)</f>
        <v>1.32036</v>
      </c>
      <c r="N386" s="13">
        <f ca="1">VLOOKUP($B386,OFFSET(WLC!$B$1095,2,Sintesi!N$3,78,5),4,FALSE)</f>
        <v>1.2463900000000001</v>
      </c>
      <c r="O386" s="13">
        <f ca="1">VLOOKUP($B386,OFFSET(WLC!$B$1095,2,Sintesi!O$3,78,5),4,FALSE)</f>
        <v>1.1604399999999999</v>
      </c>
      <c r="P386" s="13">
        <f ca="1">VLOOKUP($B386,OFFSET(WLC!$B$1095,2,Sintesi!P$3,78,5),4,FALSE)</f>
        <v>1.0523800000000001</v>
      </c>
      <c r="Q386" s="13">
        <f ca="1">VLOOKUP($B386,OFFSET(WLC!$B$1095,2,Sintesi!Q$3,78,5),4,FALSE)</f>
        <v>0.90778000000000003</v>
      </c>
      <c r="R386" s="13"/>
      <c r="S386" s="13"/>
      <c r="Y386" s="15">
        <v>0.12</v>
      </c>
      <c r="Z386" s="15">
        <f t="shared" si="493"/>
        <v>0.84</v>
      </c>
      <c r="AA386" s="15">
        <v>7</v>
      </c>
      <c r="AB386" s="16">
        <f t="shared" ref="AB386:AP386" ca="1" si="495">Price-Dir_Cost-AB372</f>
        <v>10.694453333333334</v>
      </c>
      <c r="AC386" s="16">
        <f t="shared" ca="1" si="495"/>
        <v>10.740549999999999</v>
      </c>
      <c r="AD386" s="16">
        <f t="shared" ca="1" si="495"/>
        <v>10.69619</v>
      </c>
      <c r="AE386" s="16">
        <f t="shared" ca="1" si="495"/>
        <v>10.714756666666666</v>
      </c>
      <c r="AF386" s="16">
        <f t="shared" ca="1" si="495"/>
        <v>10.727186666666666</v>
      </c>
      <c r="AG386" s="16">
        <f t="shared" ca="1" si="495"/>
        <v>10.708846666666666</v>
      </c>
      <c r="AH386" s="16">
        <f t="shared" ca="1" si="495"/>
        <v>10.640639999999999</v>
      </c>
      <c r="AI386" s="16">
        <f t="shared" ca="1" si="495"/>
        <v>10.606856666666665</v>
      </c>
      <c r="AJ386" s="16">
        <f t="shared" ca="1" si="495"/>
        <v>10.465176666666666</v>
      </c>
      <c r="AK386" s="16">
        <f t="shared" ca="1" si="495"/>
        <v>10.323496666666667</v>
      </c>
      <c r="AL386" s="16">
        <f t="shared" ca="1" si="495"/>
        <v>9.5189900000000005</v>
      </c>
      <c r="AM386" s="16">
        <f t="shared" ca="1" si="495"/>
        <v>8.192026666666667</v>
      </c>
      <c r="AN386" s="16">
        <f t="shared" ca="1" si="495"/>
        <v>5.3723566666666649</v>
      </c>
      <c r="AO386" s="16">
        <f t="shared" ca="1" si="495"/>
        <v>-0.69869999999999877</v>
      </c>
      <c r="AP386" s="16">
        <f t="shared" ca="1" si="495"/>
        <v>-27.859776666666662</v>
      </c>
      <c r="AQ386" s="16"/>
      <c r="AR386" s="16"/>
      <c r="AU386" s="33">
        <f t="shared" ref="AU386:AU395" ca="1" si="496">MAX(AB386:AP386)</f>
        <v>10.740549999999999</v>
      </c>
    </row>
    <row r="387" spans="1:51" x14ac:dyDescent="0.3">
      <c r="A387" s="133">
        <v>381</v>
      </c>
      <c r="B387" s="12" t="s">
        <v>20</v>
      </c>
      <c r="C387" s="13">
        <f ca="1">VLOOKUP($B387,OFFSET(Push!N18,2,0,78,5),4,FALSE)</f>
        <v>1.4192499999999999</v>
      </c>
      <c r="D387" s="13">
        <f ca="1">VLOOKUP($B387,OFFSET(WLC!$B$1095,2,Sintesi!D$3,78,5),4,FALSE)</f>
        <v>1.41997</v>
      </c>
      <c r="E387" s="13">
        <f ca="1">VLOOKUP($B387,OFFSET(WLC!$B$1095,2,Sintesi!E$3,78,5),4,FALSE)</f>
        <v>1.40524</v>
      </c>
      <c r="F387" s="13">
        <f ca="1">VLOOKUP($B387,OFFSET(WLC!$B$1095,2,Sintesi!F$3,78,5),4,FALSE)</f>
        <v>1.4031199999999999</v>
      </c>
      <c r="G387" s="13">
        <f ca="1">VLOOKUP($B387,OFFSET(WLC!$B$1095,2,Sintesi!G$3,78,5),4,FALSE)</f>
        <v>1.4029499999999999</v>
      </c>
      <c r="H387" s="13">
        <f ca="1">VLOOKUP($B387,OFFSET(WLC!$B$1095,2,Sintesi!H$3,78,5),4,FALSE)</f>
        <v>1.3915299999999999</v>
      </c>
      <c r="I387" s="13">
        <f ca="1">VLOOKUP($B387,OFFSET(WLC!$B$1095,2,Sintesi!I$3,78,5),4,FALSE)</f>
        <v>1.38802</v>
      </c>
      <c r="J387" s="13">
        <f ca="1">VLOOKUP($B387,OFFSET(WLC!$B$1095,2,Sintesi!J$3,78,5),4,FALSE)</f>
        <v>1.3778600000000001</v>
      </c>
      <c r="K387" s="112">
        <f t="shared" ca="1" si="491"/>
        <v>1.361375</v>
      </c>
      <c r="L387" s="13">
        <f ca="1">VLOOKUP($B387,OFFSET(WLC!$B$1095,2,Sintesi!L$3,78,5),4,FALSE)</f>
        <v>1.3448899999999999</v>
      </c>
      <c r="M387" s="13">
        <f ca="1">VLOOKUP($B387,OFFSET(WLC!$B$1095,2,Sintesi!M$3,78,5),4,FALSE)</f>
        <v>1.2632099999999999</v>
      </c>
      <c r="N387" s="13">
        <f ca="1">VLOOKUP($B387,OFFSET(WLC!$B$1095,2,Sintesi!N$3,78,5),4,FALSE)</f>
        <v>1.2198800000000001</v>
      </c>
      <c r="O387" s="13">
        <f ca="1">VLOOKUP($B387,OFFSET(WLC!$B$1095,2,Sintesi!O$3,78,5),4,FALSE)</f>
        <v>1.1175999999999999</v>
      </c>
      <c r="P387" s="13">
        <f ca="1">VLOOKUP($B387,OFFSET(WLC!$B$1095,2,Sintesi!P$3,78,5),4,FALSE)</f>
        <v>0.97119</v>
      </c>
      <c r="Q387" s="13">
        <f ca="1">VLOOKUP($B387,OFFSET(WLC!$B$1095,2,Sintesi!Q$3,78,5),4,FALSE)</f>
        <v>0.97009999999999996</v>
      </c>
      <c r="R387" s="13"/>
      <c r="S387" s="13"/>
      <c r="Y387" s="15">
        <v>0.12</v>
      </c>
      <c r="Z387" s="15">
        <f>Y387*AA387</f>
        <v>0.72</v>
      </c>
      <c r="AA387" s="15">
        <v>6</v>
      </c>
      <c r="AB387" s="16">
        <f t="shared" ref="AB387:AP387" ca="1" si="497">Price-Dir_Cost-AB373</f>
        <v>10.874700000000001</v>
      </c>
      <c r="AC387" s="16">
        <f t="shared" ca="1" si="497"/>
        <v>10.919090000000001</v>
      </c>
      <c r="AD387" s="16">
        <f t="shared" ca="1" si="497"/>
        <v>10.88348</v>
      </c>
      <c r="AE387" s="16">
        <f t="shared" ca="1" si="497"/>
        <v>10.90174</v>
      </c>
      <c r="AF387" s="16">
        <f t="shared" ca="1" si="497"/>
        <v>10.915279999999999</v>
      </c>
      <c r="AG387" s="16">
        <f t="shared" ca="1" si="497"/>
        <v>10.90409</v>
      </c>
      <c r="AH387" s="16">
        <f t="shared" ca="1" si="497"/>
        <v>10.850480000000001</v>
      </c>
      <c r="AI387" s="16">
        <f t="shared" ca="1" si="497"/>
        <v>10.827870000000001</v>
      </c>
      <c r="AJ387" s="16">
        <f t="shared" ca="1" si="497"/>
        <v>10.71566</v>
      </c>
      <c r="AK387" s="16">
        <f t="shared" ca="1" si="497"/>
        <v>10.60345</v>
      </c>
      <c r="AL387" s="16">
        <f t="shared" ca="1" si="497"/>
        <v>9.9329099999999997</v>
      </c>
      <c r="AM387" s="16">
        <f t="shared" ca="1" si="497"/>
        <v>8.8122699999999998</v>
      </c>
      <c r="AN387" s="16">
        <f t="shared" ca="1" si="497"/>
        <v>6.4222999999999999</v>
      </c>
      <c r="AO387" s="16">
        <f t="shared" ca="1" si="497"/>
        <v>1.2548899999999996</v>
      </c>
      <c r="AP387" s="16">
        <f t="shared" ca="1" si="497"/>
        <v>-22.005219999999994</v>
      </c>
      <c r="AQ387" s="16"/>
      <c r="AR387" s="16"/>
      <c r="AU387" s="33">
        <f t="shared" ca="1" si="496"/>
        <v>10.919090000000001</v>
      </c>
    </row>
    <row r="388" spans="1:51" x14ac:dyDescent="0.3">
      <c r="A388" s="133">
        <v>382</v>
      </c>
      <c r="B388" s="12" t="s">
        <v>23</v>
      </c>
      <c r="C388" s="13">
        <f ca="1">VLOOKUP($B388,OFFSET(Push!N19,2,0,78,5),4,FALSE)</f>
        <v>0.54074</v>
      </c>
      <c r="D388" s="13">
        <f ca="1">VLOOKUP($B388,OFFSET(WLC!$B$1095,2,Sintesi!D$3,78,5),4,FALSE)</f>
        <v>0.53561999999999999</v>
      </c>
      <c r="E388" s="13">
        <f ca="1">VLOOKUP($B388,OFFSET(WLC!$B$1095,2,Sintesi!E$3,78,5),4,FALSE)</f>
        <v>0.56186999999999998</v>
      </c>
      <c r="F388" s="13">
        <f ca="1">VLOOKUP($B388,OFFSET(WLC!$B$1095,2,Sintesi!F$3,78,5),4,FALSE)</f>
        <v>0.56094999999999995</v>
      </c>
      <c r="G388" s="13">
        <f ca="1">VLOOKUP($B388,OFFSET(WLC!$B$1095,2,Sintesi!G$3,78,5),4,FALSE)</f>
        <v>0.56428</v>
      </c>
      <c r="H388" s="13">
        <f ca="1">VLOOKUP($B388,OFFSET(WLC!$B$1095,2,Sintesi!H$3,78,5),4,FALSE)</f>
        <v>0.58572999999999997</v>
      </c>
      <c r="I388" s="13">
        <f ca="1">VLOOKUP($B388,OFFSET(WLC!$B$1095,2,Sintesi!I$3,78,5),4,FALSE)</f>
        <v>0.62951999999999997</v>
      </c>
      <c r="J388" s="13">
        <f ca="1">VLOOKUP($B388,OFFSET(WLC!$B$1095,2,Sintesi!J$3,78,5),4,FALSE)</f>
        <v>0.66303999999999996</v>
      </c>
      <c r="K388" s="112">
        <f t="shared" ca="1" si="491"/>
        <v>0.75144999999999995</v>
      </c>
      <c r="L388" s="13">
        <f ca="1">VLOOKUP($B388,OFFSET(WLC!$B$1095,2,Sintesi!L$3,78,5),4,FALSE)</f>
        <v>0.83986000000000005</v>
      </c>
      <c r="M388" s="13">
        <f ca="1">VLOOKUP($B388,OFFSET(WLC!$B$1095,2,Sintesi!M$3,78,5),4,FALSE)</f>
        <v>1.24176</v>
      </c>
      <c r="N388" s="13">
        <f ca="1">VLOOKUP($B388,OFFSET(WLC!$B$1095,2,Sintesi!N$3,78,5),4,FALSE)</f>
        <v>1.86073</v>
      </c>
      <c r="O388" s="13">
        <f ca="1">VLOOKUP($B388,OFFSET(WLC!$B$1095,2,Sintesi!O$3,78,5),4,FALSE)</f>
        <v>3.1498300000000001</v>
      </c>
      <c r="P388" s="13">
        <f ca="1">VLOOKUP($B388,OFFSET(WLC!$B$1095,2,Sintesi!P$3,78,5),4,FALSE)</f>
        <v>5.8607699999999996</v>
      </c>
      <c r="Q388" s="13">
        <f ca="1">VLOOKUP($B388,OFFSET(WLC!$B$1095,2,Sintesi!Q$3,78,5),4,FALSE)</f>
        <v>17.563669999999998</v>
      </c>
      <c r="R388" s="13"/>
      <c r="S388" s="13"/>
      <c r="Y388" s="15">
        <v>0.12</v>
      </c>
      <c r="Z388" s="15">
        <f t="shared" ref="Z388:Z395" si="498">Y388*AA388</f>
        <v>0.6</v>
      </c>
      <c r="AA388" s="15">
        <v>5</v>
      </c>
      <c r="AB388" s="16">
        <f t="shared" ref="AB388:AP388" ca="1" si="499">Price-Dir_Cost-AB374</f>
        <v>11.054946666666666</v>
      </c>
      <c r="AC388" s="16">
        <f t="shared" ca="1" si="499"/>
        <v>11.097630000000001</v>
      </c>
      <c r="AD388" s="16">
        <f t="shared" ca="1" si="499"/>
        <v>11.07077</v>
      </c>
      <c r="AE388" s="16">
        <f t="shared" ca="1" si="499"/>
        <v>11.088723333333334</v>
      </c>
      <c r="AF388" s="16">
        <f t="shared" ca="1" si="499"/>
        <v>11.103373333333334</v>
      </c>
      <c r="AG388" s="16">
        <f t="shared" ca="1" si="499"/>
        <v>11.099333333333334</v>
      </c>
      <c r="AH388" s="16">
        <f t="shared" ca="1" si="499"/>
        <v>11.060320000000001</v>
      </c>
      <c r="AI388" s="16">
        <f t="shared" ca="1" si="499"/>
        <v>11.048883333333333</v>
      </c>
      <c r="AJ388" s="16">
        <f t="shared" ca="1" si="499"/>
        <v>10.966143333333333</v>
      </c>
      <c r="AK388" s="16">
        <f t="shared" ca="1" si="499"/>
        <v>10.883403333333334</v>
      </c>
      <c r="AL388" s="16">
        <f t="shared" ca="1" si="499"/>
        <v>10.346830000000001</v>
      </c>
      <c r="AM388" s="16">
        <f t="shared" ca="1" si="499"/>
        <v>9.4325133333333326</v>
      </c>
      <c r="AN388" s="16">
        <f t="shared" ca="1" si="499"/>
        <v>7.4722433333333331</v>
      </c>
      <c r="AO388" s="16">
        <f t="shared" ca="1" si="499"/>
        <v>3.2084800000000016</v>
      </c>
      <c r="AP388" s="16">
        <f t="shared" ca="1" si="499"/>
        <v>-16.150663333333334</v>
      </c>
      <c r="AQ388" s="16"/>
      <c r="AR388" s="16"/>
      <c r="AU388" s="33">
        <f t="shared" ca="1" si="496"/>
        <v>11.103373333333334</v>
      </c>
    </row>
    <row r="389" spans="1:51" x14ac:dyDescent="0.3">
      <c r="A389" s="133">
        <v>383</v>
      </c>
      <c r="B389" s="12" t="s">
        <v>17</v>
      </c>
      <c r="C389" s="13">
        <f ca="1">VLOOKUP($B389,OFFSET(Push!N20,2,0,78,5),4,FALSE)</f>
        <v>88.818690000000004</v>
      </c>
      <c r="D389" s="13">
        <f ca="1">VLOOKUP($B389,OFFSET(WLC!$B$1095,2,Sintesi!D$3,78,5),4,FALSE)</f>
        <v>88.778739999999999</v>
      </c>
      <c r="E389" s="13">
        <f ca="1">VLOOKUP($B389,OFFSET(WLC!$B$1095,2,Sintesi!E$3,78,5),4,FALSE)</f>
        <v>88.7898</v>
      </c>
      <c r="F389" s="13">
        <f ca="1">VLOOKUP($B389,OFFSET(WLC!$B$1095,2,Sintesi!F$3,78,5),4,FALSE)</f>
        <v>88.766829999999999</v>
      </c>
      <c r="G389" s="13">
        <f ca="1">VLOOKUP($B389,OFFSET(WLC!$B$1095,2,Sintesi!G$3,78,5),4,FALSE)</f>
        <v>88.742180000000005</v>
      </c>
      <c r="H389" s="13">
        <f ca="1">VLOOKUP($B389,OFFSET(WLC!$B$1095,2,Sintesi!H$3,78,5),4,FALSE)</f>
        <v>88.736350000000002</v>
      </c>
      <c r="I389" s="13">
        <f ca="1">VLOOKUP($B389,OFFSET(WLC!$B$1095,2,Sintesi!I$3,78,5),4,FALSE)</f>
        <v>88.746250000000003</v>
      </c>
      <c r="J389" s="13">
        <f ca="1">VLOOKUP($B389,OFFSET(WLC!$B$1095,2,Sintesi!J$3,78,5),4,FALSE)</f>
        <v>88.735990000000001</v>
      </c>
      <c r="K389" s="112">
        <f t="shared" ca="1" si="491"/>
        <v>88.752389999999991</v>
      </c>
      <c r="L389" s="13">
        <f ca="1">VLOOKUP($B389,OFFSET(WLC!$B$1095,2,Sintesi!L$3,78,5),4,FALSE)</f>
        <v>88.768789999999996</v>
      </c>
      <c r="M389" s="13">
        <f ca="1">VLOOKUP($B389,OFFSET(WLC!$B$1095,2,Sintesi!M$3,78,5),4,FALSE)</f>
        <v>89.031030000000001</v>
      </c>
      <c r="N389" s="13">
        <f ca="1">VLOOKUP($B389,OFFSET(WLC!$B$1095,2,Sintesi!N$3,78,5),4,FALSE)</f>
        <v>89.526830000000004</v>
      </c>
      <c r="O389" s="13">
        <f ca="1">VLOOKUP($B389,OFFSET(WLC!$B$1095,2,Sintesi!O$3,78,5),4,FALSE)</f>
        <v>90.595269999999999</v>
      </c>
      <c r="P389" s="13">
        <f ca="1">VLOOKUP($B389,OFFSET(WLC!$B$1095,2,Sintesi!P$3,78,5),4,FALSE)</f>
        <v>93.020150000000001</v>
      </c>
      <c r="Q389" s="13">
        <f ca="1">VLOOKUP($B389,OFFSET(WLC!$B$1095,2,Sintesi!Q$3,78,5),4,FALSE)</f>
        <v>104.27001</v>
      </c>
      <c r="R389" s="13"/>
      <c r="S389" s="13"/>
      <c r="Y389" s="15">
        <v>0.12</v>
      </c>
      <c r="Z389" s="15">
        <f t="shared" si="498"/>
        <v>0.48</v>
      </c>
      <c r="AA389" s="15">
        <v>4</v>
      </c>
      <c r="AB389" s="16">
        <f t="shared" ref="AB389:AP389" ca="1" si="500">Price-Dir_Cost-AB375</f>
        <v>11.235193333333333</v>
      </c>
      <c r="AC389" s="16">
        <f t="shared" ca="1" si="500"/>
        <v>11.27617</v>
      </c>
      <c r="AD389" s="16">
        <f t="shared" ca="1" si="500"/>
        <v>11.25806</v>
      </c>
      <c r="AE389" s="16">
        <f t="shared" ca="1" si="500"/>
        <v>11.275706666666668</v>
      </c>
      <c r="AF389" s="16">
        <f t="shared" ca="1" si="500"/>
        <v>11.291466666666667</v>
      </c>
      <c r="AG389" s="16">
        <f t="shared" ca="1" si="500"/>
        <v>11.294576666666666</v>
      </c>
      <c r="AH389" s="16">
        <f t="shared" ca="1" si="500"/>
        <v>11.270160000000001</v>
      </c>
      <c r="AI389" s="16">
        <f t="shared" ca="1" si="500"/>
        <v>11.269896666666668</v>
      </c>
      <c r="AJ389" s="16">
        <f t="shared" ca="1" si="500"/>
        <v>11.216626666666667</v>
      </c>
      <c r="AK389" s="16">
        <f t="shared" ca="1" si="500"/>
        <v>11.163356666666667</v>
      </c>
      <c r="AL389" s="16">
        <f t="shared" ca="1" si="500"/>
        <v>10.76075</v>
      </c>
      <c r="AM389" s="16">
        <f t="shared" ca="1" si="500"/>
        <v>10.052756666666667</v>
      </c>
      <c r="AN389" s="16">
        <f t="shared" ca="1" si="500"/>
        <v>8.5221866666666664</v>
      </c>
      <c r="AO389" s="16">
        <f t="shared" ca="1" si="500"/>
        <v>5.1620699999999999</v>
      </c>
      <c r="AP389" s="16">
        <f t="shared" ca="1" si="500"/>
        <v>-10.296106666666663</v>
      </c>
      <c r="AQ389" s="16"/>
      <c r="AR389" s="16"/>
      <c r="AU389" s="33">
        <f t="shared" ca="1" si="496"/>
        <v>11.294576666666666</v>
      </c>
    </row>
    <row r="390" spans="1:51" x14ac:dyDescent="0.3">
      <c r="A390" s="133">
        <v>384</v>
      </c>
      <c r="B390" s="12" t="s">
        <v>26</v>
      </c>
      <c r="C390" s="13">
        <f ca="1">VLOOKUP($B390,OFFSET(Push!N21,2,0,78,5),4,FALSE)</f>
        <v>11.33142</v>
      </c>
      <c r="D390" s="13">
        <f ca="1">VLOOKUP($B390,OFFSET(WLC!$B$1095,2,Sintesi!D$3,78,5),4,FALSE)</f>
        <v>11.370559999999999</v>
      </c>
      <c r="E390" s="13">
        <f ca="1">VLOOKUP($B390,OFFSET(WLC!$B$1095,2,Sintesi!E$3,78,5),4,FALSE)</f>
        <v>11.361499999999999</v>
      </c>
      <c r="F390" s="13">
        <f ca="1">VLOOKUP($B390,OFFSET(WLC!$B$1095,2,Sintesi!F$3,78,5),4,FALSE)</f>
        <v>11.37785</v>
      </c>
      <c r="G390" s="13">
        <f ca="1">VLOOKUP($B390,OFFSET(WLC!$B$1095,2,Sintesi!G$3,78,5),4,FALSE)</f>
        <v>11.39335</v>
      </c>
      <c r="H390" s="13">
        <f ca="1">VLOOKUP($B390,OFFSET(WLC!$B$1095,2,Sintesi!H$3,78,5),4,FALSE)</f>
        <v>11.404400000000001</v>
      </c>
      <c r="I390" s="13">
        <f ca="1">VLOOKUP($B390,OFFSET(WLC!$B$1095,2,Sintesi!I$3,78,5),4,FALSE)</f>
        <v>11.394600000000001</v>
      </c>
      <c r="J390" s="13">
        <f ca="1">VLOOKUP($B390,OFFSET(WLC!$B$1095,2,Sintesi!J$3,78,5),4,FALSE)</f>
        <v>11.405609999999999</v>
      </c>
      <c r="K390" s="112">
        <f t="shared" ca="1" si="491"/>
        <v>11.380514999999999</v>
      </c>
      <c r="L390" s="13">
        <f ca="1">VLOOKUP($B390,OFFSET(WLC!$B$1095,2,Sintesi!L$3,78,5),4,FALSE)</f>
        <v>11.355420000000001</v>
      </c>
      <c r="M390" s="13">
        <f ca="1">VLOOKUP($B390,OFFSET(WLC!$B$1095,2,Sintesi!M$3,78,5),4,FALSE)</f>
        <v>11.08567</v>
      </c>
      <c r="N390" s="13">
        <f ca="1">VLOOKUP($B390,OFFSET(WLC!$B$1095,2,Sintesi!N$3,78,5),4,FALSE)</f>
        <v>10.58297</v>
      </c>
      <c r="O390" s="13">
        <f ca="1">VLOOKUP($B390,OFFSET(WLC!$B$1095,2,Sintesi!O$3,78,5),4,FALSE)</f>
        <v>9.4764199999999992</v>
      </c>
      <c r="P390" s="13">
        <f ca="1">VLOOKUP($B390,OFFSET(WLC!$B$1095,2,Sintesi!P$3,78,5),4,FALSE)</f>
        <v>7.0144200000000003</v>
      </c>
      <c r="Q390" s="13">
        <f ca="1">VLOOKUP($B390,OFFSET(WLC!$B$1095,2,Sintesi!Q$3,78,5),4,FALSE)</f>
        <v>-4.5965699999999998</v>
      </c>
      <c r="R390" s="13"/>
      <c r="S390" s="13"/>
      <c r="Y390" s="15">
        <v>0.12</v>
      </c>
      <c r="Z390" s="15">
        <f t="shared" si="498"/>
        <v>0.36</v>
      </c>
      <c r="AA390" s="15">
        <v>3</v>
      </c>
      <c r="AB390" s="16">
        <f t="shared" ref="AB390:AP390" ca="1" si="501">Price-Dir_Cost-AB376</f>
        <v>11.41544</v>
      </c>
      <c r="AC390" s="16">
        <f t="shared" ca="1" si="501"/>
        <v>11.45471</v>
      </c>
      <c r="AD390" s="16">
        <f t="shared" ca="1" si="501"/>
        <v>11.445350000000001</v>
      </c>
      <c r="AE390" s="16">
        <f t="shared" ca="1" si="501"/>
        <v>11.46269</v>
      </c>
      <c r="AF390" s="16">
        <f t="shared" ca="1" si="501"/>
        <v>11.479559999999999</v>
      </c>
      <c r="AG390" s="16">
        <f t="shared" ca="1" si="501"/>
        <v>11.48982</v>
      </c>
      <c r="AH390" s="16">
        <f t="shared" ca="1" si="501"/>
        <v>11.48</v>
      </c>
      <c r="AI390" s="16">
        <f t="shared" ca="1" si="501"/>
        <v>11.49091</v>
      </c>
      <c r="AJ390" s="16">
        <f t="shared" ca="1" si="501"/>
        <v>11.46711</v>
      </c>
      <c r="AK390" s="16">
        <f t="shared" ca="1" si="501"/>
        <v>11.44331</v>
      </c>
      <c r="AL390" s="16">
        <f t="shared" ca="1" si="501"/>
        <v>11.174669999999999</v>
      </c>
      <c r="AM390" s="16">
        <f t="shared" ca="1" si="501"/>
        <v>10.673</v>
      </c>
      <c r="AN390" s="16">
        <f t="shared" ca="1" si="501"/>
        <v>9.5721299999999996</v>
      </c>
      <c r="AO390" s="16">
        <f t="shared" ca="1" si="501"/>
        <v>7.1156600000000001</v>
      </c>
      <c r="AP390" s="16">
        <f t="shared" ca="1" si="501"/>
        <v>-4.4415499999999994</v>
      </c>
      <c r="AQ390" s="16"/>
      <c r="AR390" s="16"/>
      <c r="AU390" s="33">
        <f t="shared" ca="1" si="496"/>
        <v>11.49091</v>
      </c>
    </row>
    <row r="391" spans="1:51" x14ac:dyDescent="0.3">
      <c r="A391" s="133">
        <v>385</v>
      </c>
      <c r="B391" s="17" t="s">
        <v>29</v>
      </c>
      <c r="C391" s="21">
        <f ca="1">VLOOKUP($B391,OFFSET(Push!N22,2,0,78,5),4,FALSE)</f>
        <v>59868.69397</v>
      </c>
      <c r="D391" s="21">
        <f ca="1">VLOOKUP($B391,OFFSET(WLC!$B$1095,2,Sintesi!D$3,78,5),4,FALSE)</f>
        <v>60080.335070000001</v>
      </c>
      <c r="E391" s="18">
        <f ca="1">VLOOKUP($B391,OFFSET(WLC!$B$1095,2,Sintesi!E$3,78,5),4,FALSE)</f>
        <v>60037.873529999997</v>
      </c>
      <c r="F391" s="18">
        <f ca="1">VLOOKUP($B391,OFFSET(WLC!$B$1095,2,Sintesi!F$3,78,5),4,FALSE)</f>
        <v>60122.026239999999</v>
      </c>
      <c r="G391" s="18">
        <f ca="1">VLOOKUP($B391,OFFSET(WLC!$B$1095,2,Sintesi!G$3,78,5),4,FALSE)</f>
        <v>60214.143369999998</v>
      </c>
      <c r="H391" s="18">
        <f ca="1">VLOOKUP($B391,OFFSET(WLC!$B$1095,2,Sintesi!H$3,78,5),4,FALSE)</f>
        <v>60259.265700000004</v>
      </c>
      <c r="I391" s="18">
        <f ca="1">VLOOKUP($B391,OFFSET(WLC!$B$1095,2,Sintesi!I$3,78,5),4,FALSE)</f>
        <v>60199.227639999997</v>
      </c>
      <c r="J391" s="18">
        <f ca="1">VLOOKUP($B391,OFFSET(WLC!$B$1095,2,Sintesi!J$3,78,5),4,FALSE)</f>
        <v>60257.267740000003</v>
      </c>
      <c r="K391" s="113">
        <f t="shared" ca="1" si="491"/>
        <v>60130.653005</v>
      </c>
      <c r="L391" s="18">
        <f ca="1">VLOOKUP($B391,OFFSET(WLC!$B$1095,2,Sintesi!L$3,78,5),4,FALSE)</f>
        <v>60004.038269999997</v>
      </c>
      <c r="M391" s="18">
        <f ca="1">VLOOKUP($B391,OFFSET(WLC!$B$1095,2,Sintesi!M$3,78,5),4,FALSE)</f>
        <v>58537.660920000002</v>
      </c>
      <c r="N391" s="18">
        <f ca="1">VLOOKUP($B391,OFFSET(WLC!$B$1095,2,Sintesi!N$3,78,5),4,FALSE)</f>
        <v>55821.763870000002</v>
      </c>
      <c r="O391" s="18">
        <f ca="1">VLOOKUP($B391,OFFSET(WLC!$B$1095,2,Sintesi!O$3,78,5),4,FALSE)</f>
        <v>49893.804279999997</v>
      </c>
      <c r="P391" s="18">
        <f ca="1">VLOOKUP($B391,OFFSET(WLC!$B$1095,2,Sintesi!P$3,78,5),4,FALSE)</f>
        <v>36788.298490000001</v>
      </c>
      <c r="Q391" s="18">
        <f ca="1">VLOOKUP($B391,OFFSET(WLC!$B$1095,2,Sintesi!Q$3,78,5),4,FALSE)</f>
        <v>-23799.487939999999</v>
      </c>
      <c r="R391" s="21"/>
      <c r="S391" s="21"/>
      <c r="Y391" s="15">
        <v>0.12</v>
      </c>
      <c r="Z391" s="15">
        <f t="shared" si="498"/>
        <v>0.24</v>
      </c>
      <c r="AA391" s="15">
        <v>2</v>
      </c>
      <c r="AB391" s="16">
        <f t="shared" ref="AB391:AP391" ca="1" si="502">Price-Dir_Cost-AB377</f>
        <v>11.595686666666666</v>
      </c>
      <c r="AC391" s="16">
        <f t="shared" ca="1" si="502"/>
        <v>11.63325</v>
      </c>
      <c r="AD391" s="16">
        <f t="shared" ca="1" si="502"/>
        <v>11.63264</v>
      </c>
      <c r="AE391" s="16">
        <f t="shared" ca="1" si="502"/>
        <v>11.649673333333334</v>
      </c>
      <c r="AF391" s="16">
        <f t="shared" ca="1" si="502"/>
        <v>11.667653333333334</v>
      </c>
      <c r="AG391" s="16">
        <f t="shared" ca="1" si="502"/>
        <v>11.685063333333332</v>
      </c>
      <c r="AH391" s="16">
        <f t="shared" ca="1" si="502"/>
        <v>11.68984</v>
      </c>
      <c r="AI391" s="16">
        <f t="shared" ca="1" si="502"/>
        <v>11.711923333333333</v>
      </c>
      <c r="AJ391" s="16">
        <f t="shared" ca="1" si="502"/>
        <v>11.717593333333333</v>
      </c>
      <c r="AK391" s="16">
        <f t="shared" ca="1" si="502"/>
        <v>11.723263333333334</v>
      </c>
      <c r="AL391" s="16">
        <f t="shared" ca="1" si="502"/>
        <v>11.58859</v>
      </c>
      <c r="AM391" s="16">
        <f t="shared" ca="1" si="502"/>
        <v>11.293243333333333</v>
      </c>
      <c r="AN391" s="16">
        <f t="shared" ca="1" si="502"/>
        <v>10.622073333333333</v>
      </c>
      <c r="AO391" s="16">
        <f t="shared" ca="1" si="502"/>
        <v>9.0692500000000003</v>
      </c>
      <c r="AP391" s="16">
        <f t="shared" ca="1" si="502"/>
        <v>1.4130066666666696</v>
      </c>
      <c r="AQ391" s="16"/>
      <c r="AR391" s="16"/>
      <c r="AU391" s="33">
        <f t="shared" ca="1" si="496"/>
        <v>11.723263333333334</v>
      </c>
    </row>
    <row r="392" spans="1:51" x14ac:dyDescent="0.3">
      <c r="A392" s="133">
        <v>386</v>
      </c>
      <c r="B392" s="22" t="s">
        <v>55</v>
      </c>
      <c r="C392" s="23">
        <f ca="1">C386+C387</f>
        <v>3.0438200000000002</v>
      </c>
      <c r="D392" s="23">
        <f t="shared" ref="D392:O392" ca="1" si="503">D386+D387</f>
        <v>3.0096699999999998</v>
      </c>
      <c r="E392" s="23">
        <f t="shared" ca="1" si="503"/>
        <v>2.9927799999999998</v>
      </c>
      <c r="F392" s="23">
        <f t="shared" ca="1" si="503"/>
        <v>2.9763599999999997</v>
      </c>
      <c r="G392" s="23">
        <f t="shared" ca="1" si="503"/>
        <v>2.9561599999999997</v>
      </c>
      <c r="H392" s="23">
        <f t="shared" ca="1" si="503"/>
        <v>2.9244500000000002</v>
      </c>
      <c r="I392" s="23">
        <f t="shared" ca="1" si="503"/>
        <v>2.8904800000000002</v>
      </c>
      <c r="J392" s="23">
        <f t="shared" ca="1" si="503"/>
        <v>2.84605</v>
      </c>
      <c r="K392" s="115">
        <f t="shared" ca="1" si="491"/>
        <v>2.7814399999999999</v>
      </c>
      <c r="L392" s="23">
        <f t="shared" ca="1" si="503"/>
        <v>2.7168299999999999</v>
      </c>
      <c r="M392" s="23">
        <f t="shared" ca="1" si="503"/>
        <v>2.5835699999999999</v>
      </c>
      <c r="N392" s="23">
        <f t="shared" ca="1" si="503"/>
        <v>2.4662700000000002</v>
      </c>
      <c r="O392" s="23">
        <f t="shared" ca="1" si="503"/>
        <v>2.2780399999999998</v>
      </c>
      <c r="P392" s="23">
        <f t="shared" ref="P392:Q392" ca="1" si="504">P386+P387</f>
        <v>2.0235700000000003</v>
      </c>
      <c r="Q392" s="23">
        <f t="shared" ca="1" si="504"/>
        <v>1.87788</v>
      </c>
      <c r="R392" s="23"/>
      <c r="S392" s="23"/>
      <c r="Y392" s="15">
        <v>0.12</v>
      </c>
      <c r="Z392" s="15">
        <f t="shared" si="498"/>
        <v>0.12</v>
      </c>
      <c r="AA392" s="15">
        <v>1</v>
      </c>
      <c r="AB392" s="16">
        <f t="shared" ref="AB392:AP392" ca="1" si="505">Price-Dir_Cost-AB378</f>
        <v>11.775933333333333</v>
      </c>
      <c r="AC392" s="16">
        <f t="shared" ca="1" si="505"/>
        <v>11.81179</v>
      </c>
      <c r="AD392" s="16">
        <f t="shared" ca="1" si="505"/>
        <v>11.819929999999999</v>
      </c>
      <c r="AE392" s="16">
        <f t="shared" ca="1" si="505"/>
        <v>11.836656666666666</v>
      </c>
      <c r="AF392" s="16">
        <f t="shared" ca="1" si="505"/>
        <v>11.855746666666667</v>
      </c>
      <c r="AG392" s="16">
        <f t="shared" ca="1" si="505"/>
        <v>11.880306666666666</v>
      </c>
      <c r="AH392" s="16">
        <f t="shared" ca="1" si="505"/>
        <v>11.89968</v>
      </c>
      <c r="AI392" s="16">
        <f t="shared" ca="1" si="505"/>
        <v>11.932936666666667</v>
      </c>
      <c r="AJ392" s="16">
        <f t="shared" ca="1" si="505"/>
        <v>11.968076666666667</v>
      </c>
      <c r="AK392" s="16">
        <f t="shared" ca="1" si="505"/>
        <v>12.003216666666667</v>
      </c>
      <c r="AL392" s="16">
        <f t="shared" ca="1" si="505"/>
        <v>12.002510000000001</v>
      </c>
      <c r="AM392" s="16">
        <f t="shared" ca="1" si="505"/>
        <v>11.913486666666667</v>
      </c>
      <c r="AN392" s="16">
        <f t="shared" ca="1" si="505"/>
        <v>11.672016666666668</v>
      </c>
      <c r="AO392" s="16">
        <f t="shared" ca="1" si="505"/>
        <v>11.02284</v>
      </c>
      <c r="AP392" s="16">
        <f t="shared" ca="1" si="505"/>
        <v>7.2675633333333343</v>
      </c>
      <c r="AQ392" s="16"/>
      <c r="AR392" s="16"/>
      <c r="AU392" s="33">
        <f t="shared" ca="1" si="496"/>
        <v>12.003216666666667</v>
      </c>
    </row>
    <row r="393" spans="1:51" x14ac:dyDescent="0.3">
      <c r="A393" s="133">
        <v>387</v>
      </c>
      <c r="B393" s="22" t="s">
        <v>56</v>
      </c>
      <c r="C393" s="24">
        <f ca="1">C392/C388</f>
        <v>5.6289899027258947</v>
      </c>
      <c r="D393" s="24">
        <f t="shared" ref="D393:O393" ca="1" si="506">D392/D388</f>
        <v>5.6190396176393707</v>
      </c>
      <c r="E393" s="24">
        <f t="shared" ca="1" si="506"/>
        <v>5.3264634168045983</v>
      </c>
      <c r="F393" s="24">
        <f t="shared" ca="1" si="506"/>
        <v>5.3059274445137712</v>
      </c>
      <c r="G393" s="24">
        <f t="shared" ca="1" si="506"/>
        <v>5.238817608279577</v>
      </c>
      <c r="H393" s="24">
        <f t="shared" ca="1" si="506"/>
        <v>4.9928294606730068</v>
      </c>
      <c r="I393" s="24">
        <f t="shared" ca="1" si="506"/>
        <v>4.5915618248824508</v>
      </c>
      <c r="J393" s="24">
        <f t="shared" ca="1" si="506"/>
        <v>4.2924257963320462</v>
      </c>
      <c r="K393" s="116">
        <f t="shared" ca="1" si="491"/>
        <v>3.7636431841660705</v>
      </c>
      <c r="L393" s="24">
        <f t="shared" ca="1" si="506"/>
        <v>3.2348605720000947</v>
      </c>
      <c r="M393" s="24">
        <f t="shared" ca="1" si="506"/>
        <v>2.0805711248550445</v>
      </c>
      <c r="N393" s="24">
        <f t="shared" ca="1" si="506"/>
        <v>1.3254314167020471</v>
      </c>
      <c r="O393" s="24">
        <f t="shared" ca="1" si="506"/>
        <v>0.72322633284970927</v>
      </c>
      <c r="P393" s="24">
        <f t="shared" ref="P393:Q393" ca="1" si="507">P392/P388</f>
        <v>0.34527374389372051</v>
      </c>
      <c r="Q393" s="24">
        <f t="shared" ca="1" si="507"/>
        <v>0.10691842877940659</v>
      </c>
      <c r="R393" s="24"/>
      <c r="S393" s="24"/>
      <c r="Y393" s="15">
        <v>0.12</v>
      </c>
      <c r="Z393" s="15">
        <f t="shared" si="498"/>
        <v>0.06</v>
      </c>
      <c r="AA393" s="20">
        <v>0.5</v>
      </c>
      <c r="AB393" s="16">
        <f t="shared" ref="AB393:AP393" ca="1" si="508">Price-Dir_Cost-AB379</f>
        <v>11.866056666666665</v>
      </c>
      <c r="AC393" s="16">
        <f t="shared" ca="1" si="508"/>
        <v>11.901060000000001</v>
      </c>
      <c r="AD393" s="16">
        <f t="shared" ca="1" si="508"/>
        <v>11.913575</v>
      </c>
      <c r="AE393" s="16">
        <f t="shared" ca="1" si="508"/>
        <v>11.930148333333333</v>
      </c>
      <c r="AF393" s="16">
        <f t="shared" ca="1" si="508"/>
        <v>11.949793333333334</v>
      </c>
      <c r="AG393" s="16">
        <f t="shared" ca="1" si="508"/>
        <v>11.977928333333333</v>
      </c>
      <c r="AH393" s="16">
        <f t="shared" ca="1" si="508"/>
        <v>12.0046</v>
      </c>
      <c r="AI393" s="16">
        <f t="shared" ca="1" si="508"/>
        <v>12.043443333333332</v>
      </c>
      <c r="AJ393" s="16">
        <f t="shared" ca="1" si="508"/>
        <v>12.093318333333333</v>
      </c>
      <c r="AK393" s="16">
        <f t="shared" ca="1" si="508"/>
        <v>12.143193333333333</v>
      </c>
      <c r="AL393" s="16">
        <f t="shared" ca="1" si="508"/>
        <v>12.20947</v>
      </c>
      <c r="AM393" s="16">
        <f t="shared" ca="1" si="508"/>
        <v>12.223608333333333</v>
      </c>
      <c r="AN393" s="16">
        <f t="shared" ca="1" si="508"/>
        <v>12.196988333333334</v>
      </c>
      <c r="AO393" s="16">
        <f t="shared" ca="1" si="508"/>
        <v>11.999635</v>
      </c>
      <c r="AP393" s="16">
        <f t="shared" ca="1" si="508"/>
        <v>10.194841666666667</v>
      </c>
      <c r="AQ393" s="16"/>
      <c r="AR393" s="16"/>
      <c r="AU393" s="33">
        <f t="shared" ca="1" si="496"/>
        <v>12.223608333333333</v>
      </c>
    </row>
    <row r="394" spans="1:51" x14ac:dyDescent="0.3">
      <c r="A394" s="133">
        <v>388</v>
      </c>
      <c r="B394" s="22" t="s">
        <v>57</v>
      </c>
      <c r="C394" s="25">
        <f ca="1">C392+C388</f>
        <v>3.5845600000000002</v>
      </c>
      <c r="D394" s="25">
        <f t="shared" ref="D394:O394" ca="1" si="509">D392+D388</f>
        <v>3.5452899999999996</v>
      </c>
      <c r="E394" s="25">
        <f t="shared" ca="1" si="509"/>
        <v>3.5546499999999996</v>
      </c>
      <c r="F394" s="25">
        <f t="shared" ca="1" si="509"/>
        <v>3.5373099999999997</v>
      </c>
      <c r="G394" s="25">
        <f t="shared" ca="1" si="509"/>
        <v>3.5204399999999998</v>
      </c>
      <c r="H394" s="25">
        <f t="shared" ca="1" si="509"/>
        <v>3.5101800000000001</v>
      </c>
      <c r="I394" s="25">
        <f t="shared" ca="1" si="509"/>
        <v>3.52</v>
      </c>
      <c r="J394" s="25">
        <f t="shared" ca="1" si="509"/>
        <v>3.50909</v>
      </c>
      <c r="K394" s="117">
        <f t="shared" ca="1" si="491"/>
        <v>3.5328900000000001</v>
      </c>
      <c r="L394" s="25">
        <f t="shared" ca="1" si="509"/>
        <v>3.5566899999999997</v>
      </c>
      <c r="M394" s="25">
        <f t="shared" ca="1" si="509"/>
        <v>3.8253300000000001</v>
      </c>
      <c r="N394" s="25">
        <f t="shared" ca="1" si="509"/>
        <v>4.327</v>
      </c>
      <c r="O394" s="25">
        <f t="shared" ca="1" si="509"/>
        <v>5.4278700000000004</v>
      </c>
      <c r="P394" s="25">
        <f t="shared" ref="P394:Q394" ca="1" si="510">P392+P388</f>
        <v>7.8843399999999999</v>
      </c>
      <c r="Q394" s="25">
        <f t="shared" ca="1" si="510"/>
        <v>19.441549999999999</v>
      </c>
      <c r="R394" s="25"/>
      <c r="S394" s="25"/>
      <c r="Y394" s="15">
        <v>0.12</v>
      </c>
      <c r="Z394" s="15">
        <f t="shared" si="498"/>
        <v>3.9999999999999994E-2</v>
      </c>
      <c r="AA394" s="20">
        <f>1/3</f>
        <v>0.33333333333333331</v>
      </c>
      <c r="AB394" s="16">
        <f t="shared" ref="AB394:AP394" ca="1" si="511">Price-Dir_Cost-AB380</f>
        <v>11.896097777777777</v>
      </c>
      <c r="AC394" s="16">
        <f t="shared" ca="1" si="511"/>
        <v>11.930816666666667</v>
      </c>
      <c r="AD394" s="16">
        <f t="shared" ca="1" si="511"/>
        <v>11.944790000000001</v>
      </c>
      <c r="AE394" s="16">
        <f t="shared" ca="1" si="511"/>
        <v>11.961312222222222</v>
      </c>
      <c r="AF394" s="16">
        <f t="shared" ca="1" si="511"/>
        <v>11.981142222222223</v>
      </c>
      <c r="AG394" s="16">
        <f t="shared" ca="1" si="511"/>
        <v>12.010468888888889</v>
      </c>
      <c r="AH394" s="16">
        <f t="shared" ca="1" si="511"/>
        <v>12.039573333333333</v>
      </c>
      <c r="AI394" s="16">
        <f t="shared" ca="1" si="511"/>
        <v>12.080278888888889</v>
      </c>
      <c r="AJ394" s="16">
        <f t="shared" ca="1" si="511"/>
        <v>12.135065555555556</v>
      </c>
      <c r="AK394" s="16">
        <f t="shared" ca="1" si="511"/>
        <v>12.189852222222223</v>
      </c>
      <c r="AL394" s="16">
        <f t="shared" ca="1" si="511"/>
        <v>12.278456666666667</v>
      </c>
      <c r="AM394" s="16">
        <f t="shared" ca="1" si="511"/>
        <v>12.326982222222222</v>
      </c>
      <c r="AN394" s="16">
        <f t="shared" ca="1" si="511"/>
        <v>12.37197888888889</v>
      </c>
      <c r="AO394" s="16">
        <f t="shared" ca="1" si="511"/>
        <v>12.325233333333333</v>
      </c>
      <c r="AP394" s="16">
        <f t="shared" ca="1" si="511"/>
        <v>11.170601111111111</v>
      </c>
      <c r="AQ394" s="16"/>
      <c r="AR394" s="16"/>
      <c r="AU394" s="33">
        <f t="shared" ca="1" si="496"/>
        <v>12.37197888888889</v>
      </c>
    </row>
    <row r="395" spans="1:51" x14ac:dyDescent="0.3">
      <c r="A395" s="133">
        <v>389</v>
      </c>
      <c r="B395" s="26" t="s">
        <v>58</v>
      </c>
      <c r="C395" s="27">
        <f t="shared" ref="C395:O395" ca="1" si="512">Price-Dir_Cost-C394</f>
        <v>11.41544</v>
      </c>
      <c r="D395" s="28">
        <f t="shared" ca="1" si="512"/>
        <v>11.45471</v>
      </c>
      <c r="E395" s="28">
        <f t="shared" ca="1" si="512"/>
        <v>11.445350000000001</v>
      </c>
      <c r="F395" s="28">
        <f t="shared" ca="1" si="512"/>
        <v>11.46269</v>
      </c>
      <c r="G395" s="28">
        <f t="shared" ca="1" si="512"/>
        <v>11.479559999999999</v>
      </c>
      <c r="H395" s="28">
        <f t="shared" ca="1" si="512"/>
        <v>11.48982</v>
      </c>
      <c r="I395" s="28">
        <f t="shared" ca="1" si="512"/>
        <v>11.48</v>
      </c>
      <c r="J395" s="28">
        <f t="shared" ca="1" si="512"/>
        <v>11.49091</v>
      </c>
      <c r="K395" s="118">
        <f t="shared" ca="1" si="491"/>
        <v>11.46711</v>
      </c>
      <c r="L395" s="28">
        <f t="shared" ca="1" si="512"/>
        <v>11.44331</v>
      </c>
      <c r="M395" s="28">
        <f t="shared" ca="1" si="512"/>
        <v>11.174669999999999</v>
      </c>
      <c r="N395" s="28">
        <f t="shared" ca="1" si="512"/>
        <v>10.673</v>
      </c>
      <c r="O395" s="28">
        <f t="shared" ca="1" si="512"/>
        <v>9.5721299999999996</v>
      </c>
      <c r="P395" s="28">
        <f t="shared" ref="P395" ca="1" si="513">Price-Dir_Cost-P394</f>
        <v>7.1156600000000001</v>
      </c>
      <c r="Q395" s="28">
        <f t="shared" ref="Q395" ca="1" si="514">Price-Dir_Cost-Q394</f>
        <v>-4.4415499999999994</v>
      </c>
      <c r="R395" s="28"/>
      <c r="S395" s="28"/>
      <c r="Y395" s="15">
        <v>0.12</v>
      </c>
      <c r="Z395" s="15">
        <f t="shared" si="498"/>
        <v>0.03</v>
      </c>
      <c r="AA395" s="20">
        <v>0.25</v>
      </c>
      <c r="AB395" s="16">
        <f t="shared" ref="AB395:AP395" ca="1" si="515">Price-Dir_Cost-AB381</f>
        <v>11.911118333333333</v>
      </c>
      <c r="AC395" s="16">
        <f t="shared" ca="1" si="515"/>
        <v>11.945695000000001</v>
      </c>
      <c r="AD395" s="16">
        <f t="shared" ca="1" si="515"/>
        <v>11.960397499999999</v>
      </c>
      <c r="AE395" s="16">
        <f t="shared" ca="1" si="515"/>
        <v>11.976894166666668</v>
      </c>
      <c r="AF395" s="16">
        <f t="shared" ca="1" si="515"/>
        <v>11.996816666666668</v>
      </c>
      <c r="AG395" s="16">
        <f t="shared" ca="1" si="515"/>
        <v>12.026739166666665</v>
      </c>
      <c r="AH395" s="16">
        <f t="shared" ca="1" si="515"/>
        <v>12.05706</v>
      </c>
      <c r="AI395" s="16">
        <f t="shared" ca="1" si="515"/>
        <v>12.098696666666667</v>
      </c>
      <c r="AJ395" s="16">
        <f t="shared" ca="1" si="515"/>
        <v>12.155939166666666</v>
      </c>
      <c r="AK395" s="16">
        <f t="shared" ca="1" si="515"/>
        <v>12.213181666666667</v>
      </c>
      <c r="AL395" s="16">
        <f t="shared" ca="1" si="515"/>
        <v>12.312950000000001</v>
      </c>
      <c r="AM395" s="16">
        <f t="shared" ca="1" si="515"/>
        <v>12.378669166666667</v>
      </c>
      <c r="AN395" s="16">
        <f t="shared" ca="1" si="515"/>
        <v>12.459474166666666</v>
      </c>
      <c r="AO395" s="16">
        <f t="shared" ca="1" si="515"/>
        <v>12.488032499999999</v>
      </c>
      <c r="AP395" s="16">
        <f t="shared" ca="1" si="515"/>
        <v>11.658480833333334</v>
      </c>
      <c r="AQ395" s="16"/>
      <c r="AR395" s="16"/>
      <c r="AU395" s="33">
        <f t="shared" ca="1" si="496"/>
        <v>12.488032499999999</v>
      </c>
    </row>
    <row r="396" spans="1:51" x14ac:dyDescent="0.3">
      <c r="A396" s="133">
        <v>390</v>
      </c>
    </row>
    <row r="397" spans="1:51" x14ac:dyDescent="0.3">
      <c r="A397" s="133">
        <v>391</v>
      </c>
      <c r="B397" s="3" t="s">
        <v>117</v>
      </c>
      <c r="C397" s="135">
        <v>1</v>
      </c>
      <c r="D397" s="85">
        <v>0.99</v>
      </c>
      <c r="E397" s="85">
        <f ca="1">E398/($D398/$D397)</f>
        <v>0.92812499999999998</v>
      </c>
      <c r="F397" s="85">
        <f t="shared" ref="F397:S397" ca="1" si="516">F398/($D398/$D397)</f>
        <v>0.86624999999999996</v>
      </c>
      <c r="G397" s="85">
        <f t="shared" ca="1" si="516"/>
        <v>0.80437499999999995</v>
      </c>
      <c r="H397" s="85">
        <f t="shared" ca="1" si="516"/>
        <v>0.74249999999999994</v>
      </c>
      <c r="I397" s="85">
        <f t="shared" ca="1" si="516"/>
        <v>0.68062499999999992</v>
      </c>
      <c r="J397" s="85">
        <f t="shared" ca="1" si="516"/>
        <v>0.61874999999999991</v>
      </c>
      <c r="K397" s="85">
        <f t="shared" ca="1" si="516"/>
        <v>0.55687500000000001</v>
      </c>
      <c r="L397" s="85">
        <f t="shared" ca="1" si="516"/>
        <v>0.68062499999999992</v>
      </c>
      <c r="M397" s="85">
        <f t="shared" ca="1" si="516"/>
        <v>0.61874999999999991</v>
      </c>
      <c r="N397" s="85">
        <f t="shared" ca="1" si="516"/>
        <v>0.55687500000000001</v>
      </c>
      <c r="O397" s="85">
        <f t="shared" ca="1" si="516"/>
        <v>0.495</v>
      </c>
      <c r="P397" s="85">
        <f t="shared" ca="1" si="516"/>
        <v>0.43312499999999998</v>
      </c>
      <c r="Q397" s="85">
        <f t="shared" ca="1" si="516"/>
        <v>0.37124999999999997</v>
      </c>
      <c r="R397" s="85">
        <f t="shared" ca="1" si="516"/>
        <v>0.30937499999999996</v>
      </c>
      <c r="S397" s="85" t="e">
        <f t="shared" ca="1" si="516"/>
        <v>#VALUE!</v>
      </c>
      <c r="Y397" s="14" t="s">
        <v>73</v>
      </c>
    </row>
    <row r="398" spans="1:51" x14ac:dyDescent="0.3">
      <c r="A398" s="133">
        <v>392</v>
      </c>
      <c r="B398" s="8" t="s">
        <v>98</v>
      </c>
      <c r="C398" s="9" t="s">
        <v>54</v>
      </c>
      <c r="D398" s="9">
        <f ca="1">OFFSET(WLC!$B$1179,0,Sintesi!D$3)</f>
        <v>32</v>
      </c>
      <c r="E398" s="9">
        <f ca="1">OFFSET(WLC!$B$1179,0,Sintesi!E$3)</f>
        <v>30</v>
      </c>
      <c r="F398" s="9">
        <f ca="1">OFFSET(WLC!$B$1179,0,Sintesi!F$3)</f>
        <v>28</v>
      </c>
      <c r="G398" s="9">
        <f ca="1">OFFSET(WLC!$B$1179,0,Sintesi!G$3)</f>
        <v>26</v>
      </c>
      <c r="H398" s="9">
        <f ca="1">OFFSET(WLC!$B$1179,0,Sintesi!H$3)</f>
        <v>24</v>
      </c>
      <c r="I398" s="9">
        <f ca="1">OFFSET(WLC!$B$1179,0,Sintesi!I$3)</f>
        <v>22</v>
      </c>
      <c r="J398" s="9">
        <f ca="1">OFFSET(WLC!$B$1179,0,Sintesi!J$3)</f>
        <v>20</v>
      </c>
      <c r="K398" s="9">
        <f ca="1">OFFSET(WLC!$B$1179,0,Sintesi!K$3)</f>
        <v>18</v>
      </c>
      <c r="L398" s="9">
        <f ca="1">OFFSET(WLC!$B$1179,0,Sintesi!L$3)</f>
        <v>22</v>
      </c>
      <c r="M398" s="9">
        <f ca="1">OFFSET(WLC!$B$1179,0,Sintesi!M$3)</f>
        <v>20</v>
      </c>
      <c r="N398" s="9">
        <f ca="1">OFFSET(WLC!$B$1179,0,Sintesi!N$3)</f>
        <v>18</v>
      </c>
      <c r="O398" s="9">
        <f ca="1">OFFSET(WLC!$B$1179,0,Sintesi!O$3)</f>
        <v>16</v>
      </c>
      <c r="P398" s="9">
        <f ca="1">OFFSET(WLC!$B$1179,0,Sintesi!P$3)</f>
        <v>14</v>
      </c>
      <c r="Q398" s="10">
        <f ca="1">OFFSET(WLC!$B$1179,0,Sintesi!Q$3)</f>
        <v>12</v>
      </c>
      <c r="R398" s="10">
        <f ca="1">OFFSET(WLC!$B$1179,0,Sintesi!R$3)</f>
        <v>10</v>
      </c>
      <c r="S398" s="11" t="s">
        <v>66</v>
      </c>
      <c r="Y398" s="9" t="s">
        <v>71</v>
      </c>
      <c r="Z398" s="9" t="s">
        <v>72</v>
      </c>
      <c r="AA398" s="9" t="s">
        <v>74</v>
      </c>
      <c r="AB398" s="9" t="str">
        <f t="shared" ref="AB398" si="517">C398</f>
        <v>Push</v>
      </c>
      <c r="AC398" s="9">
        <f ca="1">D398</f>
        <v>32</v>
      </c>
      <c r="AD398" s="9">
        <f t="shared" ref="AD398" ca="1" si="518">E398</f>
        <v>30</v>
      </c>
      <c r="AE398" s="9">
        <f t="shared" ref="AE398" ca="1" si="519">F398</f>
        <v>28</v>
      </c>
      <c r="AF398" s="9">
        <f t="shared" ref="AF398" ca="1" si="520">G398</f>
        <v>26</v>
      </c>
      <c r="AG398" s="9">
        <f t="shared" ref="AG398" ca="1" si="521">H398</f>
        <v>24</v>
      </c>
      <c r="AH398" s="9">
        <f t="shared" ref="AH398" ca="1" si="522">I398</f>
        <v>22</v>
      </c>
      <c r="AI398" s="9">
        <f t="shared" ref="AI398" ca="1" si="523">J398</f>
        <v>20</v>
      </c>
      <c r="AJ398" s="9">
        <f t="shared" ref="AJ398" ca="1" si="524">K398</f>
        <v>18</v>
      </c>
      <c r="AK398" s="9">
        <f t="shared" ref="AK398" ca="1" si="525">L398</f>
        <v>22</v>
      </c>
      <c r="AL398" s="9">
        <f t="shared" ref="AL398" ca="1" si="526">M398</f>
        <v>20</v>
      </c>
      <c r="AM398" s="9">
        <f t="shared" ref="AM398" ca="1" si="527">N398</f>
        <v>18</v>
      </c>
      <c r="AN398" s="9">
        <f t="shared" ref="AN398" ca="1" si="528">O398</f>
        <v>16</v>
      </c>
      <c r="AO398" s="9">
        <f t="shared" ref="AO398" ca="1" si="529">P398</f>
        <v>14</v>
      </c>
      <c r="AP398" s="9">
        <f t="shared" ref="AP398" ca="1" si="530">Q398</f>
        <v>12</v>
      </c>
      <c r="AQ398" s="9">
        <f t="shared" ref="AQ398" ca="1" si="531">R398</f>
        <v>10</v>
      </c>
      <c r="AR398" s="9" t="str">
        <f t="shared" ref="AR398" si="532">S398</f>
        <v>ND</v>
      </c>
      <c r="AU398" s="32" t="s">
        <v>76</v>
      </c>
    </row>
    <row r="399" spans="1:51" x14ac:dyDescent="0.3">
      <c r="A399" s="133">
        <v>393</v>
      </c>
      <c r="B399" s="12" t="s">
        <v>1</v>
      </c>
      <c r="C399" s="13">
        <f ca="1">VLOOKUP($B399,OFFSET(Push!$N$2,2,0,78,5),4,FALSE)</f>
        <v>5283.9</v>
      </c>
      <c r="D399" s="13">
        <f ca="1">VLOOKUP($B399,OFFSET(WLC!$B$1179,2,Sintesi!D$3,78,5),4,FALSE)</f>
        <v>5284.6</v>
      </c>
      <c r="E399" s="13">
        <f ca="1">VLOOKUP($B399,OFFSET(WLC!$B$1179,2,Sintesi!E$3,78,5),4,FALSE)</f>
        <v>5284.6</v>
      </c>
      <c r="F399" s="13">
        <f ca="1">VLOOKUP($B399,OFFSET(WLC!$B$1179,2,Sintesi!F$3,78,5),4,FALSE)</f>
        <v>5284</v>
      </c>
      <c r="G399" s="13">
        <f ca="1">VLOOKUP($B399,OFFSET(WLC!$B$1179,2,Sintesi!G$3,78,5),4,FALSE)</f>
        <v>5284.9</v>
      </c>
      <c r="H399" s="13">
        <f ca="1">VLOOKUP($B399,OFFSET(WLC!$B$1179,2,Sintesi!H$3,78,5),4,FALSE)</f>
        <v>5283.1</v>
      </c>
      <c r="I399" s="13">
        <f ca="1">VLOOKUP($B399,OFFSET(WLC!$B$1179,2,Sintesi!I$3,78,5),4,FALSE)</f>
        <v>5283.3</v>
      </c>
      <c r="J399" s="13">
        <f ca="1">VLOOKUP($B399,OFFSET(WLC!$B$1179,2,Sintesi!J$3,78,5),4,FALSE)</f>
        <v>5283</v>
      </c>
      <c r="K399" s="13">
        <f ca="1">VLOOKUP($B399,OFFSET(WLC!$B$1179,2,Sintesi!K$3,78,5),4,FALSE)</f>
        <v>5280.6</v>
      </c>
      <c r="L399" s="13">
        <f ca="1">VLOOKUP($B399,OFFSET(WLC!$B$1179,2,Sintesi!L$3,78,5),4,FALSE)</f>
        <v>5283.3</v>
      </c>
      <c r="M399" s="13">
        <f ca="1">VLOOKUP($B399,OFFSET(WLC!$B$1179,2,Sintesi!M$3,78,5),4,FALSE)</f>
        <v>5283</v>
      </c>
      <c r="N399" s="13">
        <f ca="1">VLOOKUP($B399,OFFSET(WLC!$B$1179,2,Sintesi!N$3,78,5),4,FALSE)</f>
        <v>5280.6</v>
      </c>
      <c r="O399" s="13">
        <f ca="1">VLOOKUP($B399,OFFSET(WLC!$B$1179,2,Sintesi!O$3,78,5),4,FALSE)</f>
        <v>5278.4</v>
      </c>
      <c r="P399" s="13">
        <f ca="1">VLOOKUP($B399,OFFSET(WLC!$B$1179,2,Sintesi!P$3,78,5),4,FALSE)</f>
        <v>5270.4</v>
      </c>
      <c r="Q399" s="13">
        <f ca="1">VLOOKUP($B399,OFFSET(WLC!$B$1179,2,Sintesi!Q$3,78,5),4,FALSE)</f>
        <v>5254.5</v>
      </c>
      <c r="R399" s="13">
        <f ca="1">VLOOKUP($B399,OFFSET(WLC!$B$1179,2,Sintesi!R$3,78,5),4,FALSE)</f>
        <v>5169.5</v>
      </c>
      <c r="S399" s="13"/>
      <c r="Y399" s="15">
        <v>0.12</v>
      </c>
      <c r="Z399" s="15">
        <f t="shared" ref="Z399:Z400" si="533">Y399*AA399</f>
        <v>0.96</v>
      </c>
      <c r="AA399" s="15">
        <v>8</v>
      </c>
      <c r="AB399" s="16">
        <f ca="1">HLOOKUP(AB$398,OFFSET($C$398,0,0,25,20),23,FALSE) + HLOOKUP(AB$398,OFFSET($C$398,0,0,25,20),19,FALSE)*($Z399/$Z$404)</f>
        <v>4.4857933333333335</v>
      </c>
      <c r="AC399" s="16">
        <f t="shared" ref="AC399:AQ409" ca="1" si="534">HLOOKUP(AC$398,OFFSET($C$398,0,0,25,20),23,FALSE) + HLOOKUP(AC$398,OFFSET($C$398,0,0,25,20),19,FALSE)*($Z399/$Z$404)</f>
        <v>4.5711466666666665</v>
      </c>
      <c r="AD399" s="16">
        <f t="shared" ca="1" si="534"/>
        <v>4.5910566666666668</v>
      </c>
      <c r="AE399" s="16">
        <f t="shared" ca="1" si="534"/>
        <v>4.6014933333333339</v>
      </c>
      <c r="AF399" s="16">
        <f t="shared" ca="1" si="534"/>
        <v>4.5505233333333335</v>
      </c>
      <c r="AG399" s="16">
        <f t="shared" ca="1" si="534"/>
        <v>4.6314799999999998</v>
      </c>
      <c r="AH399" s="16">
        <f t="shared" ca="1" si="534"/>
        <v>4.6896066666666663</v>
      </c>
      <c r="AI399" s="16">
        <f t="shared" ca="1" si="534"/>
        <v>4.8996233333333334</v>
      </c>
      <c r="AJ399" s="16">
        <f t="shared" ca="1" si="534"/>
        <v>5.253916666666667</v>
      </c>
      <c r="AK399" s="16">
        <f t="shared" ca="1" si="534"/>
        <v>4.6896066666666663</v>
      </c>
      <c r="AL399" s="16">
        <f t="shared" ca="1" si="534"/>
        <v>4.8996233333333334</v>
      </c>
      <c r="AM399" s="16">
        <f t="shared" ca="1" si="534"/>
        <v>5.253916666666667</v>
      </c>
      <c r="AN399" s="16">
        <f t="shared" ca="1" si="534"/>
        <v>5.8748233333333335</v>
      </c>
      <c r="AO399" s="16">
        <f t="shared" ca="1" si="534"/>
        <v>8.874273333333333</v>
      </c>
      <c r="AP399" s="16">
        <f t="shared" ca="1" si="534"/>
        <v>14.245936666666665</v>
      </c>
      <c r="AQ399" s="16">
        <f t="shared" ca="1" si="534"/>
        <v>41.287999999999997</v>
      </c>
      <c r="AR399" s="16"/>
      <c r="AU399" s="12" t="s">
        <v>77</v>
      </c>
      <c r="AV399" s="12" t="s">
        <v>78</v>
      </c>
      <c r="AW399" s="12" t="s">
        <v>79</v>
      </c>
      <c r="AX399" s="12" t="s">
        <v>80</v>
      </c>
      <c r="AY399" s="34" t="s">
        <v>82</v>
      </c>
    </row>
    <row r="400" spans="1:51" x14ac:dyDescent="0.3">
      <c r="A400" s="133">
        <v>394</v>
      </c>
      <c r="B400" s="12" t="s">
        <v>2</v>
      </c>
      <c r="C400" s="13">
        <f ca="1">VLOOKUP($B400,OFFSET(Push!$N$2,2,0,78,5),4,FALSE)</f>
        <v>24.226780000000002</v>
      </c>
      <c r="D400" s="13">
        <f ca="1">VLOOKUP($B400,OFFSET(WLC!$B$1179,2,Sintesi!D$3,78,5),4,FALSE)</f>
        <v>24.51606</v>
      </c>
      <c r="E400" s="13">
        <f ca="1">VLOOKUP($B400,OFFSET(WLC!$B$1179,2,Sintesi!E$3,78,5),4,FALSE)</f>
        <v>24.642469999999999</v>
      </c>
      <c r="F400" s="13">
        <f ca="1">VLOOKUP($B400,OFFSET(WLC!$B$1179,2,Sintesi!F$3,78,5),4,FALSE)</f>
        <v>24.743559999999999</v>
      </c>
      <c r="G400" s="13">
        <f ca="1">VLOOKUP($B400,OFFSET(WLC!$B$1179,2,Sintesi!G$3,78,5),4,FALSE)</f>
        <v>24.74625</v>
      </c>
      <c r="H400" s="13">
        <f ca="1">VLOOKUP($B400,OFFSET(WLC!$B$1179,2,Sintesi!H$3,78,5),4,FALSE)</f>
        <v>25.018380000000001</v>
      </c>
      <c r="I400" s="13">
        <f ca="1">VLOOKUP($B400,OFFSET(WLC!$B$1179,2,Sintesi!I$3,78,5),4,FALSE)</f>
        <v>25.398209999999999</v>
      </c>
      <c r="J400" s="13">
        <f ca="1">VLOOKUP($B400,OFFSET(WLC!$B$1179,2,Sintesi!J$3,78,5),4,FALSE)</f>
        <v>25.947320000000001</v>
      </c>
      <c r="K400" s="13">
        <f ca="1">VLOOKUP($B400,OFFSET(WLC!$B$1179,2,Sintesi!K$3,78,5),4,FALSE)</f>
        <v>26.903500000000001</v>
      </c>
      <c r="L400" s="13">
        <f ca="1">VLOOKUP($B400,OFFSET(WLC!$B$1179,2,Sintesi!L$3,78,5),4,FALSE)</f>
        <v>25.398209999999999</v>
      </c>
      <c r="M400" s="13">
        <f ca="1">VLOOKUP($B400,OFFSET(WLC!$B$1179,2,Sintesi!M$3,78,5),4,FALSE)</f>
        <v>25.947320000000001</v>
      </c>
      <c r="N400" s="13">
        <f ca="1">VLOOKUP($B400,OFFSET(WLC!$B$1179,2,Sintesi!N$3,78,5),4,FALSE)</f>
        <v>26.903500000000001</v>
      </c>
      <c r="O400" s="13">
        <f ca="1">VLOOKUP($B400,OFFSET(WLC!$B$1179,2,Sintesi!O$3,78,5),4,FALSE)</f>
        <v>28.335550000000001</v>
      </c>
      <c r="P400" s="13">
        <f ca="1">VLOOKUP($B400,OFFSET(WLC!$B$1179,2,Sintesi!P$3,78,5),4,FALSE)</f>
        <v>33.14864</v>
      </c>
      <c r="Q400" s="13">
        <f ca="1">VLOOKUP($B400,OFFSET(WLC!$B$1179,2,Sintesi!Q$3,78,5),4,FALSE)</f>
        <v>40.788409999999999</v>
      </c>
      <c r="R400" s="13">
        <f ca="1">VLOOKUP($B400,OFFSET(WLC!$B$1179,2,Sintesi!R$3,78,5),4,FALSE)</f>
        <v>70.689279999999997</v>
      </c>
      <c r="S400" s="13"/>
      <c r="Y400" s="15">
        <v>0.12</v>
      </c>
      <c r="Z400" s="15">
        <f t="shared" si="533"/>
        <v>0.84</v>
      </c>
      <c r="AA400" s="15">
        <v>7</v>
      </c>
      <c r="AB400" s="16">
        <f t="shared" ref="AB400:AB409" ca="1" si="535">HLOOKUP(AB$398,OFFSET($C$398,0,0,25,20),23,FALSE) + HLOOKUP(AB$398,OFFSET($C$398,0,0,25,20),19,FALSE)*($Z400/$Z$404)</f>
        <v>4.3055466666666664</v>
      </c>
      <c r="AC400" s="16">
        <f t="shared" ca="1" si="534"/>
        <v>4.3770533333333335</v>
      </c>
      <c r="AD400" s="16">
        <f t="shared" ca="1" si="534"/>
        <v>4.3929933333333331</v>
      </c>
      <c r="AE400" s="16">
        <f t="shared" ca="1" si="534"/>
        <v>4.400126666666667</v>
      </c>
      <c r="AF400" s="16">
        <f t="shared" ca="1" si="534"/>
        <v>4.3530766666666665</v>
      </c>
      <c r="AG400" s="16">
        <f t="shared" ca="1" si="534"/>
        <v>4.4199599999999997</v>
      </c>
      <c r="AH400" s="16">
        <f t="shared" ca="1" si="534"/>
        <v>4.4656233333333333</v>
      </c>
      <c r="AI400" s="16">
        <f t="shared" ca="1" si="534"/>
        <v>4.6418466666666669</v>
      </c>
      <c r="AJ400" s="16">
        <f t="shared" ca="1" si="534"/>
        <v>4.9409433333333332</v>
      </c>
      <c r="AK400" s="16">
        <f t="shared" ca="1" si="534"/>
        <v>4.4656233333333333</v>
      </c>
      <c r="AL400" s="16">
        <f t="shared" ca="1" si="534"/>
        <v>4.6418466666666669</v>
      </c>
      <c r="AM400" s="16">
        <f t="shared" ca="1" si="534"/>
        <v>4.9409433333333332</v>
      </c>
      <c r="AN400" s="16">
        <f t="shared" ca="1" si="534"/>
        <v>5.4687766666666668</v>
      </c>
      <c r="AO400" s="16">
        <f t="shared" ca="1" si="534"/>
        <v>8.0651666666666664</v>
      </c>
      <c r="AP400" s="16">
        <f t="shared" ca="1" si="534"/>
        <v>12.728113333333333</v>
      </c>
      <c r="AQ400" s="16">
        <f t="shared" ca="1" si="534"/>
        <v>36.339230000000001</v>
      </c>
      <c r="AR400" s="16"/>
      <c r="AU400" s="33">
        <f ca="1">MIN(AB399:AQ399)</f>
        <v>4.4857933333333335</v>
      </c>
      <c r="AV400" s="15" t="str">
        <f ca="1">INDEX($AB$398:$AQ$398,1,MATCH(AU400,AB399:AQ399,0))</f>
        <v>Push</v>
      </c>
      <c r="AW400" s="33">
        <f ca="1">AB399</f>
        <v>4.4857933333333335</v>
      </c>
      <c r="AX400" s="15">
        <f ca="1">CEILING(AC$398/0.995,1)</f>
        <v>33</v>
      </c>
      <c r="AY400" s="35">
        <f ca="1">(AW400-AU400)/AW400</f>
        <v>0</v>
      </c>
    </row>
    <row r="401" spans="1:51" x14ac:dyDescent="0.3">
      <c r="A401" s="133">
        <v>395</v>
      </c>
      <c r="B401" s="17" t="s">
        <v>5</v>
      </c>
      <c r="C401" s="18">
        <f ca="1">VLOOKUP($B401,OFFSET(Push!$N$2,2,0,78,5),4,FALSE)</f>
        <v>0</v>
      </c>
      <c r="D401" s="18">
        <f ca="1">VLOOKUP($B401,OFFSET(WLC!$B$1179,2,Sintesi!D$3,78,5),4,FALSE)</f>
        <v>0.41938999999999999</v>
      </c>
      <c r="E401" s="18">
        <f ca="1">VLOOKUP($B401,OFFSET(WLC!$B$1179,2,Sintesi!E$3,78,5),4,FALSE)</f>
        <v>0.56979000000000002</v>
      </c>
      <c r="F401" s="18">
        <f ca="1">VLOOKUP($B401,OFFSET(WLC!$B$1179,2,Sintesi!F$3,78,5),4,FALSE)</f>
        <v>0.80554000000000003</v>
      </c>
      <c r="G401" s="18">
        <f ca="1">VLOOKUP($B401,OFFSET(WLC!$B$1179,2,Sintesi!G$3,78,5),4,FALSE)</f>
        <v>1.10541</v>
      </c>
      <c r="H401" s="18">
        <f ca="1">VLOOKUP($B401,OFFSET(WLC!$B$1179,2,Sintesi!H$3,78,5),4,FALSE)</f>
        <v>1.6515200000000001</v>
      </c>
      <c r="I401" s="18">
        <f ca="1">VLOOKUP($B401,OFFSET(WLC!$B$1179,2,Sintesi!I$3,78,5),4,FALSE)</f>
        <v>2.26546</v>
      </c>
      <c r="J401" s="18">
        <f ca="1">VLOOKUP($B401,OFFSET(WLC!$B$1179,2,Sintesi!J$3,78,5),4,FALSE)</f>
        <v>3.3599600000000001</v>
      </c>
      <c r="K401" s="18">
        <f ca="1">VLOOKUP($B401,OFFSET(WLC!$B$1179,2,Sintesi!K$3,78,5),4,FALSE)</f>
        <v>4.9382799999999998</v>
      </c>
      <c r="L401" s="18">
        <f ca="1">VLOOKUP($B401,OFFSET(WLC!$B$1179,2,Sintesi!L$3,78,5),4,FALSE)</f>
        <v>2.26546</v>
      </c>
      <c r="M401" s="18">
        <f ca="1">VLOOKUP($B401,OFFSET(WLC!$B$1179,2,Sintesi!M$3,78,5),4,FALSE)</f>
        <v>3.3599600000000001</v>
      </c>
      <c r="N401" s="18">
        <f ca="1">VLOOKUP($B401,OFFSET(WLC!$B$1179,2,Sintesi!N$3,78,5),4,FALSE)</f>
        <v>4.9382799999999998</v>
      </c>
      <c r="O401" s="18">
        <f ca="1">VLOOKUP($B401,OFFSET(WLC!$B$1179,2,Sintesi!O$3,78,5),4,FALSE)</f>
        <v>7.30999</v>
      </c>
      <c r="P401" s="18">
        <f ca="1">VLOOKUP($B401,OFFSET(WLC!$B$1179,2,Sintesi!P$3,78,5),4,FALSE)</f>
        <v>13.15593</v>
      </c>
      <c r="Q401" s="18">
        <f ca="1">VLOOKUP($B401,OFFSET(WLC!$B$1179,2,Sintesi!Q$3,78,5),4,FALSE)</f>
        <v>22.493410000000001</v>
      </c>
      <c r="R401" s="18">
        <f ca="1">VLOOKUP($B401,OFFSET(WLC!$B$1179,2,Sintesi!R$3,78,5),4,FALSE)</f>
        <v>54.790509999999998</v>
      </c>
      <c r="S401" s="18"/>
      <c r="Y401" s="15">
        <v>0.12</v>
      </c>
      <c r="Z401" s="15">
        <f>Y401*AA401</f>
        <v>0.72</v>
      </c>
      <c r="AA401" s="15">
        <v>6</v>
      </c>
      <c r="AB401" s="16">
        <f t="shared" ca="1" si="535"/>
        <v>4.1253000000000002</v>
      </c>
      <c r="AC401" s="16">
        <f t="shared" ca="1" si="534"/>
        <v>4.1829599999999996</v>
      </c>
      <c r="AD401" s="16">
        <f t="shared" ca="1" si="534"/>
        <v>4.1949299999999994</v>
      </c>
      <c r="AE401" s="16">
        <f t="shared" ca="1" si="534"/>
        <v>4.19876</v>
      </c>
      <c r="AF401" s="16">
        <f t="shared" ca="1" si="534"/>
        <v>4.1556300000000004</v>
      </c>
      <c r="AG401" s="16">
        <f t="shared" ca="1" si="534"/>
        <v>4.2084399999999995</v>
      </c>
      <c r="AH401" s="16">
        <f t="shared" ca="1" si="534"/>
        <v>4.2416400000000003</v>
      </c>
      <c r="AI401" s="16">
        <f t="shared" ca="1" si="534"/>
        <v>4.3840700000000004</v>
      </c>
      <c r="AJ401" s="16">
        <f t="shared" ca="1" si="534"/>
        <v>4.6279699999999995</v>
      </c>
      <c r="AK401" s="16">
        <f t="shared" ca="1" si="534"/>
        <v>4.2416400000000003</v>
      </c>
      <c r="AL401" s="16">
        <f t="shared" ca="1" si="534"/>
        <v>4.3840700000000004</v>
      </c>
      <c r="AM401" s="16">
        <f t="shared" ca="1" si="534"/>
        <v>4.6279699999999995</v>
      </c>
      <c r="AN401" s="16">
        <f t="shared" ca="1" si="534"/>
        <v>5.0627300000000002</v>
      </c>
      <c r="AO401" s="16">
        <f t="shared" ca="1" si="534"/>
        <v>7.2560599999999997</v>
      </c>
      <c r="AP401" s="16">
        <f t="shared" ca="1" si="534"/>
        <v>11.210290000000001</v>
      </c>
      <c r="AQ401" s="16">
        <f t="shared" ca="1" si="534"/>
        <v>31.390460000000001</v>
      </c>
      <c r="AR401" s="16"/>
      <c r="AU401" s="33">
        <f t="shared" ref="AU401:AU410" ca="1" si="536">MIN(AB400:AQ400)</f>
        <v>4.3055466666666664</v>
      </c>
      <c r="AV401" s="15" t="str">
        <f t="shared" ref="AV401:AV410" ca="1" si="537">INDEX($AB$398:$AQ$398,1,MATCH(AU401,AB400:AQ400,0))</f>
        <v>Push</v>
      </c>
      <c r="AW401" s="33">
        <f t="shared" ref="AW401:AW410" ca="1" si="538">AB400</f>
        <v>4.3055466666666664</v>
      </c>
      <c r="AX401" s="15">
        <f t="shared" ref="AX401:AX410" ca="1" si="539">CEILING(AC$398/0.995,1)</f>
        <v>33</v>
      </c>
      <c r="AY401" s="35">
        <f t="shared" ref="AY401:AY410" ca="1" si="540">(AW401-AU401)/AW401</f>
        <v>0</v>
      </c>
    </row>
    <row r="402" spans="1:51" x14ac:dyDescent="0.3">
      <c r="A402" s="133">
        <v>396</v>
      </c>
      <c r="B402" s="17" t="s">
        <v>6</v>
      </c>
      <c r="C402" s="18">
        <f ca="1">VLOOKUP($B402,OFFSET(Push!$N$2,2,0,78,5),4,FALSE)</f>
        <v>24.226780000000002</v>
      </c>
      <c r="D402" s="18">
        <f ca="1">VLOOKUP($B402,OFFSET(WLC!$B$1179,2,Sintesi!D$3,78,5),4,FALSE)</f>
        <v>24.09667</v>
      </c>
      <c r="E402" s="18">
        <f ca="1">VLOOKUP($B402,OFFSET(WLC!$B$1179,2,Sintesi!E$3,78,5),4,FALSE)</f>
        <v>24.072679999999998</v>
      </c>
      <c r="F402" s="18">
        <f ca="1">VLOOKUP($B402,OFFSET(WLC!$B$1179,2,Sintesi!F$3,78,5),4,FALSE)</f>
        <v>23.938030000000001</v>
      </c>
      <c r="G402" s="18">
        <f ca="1">VLOOKUP($B402,OFFSET(WLC!$B$1179,2,Sintesi!G$3,78,5),4,FALSE)</f>
        <v>23.640840000000001</v>
      </c>
      <c r="H402" s="18">
        <f ca="1">VLOOKUP($B402,OFFSET(WLC!$B$1179,2,Sintesi!H$3,78,5),4,FALSE)</f>
        <v>23.366859999999999</v>
      </c>
      <c r="I402" s="18">
        <f ca="1">VLOOKUP($B402,OFFSET(WLC!$B$1179,2,Sintesi!I$3,78,5),4,FALSE)</f>
        <v>23.132750000000001</v>
      </c>
      <c r="J402" s="18">
        <f ca="1">VLOOKUP($B402,OFFSET(WLC!$B$1179,2,Sintesi!J$3,78,5),4,FALSE)</f>
        <v>22.58736</v>
      </c>
      <c r="K402" s="18">
        <f ca="1">VLOOKUP($B402,OFFSET(WLC!$B$1179,2,Sintesi!K$3,78,5),4,FALSE)</f>
        <v>21.965219999999999</v>
      </c>
      <c r="L402" s="18">
        <f ca="1">VLOOKUP($B402,OFFSET(WLC!$B$1179,2,Sintesi!L$3,78,5),4,FALSE)</f>
        <v>23.132750000000001</v>
      </c>
      <c r="M402" s="18">
        <f ca="1">VLOOKUP($B402,OFFSET(WLC!$B$1179,2,Sintesi!M$3,78,5),4,FALSE)</f>
        <v>22.58736</v>
      </c>
      <c r="N402" s="18">
        <f ca="1">VLOOKUP($B402,OFFSET(WLC!$B$1179,2,Sintesi!N$3,78,5),4,FALSE)</f>
        <v>21.965219999999999</v>
      </c>
      <c r="O402" s="18">
        <f ca="1">VLOOKUP($B402,OFFSET(WLC!$B$1179,2,Sintesi!O$3,78,5),4,FALSE)</f>
        <v>21.025549999999999</v>
      </c>
      <c r="P402" s="18">
        <f ca="1">VLOOKUP($B402,OFFSET(WLC!$B$1179,2,Sintesi!P$3,78,5),4,FALSE)</f>
        <v>19.992709999999999</v>
      </c>
      <c r="Q402" s="18">
        <f ca="1">VLOOKUP($B402,OFFSET(WLC!$B$1179,2,Sintesi!Q$3,78,5),4,FALSE)</f>
        <v>18.294989999999999</v>
      </c>
      <c r="R402" s="18">
        <f ca="1">VLOOKUP($B402,OFFSET(WLC!$B$1179,2,Sintesi!R$3,78,5),4,FALSE)</f>
        <v>15.89878</v>
      </c>
      <c r="S402" s="18"/>
      <c r="Y402" s="15">
        <v>0.12</v>
      </c>
      <c r="Z402" s="15">
        <f t="shared" ref="Z402:Z409" si="541">Y402*AA402</f>
        <v>0.6</v>
      </c>
      <c r="AA402" s="15">
        <v>5</v>
      </c>
      <c r="AB402" s="16">
        <f t="shared" ca="1" si="535"/>
        <v>3.9450533333333335</v>
      </c>
      <c r="AC402" s="16">
        <f t="shared" ca="1" si="534"/>
        <v>3.9888666666666666</v>
      </c>
      <c r="AD402" s="16">
        <f t="shared" ca="1" si="534"/>
        <v>3.9968666666666666</v>
      </c>
      <c r="AE402" s="16">
        <f t="shared" ca="1" si="534"/>
        <v>3.9973933333333336</v>
      </c>
      <c r="AF402" s="16">
        <f t="shared" ca="1" si="534"/>
        <v>3.9581833333333334</v>
      </c>
      <c r="AG402" s="16">
        <f t="shared" ca="1" si="534"/>
        <v>3.9969200000000003</v>
      </c>
      <c r="AH402" s="16">
        <f t="shared" ca="1" si="534"/>
        <v>4.0176566666666664</v>
      </c>
      <c r="AI402" s="16">
        <f t="shared" ca="1" si="534"/>
        <v>4.1262933333333338</v>
      </c>
      <c r="AJ402" s="16">
        <f t="shared" ca="1" si="534"/>
        <v>4.3149966666666666</v>
      </c>
      <c r="AK402" s="16">
        <f t="shared" ca="1" si="534"/>
        <v>4.0176566666666664</v>
      </c>
      <c r="AL402" s="16">
        <f t="shared" ca="1" si="534"/>
        <v>4.1262933333333338</v>
      </c>
      <c r="AM402" s="16">
        <f t="shared" ca="1" si="534"/>
        <v>4.3149966666666666</v>
      </c>
      <c r="AN402" s="16">
        <f t="shared" ca="1" si="534"/>
        <v>4.6566833333333335</v>
      </c>
      <c r="AO402" s="16">
        <f t="shared" ca="1" si="534"/>
        <v>6.4469533333333331</v>
      </c>
      <c r="AP402" s="16">
        <f t="shared" ca="1" si="534"/>
        <v>9.6924666666666663</v>
      </c>
      <c r="AQ402" s="16">
        <f t="shared" ca="1" si="534"/>
        <v>26.441690000000001</v>
      </c>
      <c r="AR402" s="16"/>
      <c r="AU402" s="33">
        <f t="shared" ca="1" si="536"/>
        <v>4.1253000000000002</v>
      </c>
      <c r="AV402" s="15" t="str">
        <f t="shared" ca="1" si="537"/>
        <v>Push</v>
      </c>
      <c r="AW402" s="33">
        <f t="shared" ca="1" si="538"/>
        <v>4.1253000000000002</v>
      </c>
      <c r="AX402" s="15">
        <f t="shared" ca="1" si="539"/>
        <v>33</v>
      </c>
      <c r="AY402" s="35">
        <f t="shared" ca="1" si="540"/>
        <v>0</v>
      </c>
    </row>
    <row r="403" spans="1:51" x14ac:dyDescent="0.3">
      <c r="A403" s="133">
        <v>397</v>
      </c>
      <c r="B403" s="17" t="s">
        <v>8</v>
      </c>
      <c r="C403" s="18">
        <f ca="1">VLOOKUP($B403,OFFSET(Push!$N$2,2,0,78,5),4,FALSE)</f>
        <v>20.551259999999999</v>
      </c>
      <c r="D403" s="18">
        <f ca="1">VLOOKUP($B403,OFFSET(WLC!$B$1179,2,Sintesi!D$3,78,5),4,FALSE)</f>
        <v>20.421240000000001</v>
      </c>
      <c r="E403" s="18">
        <f ca="1">VLOOKUP($B403,OFFSET(WLC!$B$1179,2,Sintesi!E$3,78,5),4,FALSE)</f>
        <v>20.397220000000001</v>
      </c>
      <c r="F403" s="18">
        <f ca="1">VLOOKUP($B403,OFFSET(WLC!$B$1179,2,Sintesi!F$3,78,5),4,FALSE)</f>
        <v>20.262560000000001</v>
      </c>
      <c r="G403" s="18">
        <f ca="1">VLOOKUP($B403,OFFSET(WLC!$B$1179,2,Sintesi!G$3,78,5),4,FALSE)</f>
        <v>19.965340000000001</v>
      </c>
      <c r="H403" s="18">
        <f ca="1">VLOOKUP($B403,OFFSET(WLC!$B$1179,2,Sintesi!H$3,78,5),4,FALSE)</f>
        <v>19.69145</v>
      </c>
      <c r="I403" s="18">
        <f ca="1">VLOOKUP($B403,OFFSET(WLC!$B$1179,2,Sintesi!I$3,78,5),4,FALSE)</f>
        <v>19.457560000000001</v>
      </c>
      <c r="J403" s="18">
        <f ca="1">VLOOKUP($B403,OFFSET(WLC!$B$1179,2,Sintesi!J$3,78,5),4,FALSE)</f>
        <v>18.911770000000001</v>
      </c>
      <c r="K403" s="18">
        <f ca="1">VLOOKUP($B403,OFFSET(WLC!$B$1179,2,Sintesi!K$3,78,5),4,FALSE)</f>
        <v>18.290089999999999</v>
      </c>
      <c r="L403" s="18">
        <f ca="1">VLOOKUP($B403,OFFSET(WLC!$B$1179,2,Sintesi!L$3,78,5),4,FALSE)</f>
        <v>19.457560000000001</v>
      </c>
      <c r="M403" s="18">
        <f ca="1">VLOOKUP($B403,OFFSET(WLC!$B$1179,2,Sintesi!M$3,78,5),4,FALSE)</f>
        <v>18.911770000000001</v>
      </c>
      <c r="N403" s="18">
        <f ca="1">VLOOKUP($B403,OFFSET(WLC!$B$1179,2,Sintesi!N$3,78,5),4,FALSE)</f>
        <v>18.290089999999999</v>
      </c>
      <c r="O403" s="18">
        <f ca="1">VLOOKUP($B403,OFFSET(WLC!$B$1179,2,Sintesi!O$3,78,5),4,FALSE)</f>
        <v>17.349609999999998</v>
      </c>
      <c r="P403" s="18">
        <f ca="1">VLOOKUP($B403,OFFSET(WLC!$B$1179,2,Sintesi!P$3,78,5),4,FALSE)</f>
        <v>16.317499999999999</v>
      </c>
      <c r="Q403" s="18">
        <f ca="1">VLOOKUP($B403,OFFSET(WLC!$B$1179,2,Sintesi!Q$3,78,5),4,FALSE)</f>
        <v>14.61923</v>
      </c>
      <c r="R403" s="18">
        <f ca="1">VLOOKUP($B403,OFFSET(WLC!$B$1179,2,Sintesi!R$3,78,5),4,FALSE)</f>
        <v>12.226749999999999</v>
      </c>
      <c r="S403" s="18"/>
      <c r="Y403" s="15">
        <v>0.12</v>
      </c>
      <c r="Z403" s="15">
        <f t="shared" si="541"/>
        <v>0.48</v>
      </c>
      <c r="AA403" s="15">
        <v>4</v>
      </c>
      <c r="AB403" s="16">
        <f t="shared" ca="1" si="535"/>
        <v>3.7648066666666669</v>
      </c>
      <c r="AC403" s="16">
        <f t="shared" ca="1" si="534"/>
        <v>3.7947733333333331</v>
      </c>
      <c r="AD403" s="16">
        <f t="shared" ca="1" si="534"/>
        <v>3.7988033333333329</v>
      </c>
      <c r="AE403" s="16">
        <f t="shared" ca="1" si="534"/>
        <v>3.7960266666666671</v>
      </c>
      <c r="AF403" s="16">
        <f t="shared" ca="1" si="534"/>
        <v>3.7607366666666668</v>
      </c>
      <c r="AG403" s="16">
        <f t="shared" ca="1" si="534"/>
        <v>3.7854000000000001</v>
      </c>
      <c r="AH403" s="16">
        <f t="shared" ca="1" si="534"/>
        <v>3.793673333333333</v>
      </c>
      <c r="AI403" s="16">
        <f t="shared" ca="1" si="534"/>
        <v>3.8685166666666668</v>
      </c>
      <c r="AJ403" s="16">
        <f t="shared" ca="1" si="534"/>
        <v>4.0020233333333337</v>
      </c>
      <c r="AK403" s="16">
        <f t="shared" ca="1" si="534"/>
        <v>3.793673333333333</v>
      </c>
      <c r="AL403" s="16">
        <f t="shared" ca="1" si="534"/>
        <v>3.8685166666666668</v>
      </c>
      <c r="AM403" s="16">
        <f t="shared" ca="1" si="534"/>
        <v>4.0020233333333337</v>
      </c>
      <c r="AN403" s="16">
        <f t="shared" ca="1" si="534"/>
        <v>4.2506366666666668</v>
      </c>
      <c r="AO403" s="16">
        <f t="shared" ca="1" si="534"/>
        <v>5.6378466666666665</v>
      </c>
      <c r="AP403" s="16">
        <f t="shared" ca="1" si="534"/>
        <v>8.1746433333333322</v>
      </c>
      <c r="AQ403" s="16">
        <f t="shared" ca="1" si="534"/>
        <v>21.492919999999998</v>
      </c>
      <c r="AR403" s="16"/>
      <c r="AU403" s="33">
        <f t="shared" ca="1" si="536"/>
        <v>3.9450533333333335</v>
      </c>
      <c r="AV403" s="15" t="str">
        <f t="shared" ca="1" si="537"/>
        <v>Push</v>
      </c>
      <c r="AW403" s="33">
        <f t="shared" ca="1" si="538"/>
        <v>3.9450533333333335</v>
      </c>
      <c r="AX403" s="15">
        <f t="shared" ca="1" si="539"/>
        <v>33</v>
      </c>
      <c r="AY403" s="35">
        <f t="shared" ca="1" si="540"/>
        <v>0</v>
      </c>
    </row>
    <row r="404" spans="1:51" x14ac:dyDescent="0.3">
      <c r="A404" s="133">
        <v>398</v>
      </c>
      <c r="B404" s="17" t="s">
        <v>9</v>
      </c>
      <c r="C404" s="19">
        <f ca="1">VLOOKUP($B404,OFFSET(Push!$N$2,2,0,78,5),4,FALSE)</f>
        <v>0.86767000000000005</v>
      </c>
      <c r="D404" s="19">
        <f ca="1">VLOOKUP($B404,OFFSET(WLC!$B$1179,2,Sintesi!D$3,78,5),4,FALSE)</f>
        <v>0.85755000000000003</v>
      </c>
      <c r="E404" s="19">
        <f ca="1">VLOOKUP($B404,OFFSET(WLC!$B$1179,2,Sintesi!E$3,78,5),4,FALSE)</f>
        <v>0.85489000000000004</v>
      </c>
      <c r="F404" s="19">
        <f ca="1">VLOOKUP($B404,OFFSET(WLC!$B$1179,2,Sintesi!F$3,78,5),4,FALSE)</f>
        <v>0.85304999999999997</v>
      </c>
      <c r="G404" s="19">
        <f ca="1">VLOOKUP($B404,OFFSET(WLC!$B$1179,2,Sintesi!G$3,78,5),4,FALSE)</f>
        <v>0.85440000000000005</v>
      </c>
      <c r="H404" s="19">
        <f ca="1">VLOOKUP($B404,OFFSET(WLC!$B$1179,2,Sintesi!H$3,78,5),4,FALSE)</f>
        <v>0.84955000000000003</v>
      </c>
      <c r="I404" s="19">
        <f ca="1">VLOOKUP($B404,OFFSET(WLC!$B$1179,2,Sintesi!I$3,78,5),4,FALSE)</f>
        <v>0.84038999999999997</v>
      </c>
      <c r="J404" s="19">
        <f ca="1">VLOOKUP($B404,OFFSET(WLC!$B$1179,2,Sintesi!J$3,78,5),4,FALSE)</f>
        <v>0.82584999999999997</v>
      </c>
      <c r="K404" s="19">
        <f ca="1">VLOOKUP($B404,OFFSET(WLC!$B$1179,2,Sintesi!K$3,78,5),4,FALSE)</f>
        <v>0.79442000000000002</v>
      </c>
      <c r="L404" s="19">
        <f ca="1">VLOOKUP($B404,OFFSET(WLC!$B$1179,2,Sintesi!L$3,78,5),4,FALSE)</f>
        <v>0.84038999999999997</v>
      </c>
      <c r="M404" s="19">
        <f ca="1">VLOOKUP($B404,OFFSET(WLC!$B$1179,2,Sintesi!M$3,78,5),4,FALSE)</f>
        <v>0.82584999999999997</v>
      </c>
      <c r="N404" s="19">
        <f ca="1">VLOOKUP($B404,OFFSET(WLC!$B$1179,2,Sintesi!N$3,78,5),4,FALSE)</f>
        <v>0.79442000000000002</v>
      </c>
      <c r="O404" s="19">
        <f ca="1">VLOOKUP($B404,OFFSET(WLC!$B$1179,2,Sintesi!O$3,78,5),4,FALSE)</f>
        <v>0.75234999999999996</v>
      </c>
      <c r="P404" s="19">
        <f ca="1">VLOOKUP($B404,OFFSET(WLC!$B$1179,2,Sintesi!P$3,78,5),4,FALSE)</f>
        <v>0.65215000000000001</v>
      </c>
      <c r="Q404" s="19">
        <f ca="1">VLOOKUP($B404,OFFSET(WLC!$B$1179,2,Sintesi!Q$3,78,5),4,FALSE)</f>
        <v>0.53900000000000003</v>
      </c>
      <c r="R404" s="19">
        <f ca="1">VLOOKUP($B404,OFFSET(WLC!$B$1179,2,Sintesi!R$3,78,5),4,FALSE)</f>
        <v>0.29291</v>
      </c>
      <c r="S404" s="19"/>
      <c r="Y404" s="15">
        <v>0.12</v>
      </c>
      <c r="Z404" s="15">
        <f t="shared" si="541"/>
        <v>0.36</v>
      </c>
      <c r="AA404" s="15">
        <v>3</v>
      </c>
      <c r="AB404" s="16">
        <f t="shared" ca="1" si="535"/>
        <v>3.5845600000000002</v>
      </c>
      <c r="AC404" s="16">
        <f t="shared" ca="1" si="534"/>
        <v>3.6006799999999997</v>
      </c>
      <c r="AD404" s="16">
        <f t="shared" ca="1" si="534"/>
        <v>3.6007400000000001</v>
      </c>
      <c r="AE404" s="16">
        <f t="shared" ca="1" si="534"/>
        <v>3.5946600000000002</v>
      </c>
      <c r="AF404" s="16">
        <f t="shared" ca="1" si="534"/>
        <v>3.5632900000000003</v>
      </c>
      <c r="AG404" s="16">
        <f t="shared" ca="1" si="534"/>
        <v>3.5738799999999999</v>
      </c>
      <c r="AH404" s="16">
        <f t="shared" ca="1" si="534"/>
        <v>3.5696899999999996</v>
      </c>
      <c r="AI404" s="16">
        <f t="shared" ca="1" si="534"/>
        <v>3.6107400000000003</v>
      </c>
      <c r="AJ404" s="16">
        <f t="shared" ca="1" si="534"/>
        <v>3.6890499999999999</v>
      </c>
      <c r="AK404" s="16">
        <f t="shared" ca="1" si="534"/>
        <v>3.5696899999999996</v>
      </c>
      <c r="AL404" s="16">
        <f t="shared" ca="1" si="534"/>
        <v>3.6107400000000003</v>
      </c>
      <c r="AM404" s="16">
        <f t="shared" ca="1" si="534"/>
        <v>3.6890499999999999</v>
      </c>
      <c r="AN404" s="16">
        <f t="shared" ca="1" si="534"/>
        <v>3.8445900000000002</v>
      </c>
      <c r="AO404" s="16">
        <f t="shared" ca="1" si="534"/>
        <v>4.8287399999999998</v>
      </c>
      <c r="AP404" s="16">
        <f t="shared" ca="1" si="534"/>
        <v>6.6568199999999997</v>
      </c>
      <c r="AQ404" s="16">
        <f t="shared" ca="1" si="534"/>
        <v>16.544150000000002</v>
      </c>
      <c r="AR404" s="16"/>
      <c r="AU404" s="33">
        <f t="shared" ca="1" si="536"/>
        <v>3.7607366666666668</v>
      </c>
      <c r="AV404" s="15">
        <f t="shared" ca="1" si="537"/>
        <v>26</v>
      </c>
      <c r="AW404" s="33">
        <f t="shared" ca="1" si="538"/>
        <v>3.7648066666666669</v>
      </c>
      <c r="AX404" s="15">
        <f t="shared" ca="1" si="539"/>
        <v>33</v>
      </c>
      <c r="AY404" s="35">
        <f t="shared" ca="1" si="540"/>
        <v>1.0810648089941805E-3</v>
      </c>
    </row>
    <row r="405" spans="1:51" x14ac:dyDescent="0.3">
      <c r="A405" s="133">
        <v>399</v>
      </c>
      <c r="B405" s="12" t="s">
        <v>10</v>
      </c>
      <c r="C405" s="13">
        <f ca="1">VLOOKUP($B405,OFFSET(Push!$N$2,2,0,78,5),4,FALSE)</f>
        <v>9.2286999999999999</v>
      </c>
      <c r="D405" s="13">
        <f ca="1">VLOOKUP($B405,OFFSET(WLC!$B$1179,2,Sintesi!D$3,78,5),4,FALSE)</f>
        <v>9.21434</v>
      </c>
      <c r="E405" s="13">
        <f ca="1">VLOOKUP($B405,OFFSET(WLC!$B$1179,2,Sintesi!E$3,78,5),4,FALSE)</f>
        <v>9.2094299999999993</v>
      </c>
      <c r="F405" s="13">
        <f ca="1">VLOOKUP($B405,OFFSET(WLC!$B$1179,2,Sintesi!F$3,78,5),4,FALSE)</f>
        <v>9.2439499999999999</v>
      </c>
      <c r="G405" s="13">
        <f ca="1">VLOOKUP($B405,OFFSET(WLC!$B$1179,2,Sintesi!G$3,78,5),4,FALSE)</f>
        <v>9.1287900000000004</v>
      </c>
      <c r="H405" s="13">
        <f ca="1">VLOOKUP($B405,OFFSET(WLC!$B$1179,2,Sintesi!H$3,78,5),4,FALSE)</f>
        <v>9.3785299999999996</v>
      </c>
      <c r="I405" s="13">
        <f ca="1">VLOOKUP($B405,OFFSET(WLC!$B$1179,2,Sintesi!I$3,78,5),4,FALSE)</f>
        <v>9.4425500000000007</v>
      </c>
      <c r="J405" s="13">
        <f ca="1">VLOOKUP($B405,OFFSET(WLC!$B$1179,2,Sintesi!J$3,78,5),4,FALSE)</f>
        <v>9.7915700000000001</v>
      </c>
      <c r="K405" s="13">
        <f ca="1">VLOOKUP($B405,OFFSET(WLC!$B$1179,2,Sintesi!K$3,78,5),4,FALSE)</f>
        <v>10.166930000000001</v>
      </c>
      <c r="L405" s="13">
        <f ca="1">VLOOKUP($B405,OFFSET(WLC!$B$1179,2,Sintesi!L$3,78,5),4,FALSE)</f>
        <v>9.4425500000000007</v>
      </c>
      <c r="M405" s="13">
        <f ca="1">VLOOKUP($B405,OFFSET(WLC!$B$1179,2,Sintesi!M$3,78,5),4,FALSE)</f>
        <v>9.7915700000000001</v>
      </c>
      <c r="N405" s="13">
        <f ca="1">VLOOKUP($B405,OFFSET(WLC!$B$1179,2,Sintesi!N$3,78,5),4,FALSE)</f>
        <v>10.166930000000001</v>
      </c>
      <c r="O405" s="13">
        <f ca="1">VLOOKUP($B405,OFFSET(WLC!$B$1179,2,Sintesi!O$3,78,5),4,FALSE)</f>
        <v>11.38537</v>
      </c>
      <c r="P405" s="13">
        <f ca="1">VLOOKUP($B405,OFFSET(WLC!$B$1179,2,Sintesi!P$3,78,5),4,FALSE)</f>
        <v>16.30274</v>
      </c>
      <c r="Q405" s="13">
        <f ca="1">VLOOKUP($B405,OFFSET(WLC!$B$1179,2,Sintesi!Q$3,78,5),4,FALSE)</f>
        <v>23.845289999999999</v>
      </c>
      <c r="R405" s="13">
        <f ca="1">VLOOKUP($B405,OFFSET(WLC!$B$1179,2,Sintesi!R$3,78,5),4,FALSE)</f>
        <v>54.387720000000002</v>
      </c>
      <c r="S405" s="13"/>
      <c r="Y405" s="15">
        <v>0.12</v>
      </c>
      <c r="Z405" s="15">
        <f t="shared" si="541"/>
        <v>0.24</v>
      </c>
      <c r="AA405" s="15">
        <v>2</v>
      </c>
      <c r="AB405" s="16">
        <f t="shared" ca="1" si="535"/>
        <v>3.4043133333333335</v>
      </c>
      <c r="AC405" s="16">
        <f t="shared" ca="1" si="534"/>
        <v>3.4065866666666667</v>
      </c>
      <c r="AD405" s="16">
        <f t="shared" ca="1" si="534"/>
        <v>3.4026766666666663</v>
      </c>
      <c r="AE405" s="16">
        <f t="shared" ca="1" si="534"/>
        <v>3.3932933333333337</v>
      </c>
      <c r="AF405" s="16">
        <f t="shared" ca="1" si="534"/>
        <v>3.3658433333333333</v>
      </c>
      <c r="AG405" s="16">
        <f t="shared" ca="1" si="534"/>
        <v>3.3623599999999998</v>
      </c>
      <c r="AH405" s="16">
        <f t="shared" ca="1" si="534"/>
        <v>3.3457066666666666</v>
      </c>
      <c r="AI405" s="16">
        <f t="shared" ca="1" si="534"/>
        <v>3.3529633333333333</v>
      </c>
      <c r="AJ405" s="16">
        <f t="shared" ca="1" si="534"/>
        <v>3.3760766666666666</v>
      </c>
      <c r="AK405" s="16">
        <f t="shared" ca="1" si="534"/>
        <v>3.3457066666666666</v>
      </c>
      <c r="AL405" s="16">
        <f t="shared" ca="1" si="534"/>
        <v>3.3529633333333333</v>
      </c>
      <c r="AM405" s="16">
        <f t="shared" ca="1" si="534"/>
        <v>3.3760766666666666</v>
      </c>
      <c r="AN405" s="16">
        <f t="shared" ca="1" si="534"/>
        <v>3.4385433333333335</v>
      </c>
      <c r="AO405" s="16">
        <f t="shared" ca="1" si="534"/>
        <v>4.0196333333333332</v>
      </c>
      <c r="AP405" s="16">
        <f t="shared" ca="1" si="534"/>
        <v>5.1389966666666664</v>
      </c>
      <c r="AQ405" s="16">
        <f t="shared" ca="1" si="534"/>
        <v>11.595379999999999</v>
      </c>
      <c r="AR405" s="16"/>
      <c r="AU405" s="33">
        <f t="shared" ca="1" si="536"/>
        <v>3.5632900000000003</v>
      </c>
      <c r="AV405" s="15">
        <f t="shared" ca="1" si="537"/>
        <v>26</v>
      </c>
      <c r="AW405" s="33">
        <f t="shared" ca="1" si="538"/>
        <v>3.5845600000000002</v>
      </c>
      <c r="AX405" s="15">
        <f t="shared" ca="1" si="539"/>
        <v>33</v>
      </c>
      <c r="AY405" s="35">
        <f t="shared" ca="1" si="540"/>
        <v>5.9337826678866864E-3</v>
      </c>
    </row>
    <row r="406" spans="1:51" x14ac:dyDescent="0.3">
      <c r="A406" s="133">
        <v>400</v>
      </c>
      <c r="B406" s="12" t="s">
        <v>11</v>
      </c>
      <c r="C406" s="13">
        <f ca="1">VLOOKUP($B406,OFFSET(Push!$N$2,2,0,78,5),4,FALSE)</f>
        <v>1.32524</v>
      </c>
      <c r="D406" s="13">
        <f ca="1">VLOOKUP($B406,OFFSET(WLC!$B$1179,2,Sintesi!D$3,78,5),4,FALSE)</f>
        <v>1.42906</v>
      </c>
      <c r="E406" s="13">
        <f ca="1">VLOOKUP($B406,OFFSET(WLC!$B$1179,2,Sintesi!E$3,78,5),4,FALSE)</f>
        <v>1.45259</v>
      </c>
      <c r="F406" s="13">
        <f ca="1">VLOOKUP($B406,OFFSET(WLC!$B$1179,2,Sintesi!F$3,78,5),4,FALSE)</f>
        <v>1.47875</v>
      </c>
      <c r="G406" s="13">
        <f ca="1">VLOOKUP($B406,OFFSET(WLC!$B$1179,2,Sintesi!G$3,78,5),4,FALSE)</f>
        <v>1.45137</v>
      </c>
      <c r="H406" s="13">
        <f ca="1">VLOOKUP($B406,OFFSET(WLC!$B$1179,2,Sintesi!H$3,78,5),4,FALSE)</f>
        <v>1.5656699999999999</v>
      </c>
      <c r="I406" s="13">
        <f ca="1">VLOOKUP($B406,OFFSET(WLC!$B$1179,2,Sintesi!I$3,78,5),4,FALSE)</f>
        <v>1.6601999999999999</v>
      </c>
      <c r="J406" s="13">
        <f ca="1">VLOOKUP($B406,OFFSET(WLC!$B$1179,2,Sintesi!J$3,78,5),4,FALSE)</f>
        <v>1.9174500000000001</v>
      </c>
      <c r="K406" s="13">
        <f ca="1">VLOOKUP($B406,OFFSET(WLC!$B$1179,2,Sintesi!K$3,78,5),4,FALSE)</f>
        <v>2.34415</v>
      </c>
      <c r="L406" s="13">
        <f ca="1">VLOOKUP($B406,OFFSET(WLC!$B$1179,2,Sintesi!L$3,78,5),4,FALSE)</f>
        <v>1.6601999999999999</v>
      </c>
      <c r="M406" s="13">
        <f ca="1">VLOOKUP($B406,OFFSET(WLC!$B$1179,2,Sintesi!M$3,78,5),4,FALSE)</f>
        <v>1.9174500000000001</v>
      </c>
      <c r="N406" s="13">
        <f ca="1">VLOOKUP($B406,OFFSET(WLC!$B$1179,2,Sintesi!N$3,78,5),4,FALSE)</f>
        <v>2.34415</v>
      </c>
      <c r="O406" s="13">
        <f ca="1">VLOOKUP($B406,OFFSET(WLC!$B$1179,2,Sintesi!O$3,78,5),4,FALSE)</f>
        <v>3.06799</v>
      </c>
      <c r="P406" s="13">
        <f ca="1">VLOOKUP($B406,OFFSET(WLC!$B$1179,2,Sintesi!P$3,78,5),4,FALSE)</f>
        <v>6.2250399999999999</v>
      </c>
      <c r="Q406" s="13">
        <f ca="1">VLOOKUP($B406,OFFSET(WLC!$B$1179,2,Sintesi!Q$3,78,5),4,FALSE)</f>
        <v>11.8925</v>
      </c>
      <c r="R406" s="13">
        <f ca="1">VLOOKUP($B406,OFFSET(WLC!$B$1179,2,Sintesi!R$3,78,5),4,FALSE)</f>
        <v>39.271360000000001</v>
      </c>
      <c r="S406" s="13"/>
      <c r="Y406" s="15">
        <v>0.12</v>
      </c>
      <c r="Z406" s="15">
        <f t="shared" si="541"/>
        <v>0.12</v>
      </c>
      <c r="AA406" s="15">
        <v>1</v>
      </c>
      <c r="AB406" s="16">
        <f t="shared" ca="1" si="535"/>
        <v>3.2240666666666669</v>
      </c>
      <c r="AC406" s="16">
        <f t="shared" ca="1" si="534"/>
        <v>3.2124933333333332</v>
      </c>
      <c r="AD406" s="16">
        <f t="shared" ca="1" si="534"/>
        <v>3.2046133333333331</v>
      </c>
      <c r="AE406" s="16">
        <f t="shared" ca="1" si="534"/>
        <v>3.1919266666666668</v>
      </c>
      <c r="AF406" s="16">
        <f t="shared" ca="1" si="534"/>
        <v>3.1683966666666667</v>
      </c>
      <c r="AG406" s="16">
        <f t="shared" ca="1" si="534"/>
        <v>3.1508400000000001</v>
      </c>
      <c r="AH406" s="16">
        <f t="shared" ca="1" si="534"/>
        <v>3.1217233333333332</v>
      </c>
      <c r="AI406" s="16">
        <f t="shared" ca="1" si="534"/>
        <v>3.0951866666666668</v>
      </c>
      <c r="AJ406" s="16">
        <f t="shared" ca="1" si="534"/>
        <v>3.0631033333333333</v>
      </c>
      <c r="AK406" s="16">
        <f t="shared" ca="1" si="534"/>
        <v>3.1217233333333332</v>
      </c>
      <c r="AL406" s="16">
        <f t="shared" ca="1" si="534"/>
        <v>3.0951866666666668</v>
      </c>
      <c r="AM406" s="16">
        <f t="shared" ca="1" si="534"/>
        <v>3.0631033333333333</v>
      </c>
      <c r="AN406" s="16">
        <f t="shared" ca="1" si="534"/>
        <v>3.0324966666666668</v>
      </c>
      <c r="AO406" s="16">
        <f t="shared" ca="1" si="534"/>
        <v>3.2105266666666665</v>
      </c>
      <c r="AP406" s="16">
        <f t="shared" ca="1" si="534"/>
        <v>3.6211733333333331</v>
      </c>
      <c r="AQ406" s="16">
        <f t="shared" ca="1" si="534"/>
        <v>6.6466099999999999</v>
      </c>
      <c r="AR406" s="16"/>
      <c r="AU406" s="33">
        <f t="shared" ca="1" si="536"/>
        <v>3.3457066666666666</v>
      </c>
      <c r="AV406" s="15">
        <f t="shared" ca="1" si="537"/>
        <v>22</v>
      </c>
      <c r="AW406" s="33">
        <f t="shared" ca="1" si="538"/>
        <v>3.4043133333333335</v>
      </c>
      <c r="AX406" s="15">
        <f t="shared" ca="1" si="539"/>
        <v>33</v>
      </c>
      <c r="AY406" s="35">
        <f t="shared" ca="1" si="540"/>
        <v>1.7215414953970231E-2</v>
      </c>
    </row>
    <row r="407" spans="1:51" x14ac:dyDescent="0.3">
      <c r="A407" s="133">
        <v>401</v>
      </c>
      <c r="B407" s="12" t="s">
        <v>12</v>
      </c>
      <c r="C407" s="13">
        <f ca="1">VLOOKUP($B407,OFFSET(Push!$N$2,2,0,78,5),4,FALSE)</f>
        <v>26</v>
      </c>
      <c r="D407" s="13">
        <f ca="1">VLOOKUP($B407,OFFSET(WLC!$B$1179,2,Sintesi!D$3,78,5),4,FALSE)</f>
        <v>77</v>
      </c>
      <c r="E407" s="13">
        <f ca="1">VLOOKUP($B407,OFFSET(WLC!$B$1179,2,Sintesi!E$3,78,5),4,FALSE)</f>
        <v>95.5</v>
      </c>
      <c r="F407" s="13">
        <f ca="1">VLOOKUP($B407,OFFSET(WLC!$B$1179,2,Sintesi!F$3,78,5),4,FALSE)</f>
        <v>108</v>
      </c>
      <c r="G407" s="13">
        <f ca="1">VLOOKUP($B407,OFFSET(WLC!$B$1179,2,Sintesi!G$3,78,5),4,FALSE)</f>
        <v>108</v>
      </c>
      <c r="H407" s="13">
        <f ca="1">VLOOKUP($B407,OFFSET(WLC!$B$1179,2,Sintesi!H$3,78,5),4,FALSE)</f>
        <v>125.5</v>
      </c>
      <c r="I407" s="13">
        <f ca="1">VLOOKUP($B407,OFFSET(WLC!$B$1179,2,Sintesi!I$3,78,5),4,FALSE)</f>
        <v>111</v>
      </c>
      <c r="J407" s="13">
        <f ca="1">VLOOKUP($B407,OFFSET(WLC!$B$1179,2,Sintesi!J$3,78,5),4,FALSE)</f>
        <v>141.5</v>
      </c>
      <c r="K407" s="13">
        <f ca="1">VLOOKUP($B407,OFFSET(WLC!$B$1179,2,Sintesi!K$3,78,5),4,FALSE)</f>
        <v>126</v>
      </c>
      <c r="L407" s="13">
        <f ca="1">VLOOKUP($B407,OFFSET(WLC!$B$1179,2,Sintesi!L$3,78,5),4,FALSE)</f>
        <v>111</v>
      </c>
      <c r="M407" s="13">
        <f ca="1">VLOOKUP($B407,OFFSET(WLC!$B$1179,2,Sintesi!M$3,78,5),4,FALSE)</f>
        <v>141.5</v>
      </c>
      <c r="N407" s="13">
        <f ca="1">VLOOKUP($B407,OFFSET(WLC!$B$1179,2,Sintesi!N$3,78,5),4,FALSE)</f>
        <v>126</v>
      </c>
      <c r="O407" s="13">
        <f ca="1">VLOOKUP($B407,OFFSET(WLC!$B$1179,2,Sintesi!O$3,78,5),4,FALSE)</f>
        <v>128.5</v>
      </c>
      <c r="P407" s="13">
        <f ca="1">VLOOKUP($B407,OFFSET(WLC!$B$1179,2,Sintesi!P$3,78,5),4,FALSE)</f>
        <v>124</v>
      </c>
      <c r="Q407" s="13">
        <f ca="1">VLOOKUP($B407,OFFSET(WLC!$B$1179,2,Sintesi!Q$3,78,5),4,FALSE)</f>
        <v>109.5</v>
      </c>
      <c r="R407" s="13">
        <f ca="1">VLOOKUP($B407,OFFSET(WLC!$B$1179,2,Sintesi!R$3,78,5),4,FALSE)</f>
        <v>155.5</v>
      </c>
      <c r="S407" s="13"/>
      <c r="Y407" s="15">
        <v>0.12</v>
      </c>
      <c r="Z407" s="15">
        <f t="shared" si="541"/>
        <v>0.06</v>
      </c>
      <c r="AA407" s="20">
        <v>0.5</v>
      </c>
      <c r="AB407" s="16">
        <f t="shared" ca="1" si="535"/>
        <v>3.1339433333333337</v>
      </c>
      <c r="AC407" s="16">
        <f t="shared" ca="1" si="534"/>
        <v>3.1154466666666663</v>
      </c>
      <c r="AD407" s="16">
        <f t="shared" ca="1" si="534"/>
        <v>3.1055816666666667</v>
      </c>
      <c r="AE407" s="16">
        <f t="shared" ca="1" si="534"/>
        <v>3.0912433333333338</v>
      </c>
      <c r="AF407" s="16">
        <f t="shared" ca="1" si="534"/>
        <v>3.0696733333333337</v>
      </c>
      <c r="AG407" s="16">
        <f t="shared" ca="1" si="534"/>
        <v>3.04508</v>
      </c>
      <c r="AH407" s="16">
        <f t="shared" ca="1" si="534"/>
        <v>3.0097316666666662</v>
      </c>
      <c r="AI407" s="16">
        <f t="shared" ca="1" si="534"/>
        <v>2.9662983333333335</v>
      </c>
      <c r="AJ407" s="16">
        <f t="shared" ca="1" si="534"/>
        <v>2.9066166666666664</v>
      </c>
      <c r="AK407" s="16">
        <f t="shared" ca="1" si="534"/>
        <v>3.0097316666666662</v>
      </c>
      <c r="AL407" s="16">
        <f t="shared" ca="1" si="534"/>
        <v>2.9662983333333335</v>
      </c>
      <c r="AM407" s="16">
        <f t="shared" ca="1" si="534"/>
        <v>2.9066166666666664</v>
      </c>
      <c r="AN407" s="16">
        <f t="shared" ca="1" si="534"/>
        <v>2.8294733333333335</v>
      </c>
      <c r="AO407" s="16">
        <f t="shared" ca="1" si="534"/>
        <v>2.8059733333333332</v>
      </c>
      <c r="AP407" s="16">
        <f t="shared" ca="1" si="534"/>
        <v>2.8622616666666665</v>
      </c>
      <c r="AQ407" s="16">
        <f t="shared" ca="1" si="534"/>
        <v>4.1722250000000001</v>
      </c>
      <c r="AR407" s="16"/>
      <c r="AU407" s="33">
        <f t="shared" ca="1" si="536"/>
        <v>3.0324966666666668</v>
      </c>
      <c r="AV407" s="15">
        <f t="shared" ca="1" si="537"/>
        <v>16</v>
      </c>
      <c r="AW407" s="33">
        <f t="shared" ca="1" si="538"/>
        <v>3.2240666666666669</v>
      </c>
      <c r="AX407" s="15">
        <f t="shared" ca="1" si="539"/>
        <v>33</v>
      </c>
      <c r="AY407" s="35">
        <f t="shared" ca="1" si="540"/>
        <v>5.9418746510618063E-2</v>
      </c>
    </row>
    <row r="408" spans="1:51" x14ac:dyDescent="0.3">
      <c r="A408" s="133">
        <v>402</v>
      </c>
      <c r="B408" s="12" t="s">
        <v>13</v>
      </c>
      <c r="C408" s="13">
        <f ca="1">VLOOKUP($B408,OFFSET(Push!$N$2,2,0,78,5),4,FALSE)</f>
        <v>17.472899999999999</v>
      </c>
      <c r="D408" s="13">
        <f ca="1">VLOOKUP($B408,OFFSET(WLC!$B$1179,2,Sintesi!D$3,78,5),4,FALSE)</f>
        <v>17.433489999999999</v>
      </c>
      <c r="E408" s="13">
        <f ca="1">VLOOKUP($B408,OFFSET(WLC!$B$1179,2,Sintesi!E$3,78,5),4,FALSE)</f>
        <v>17.362660000000002</v>
      </c>
      <c r="F408" s="13">
        <f ca="1">VLOOKUP($B408,OFFSET(WLC!$B$1179,2,Sintesi!F$3,78,5),4,FALSE)</f>
        <v>17.291340000000002</v>
      </c>
      <c r="G408" s="13">
        <f ca="1">VLOOKUP($B408,OFFSET(WLC!$B$1179,2,Sintesi!G$3,78,5),4,FALSE)</f>
        <v>17.223839999999999</v>
      </c>
      <c r="H408" s="13">
        <f ca="1">VLOOKUP($B408,OFFSET(WLC!$B$1179,2,Sintesi!H$3,78,5),4,FALSE)</f>
        <v>17.123699999999999</v>
      </c>
      <c r="I408" s="13">
        <f ca="1">VLOOKUP($B408,OFFSET(WLC!$B$1179,2,Sintesi!I$3,78,5),4,FALSE)</f>
        <v>16.97015</v>
      </c>
      <c r="J408" s="13">
        <f ca="1">VLOOKUP($B408,OFFSET(WLC!$B$1179,2,Sintesi!J$3,78,5),4,FALSE)</f>
        <v>16.81691</v>
      </c>
      <c r="K408" s="13">
        <f ca="1">VLOOKUP($B408,OFFSET(WLC!$B$1179,2,Sintesi!K$3,78,5),4,FALSE)</f>
        <v>16.72147</v>
      </c>
      <c r="L408" s="13">
        <f ca="1">VLOOKUP($B408,OFFSET(WLC!$B$1179,2,Sintesi!L$3,78,5),4,FALSE)</f>
        <v>16.97015</v>
      </c>
      <c r="M408" s="13">
        <f ca="1">VLOOKUP($B408,OFFSET(WLC!$B$1179,2,Sintesi!M$3,78,5),4,FALSE)</f>
        <v>16.81691</v>
      </c>
      <c r="N408" s="13">
        <f ca="1">VLOOKUP($B408,OFFSET(WLC!$B$1179,2,Sintesi!N$3,78,5),4,FALSE)</f>
        <v>16.72147</v>
      </c>
      <c r="O408" s="13">
        <f ca="1">VLOOKUP($B408,OFFSET(WLC!$B$1179,2,Sintesi!O$3,78,5),4,FALSE)</f>
        <v>16.556519999999999</v>
      </c>
      <c r="P408" s="13">
        <f ca="1">VLOOKUP($B408,OFFSET(WLC!$B$1179,2,Sintesi!P$3,78,5),4,FALSE)</f>
        <v>16.347190000000001</v>
      </c>
      <c r="Q408" s="13">
        <f ca="1">VLOOKUP($B408,OFFSET(WLC!$B$1179,2,Sintesi!Q$3,78,5),4,FALSE)</f>
        <v>15.64176</v>
      </c>
      <c r="R408" s="13">
        <f ca="1">VLOOKUP($B408,OFFSET(WLC!$B$1179,2,Sintesi!R$3,78,5),4,FALSE)</f>
        <v>18.155729999999998</v>
      </c>
      <c r="S408" s="13"/>
      <c r="Y408" s="15">
        <v>0.12</v>
      </c>
      <c r="Z408" s="15">
        <f t="shared" si="541"/>
        <v>3.9999999999999994E-2</v>
      </c>
      <c r="AA408" s="20">
        <f>1/3</f>
        <v>0.33333333333333331</v>
      </c>
      <c r="AB408" s="16">
        <f t="shared" ca="1" si="535"/>
        <v>3.1039022222222226</v>
      </c>
      <c r="AC408" s="16">
        <f t="shared" ca="1" si="534"/>
        <v>3.0830977777777777</v>
      </c>
      <c r="AD408" s="16">
        <f t="shared" ca="1" si="534"/>
        <v>3.0725711111111109</v>
      </c>
      <c r="AE408" s="16">
        <f t="shared" ca="1" si="534"/>
        <v>3.0576822222222226</v>
      </c>
      <c r="AF408" s="16">
        <f t="shared" ca="1" si="534"/>
        <v>3.0367655555555557</v>
      </c>
      <c r="AG408" s="16">
        <f t="shared" ca="1" si="534"/>
        <v>3.0098266666666667</v>
      </c>
      <c r="AH408" s="16">
        <f t="shared" ca="1" si="534"/>
        <v>2.972401111111111</v>
      </c>
      <c r="AI408" s="16">
        <f t="shared" ca="1" si="534"/>
        <v>2.9233355555555556</v>
      </c>
      <c r="AJ408" s="16">
        <f t="shared" ca="1" si="534"/>
        <v>2.8544544444444444</v>
      </c>
      <c r="AK408" s="16">
        <f t="shared" ca="1" si="534"/>
        <v>2.972401111111111</v>
      </c>
      <c r="AL408" s="16">
        <f t="shared" ca="1" si="534"/>
        <v>2.9233355555555556</v>
      </c>
      <c r="AM408" s="16">
        <f t="shared" ca="1" si="534"/>
        <v>2.8544544444444444</v>
      </c>
      <c r="AN408" s="16">
        <f t="shared" ca="1" si="534"/>
        <v>2.7617988888888889</v>
      </c>
      <c r="AO408" s="16">
        <f t="shared" ca="1" si="534"/>
        <v>2.671122222222222</v>
      </c>
      <c r="AP408" s="16">
        <f t="shared" ca="1" si="534"/>
        <v>2.6092911111111108</v>
      </c>
      <c r="AQ408" s="16">
        <f t="shared" ca="1" si="534"/>
        <v>3.3474300000000001</v>
      </c>
      <c r="AR408" s="16"/>
      <c r="AU408" s="33">
        <f t="shared" ca="1" si="536"/>
        <v>2.8059733333333332</v>
      </c>
      <c r="AV408" s="15">
        <f t="shared" ca="1" si="537"/>
        <v>14</v>
      </c>
      <c r="AW408" s="33">
        <f t="shared" ca="1" si="538"/>
        <v>3.1339433333333337</v>
      </c>
      <c r="AX408" s="15">
        <f t="shared" ca="1" si="539"/>
        <v>33</v>
      </c>
      <c r="AY408" s="35">
        <f t="shared" ca="1" si="540"/>
        <v>0.10465090306887079</v>
      </c>
    </row>
    <row r="409" spans="1:51" x14ac:dyDescent="0.3">
      <c r="A409" s="133">
        <v>403</v>
      </c>
      <c r="B409" s="12" t="s">
        <v>14</v>
      </c>
      <c r="C409" s="31">
        <f ca="1">VLOOKUP($B409,OFFSET(Push!$N$2,2,0,78,5),4,FALSE)</f>
        <v>15.571619999999999</v>
      </c>
      <c r="D409" s="31">
        <f ca="1">VLOOKUP($B409,OFFSET(WLC!$B$1179,2,Sintesi!D$3,78,5),4,FALSE)</f>
        <v>15.386749999999999</v>
      </c>
      <c r="E409" s="31">
        <f ca="1">VLOOKUP($B409,OFFSET(WLC!$B$1179,2,Sintesi!E$3,78,5),4,FALSE)</f>
        <v>15.28337</v>
      </c>
      <c r="F409" s="31">
        <f ca="1">VLOOKUP($B409,OFFSET(WLC!$B$1179,2,Sintesi!F$3,78,5),4,FALSE)</f>
        <v>15.20858</v>
      </c>
      <c r="G409" s="31">
        <f ca="1">VLOOKUP($B409,OFFSET(WLC!$B$1179,2,Sintesi!G$3,78,5),4,FALSE)</f>
        <v>15.17849</v>
      </c>
      <c r="H409" s="31">
        <f ca="1">VLOOKUP($B409,OFFSET(WLC!$B$1179,2,Sintesi!H$3,78,5),4,FALSE)</f>
        <v>15.019539999999999</v>
      </c>
      <c r="I409" s="31">
        <f ca="1">VLOOKUP($B409,OFFSET(WLC!$B$1179,2,Sintesi!I$3,78,5),4,FALSE)</f>
        <v>14.734870000000001</v>
      </c>
      <c r="J409" s="31">
        <f ca="1">VLOOKUP($B409,OFFSET(WLC!$B$1179,2,Sintesi!J$3,78,5),4,FALSE)</f>
        <v>14.4421</v>
      </c>
      <c r="K409" s="31">
        <f ca="1">VLOOKUP($B409,OFFSET(WLC!$B$1179,2,Sintesi!K$3,78,5),4,FALSE)</f>
        <v>13.91272</v>
      </c>
      <c r="L409" s="31">
        <f ca="1">VLOOKUP($B409,OFFSET(WLC!$B$1179,2,Sintesi!L$3,78,5),4,FALSE)</f>
        <v>14.734870000000001</v>
      </c>
      <c r="M409" s="31">
        <f ca="1">VLOOKUP($B409,OFFSET(WLC!$B$1179,2,Sintesi!M$3,78,5),4,FALSE)</f>
        <v>14.4421</v>
      </c>
      <c r="N409" s="31">
        <f ca="1">VLOOKUP($B409,OFFSET(WLC!$B$1179,2,Sintesi!N$3,78,5),4,FALSE)</f>
        <v>13.91272</v>
      </c>
      <c r="O409" s="31">
        <f ca="1">VLOOKUP($B409,OFFSET(WLC!$B$1179,2,Sintesi!O$3,78,5),4,FALSE)</f>
        <v>13.203989999999999</v>
      </c>
      <c r="P409" s="31">
        <f ca="1">VLOOKUP($B409,OFFSET(WLC!$B$1179,2,Sintesi!P$3,78,5),4,FALSE)</f>
        <v>11.548859999999999</v>
      </c>
      <c r="Q409" s="31">
        <f ca="1">VLOOKUP($B409,OFFSET(WLC!$B$1179,2,Sintesi!Q$3,78,5),4,FALSE)</f>
        <v>9.5732900000000001</v>
      </c>
      <c r="R409" s="31">
        <f ca="1">VLOOKUP($B409,OFFSET(WLC!$B$1179,2,Sintesi!R$3,78,5),4,FALSE)</f>
        <v>7.0488099999999996</v>
      </c>
      <c r="S409" s="31"/>
      <c r="Y409" s="15">
        <v>0.12</v>
      </c>
      <c r="Z409" s="15">
        <f t="shared" si="541"/>
        <v>0.03</v>
      </c>
      <c r="AA409" s="20">
        <v>0.25</v>
      </c>
      <c r="AB409" s="16">
        <f t="shared" ca="1" si="535"/>
        <v>3.088881666666667</v>
      </c>
      <c r="AC409" s="16">
        <f t="shared" ca="1" si="534"/>
        <v>3.066923333333333</v>
      </c>
      <c r="AD409" s="16">
        <f t="shared" ca="1" si="534"/>
        <v>3.0560658333333333</v>
      </c>
      <c r="AE409" s="16">
        <f t="shared" ca="1" si="534"/>
        <v>3.0409016666666671</v>
      </c>
      <c r="AF409" s="16">
        <f t="shared" ca="1" si="534"/>
        <v>3.0203116666666667</v>
      </c>
      <c r="AG409" s="16">
        <f t="shared" ca="1" si="534"/>
        <v>2.9922</v>
      </c>
      <c r="AH409" s="16">
        <f t="shared" ca="1" si="534"/>
        <v>2.953735833333333</v>
      </c>
      <c r="AI409" s="16">
        <f t="shared" ca="1" si="534"/>
        <v>2.9018541666666668</v>
      </c>
      <c r="AJ409" s="16">
        <f t="shared" ca="1" si="534"/>
        <v>2.8283733333333334</v>
      </c>
      <c r="AK409" s="16">
        <f t="shared" ca="1" si="534"/>
        <v>2.953735833333333</v>
      </c>
      <c r="AL409" s="16">
        <f t="shared" ca="1" si="534"/>
        <v>2.9018541666666668</v>
      </c>
      <c r="AM409" s="16">
        <f t="shared" ca="1" si="534"/>
        <v>2.8283733333333334</v>
      </c>
      <c r="AN409" s="16">
        <f t="shared" ca="1" si="534"/>
        <v>2.7279616666666668</v>
      </c>
      <c r="AO409" s="16">
        <f t="shared" ca="1" si="534"/>
        <v>2.6036966666666665</v>
      </c>
      <c r="AP409" s="16">
        <f t="shared" ca="1" si="534"/>
        <v>2.4828058333333329</v>
      </c>
      <c r="AQ409" s="16">
        <f t="shared" ca="1" si="534"/>
        <v>2.9350325000000002</v>
      </c>
      <c r="AR409" s="16"/>
      <c r="AU409" s="33">
        <f t="shared" ca="1" si="536"/>
        <v>2.6092911111111108</v>
      </c>
      <c r="AV409" s="15">
        <f t="shared" ca="1" si="537"/>
        <v>12</v>
      </c>
      <c r="AW409" s="33">
        <f t="shared" ca="1" si="538"/>
        <v>3.1039022222222226</v>
      </c>
      <c r="AX409" s="15">
        <f t="shared" ca="1" si="539"/>
        <v>33</v>
      </c>
      <c r="AY409" s="35">
        <f t="shared" ca="1" si="540"/>
        <v>0.15935138277551719</v>
      </c>
    </row>
    <row r="410" spans="1:51" x14ac:dyDescent="0.3">
      <c r="A410" s="133">
        <v>404</v>
      </c>
      <c r="B410" s="17" t="s">
        <v>30</v>
      </c>
      <c r="C410" s="18">
        <f ca="1">VLOOKUP($B410,OFFSET(Push!$N$2,2,0,78,5),4,FALSE)</f>
        <v>35.468299999999999</v>
      </c>
      <c r="D410" s="18">
        <f ca="1">VLOOKUP($B410,OFFSET(WLC!$B$1179,2,Sintesi!D$3,78,5),4,FALSE)</f>
        <v>35.271259999999998</v>
      </c>
      <c r="E410" s="18">
        <f ca="1">VLOOKUP($B410,OFFSET(WLC!$B$1179,2,Sintesi!E$3,78,5),4,FALSE)</f>
        <v>35.234740000000002</v>
      </c>
      <c r="F410" s="18">
        <f ca="1">VLOOKUP($B410,OFFSET(WLC!$B$1179,2,Sintesi!F$3,78,5),4,FALSE)</f>
        <v>35.030709999999999</v>
      </c>
      <c r="G410" s="18">
        <f ca="1">VLOOKUP($B410,OFFSET(WLC!$B$1179,2,Sintesi!G$3,78,5),4,FALSE)</f>
        <v>34.595100000000002</v>
      </c>
      <c r="H410" s="18">
        <f ca="1">VLOOKUP($B410,OFFSET(WLC!$B$1179,2,Sintesi!H$3,78,5),4,FALSE)</f>
        <v>34.179400000000001</v>
      </c>
      <c r="I410" s="18">
        <f ca="1">VLOOKUP($B410,OFFSET(WLC!$B$1179,2,Sintesi!I$3,78,5),4,FALSE)</f>
        <v>33.828440000000001</v>
      </c>
      <c r="J410" s="18">
        <f ca="1">VLOOKUP($B410,OFFSET(WLC!$B$1179,2,Sintesi!J$3,78,5),4,FALSE)</f>
        <v>33.03951</v>
      </c>
      <c r="K410" s="18">
        <f ca="1">VLOOKUP($B410,OFFSET(WLC!$B$1179,2,Sintesi!K$3,78,5),4,FALSE)</f>
        <v>32.113999999999997</v>
      </c>
      <c r="L410" s="18">
        <f ca="1">VLOOKUP($B410,OFFSET(WLC!$B$1179,2,Sintesi!L$3,78,5),4,FALSE)</f>
        <v>33.828440000000001</v>
      </c>
      <c r="M410" s="18">
        <f ca="1">VLOOKUP($B410,OFFSET(WLC!$B$1179,2,Sintesi!M$3,78,5),4,FALSE)</f>
        <v>33.03951</v>
      </c>
      <c r="N410" s="18">
        <f ca="1">VLOOKUP($B410,OFFSET(WLC!$B$1179,2,Sintesi!N$3,78,5),4,FALSE)</f>
        <v>32.113999999999997</v>
      </c>
      <c r="O410" s="18">
        <f ca="1">VLOOKUP($B410,OFFSET(WLC!$B$1179,2,Sintesi!O$3,78,5),4,FALSE)</f>
        <v>30.730709999999998</v>
      </c>
      <c r="P410" s="18">
        <f ca="1">VLOOKUP($B410,OFFSET(WLC!$B$1179,2,Sintesi!P$3,78,5),4,FALSE)</f>
        <v>29.16019</v>
      </c>
      <c r="Q410" s="18">
        <f ca="1">VLOOKUP($B410,OFFSET(WLC!$B$1179,2,Sintesi!Q$3,78,5),4,FALSE)</f>
        <v>26.61937</v>
      </c>
      <c r="R410" s="18">
        <f ca="1">VLOOKUP($B410,OFFSET(WLC!$B$1179,2,Sintesi!R$3,78,5),4,FALSE)</f>
        <v>22.800820000000002</v>
      </c>
      <c r="S410" s="18"/>
      <c r="AU410" s="33">
        <f t="shared" ca="1" si="536"/>
        <v>2.4828058333333329</v>
      </c>
      <c r="AV410" s="15">
        <f t="shared" ca="1" si="537"/>
        <v>12</v>
      </c>
      <c r="AW410" s="33">
        <f t="shared" ca="1" si="538"/>
        <v>3.088881666666667</v>
      </c>
      <c r="AX410" s="15">
        <f t="shared" ca="1" si="539"/>
        <v>33</v>
      </c>
      <c r="AY410" s="35">
        <f t="shared" ca="1" si="540"/>
        <v>0.19621205948862852</v>
      </c>
    </row>
    <row r="411" spans="1:51" x14ac:dyDescent="0.3">
      <c r="A411" s="133">
        <v>405</v>
      </c>
      <c r="B411" s="17" t="s">
        <v>33</v>
      </c>
      <c r="C411" s="18">
        <f ca="1">VLOOKUP($B411,OFFSET(Push!$N$2,2,0,78,5),4,FALSE)</f>
        <v>101.24485</v>
      </c>
      <c r="D411" s="18">
        <f ca="1">VLOOKUP($B411,OFFSET(WLC!$B$1179,2,Sintesi!D$3,78,5),4,FALSE)</f>
        <v>100.73358</v>
      </c>
      <c r="E411" s="18">
        <f ca="1">VLOOKUP($B411,OFFSET(WLC!$B$1179,2,Sintesi!E$3,78,5),4,FALSE)</f>
        <v>100.70610000000001</v>
      </c>
      <c r="F411" s="18">
        <f ca="1">VLOOKUP($B411,OFFSET(WLC!$B$1179,2,Sintesi!F$3,78,5),4,FALSE)</f>
        <v>100.02030000000001</v>
      </c>
      <c r="G411" s="18">
        <f ca="1">VLOOKUP($B411,OFFSET(WLC!$B$1179,2,Sintesi!G$3,78,5),4,FALSE)</f>
        <v>98.502489999999995</v>
      </c>
      <c r="H411" s="18">
        <f ca="1">VLOOKUP($B411,OFFSET(WLC!$B$1179,2,Sintesi!H$3,78,5),4,FALSE)</f>
        <v>97.373509999999996</v>
      </c>
      <c r="I411" s="18">
        <f ca="1">VLOOKUP($B411,OFFSET(WLC!$B$1179,2,Sintesi!I$3,78,5),4,FALSE)</f>
        <v>96.299170000000004</v>
      </c>
      <c r="J411" s="18">
        <f ca="1">VLOOKUP($B411,OFFSET(WLC!$B$1179,2,Sintesi!J$3,78,5),4,FALSE)</f>
        <v>93.645099999999999</v>
      </c>
      <c r="K411" s="18">
        <f ca="1">VLOOKUP($B411,OFFSET(WLC!$B$1179,2,Sintesi!K$3,78,5),4,FALSE)</f>
        <v>91.040959999999998</v>
      </c>
      <c r="L411" s="18">
        <f ca="1">VLOOKUP($B411,OFFSET(WLC!$B$1179,2,Sintesi!L$3,78,5),4,FALSE)</f>
        <v>96.299170000000004</v>
      </c>
      <c r="M411" s="18">
        <f ca="1">VLOOKUP($B411,OFFSET(WLC!$B$1179,2,Sintesi!M$3,78,5),4,FALSE)</f>
        <v>93.645099999999999</v>
      </c>
      <c r="N411" s="18">
        <f ca="1">VLOOKUP($B411,OFFSET(WLC!$B$1179,2,Sintesi!N$3,78,5),4,FALSE)</f>
        <v>91.040959999999998</v>
      </c>
      <c r="O411" s="18">
        <f ca="1">VLOOKUP($B411,OFFSET(WLC!$B$1179,2,Sintesi!O$3,78,5),4,FALSE)</f>
        <v>86.926000000000002</v>
      </c>
      <c r="P411" s="18">
        <f ca="1">VLOOKUP($B411,OFFSET(WLC!$B$1179,2,Sintesi!P$3,78,5),4,FALSE)</f>
        <v>81.922460000000001</v>
      </c>
      <c r="Q411" s="18">
        <f ca="1">VLOOKUP($B411,OFFSET(WLC!$B$1179,2,Sintesi!Q$3,78,5),4,FALSE)</f>
        <v>74.365979999999993</v>
      </c>
      <c r="R411" s="18">
        <f ca="1">VLOOKUP($B411,OFFSET(WLC!$B$1179,2,Sintesi!R$3,78,5),4,FALSE)</f>
        <v>63.098709999999997</v>
      </c>
      <c r="S411" s="18"/>
      <c r="Y411" s="14" t="s">
        <v>75</v>
      </c>
    </row>
    <row r="412" spans="1:51" x14ac:dyDescent="0.3">
      <c r="A412" s="133">
        <v>406</v>
      </c>
      <c r="B412" s="12" t="s">
        <v>43</v>
      </c>
      <c r="C412" s="13">
        <f ca="1">VLOOKUP($B412,OFFSET(Push!$N$2,2,0,78,5),4,FALSE)</f>
        <v>5.9113800000000003</v>
      </c>
      <c r="D412" s="13">
        <f ca="1">VLOOKUP($B412,OFFSET(WLC!$B$1179,2,Sintesi!D$3,78,5),4,FALSE)</f>
        <v>5.8785400000000001</v>
      </c>
      <c r="E412" s="13">
        <f ca="1">VLOOKUP($B412,OFFSET(WLC!$B$1179,2,Sintesi!E$3,78,5),4,FALSE)</f>
        <v>5.8724600000000002</v>
      </c>
      <c r="F412" s="13">
        <f ca="1">VLOOKUP($B412,OFFSET(WLC!$B$1179,2,Sintesi!F$3,78,5),4,FALSE)</f>
        <v>5.8384499999999999</v>
      </c>
      <c r="G412" s="13">
        <f ca="1">VLOOKUP($B412,OFFSET(WLC!$B$1179,2,Sintesi!G$3,78,5),4,FALSE)</f>
        <v>5.7658500000000004</v>
      </c>
      <c r="H412" s="13">
        <f ca="1">VLOOKUP($B412,OFFSET(WLC!$B$1179,2,Sintesi!H$3,78,5),4,FALSE)</f>
        <v>5.6965700000000004</v>
      </c>
      <c r="I412" s="13">
        <f ca="1">VLOOKUP($B412,OFFSET(WLC!$B$1179,2,Sintesi!I$3,78,5),4,FALSE)</f>
        <v>5.6380699999999999</v>
      </c>
      <c r="J412" s="13">
        <f ca="1">VLOOKUP($B412,OFFSET(WLC!$B$1179,2,Sintesi!J$3,78,5),4,FALSE)</f>
        <v>5.5065799999999996</v>
      </c>
      <c r="K412" s="13">
        <f ca="1">VLOOKUP($B412,OFFSET(WLC!$B$1179,2,Sintesi!K$3,78,5),4,FALSE)</f>
        <v>5.3523300000000003</v>
      </c>
      <c r="L412" s="13">
        <f ca="1">VLOOKUP($B412,OFFSET(WLC!$B$1179,2,Sintesi!L$3,78,5),4,FALSE)</f>
        <v>5.6380699999999999</v>
      </c>
      <c r="M412" s="13">
        <f ca="1">VLOOKUP($B412,OFFSET(WLC!$B$1179,2,Sintesi!M$3,78,5),4,FALSE)</f>
        <v>5.5065799999999996</v>
      </c>
      <c r="N412" s="13">
        <f ca="1">VLOOKUP($B412,OFFSET(WLC!$B$1179,2,Sintesi!N$3,78,5),4,FALSE)</f>
        <v>5.3523300000000003</v>
      </c>
      <c r="O412" s="13">
        <f ca="1">VLOOKUP($B412,OFFSET(WLC!$B$1179,2,Sintesi!O$3,78,5),4,FALSE)</f>
        <v>5.1217899999999998</v>
      </c>
      <c r="P412" s="13">
        <f ca="1">VLOOKUP($B412,OFFSET(WLC!$B$1179,2,Sintesi!P$3,78,5),4,FALSE)</f>
        <v>4.8600300000000001</v>
      </c>
      <c r="Q412" s="13">
        <f ca="1">VLOOKUP($B412,OFFSET(WLC!$B$1179,2,Sintesi!Q$3,78,5),4,FALSE)</f>
        <v>4.4365600000000001</v>
      </c>
      <c r="R412" s="13">
        <f ca="1">VLOOKUP($B412,OFFSET(WLC!$B$1179,2,Sintesi!R$3,78,5),4,FALSE)</f>
        <v>3.8001399999999999</v>
      </c>
      <c r="S412" s="13"/>
      <c r="Y412" s="9" t="s">
        <v>71</v>
      </c>
      <c r="Z412" s="9" t="s">
        <v>72</v>
      </c>
      <c r="AA412" s="9" t="s">
        <v>74</v>
      </c>
      <c r="AB412" s="30" t="str">
        <f t="shared" ref="AB412:AR412" si="542">AB398</f>
        <v>Push</v>
      </c>
      <c r="AC412" s="9">
        <f t="shared" ca="1" si="542"/>
        <v>32</v>
      </c>
      <c r="AD412" s="9">
        <f t="shared" ca="1" si="542"/>
        <v>30</v>
      </c>
      <c r="AE412" s="9">
        <f t="shared" ca="1" si="542"/>
        <v>28</v>
      </c>
      <c r="AF412" s="9">
        <f t="shared" ca="1" si="542"/>
        <v>26</v>
      </c>
      <c r="AG412" s="9">
        <f t="shared" ca="1" si="542"/>
        <v>24</v>
      </c>
      <c r="AH412" s="9">
        <f t="shared" ca="1" si="542"/>
        <v>22</v>
      </c>
      <c r="AI412" s="9">
        <f t="shared" ca="1" si="542"/>
        <v>20</v>
      </c>
      <c r="AJ412" s="9">
        <f t="shared" ca="1" si="542"/>
        <v>18</v>
      </c>
      <c r="AK412" s="9">
        <f t="shared" ca="1" si="542"/>
        <v>22</v>
      </c>
      <c r="AL412" s="9">
        <f t="shared" ca="1" si="542"/>
        <v>20</v>
      </c>
      <c r="AM412" s="9">
        <f t="shared" ca="1" si="542"/>
        <v>18</v>
      </c>
      <c r="AN412" s="9">
        <f t="shared" ca="1" si="542"/>
        <v>16</v>
      </c>
      <c r="AO412" s="9">
        <f t="shared" ca="1" si="542"/>
        <v>14</v>
      </c>
      <c r="AP412" s="9">
        <f t="shared" ca="1" si="542"/>
        <v>12</v>
      </c>
      <c r="AQ412" s="9">
        <f t="shared" ca="1" si="542"/>
        <v>10</v>
      </c>
      <c r="AR412" s="9" t="str">
        <f t="shared" si="542"/>
        <v>ND</v>
      </c>
    </row>
    <row r="413" spans="1:51" x14ac:dyDescent="0.3">
      <c r="A413" s="133">
        <v>407</v>
      </c>
      <c r="B413" s="12" t="s">
        <v>44</v>
      </c>
      <c r="C413" s="13">
        <f ca="1">VLOOKUP($B413,OFFSET(Push!$N$2,2,0,78,5),4,FALSE)</f>
        <v>6.56534</v>
      </c>
      <c r="D413" s="13">
        <f ca="1">VLOOKUP($B413,OFFSET(WLC!$B$1179,2,Sintesi!D$3,78,5),4,FALSE)</f>
        <v>6.5097800000000001</v>
      </c>
      <c r="E413" s="13">
        <f ca="1">VLOOKUP($B413,OFFSET(WLC!$B$1179,2,Sintesi!E$3,78,5),4,FALSE)</f>
        <v>6.4937399999999998</v>
      </c>
      <c r="F413" s="13">
        <f ca="1">VLOOKUP($B413,OFFSET(WLC!$B$1179,2,Sintesi!F$3,78,5),4,FALSE)</f>
        <v>6.4515200000000004</v>
      </c>
      <c r="G413" s="13">
        <f ca="1">VLOOKUP($B413,OFFSET(WLC!$B$1179,2,Sintesi!G$3,78,5),4,FALSE)</f>
        <v>6.3640100000000004</v>
      </c>
      <c r="H413" s="13">
        <f ca="1">VLOOKUP($B413,OFFSET(WLC!$B$1179,2,Sintesi!H$3,78,5),4,FALSE)</f>
        <v>6.27773</v>
      </c>
      <c r="I413" s="13">
        <f ca="1">VLOOKUP($B413,OFFSET(WLC!$B$1179,2,Sintesi!I$3,78,5),4,FALSE)</f>
        <v>6.1975499999999997</v>
      </c>
      <c r="J413" s="13">
        <f ca="1">VLOOKUP($B413,OFFSET(WLC!$B$1179,2,Sintesi!J$3,78,5),4,FALSE)</f>
        <v>6.0358599999999996</v>
      </c>
      <c r="K413" s="13">
        <f ca="1">VLOOKUP($B413,OFFSET(WLC!$B$1179,2,Sintesi!K$3,78,5),4,FALSE)</f>
        <v>5.8524799999999999</v>
      </c>
      <c r="L413" s="13">
        <f ca="1">VLOOKUP($B413,OFFSET(WLC!$B$1179,2,Sintesi!L$3,78,5),4,FALSE)</f>
        <v>6.1975499999999997</v>
      </c>
      <c r="M413" s="13">
        <f ca="1">VLOOKUP($B413,OFFSET(WLC!$B$1179,2,Sintesi!M$3,78,5),4,FALSE)</f>
        <v>6.0358599999999996</v>
      </c>
      <c r="N413" s="13">
        <f ca="1">VLOOKUP($B413,OFFSET(WLC!$B$1179,2,Sintesi!N$3,78,5),4,FALSE)</f>
        <v>5.8524799999999999</v>
      </c>
      <c r="O413" s="13">
        <f ca="1">VLOOKUP($B413,OFFSET(WLC!$B$1179,2,Sintesi!O$3,78,5),4,FALSE)</f>
        <v>5.5734199999999996</v>
      </c>
      <c r="P413" s="13">
        <f ca="1">VLOOKUP($B413,OFFSET(WLC!$B$1179,2,Sintesi!P$3,78,5),4,FALSE)</f>
        <v>5.2455400000000001</v>
      </c>
      <c r="Q413" s="13">
        <f ca="1">VLOOKUP($B413,OFFSET(WLC!$B$1179,2,Sintesi!Q$3,78,5),4,FALSE)</f>
        <v>4.7591299999999999</v>
      </c>
      <c r="R413" s="13">
        <f ca="1">VLOOKUP($B413,OFFSET(WLC!$B$1179,2,Sintesi!R$3,78,5),4,FALSE)</f>
        <v>4.07925</v>
      </c>
      <c r="S413" s="13"/>
      <c r="Y413" s="15">
        <v>0.12</v>
      </c>
      <c r="Z413" s="15">
        <f t="shared" ref="Z413:Z414" si="543">Y413*AA413</f>
        <v>0.96</v>
      </c>
      <c r="AA413" s="15">
        <v>8</v>
      </c>
      <c r="AB413" s="16">
        <f t="shared" ref="AB413:AP413" ca="1" si="544">Price-Dir_Cost-AB399</f>
        <v>10.514206666666666</v>
      </c>
      <c r="AC413" s="16">
        <f t="shared" ca="1" si="544"/>
        <v>10.428853333333333</v>
      </c>
      <c r="AD413" s="16">
        <f t="shared" ca="1" si="544"/>
        <v>10.408943333333333</v>
      </c>
      <c r="AE413" s="16">
        <f t="shared" ca="1" si="544"/>
        <v>10.398506666666666</v>
      </c>
      <c r="AF413" s="16">
        <f t="shared" ca="1" si="544"/>
        <v>10.449476666666666</v>
      </c>
      <c r="AG413" s="16">
        <f t="shared" ca="1" si="544"/>
        <v>10.36852</v>
      </c>
      <c r="AH413" s="16">
        <f t="shared" ca="1" si="544"/>
        <v>10.310393333333334</v>
      </c>
      <c r="AI413" s="16">
        <f t="shared" ca="1" si="544"/>
        <v>10.100376666666666</v>
      </c>
      <c r="AJ413" s="16">
        <f t="shared" ca="1" si="544"/>
        <v>9.746083333333333</v>
      </c>
      <c r="AK413" s="16">
        <f t="shared" ca="1" si="544"/>
        <v>10.310393333333334</v>
      </c>
      <c r="AL413" s="16">
        <f t="shared" ca="1" si="544"/>
        <v>10.100376666666666</v>
      </c>
      <c r="AM413" s="16">
        <f t="shared" ca="1" si="544"/>
        <v>9.746083333333333</v>
      </c>
      <c r="AN413" s="16">
        <f t="shared" ca="1" si="544"/>
        <v>9.1251766666666665</v>
      </c>
      <c r="AO413" s="16">
        <f t="shared" ca="1" si="544"/>
        <v>6.125726666666667</v>
      </c>
      <c r="AP413" s="16">
        <f t="shared" ca="1" si="544"/>
        <v>0.75406333333333464</v>
      </c>
      <c r="AQ413" s="16">
        <f t="shared" ref="AQ413" ca="1" si="545">Price-Dir_Cost-AQ399</f>
        <v>-26.287999999999997</v>
      </c>
      <c r="AR413" s="16"/>
      <c r="AU413" s="33" t="s">
        <v>262</v>
      </c>
    </row>
    <row r="414" spans="1:51" x14ac:dyDescent="0.3">
      <c r="A414" s="133">
        <v>408</v>
      </c>
      <c r="B414" s="12" t="s">
        <v>19</v>
      </c>
      <c r="C414" s="13">
        <f ca="1">VLOOKUP($B414,OFFSET(Push!$N$2,2,0,78,5),4,FALSE)</f>
        <v>1.6245700000000001</v>
      </c>
      <c r="D414" s="13">
        <f ca="1">VLOOKUP($B414,OFFSET(WLC!$B$1179,2,Sintesi!D$3,78,5),4,FALSE)</f>
        <v>1.61435</v>
      </c>
      <c r="E414" s="13">
        <f ca="1">VLOOKUP($B414,OFFSET(WLC!$B$1179,2,Sintesi!E$3,78,5),4,FALSE)</f>
        <v>1.6118600000000001</v>
      </c>
      <c r="F414" s="13">
        <f ca="1">VLOOKUP($B414,OFFSET(WLC!$B$1179,2,Sintesi!F$3,78,5),4,FALSE)</f>
        <v>1.6023700000000001</v>
      </c>
      <c r="G414" s="13">
        <f ca="1">VLOOKUP($B414,OFFSET(WLC!$B$1179,2,Sintesi!G$3,78,5),4,FALSE)</f>
        <v>1.58386</v>
      </c>
      <c r="H414" s="13">
        <f ca="1">VLOOKUP($B414,OFFSET(WLC!$B$1179,2,Sintesi!H$3,78,5),4,FALSE)</f>
        <v>1.56603</v>
      </c>
      <c r="I414" s="13">
        <f ca="1">VLOOKUP($B414,OFFSET(WLC!$B$1179,2,Sintesi!I$3,78,5),4,FALSE)</f>
        <v>1.54945</v>
      </c>
      <c r="J414" s="13">
        <f ca="1">VLOOKUP($B414,OFFSET(WLC!$B$1179,2,Sintesi!J$3,78,5),4,FALSE)</f>
        <v>1.51495</v>
      </c>
      <c r="K414" s="13">
        <f ca="1">VLOOKUP($B414,OFFSET(WLC!$B$1179,2,Sintesi!K$3,78,5),4,FALSE)</f>
        <v>1.4755400000000001</v>
      </c>
      <c r="L414" s="13">
        <f ca="1">VLOOKUP($B414,OFFSET(WLC!$B$1179,2,Sintesi!L$3,78,5),4,FALSE)</f>
        <v>1.54945</v>
      </c>
      <c r="M414" s="13">
        <f ca="1">VLOOKUP($B414,OFFSET(WLC!$B$1179,2,Sintesi!M$3,78,5),4,FALSE)</f>
        <v>1.51495</v>
      </c>
      <c r="N414" s="13">
        <f ca="1">VLOOKUP($B414,OFFSET(WLC!$B$1179,2,Sintesi!N$3,78,5),4,FALSE)</f>
        <v>1.4755400000000001</v>
      </c>
      <c r="O414" s="13">
        <f ca="1">VLOOKUP($B414,OFFSET(WLC!$B$1179,2,Sintesi!O$3,78,5),4,FALSE)</f>
        <v>1.4170400000000001</v>
      </c>
      <c r="P414" s="13">
        <f ca="1">VLOOKUP($B414,OFFSET(WLC!$B$1179,2,Sintesi!P$3,78,5),4,FALSE)</f>
        <v>1.3530199999999999</v>
      </c>
      <c r="Q414" s="13">
        <f ca="1">VLOOKUP($B414,OFFSET(WLC!$B$1179,2,Sintesi!Q$3,78,5),4,FALSE)</f>
        <v>1.24996</v>
      </c>
      <c r="R414" s="13">
        <f ca="1">VLOOKUP($B414,OFFSET(WLC!$B$1179,2,Sintesi!R$3,78,5),4,FALSE)</f>
        <v>1.10185</v>
      </c>
      <c r="S414" s="13"/>
      <c r="Y414" s="15">
        <v>0.12</v>
      </c>
      <c r="Z414" s="15">
        <f t="shared" si="543"/>
        <v>0.84</v>
      </c>
      <c r="AA414" s="15">
        <v>7</v>
      </c>
      <c r="AB414" s="16">
        <f t="shared" ref="AB414:AP414" ca="1" si="546">Price-Dir_Cost-AB400</f>
        <v>10.694453333333334</v>
      </c>
      <c r="AC414" s="16">
        <f t="shared" ca="1" si="546"/>
        <v>10.622946666666667</v>
      </c>
      <c r="AD414" s="16">
        <f t="shared" ca="1" si="546"/>
        <v>10.607006666666667</v>
      </c>
      <c r="AE414" s="16">
        <f t="shared" ca="1" si="546"/>
        <v>10.599873333333333</v>
      </c>
      <c r="AF414" s="16">
        <f t="shared" ca="1" si="546"/>
        <v>10.646923333333334</v>
      </c>
      <c r="AG414" s="16">
        <f t="shared" ca="1" si="546"/>
        <v>10.58004</v>
      </c>
      <c r="AH414" s="16">
        <f t="shared" ca="1" si="546"/>
        <v>10.534376666666667</v>
      </c>
      <c r="AI414" s="16">
        <f t="shared" ca="1" si="546"/>
        <v>10.358153333333334</v>
      </c>
      <c r="AJ414" s="16">
        <f t="shared" ca="1" si="546"/>
        <v>10.059056666666667</v>
      </c>
      <c r="AK414" s="16">
        <f t="shared" ca="1" si="546"/>
        <v>10.534376666666667</v>
      </c>
      <c r="AL414" s="16">
        <f t="shared" ca="1" si="546"/>
        <v>10.358153333333334</v>
      </c>
      <c r="AM414" s="16">
        <f t="shared" ca="1" si="546"/>
        <v>10.059056666666667</v>
      </c>
      <c r="AN414" s="16">
        <f t="shared" ca="1" si="546"/>
        <v>9.5312233333333332</v>
      </c>
      <c r="AO414" s="16">
        <f t="shared" ca="1" si="546"/>
        <v>6.9348333333333336</v>
      </c>
      <c r="AP414" s="16">
        <f t="shared" ca="1" si="546"/>
        <v>2.2718866666666671</v>
      </c>
      <c r="AQ414" s="16">
        <f t="shared" ref="AQ414" ca="1" si="547">Price-Dir_Cost-AQ400</f>
        <v>-21.339230000000001</v>
      </c>
      <c r="AR414" s="16"/>
      <c r="AU414" s="33">
        <f t="shared" ref="AU414:AU423" ca="1" si="548">MAX(AB414:AP414)</f>
        <v>10.694453333333334</v>
      </c>
    </row>
    <row r="415" spans="1:51" x14ac:dyDescent="0.3">
      <c r="A415" s="133">
        <v>409</v>
      </c>
      <c r="B415" s="12" t="s">
        <v>20</v>
      </c>
      <c r="C415" s="13">
        <f ca="1">VLOOKUP($B415,OFFSET(Push!$N$2,2,0,78,5),4,FALSE)</f>
        <v>1.4192499999999999</v>
      </c>
      <c r="D415" s="13">
        <f ca="1">VLOOKUP($B415,OFFSET(WLC!$B$1179,2,Sintesi!D$3,78,5),4,FALSE)</f>
        <v>1.40405</v>
      </c>
      <c r="E415" s="13">
        <f ca="1">VLOOKUP($B415,OFFSET(WLC!$B$1179,2,Sintesi!E$3,78,5),4,FALSE)</f>
        <v>1.39469</v>
      </c>
      <c r="F415" s="13">
        <f ca="1">VLOOKUP($B415,OFFSET(WLC!$B$1179,2,Sintesi!F$3,78,5),4,FALSE)</f>
        <v>1.38819</v>
      </c>
      <c r="G415" s="13">
        <f ca="1">VLOOKUP($B415,OFFSET(WLC!$B$1179,2,Sintesi!G$3,78,5),4,FALSE)</f>
        <v>1.3870899999999999</v>
      </c>
      <c r="H415" s="13">
        <f ca="1">VLOOKUP($B415,OFFSET(WLC!$B$1179,2,Sintesi!H$3,78,5),4,FALSE)</f>
        <v>1.3732899999999999</v>
      </c>
      <c r="I415" s="13">
        <f ca="1">VLOOKUP($B415,OFFSET(WLC!$B$1179,2,Sintesi!I$3,78,5),4,FALSE)</f>
        <v>1.34829</v>
      </c>
      <c r="J415" s="13">
        <f ca="1">VLOOKUP($B415,OFFSET(WLC!$B$1179,2,Sintesi!J$3,78,5),4,FALSE)</f>
        <v>1.32246</v>
      </c>
      <c r="K415" s="13">
        <f ca="1">VLOOKUP($B415,OFFSET(WLC!$B$1179,2,Sintesi!K$3,78,5),4,FALSE)</f>
        <v>1.2745899999999999</v>
      </c>
      <c r="L415" s="13">
        <f ca="1">VLOOKUP($B415,OFFSET(WLC!$B$1179,2,Sintesi!L$3,78,5),4,FALSE)</f>
        <v>1.34829</v>
      </c>
      <c r="M415" s="13">
        <f ca="1">VLOOKUP($B415,OFFSET(WLC!$B$1179,2,Sintesi!M$3,78,5),4,FALSE)</f>
        <v>1.32246</v>
      </c>
      <c r="N415" s="13">
        <f ca="1">VLOOKUP($B415,OFFSET(WLC!$B$1179,2,Sintesi!N$3,78,5),4,FALSE)</f>
        <v>1.2745899999999999</v>
      </c>
      <c r="O415" s="13">
        <f ca="1">VLOOKUP($B415,OFFSET(WLC!$B$1179,2,Sintesi!O$3,78,5),4,FALSE)</f>
        <v>1.2094100000000001</v>
      </c>
      <c r="P415" s="13">
        <f ca="1">VLOOKUP($B415,OFFSET(WLC!$B$1179,2,Sintesi!P$3,78,5),4,FALSE)</f>
        <v>1.0484</v>
      </c>
      <c r="Q415" s="13">
        <f ca="1">VLOOKUP($B415,OFFSET(WLC!$B$1179,2,Sintesi!Q$3,78,5),4,FALSE)</f>
        <v>0.85338999999999998</v>
      </c>
      <c r="R415" s="13">
        <f ca="1">VLOOKUP($B415,OFFSET(WLC!$B$1179,2,Sintesi!R$3,78,5),4,FALSE)</f>
        <v>0.59599000000000002</v>
      </c>
      <c r="S415" s="13"/>
      <c r="Y415" s="15">
        <v>0.12</v>
      </c>
      <c r="Z415" s="15">
        <f>Y415*AA415</f>
        <v>0.72</v>
      </c>
      <c r="AA415" s="15">
        <v>6</v>
      </c>
      <c r="AB415" s="16">
        <f t="shared" ref="AB415:AP415" ca="1" si="549">Price-Dir_Cost-AB401</f>
        <v>10.874700000000001</v>
      </c>
      <c r="AC415" s="16">
        <f t="shared" ca="1" si="549"/>
        <v>10.81704</v>
      </c>
      <c r="AD415" s="16">
        <f t="shared" ca="1" si="549"/>
        <v>10.805070000000001</v>
      </c>
      <c r="AE415" s="16">
        <f t="shared" ca="1" si="549"/>
        <v>10.80124</v>
      </c>
      <c r="AF415" s="16">
        <f t="shared" ca="1" si="549"/>
        <v>10.84437</v>
      </c>
      <c r="AG415" s="16">
        <f t="shared" ca="1" si="549"/>
        <v>10.79156</v>
      </c>
      <c r="AH415" s="16">
        <f t="shared" ca="1" si="549"/>
        <v>10.75836</v>
      </c>
      <c r="AI415" s="16">
        <f t="shared" ca="1" si="549"/>
        <v>10.615929999999999</v>
      </c>
      <c r="AJ415" s="16">
        <f t="shared" ca="1" si="549"/>
        <v>10.372030000000001</v>
      </c>
      <c r="AK415" s="16">
        <f t="shared" ca="1" si="549"/>
        <v>10.75836</v>
      </c>
      <c r="AL415" s="16">
        <f t="shared" ca="1" si="549"/>
        <v>10.615929999999999</v>
      </c>
      <c r="AM415" s="16">
        <f t="shared" ca="1" si="549"/>
        <v>10.372030000000001</v>
      </c>
      <c r="AN415" s="16">
        <f t="shared" ca="1" si="549"/>
        <v>9.9372699999999998</v>
      </c>
      <c r="AO415" s="16">
        <f t="shared" ca="1" si="549"/>
        <v>7.7439400000000003</v>
      </c>
      <c r="AP415" s="16">
        <f t="shared" ca="1" si="549"/>
        <v>3.7897099999999995</v>
      </c>
      <c r="AQ415" s="16">
        <f t="shared" ref="AQ415" ca="1" si="550">Price-Dir_Cost-AQ401</f>
        <v>-16.390460000000001</v>
      </c>
      <c r="AR415" s="16"/>
      <c r="AU415" s="33">
        <f t="shared" ca="1" si="548"/>
        <v>10.874700000000001</v>
      </c>
    </row>
    <row r="416" spans="1:51" x14ac:dyDescent="0.3">
      <c r="A416" s="133">
        <v>410</v>
      </c>
      <c r="B416" s="12" t="s">
        <v>23</v>
      </c>
      <c r="C416" s="13">
        <f ca="1">VLOOKUP($B416,OFFSET(Push!$N$2,2,0,78,5),4,FALSE)</f>
        <v>0.54074</v>
      </c>
      <c r="D416" s="13">
        <f ca="1">VLOOKUP($B416,OFFSET(WLC!$B$1179,2,Sintesi!D$3,78,5),4,FALSE)</f>
        <v>0.58228000000000002</v>
      </c>
      <c r="E416" s="13">
        <f ca="1">VLOOKUP($B416,OFFSET(WLC!$B$1179,2,Sintesi!E$3,78,5),4,FALSE)</f>
        <v>0.59419</v>
      </c>
      <c r="F416" s="13">
        <f ca="1">VLOOKUP($B416,OFFSET(WLC!$B$1179,2,Sintesi!F$3,78,5),4,FALSE)</f>
        <v>0.60409999999999997</v>
      </c>
      <c r="G416" s="13">
        <f ca="1">VLOOKUP($B416,OFFSET(WLC!$B$1179,2,Sintesi!G$3,78,5),4,FALSE)</f>
        <v>0.59233999999999998</v>
      </c>
      <c r="H416" s="13">
        <f ca="1">VLOOKUP($B416,OFFSET(WLC!$B$1179,2,Sintesi!H$3,78,5),4,FALSE)</f>
        <v>0.63456000000000001</v>
      </c>
      <c r="I416" s="13">
        <f ca="1">VLOOKUP($B416,OFFSET(WLC!$B$1179,2,Sintesi!I$3,78,5),4,FALSE)</f>
        <v>0.67195000000000005</v>
      </c>
      <c r="J416" s="13">
        <f ca="1">VLOOKUP($B416,OFFSET(WLC!$B$1179,2,Sintesi!J$3,78,5),4,FALSE)</f>
        <v>0.77332999999999996</v>
      </c>
      <c r="K416" s="13">
        <f ca="1">VLOOKUP($B416,OFFSET(WLC!$B$1179,2,Sintesi!K$3,78,5),4,FALSE)</f>
        <v>0.93891999999999998</v>
      </c>
      <c r="L416" s="13">
        <f ca="1">VLOOKUP($B416,OFFSET(WLC!$B$1179,2,Sintesi!L$3,78,5),4,FALSE)</f>
        <v>0.67195000000000005</v>
      </c>
      <c r="M416" s="13">
        <f ca="1">VLOOKUP($B416,OFFSET(WLC!$B$1179,2,Sintesi!M$3,78,5),4,FALSE)</f>
        <v>0.77332999999999996</v>
      </c>
      <c r="N416" s="13">
        <f ca="1">VLOOKUP($B416,OFFSET(WLC!$B$1179,2,Sintesi!N$3,78,5),4,FALSE)</f>
        <v>0.93891999999999998</v>
      </c>
      <c r="O416" s="13">
        <f ca="1">VLOOKUP($B416,OFFSET(WLC!$B$1179,2,Sintesi!O$3,78,5),4,FALSE)</f>
        <v>1.21814</v>
      </c>
      <c r="P416" s="13">
        <f ca="1">VLOOKUP($B416,OFFSET(WLC!$B$1179,2,Sintesi!P$3,78,5),4,FALSE)</f>
        <v>2.4273199999999999</v>
      </c>
      <c r="Q416" s="13">
        <f ca="1">VLOOKUP($B416,OFFSET(WLC!$B$1179,2,Sintesi!Q$3,78,5),4,FALSE)</f>
        <v>4.5534699999999999</v>
      </c>
      <c r="R416" s="13">
        <f ca="1">VLOOKUP($B416,OFFSET(WLC!$B$1179,2,Sintesi!R$3,78,5),4,FALSE)</f>
        <v>14.846310000000001</v>
      </c>
      <c r="S416" s="13"/>
      <c r="Y416" s="15">
        <v>0.12</v>
      </c>
      <c r="Z416" s="15">
        <f t="shared" ref="Z416:Z423" si="551">Y416*AA416</f>
        <v>0.6</v>
      </c>
      <c r="AA416" s="15">
        <v>5</v>
      </c>
      <c r="AB416" s="16">
        <f t="shared" ref="AB416:AP416" ca="1" si="552">Price-Dir_Cost-AB402</f>
        <v>11.054946666666666</v>
      </c>
      <c r="AC416" s="16">
        <f t="shared" ca="1" si="552"/>
        <v>11.011133333333333</v>
      </c>
      <c r="AD416" s="16">
        <f t="shared" ca="1" si="552"/>
        <v>11.003133333333334</v>
      </c>
      <c r="AE416" s="16">
        <f t="shared" ca="1" si="552"/>
        <v>11.002606666666667</v>
      </c>
      <c r="AF416" s="16">
        <f t="shared" ca="1" si="552"/>
        <v>11.041816666666666</v>
      </c>
      <c r="AG416" s="16">
        <f t="shared" ca="1" si="552"/>
        <v>11.003080000000001</v>
      </c>
      <c r="AH416" s="16">
        <f t="shared" ca="1" si="552"/>
        <v>10.982343333333333</v>
      </c>
      <c r="AI416" s="16">
        <f t="shared" ca="1" si="552"/>
        <v>10.873706666666667</v>
      </c>
      <c r="AJ416" s="16">
        <f t="shared" ca="1" si="552"/>
        <v>10.685003333333334</v>
      </c>
      <c r="AK416" s="16">
        <f t="shared" ca="1" si="552"/>
        <v>10.982343333333333</v>
      </c>
      <c r="AL416" s="16">
        <f t="shared" ca="1" si="552"/>
        <v>10.873706666666667</v>
      </c>
      <c r="AM416" s="16">
        <f t="shared" ca="1" si="552"/>
        <v>10.685003333333334</v>
      </c>
      <c r="AN416" s="16">
        <f t="shared" ca="1" si="552"/>
        <v>10.343316666666666</v>
      </c>
      <c r="AO416" s="16">
        <f t="shared" ca="1" si="552"/>
        <v>8.5530466666666669</v>
      </c>
      <c r="AP416" s="16">
        <f t="shared" ca="1" si="552"/>
        <v>5.3075333333333337</v>
      </c>
      <c r="AQ416" s="16">
        <f t="shared" ref="AQ416" ca="1" si="553">Price-Dir_Cost-AQ402</f>
        <v>-11.441690000000001</v>
      </c>
      <c r="AR416" s="16"/>
      <c r="AU416" s="33">
        <f t="shared" ca="1" si="548"/>
        <v>11.054946666666666</v>
      </c>
    </row>
    <row r="417" spans="1:47" x14ac:dyDescent="0.3">
      <c r="A417" s="133">
        <v>411</v>
      </c>
      <c r="B417" s="12" t="s">
        <v>17</v>
      </c>
      <c r="C417" s="13">
        <f ca="1">VLOOKUP($B417,OFFSET(Push!$N$2,2,0,78,5),4,FALSE)</f>
        <v>88.818690000000004</v>
      </c>
      <c r="D417" s="13">
        <f ca="1">VLOOKUP($B417,OFFSET(WLC!$B$1179,2,Sintesi!D$3,78,5),4,FALSE)</f>
        <v>88.833320000000001</v>
      </c>
      <c r="E417" s="13">
        <f ca="1">VLOOKUP($B417,OFFSET(WLC!$B$1179,2,Sintesi!E$3,78,5),4,FALSE)</f>
        <v>88.832970000000003</v>
      </c>
      <c r="F417" s="13">
        <f ca="1">VLOOKUP($B417,OFFSET(WLC!$B$1179,2,Sintesi!F$3,78,5),4,FALSE)</f>
        <v>88.828019999999995</v>
      </c>
      <c r="G417" s="13">
        <f ca="1">VLOOKUP($B417,OFFSET(WLC!$B$1179,2,Sintesi!G$3,78,5),4,FALSE)</f>
        <v>88.797060000000002</v>
      </c>
      <c r="H417" s="13">
        <f ca="1">VLOOKUP($B417,OFFSET(WLC!$B$1179,2,Sintesi!H$3,78,5),4,FALSE)</f>
        <v>88.805549999999997</v>
      </c>
      <c r="I417" s="13">
        <f ca="1">VLOOKUP($B417,OFFSET(WLC!$B$1179,2,Sintesi!I$3,78,5),4,FALSE)</f>
        <v>88.797939999999997</v>
      </c>
      <c r="J417" s="13">
        <f ca="1">VLOOKUP($B417,OFFSET(WLC!$B$1179,2,Sintesi!J$3,78,5),4,FALSE)</f>
        <v>88.846249999999998</v>
      </c>
      <c r="K417" s="13">
        <f ca="1">VLOOKUP($B417,OFFSET(WLC!$B$1179,2,Sintesi!K$3,78,5),4,FALSE)</f>
        <v>88.914749999999998</v>
      </c>
      <c r="L417" s="13">
        <f ca="1">VLOOKUP($B417,OFFSET(WLC!$B$1179,2,Sintesi!L$3,78,5),4,FALSE)</f>
        <v>88.797939999999997</v>
      </c>
      <c r="M417" s="13">
        <f ca="1">VLOOKUP($B417,OFFSET(WLC!$B$1179,2,Sintesi!M$3,78,5),4,FALSE)</f>
        <v>88.846249999999998</v>
      </c>
      <c r="N417" s="13">
        <f ca="1">VLOOKUP($B417,OFFSET(WLC!$B$1179,2,Sintesi!N$3,78,5),4,FALSE)</f>
        <v>88.914749999999998</v>
      </c>
      <c r="O417" s="13">
        <f ca="1">VLOOKUP($B417,OFFSET(WLC!$B$1179,2,Sintesi!O$3,78,5),4,FALSE)</f>
        <v>89.086110000000005</v>
      </c>
      <c r="P417" s="13">
        <f ca="1">VLOOKUP($B417,OFFSET(WLC!$B$1179,2,Sintesi!P$3,78,5),4,FALSE)</f>
        <v>90.055400000000006</v>
      </c>
      <c r="Q417" s="13">
        <f ca="1">VLOOKUP($B417,OFFSET(WLC!$B$1179,2,Sintesi!Q$3,78,5),4,FALSE)</f>
        <v>91.897400000000005</v>
      </c>
      <c r="R417" s="13">
        <f ca="1">VLOOKUP($B417,OFFSET(WLC!$B$1179,2,Sintesi!R$3,78,5),4,FALSE)</f>
        <v>101.71616</v>
      </c>
      <c r="S417" s="13"/>
      <c r="Y417" s="15">
        <v>0.12</v>
      </c>
      <c r="Z417" s="15">
        <f t="shared" si="551"/>
        <v>0.48</v>
      </c>
      <c r="AA417" s="15">
        <v>4</v>
      </c>
      <c r="AB417" s="16">
        <f t="shared" ref="AB417:AP417" ca="1" si="554">Price-Dir_Cost-AB403</f>
        <v>11.235193333333333</v>
      </c>
      <c r="AC417" s="16">
        <f t="shared" ca="1" si="554"/>
        <v>11.205226666666666</v>
      </c>
      <c r="AD417" s="16">
        <f t="shared" ca="1" si="554"/>
        <v>11.201196666666668</v>
      </c>
      <c r="AE417" s="16">
        <f t="shared" ca="1" si="554"/>
        <v>11.203973333333334</v>
      </c>
      <c r="AF417" s="16">
        <f t="shared" ca="1" si="554"/>
        <v>11.239263333333334</v>
      </c>
      <c r="AG417" s="16">
        <f t="shared" ca="1" si="554"/>
        <v>11.214600000000001</v>
      </c>
      <c r="AH417" s="16">
        <f t="shared" ca="1" si="554"/>
        <v>11.206326666666667</v>
      </c>
      <c r="AI417" s="16">
        <f t="shared" ca="1" si="554"/>
        <v>11.131483333333334</v>
      </c>
      <c r="AJ417" s="16">
        <f t="shared" ca="1" si="554"/>
        <v>10.997976666666666</v>
      </c>
      <c r="AK417" s="16">
        <f t="shared" ca="1" si="554"/>
        <v>11.206326666666667</v>
      </c>
      <c r="AL417" s="16">
        <f t="shared" ca="1" si="554"/>
        <v>11.131483333333334</v>
      </c>
      <c r="AM417" s="16">
        <f t="shared" ca="1" si="554"/>
        <v>10.997976666666666</v>
      </c>
      <c r="AN417" s="16">
        <f t="shared" ca="1" si="554"/>
        <v>10.749363333333333</v>
      </c>
      <c r="AO417" s="16">
        <f t="shared" ca="1" si="554"/>
        <v>9.3621533333333335</v>
      </c>
      <c r="AP417" s="16">
        <f t="shared" ca="1" si="554"/>
        <v>6.8253566666666678</v>
      </c>
      <c r="AQ417" s="16">
        <f t="shared" ref="AQ417" ca="1" si="555">Price-Dir_Cost-AQ403</f>
        <v>-6.492919999999998</v>
      </c>
      <c r="AR417" s="16"/>
      <c r="AU417" s="33">
        <f t="shared" ca="1" si="548"/>
        <v>11.239263333333334</v>
      </c>
    </row>
    <row r="418" spans="1:47" x14ac:dyDescent="0.3">
      <c r="A418" s="133">
        <v>412</v>
      </c>
      <c r="B418" s="12" t="s">
        <v>26</v>
      </c>
      <c r="C418" s="13">
        <f ca="1">VLOOKUP($B418,OFFSET(Push!$N$2,2,0,78,5),4,FALSE)</f>
        <v>11.33142</v>
      </c>
      <c r="D418" s="13">
        <f ca="1">VLOOKUP($B418,OFFSET(WLC!$B$1179,2,Sintesi!D$3,78,5),4,FALSE)</f>
        <v>11.31503</v>
      </c>
      <c r="E418" s="13">
        <f ca="1">VLOOKUP($B418,OFFSET(WLC!$B$1179,2,Sintesi!E$3,78,5),4,FALSE)</f>
        <v>11.3149</v>
      </c>
      <c r="F418" s="13">
        <f ca="1">VLOOKUP($B418,OFFSET(WLC!$B$1179,2,Sintesi!F$3,78,5),4,FALSE)</f>
        <v>11.32117</v>
      </c>
      <c r="G418" s="13">
        <f ca="1">VLOOKUP($B418,OFFSET(WLC!$B$1179,2,Sintesi!G$3,78,5),4,FALSE)</f>
        <v>11.35262</v>
      </c>
      <c r="H418" s="13">
        <f ca="1">VLOOKUP($B418,OFFSET(WLC!$B$1179,2,Sintesi!H$3,78,5),4,FALSE)</f>
        <v>11.341659999999999</v>
      </c>
      <c r="I418" s="13">
        <f ca="1">VLOOKUP($B418,OFFSET(WLC!$B$1179,2,Sintesi!I$3,78,5),4,FALSE)</f>
        <v>11.34525</v>
      </c>
      <c r="J418" s="13">
        <f ca="1">VLOOKUP($B418,OFFSET(WLC!$B$1179,2,Sintesi!J$3,78,5),4,FALSE)</f>
        <v>11.305479999999999</v>
      </c>
      <c r="K418" s="13">
        <f ca="1">VLOOKUP($B418,OFFSET(WLC!$B$1179,2,Sintesi!K$3,78,5),4,FALSE)</f>
        <v>11.22545</v>
      </c>
      <c r="L418" s="13">
        <f ca="1">VLOOKUP($B418,OFFSET(WLC!$B$1179,2,Sintesi!L$3,78,5),4,FALSE)</f>
        <v>11.34525</v>
      </c>
      <c r="M418" s="13">
        <f ca="1">VLOOKUP($B418,OFFSET(WLC!$B$1179,2,Sintesi!M$3,78,5),4,FALSE)</f>
        <v>11.305479999999999</v>
      </c>
      <c r="N418" s="13">
        <f ca="1">VLOOKUP($B418,OFFSET(WLC!$B$1179,2,Sintesi!N$3,78,5),4,FALSE)</f>
        <v>11.22545</v>
      </c>
      <c r="O418" s="13">
        <f ca="1">VLOOKUP($B418,OFFSET(WLC!$B$1179,2,Sintesi!O$3,78,5),4,FALSE)</f>
        <v>11.07268</v>
      </c>
      <c r="P418" s="13">
        <f ca="1">VLOOKUP($B418,OFFSET(WLC!$B$1179,2,Sintesi!P$3,78,5),4,FALSE)</f>
        <v>10.085929999999999</v>
      </c>
      <c r="Q418" s="13">
        <f ca="1">VLOOKUP($B418,OFFSET(WLC!$B$1179,2,Sintesi!Q$3,78,5),4,FALSE)</f>
        <v>8.2602799999999998</v>
      </c>
      <c r="R418" s="13">
        <f ca="1">VLOOKUP($B418,OFFSET(WLC!$B$1179,2,Sintesi!R$3,78,5),4,FALSE)</f>
        <v>-1.6390499999999999</v>
      </c>
      <c r="S418" s="13"/>
      <c r="Y418" s="15">
        <v>0.12</v>
      </c>
      <c r="Z418" s="15">
        <f t="shared" si="551"/>
        <v>0.36</v>
      </c>
      <c r="AA418" s="15">
        <v>3</v>
      </c>
      <c r="AB418" s="16">
        <f t="shared" ref="AB418:AP418" ca="1" si="556">Price-Dir_Cost-AB404</f>
        <v>11.41544</v>
      </c>
      <c r="AC418" s="16">
        <f t="shared" ca="1" si="556"/>
        <v>11.399319999999999</v>
      </c>
      <c r="AD418" s="16">
        <f t="shared" ca="1" si="556"/>
        <v>11.39926</v>
      </c>
      <c r="AE418" s="16">
        <f t="shared" ca="1" si="556"/>
        <v>11.405339999999999</v>
      </c>
      <c r="AF418" s="16">
        <f t="shared" ca="1" si="556"/>
        <v>11.43671</v>
      </c>
      <c r="AG418" s="16">
        <f t="shared" ca="1" si="556"/>
        <v>11.426120000000001</v>
      </c>
      <c r="AH418" s="16">
        <f t="shared" ca="1" si="556"/>
        <v>11.43031</v>
      </c>
      <c r="AI418" s="16">
        <f t="shared" ca="1" si="556"/>
        <v>11.38926</v>
      </c>
      <c r="AJ418" s="16">
        <f t="shared" ca="1" si="556"/>
        <v>11.31095</v>
      </c>
      <c r="AK418" s="16">
        <f t="shared" ca="1" si="556"/>
        <v>11.43031</v>
      </c>
      <c r="AL418" s="16">
        <f t="shared" ca="1" si="556"/>
        <v>11.38926</v>
      </c>
      <c r="AM418" s="16">
        <f t="shared" ca="1" si="556"/>
        <v>11.31095</v>
      </c>
      <c r="AN418" s="16">
        <f t="shared" ca="1" si="556"/>
        <v>11.15541</v>
      </c>
      <c r="AO418" s="16">
        <f t="shared" ca="1" si="556"/>
        <v>10.17126</v>
      </c>
      <c r="AP418" s="16">
        <f t="shared" ca="1" si="556"/>
        <v>8.3431800000000003</v>
      </c>
      <c r="AQ418" s="16">
        <f t="shared" ref="AQ418" ca="1" si="557">Price-Dir_Cost-AQ404</f>
        <v>-1.5441500000000019</v>
      </c>
      <c r="AR418" s="16"/>
      <c r="AU418" s="33">
        <f t="shared" ca="1" si="548"/>
        <v>11.43671</v>
      </c>
    </row>
    <row r="419" spans="1:47" x14ac:dyDescent="0.3">
      <c r="A419" s="133">
        <v>413</v>
      </c>
      <c r="B419" s="17" t="s">
        <v>29</v>
      </c>
      <c r="C419" s="21">
        <f ca="1">VLOOKUP($B419,OFFSET(Push!$N$2,2,0,78,5),4,FALSE)</f>
        <v>59868.69397</v>
      </c>
      <c r="D419" s="21">
        <f ca="1">VLOOKUP($B419,OFFSET(WLC!$B$1179,2,Sintesi!D$3,78,5),4,FALSE)</f>
        <v>59791.060060000003</v>
      </c>
      <c r="E419" s="21">
        <f ca="1">VLOOKUP($B419,OFFSET(WLC!$B$1179,2,Sintesi!E$3,78,5),4,FALSE)</f>
        <v>59791.277679999999</v>
      </c>
      <c r="F419" s="21">
        <f ca="1">VLOOKUP($B419,OFFSET(WLC!$B$1179,2,Sintesi!F$3,78,5),4,FALSE)</f>
        <v>59816.936900000001</v>
      </c>
      <c r="G419" s="21">
        <f ca="1">VLOOKUP($B419,OFFSET(WLC!$B$1179,2,Sintesi!G$3,78,5),4,FALSE)</f>
        <v>59993.15122</v>
      </c>
      <c r="H419" s="21">
        <f ca="1">VLOOKUP($B419,OFFSET(WLC!$B$1179,2,Sintesi!H$3,78,5),4,FALSE)</f>
        <v>59915.666230000003</v>
      </c>
      <c r="I419" s="21">
        <f ca="1">VLOOKUP($B419,OFFSET(WLC!$B$1179,2,Sintesi!I$3,78,5),4,FALSE)</f>
        <v>59940.951130000001</v>
      </c>
      <c r="J419" s="21">
        <f ca="1">VLOOKUP($B419,OFFSET(WLC!$B$1179,2,Sintesi!J$3,78,5),4,FALSE)</f>
        <v>59722.000220000002</v>
      </c>
      <c r="K419" s="21">
        <f ca="1">VLOOKUP($B419,OFFSET(WLC!$B$1179,2,Sintesi!K$3,78,5),4,FALSE)</f>
        <v>59274.075109999998</v>
      </c>
      <c r="L419" s="21">
        <f ca="1">VLOOKUP($B419,OFFSET(WLC!$B$1179,2,Sintesi!L$3,78,5),4,FALSE)</f>
        <v>59940.951130000001</v>
      </c>
      <c r="M419" s="21">
        <f ca="1">VLOOKUP($B419,OFFSET(WLC!$B$1179,2,Sintesi!M$3,78,5),4,FALSE)</f>
        <v>59722.000220000002</v>
      </c>
      <c r="N419" s="21">
        <f ca="1">VLOOKUP($B419,OFFSET(WLC!$B$1179,2,Sintesi!N$3,78,5),4,FALSE)</f>
        <v>59274.075109999998</v>
      </c>
      <c r="O419" s="21">
        <f ca="1">VLOOKUP($B419,OFFSET(WLC!$B$1179,2,Sintesi!O$3,78,5),4,FALSE)</f>
        <v>58430.359040000003</v>
      </c>
      <c r="P419" s="21">
        <f ca="1">VLOOKUP($B419,OFFSET(WLC!$B$1179,2,Sintesi!P$3,78,5),4,FALSE)</f>
        <v>53141.06781</v>
      </c>
      <c r="Q419" s="21">
        <f ca="1">VLOOKUP($B419,OFFSET(WLC!$B$1179,2,Sintesi!Q$3,78,5),4,FALSE)</f>
        <v>43367.961750000002</v>
      </c>
      <c r="R419" s="21">
        <f ca="1">VLOOKUP($B419,OFFSET(WLC!$B$1179,2,Sintesi!R$3,78,5),4,FALSE)</f>
        <v>-8350.5987800000003</v>
      </c>
      <c r="S419" s="21"/>
      <c r="Y419" s="15">
        <v>0.12</v>
      </c>
      <c r="Z419" s="15">
        <f t="shared" si="551"/>
        <v>0.24</v>
      </c>
      <c r="AA419" s="15">
        <v>2</v>
      </c>
      <c r="AB419" s="16">
        <f t="shared" ref="AB419:AP419" ca="1" si="558">Price-Dir_Cost-AB405</f>
        <v>11.595686666666666</v>
      </c>
      <c r="AC419" s="16">
        <f t="shared" ca="1" si="558"/>
        <v>11.593413333333334</v>
      </c>
      <c r="AD419" s="16">
        <f t="shared" ca="1" si="558"/>
        <v>11.597323333333334</v>
      </c>
      <c r="AE419" s="16">
        <f t="shared" ca="1" si="558"/>
        <v>11.606706666666666</v>
      </c>
      <c r="AF419" s="16">
        <f t="shared" ca="1" si="558"/>
        <v>11.634156666666666</v>
      </c>
      <c r="AG419" s="16">
        <f t="shared" ca="1" si="558"/>
        <v>11.637640000000001</v>
      </c>
      <c r="AH419" s="16">
        <f t="shared" ca="1" si="558"/>
        <v>11.654293333333333</v>
      </c>
      <c r="AI419" s="16">
        <f t="shared" ca="1" si="558"/>
        <v>11.647036666666667</v>
      </c>
      <c r="AJ419" s="16">
        <f t="shared" ca="1" si="558"/>
        <v>11.623923333333334</v>
      </c>
      <c r="AK419" s="16">
        <f t="shared" ca="1" si="558"/>
        <v>11.654293333333333</v>
      </c>
      <c r="AL419" s="16">
        <f t="shared" ca="1" si="558"/>
        <v>11.647036666666667</v>
      </c>
      <c r="AM419" s="16">
        <f t="shared" ca="1" si="558"/>
        <v>11.623923333333334</v>
      </c>
      <c r="AN419" s="16">
        <f t="shared" ca="1" si="558"/>
        <v>11.561456666666666</v>
      </c>
      <c r="AO419" s="16">
        <f t="shared" ca="1" si="558"/>
        <v>10.980366666666667</v>
      </c>
      <c r="AP419" s="16">
        <f t="shared" ca="1" si="558"/>
        <v>9.8610033333333327</v>
      </c>
      <c r="AQ419" s="16">
        <f t="shared" ref="AQ419" ca="1" si="559">Price-Dir_Cost-AQ405</f>
        <v>3.4046200000000013</v>
      </c>
      <c r="AR419" s="16"/>
      <c r="AU419" s="33">
        <f t="shared" ca="1" si="548"/>
        <v>11.654293333333333</v>
      </c>
    </row>
    <row r="420" spans="1:47" x14ac:dyDescent="0.3">
      <c r="A420" s="133">
        <v>414</v>
      </c>
      <c r="B420" s="22" t="s">
        <v>55</v>
      </c>
      <c r="C420" s="23">
        <f ca="1">C414+C415</f>
        <v>3.0438200000000002</v>
      </c>
      <c r="D420" s="23">
        <f t="shared" ref="D420:O420" ca="1" si="560">D414+D415</f>
        <v>3.0183999999999997</v>
      </c>
      <c r="E420" s="23">
        <f t="shared" ca="1" si="560"/>
        <v>3.0065499999999998</v>
      </c>
      <c r="F420" s="23">
        <f t="shared" ca="1" si="560"/>
        <v>2.9905600000000003</v>
      </c>
      <c r="G420" s="23">
        <f t="shared" ca="1" si="560"/>
        <v>2.9709500000000002</v>
      </c>
      <c r="H420" s="23">
        <f t="shared" ca="1" si="560"/>
        <v>2.9393199999999999</v>
      </c>
      <c r="I420" s="23">
        <f t="shared" ca="1" si="560"/>
        <v>2.8977399999999998</v>
      </c>
      <c r="J420" s="23">
        <f t="shared" ca="1" si="560"/>
        <v>2.8374100000000002</v>
      </c>
      <c r="K420" s="23">
        <f t="shared" ca="1" si="560"/>
        <v>2.75013</v>
      </c>
      <c r="L420" s="23">
        <f t="shared" ca="1" si="560"/>
        <v>2.8977399999999998</v>
      </c>
      <c r="M420" s="23">
        <f t="shared" ca="1" si="560"/>
        <v>2.8374100000000002</v>
      </c>
      <c r="N420" s="23">
        <f t="shared" ca="1" si="560"/>
        <v>2.75013</v>
      </c>
      <c r="O420" s="23">
        <f t="shared" ca="1" si="560"/>
        <v>2.6264500000000002</v>
      </c>
      <c r="P420" s="23">
        <f t="shared" ref="P420:Q420" ca="1" si="561">P414+P415</f>
        <v>2.4014199999999999</v>
      </c>
      <c r="Q420" s="23">
        <f t="shared" ca="1" si="561"/>
        <v>2.1033499999999998</v>
      </c>
      <c r="R420" s="23">
        <f t="shared" ref="R420" ca="1" si="562">R414+R415</f>
        <v>1.69784</v>
      </c>
      <c r="S420" s="23"/>
      <c r="Y420" s="15">
        <v>0.12</v>
      </c>
      <c r="Z420" s="15">
        <f t="shared" si="551"/>
        <v>0.12</v>
      </c>
      <c r="AA420" s="15">
        <v>1</v>
      </c>
      <c r="AB420" s="16">
        <f t="shared" ref="AB420:AP420" ca="1" si="563">Price-Dir_Cost-AB406</f>
        <v>11.775933333333333</v>
      </c>
      <c r="AC420" s="16">
        <f t="shared" ca="1" si="563"/>
        <v>11.787506666666667</v>
      </c>
      <c r="AD420" s="16">
        <f t="shared" ca="1" si="563"/>
        <v>11.795386666666667</v>
      </c>
      <c r="AE420" s="16">
        <f t="shared" ca="1" si="563"/>
        <v>11.808073333333333</v>
      </c>
      <c r="AF420" s="16">
        <f t="shared" ca="1" si="563"/>
        <v>11.831603333333334</v>
      </c>
      <c r="AG420" s="16">
        <f t="shared" ca="1" si="563"/>
        <v>11.849159999999999</v>
      </c>
      <c r="AH420" s="16">
        <f t="shared" ca="1" si="563"/>
        <v>11.878276666666666</v>
      </c>
      <c r="AI420" s="16">
        <f t="shared" ca="1" si="563"/>
        <v>11.904813333333333</v>
      </c>
      <c r="AJ420" s="16">
        <f t="shared" ca="1" si="563"/>
        <v>11.936896666666666</v>
      </c>
      <c r="AK420" s="16">
        <f t="shared" ca="1" si="563"/>
        <v>11.878276666666666</v>
      </c>
      <c r="AL420" s="16">
        <f t="shared" ca="1" si="563"/>
        <v>11.904813333333333</v>
      </c>
      <c r="AM420" s="16">
        <f t="shared" ca="1" si="563"/>
        <v>11.936896666666666</v>
      </c>
      <c r="AN420" s="16">
        <f t="shared" ca="1" si="563"/>
        <v>11.967503333333333</v>
      </c>
      <c r="AO420" s="16">
        <f t="shared" ca="1" si="563"/>
        <v>11.789473333333333</v>
      </c>
      <c r="AP420" s="16">
        <f t="shared" ca="1" si="563"/>
        <v>11.378826666666667</v>
      </c>
      <c r="AQ420" s="16">
        <f t="shared" ref="AQ420" ca="1" si="564">Price-Dir_Cost-AQ406</f>
        <v>8.353390000000001</v>
      </c>
      <c r="AR420" s="16"/>
      <c r="AU420" s="33">
        <f t="shared" ca="1" si="548"/>
        <v>11.967503333333333</v>
      </c>
    </row>
    <row r="421" spans="1:47" x14ac:dyDescent="0.3">
      <c r="A421" s="133">
        <v>415</v>
      </c>
      <c r="B421" s="22" t="s">
        <v>56</v>
      </c>
      <c r="C421" s="24">
        <f ca="1">C420/C416</f>
        <v>5.6289899027258947</v>
      </c>
      <c r="D421" s="24">
        <f t="shared" ref="D421:O421" ca="1" si="565">D420/D416</f>
        <v>5.1837603901902858</v>
      </c>
      <c r="E421" s="24">
        <f t="shared" ca="1" si="565"/>
        <v>5.0599134956831984</v>
      </c>
      <c r="F421" s="24">
        <f t="shared" ca="1" si="565"/>
        <v>4.9504386690945212</v>
      </c>
      <c r="G421" s="24">
        <f t="shared" ca="1" si="565"/>
        <v>5.015616031333356</v>
      </c>
      <c r="H421" s="24">
        <f t="shared" ca="1" si="565"/>
        <v>4.6320600100857288</v>
      </c>
      <c r="I421" s="24">
        <f t="shared" ca="1" si="565"/>
        <v>4.312433960860182</v>
      </c>
      <c r="J421" s="24">
        <f t="shared" ca="1" si="565"/>
        <v>3.6690804701744408</v>
      </c>
      <c r="K421" s="24">
        <f t="shared" ca="1" si="565"/>
        <v>2.9290354875814768</v>
      </c>
      <c r="L421" s="24">
        <f t="shared" ca="1" si="565"/>
        <v>4.312433960860182</v>
      </c>
      <c r="M421" s="24">
        <f t="shared" ca="1" si="565"/>
        <v>3.6690804701744408</v>
      </c>
      <c r="N421" s="24">
        <f t="shared" ca="1" si="565"/>
        <v>2.9290354875814768</v>
      </c>
      <c r="O421" s="24">
        <f t="shared" ca="1" si="565"/>
        <v>2.156115060666262</v>
      </c>
      <c r="P421" s="24">
        <f t="shared" ref="P421:Q421" ca="1" si="566">P420/P416</f>
        <v>0.98932979582420111</v>
      </c>
      <c r="Q421" s="24">
        <f t="shared" ca="1" si="566"/>
        <v>0.46192244595879622</v>
      </c>
      <c r="R421" s="24">
        <f t="shared" ref="R421" ca="1" si="567">R420/R416</f>
        <v>0.11436107692753283</v>
      </c>
      <c r="S421" s="24"/>
      <c r="Y421" s="15">
        <v>0.12</v>
      </c>
      <c r="Z421" s="15">
        <f t="shared" si="551"/>
        <v>0.06</v>
      </c>
      <c r="AA421" s="20">
        <v>0.5</v>
      </c>
      <c r="AB421" s="16">
        <f t="shared" ref="AB421:AP421" ca="1" si="568">Price-Dir_Cost-AB407</f>
        <v>11.866056666666665</v>
      </c>
      <c r="AC421" s="16">
        <f t="shared" ca="1" si="568"/>
        <v>11.884553333333333</v>
      </c>
      <c r="AD421" s="16">
        <f t="shared" ca="1" si="568"/>
        <v>11.894418333333334</v>
      </c>
      <c r="AE421" s="16">
        <f t="shared" ca="1" si="568"/>
        <v>11.908756666666665</v>
      </c>
      <c r="AF421" s="16">
        <f t="shared" ca="1" si="568"/>
        <v>11.930326666666666</v>
      </c>
      <c r="AG421" s="16">
        <f t="shared" ca="1" si="568"/>
        <v>11.95492</v>
      </c>
      <c r="AH421" s="16">
        <f t="shared" ca="1" si="568"/>
        <v>11.990268333333333</v>
      </c>
      <c r="AI421" s="16">
        <f t="shared" ca="1" si="568"/>
        <v>12.033701666666666</v>
      </c>
      <c r="AJ421" s="16">
        <f t="shared" ca="1" si="568"/>
        <v>12.093383333333334</v>
      </c>
      <c r="AK421" s="16">
        <f t="shared" ca="1" si="568"/>
        <v>11.990268333333333</v>
      </c>
      <c r="AL421" s="16">
        <f t="shared" ca="1" si="568"/>
        <v>12.033701666666666</v>
      </c>
      <c r="AM421" s="16">
        <f t="shared" ca="1" si="568"/>
        <v>12.093383333333334</v>
      </c>
      <c r="AN421" s="16">
        <f t="shared" ca="1" si="568"/>
        <v>12.170526666666667</v>
      </c>
      <c r="AO421" s="16">
        <f t="shared" ca="1" si="568"/>
        <v>12.194026666666666</v>
      </c>
      <c r="AP421" s="16">
        <f t="shared" ca="1" si="568"/>
        <v>12.137738333333333</v>
      </c>
      <c r="AQ421" s="16">
        <f t="shared" ref="AQ421" ca="1" si="569">Price-Dir_Cost-AQ407</f>
        <v>10.827774999999999</v>
      </c>
      <c r="AR421" s="16"/>
      <c r="AU421" s="33">
        <f t="shared" ca="1" si="548"/>
        <v>12.194026666666666</v>
      </c>
    </row>
    <row r="422" spans="1:47" x14ac:dyDescent="0.3">
      <c r="A422" s="133">
        <v>416</v>
      </c>
      <c r="B422" s="22" t="s">
        <v>57</v>
      </c>
      <c r="C422" s="25">
        <f ca="1">C420+C416</f>
        <v>3.5845600000000002</v>
      </c>
      <c r="D422" s="25">
        <f t="shared" ref="D422:O422" ca="1" si="570">D420+D416</f>
        <v>3.6006799999999997</v>
      </c>
      <c r="E422" s="25">
        <f t="shared" ca="1" si="570"/>
        <v>3.6007400000000001</v>
      </c>
      <c r="F422" s="25">
        <f t="shared" ca="1" si="570"/>
        <v>3.5946600000000002</v>
      </c>
      <c r="G422" s="25">
        <f t="shared" ca="1" si="570"/>
        <v>3.5632900000000003</v>
      </c>
      <c r="H422" s="25">
        <f t="shared" ca="1" si="570"/>
        <v>3.5738799999999999</v>
      </c>
      <c r="I422" s="25">
        <f t="shared" ca="1" si="570"/>
        <v>3.5696899999999996</v>
      </c>
      <c r="J422" s="25">
        <f t="shared" ca="1" si="570"/>
        <v>3.6107400000000003</v>
      </c>
      <c r="K422" s="25">
        <f t="shared" ca="1" si="570"/>
        <v>3.6890499999999999</v>
      </c>
      <c r="L422" s="25">
        <f t="shared" ca="1" si="570"/>
        <v>3.5696899999999996</v>
      </c>
      <c r="M422" s="25">
        <f t="shared" ca="1" si="570"/>
        <v>3.6107400000000003</v>
      </c>
      <c r="N422" s="25">
        <f t="shared" ca="1" si="570"/>
        <v>3.6890499999999999</v>
      </c>
      <c r="O422" s="25">
        <f t="shared" ca="1" si="570"/>
        <v>3.8445900000000002</v>
      </c>
      <c r="P422" s="25">
        <f t="shared" ref="P422:Q422" ca="1" si="571">P420+P416</f>
        <v>4.8287399999999998</v>
      </c>
      <c r="Q422" s="25">
        <f t="shared" ca="1" si="571"/>
        <v>6.6568199999999997</v>
      </c>
      <c r="R422" s="25">
        <f t="shared" ref="R422" ca="1" si="572">R420+R416</f>
        <v>16.544150000000002</v>
      </c>
      <c r="S422" s="25"/>
      <c r="Y422" s="15">
        <v>0.12</v>
      </c>
      <c r="Z422" s="15">
        <f t="shared" si="551"/>
        <v>3.9999999999999994E-2</v>
      </c>
      <c r="AA422" s="20">
        <f>1/3</f>
        <v>0.33333333333333331</v>
      </c>
      <c r="AB422" s="16">
        <f t="shared" ref="AB422:AP422" ca="1" si="573">Price-Dir_Cost-AB408</f>
        <v>11.896097777777777</v>
      </c>
      <c r="AC422" s="16">
        <f t="shared" ca="1" si="573"/>
        <v>11.916902222222223</v>
      </c>
      <c r="AD422" s="16">
        <f t="shared" ca="1" si="573"/>
        <v>11.927428888888889</v>
      </c>
      <c r="AE422" s="16">
        <f t="shared" ca="1" si="573"/>
        <v>11.942317777777777</v>
      </c>
      <c r="AF422" s="16">
        <f t="shared" ca="1" si="573"/>
        <v>11.963234444444444</v>
      </c>
      <c r="AG422" s="16">
        <f t="shared" ca="1" si="573"/>
        <v>11.990173333333333</v>
      </c>
      <c r="AH422" s="16">
        <f t="shared" ca="1" si="573"/>
        <v>12.027598888888889</v>
      </c>
      <c r="AI422" s="16">
        <f t="shared" ca="1" si="573"/>
        <v>12.076664444444445</v>
      </c>
      <c r="AJ422" s="16">
        <f t="shared" ca="1" si="573"/>
        <v>12.145545555555556</v>
      </c>
      <c r="AK422" s="16">
        <f t="shared" ca="1" si="573"/>
        <v>12.027598888888889</v>
      </c>
      <c r="AL422" s="16">
        <f t="shared" ca="1" si="573"/>
        <v>12.076664444444445</v>
      </c>
      <c r="AM422" s="16">
        <f t="shared" ca="1" si="573"/>
        <v>12.145545555555556</v>
      </c>
      <c r="AN422" s="16">
        <f t="shared" ca="1" si="573"/>
        <v>12.238201111111112</v>
      </c>
      <c r="AO422" s="16">
        <f t="shared" ca="1" si="573"/>
        <v>12.328877777777778</v>
      </c>
      <c r="AP422" s="16">
        <f t="shared" ca="1" si="573"/>
        <v>12.39070888888889</v>
      </c>
      <c r="AQ422" s="16">
        <f t="shared" ref="AQ422" ca="1" si="574">Price-Dir_Cost-AQ408</f>
        <v>11.652570000000001</v>
      </c>
      <c r="AR422" s="16"/>
      <c r="AU422" s="33">
        <f t="shared" ca="1" si="548"/>
        <v>12.39070888888889</v>
      </c>
    </row>
    <row r="423" spans="1:47" x14ac:dyDescent="0.3">
      <c r="A423" s="133">
        <v>417</v>
      </c>
      <c r="B423" s="26" t="s">
        <v>58</v>
      </c>
      <c r="C423" s="27">
        <f t="shared" ref="C423:O423" ca="1" si="575">Price-Dir_Cost-C422</f>
        <v>11.41544</v>
      </c>
      <c r="D423" s="28">
        <f t="shared" ca="1" si="575"/>
        <v>11.399319999999999</v>
      </c>
      <c r="E423" s="28">
        <f t="shared" ca="1" si="575"/>
        <v>11.39926</v>
      </c>
      <c r="F423" s="28">
        <f t="shared" ca="1" si="575"/>
        <v>11.405339999999999</v>
      </c>
      <c r="G423" s="28">
        <f t="shared" ca="1" si="575"/>
        <v>11.43671</v>
      </c>
      <c r="H423" s="28">
        <f t="shared" ca="1" si="575"/>
        <v>11.426120000000001</v>
      </c>
      <c r="I423" s="28">
        <f t="shared" ca="1" si="575"/>
        <v>11.43031</v>
      </c>
      <c r="J423" s="28">
        <f t="shared" ca="1" si="575"/>
        <v>11.38926</v>
      </c>
      <c r="K423" s="28">
        <f t="shared" ca="1" si="575"/>
        <v>11.31095</v>
      </c>
      <c r="L423" s="28">
        <f t="shared" ca="1" si="575"/>
        <v>11.43031</v>
      </c>
      <c r="M423" s="28">
        <f t="shared" ca="1" si="575"/>
        <v>11.38926</v>
      </c>
      <c r="N423" s="28">
        <f t="shared" ca="1" si="575"/>
        <v>11.31095</v>
      </c>
      <c r="O423" s="28">
        <f t="shared" ca="1" si="575"/>
        <v>11.15541</v>
      </c>
      <c r="P423" s="28">
        <f t="shared" ref="P423" ca="1" si="576">Price-Dir_Cost-P422</f>
        <v>10.17126</v>
      </c>
      <c r="Q423" s="28">
        <f t="shared" ref="Q423:R423" ca="1" si="577">Price-Dir_Cost-Q422</f>
        <v>8.3431800000000003</v>
      </c>
      <c r="R423" s="28">
        <f t="shared" ca="1" si="577"/>
        <v>-1.5441500000000019</v>
      </c>
      <c r="S423" s="28"/>
      <c r="Y423" s="15">
        <v>0.12</v>
      </c>
      <c r="Z423" s="15">
        <f t="shared" si="551"/>
        <v>0.03</v>
      </c>
      <c r="AA423" s="20">
        <v>0.25</v>
      </c>
      <c r="AB423" s="16">
        <f t="shared" ref="AB423:AP423" ca="1" si="578">Price-Dir_Cost-AB409</f>
        <v>11.911118333333333</v>
      </c>
      <c r="AC423" s="16">
        <f t="shared" ca="1" si="578"/>
        <v>11.933076666666667</v>
      </c>
      <c r="AD423" s="16">
        <f t="shared" ca="1" si="578"/>
        <v>11.943934166666667</v>
      </c>
      <c r="AE423" s="16">
        <f t="shared" ca="1" si="578"/>
        <v>11.959098333333333</v>
      </c>
      <c r="AF423" s="16">
        <f t="shared" ca="1" si="578"/>
        <v>11.979688333333334</v>
      </c>
      <c r="AG423" s="16">
        <f t="shared" ca="1" si="578"/>
        <v>12.0078</v>
      </c>
      <c r="AH423" s="16">
        <f t="shared" ca="1" si="578"/>
        <v>12.046264166666667</v>
      </c>
      <c r="AI423" s="16">
        <f t="shared" ca="1" si="578"/>
        <v>12.098145833333334</v>
      </c>
      <c r="AJ423" s="16">
        <f t="shared" ca="1" si="578"/>
        <v>12.171626666666667</v>
      </c>
      <c r="AK423" s="16">
        <f t="shared" ca="1" si="578"/>
        <v>12.046264166666667</v>
      </c>
      <c r="AL423" s="16">
        <f t="shared" ca="1" si="578"/>
        <v>12.098145833333334</v>
      </c>
      <c r="AM423" s="16">
        <f t="shared" ca="1" si="578"/>
        <v>12.171626666666667</v>
      </c>
      <c r="AN423" s="16">
        <f t="shared" ca="1" si="578"/>
        <v>12.272038333333333</v>
      </c>
      <c r="AO423" s="16">
        <f t="shared" ca="1" si="578"/>
        <v>12.396303333333334</v>
      </c>
      <c r="AP423" s="16">
        <f t="shared" ca="1" si="578"/>
        <v>12.517194166666666</v>
      </c>
      <c r="AQ423" s="16">
        <f t="shared" ref="AQ423" ca="1" si="579">Price-Dir_Cost-AQ409</f>
        <v>12.0649675</v>
      </c>
      <c r="AR423" s="16"/>
      <c r="AU423" s="33">
        <f t="shared" ca="1" si="548"/>
        <v>12.517194166666666</v>
      </c>
    </row>
  </sheetData>
  <conditionalFormatting sqref="AB7:AR17">
    <cfRule type="colorScale" priority="36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21:AR31">
    <cfRule type="colorScale" priority="35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35:AR45">
    <cfRule type="colorScale" priority="34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49:AR59">
    <cfRule type="colorScale" priority="33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63:AR73">
    <cfRule type="colorScale" priority="32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77:AR87">
    <cfRule type="colorScale" priority="31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91:AR101">
    <cfRule type="colorScale" priority="30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105:AR115">
    <cfRule type="colorScale" priority="29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S91:AS101">
    <cfRule type="colorScale" priority="28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S105:AS115">
    <cfRule type="colorScale" priority="27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119:AR129">
    <cfRule type="colorScale" priority="26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133:AR143">
    <cfRule type="colorScale" priority="25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S119:AS129">
    <cfRule type="colorScale" priority="24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S133:AS143">
    <cfRule type="colorScale" priority="23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147:AR157">
    <cfRule type="colorScale" priority="22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161:AR171">
    <cfRule type="colorScale" priority="21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175:AR185">
    <cfRule type="colorScale" priority="18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189:AR199">
    <cfRule type="colorScale" priority="17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203:AR213">
    <cfRule type="colorScale" priority="16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217:AR227">
    <cfRule type="colorScale" priority="15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231:AR241">
    <cfRule type="colorScale" priority="14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245:AR255">
    <cfRule type="colorScale" priority="13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259:AR269">
    <cfRule type="colorScale" priority="12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273:AR283">
    <cfRule type="colorScale" priority="11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287:AR297">
    <cfRule type="colorScale" priority="10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301:AR311">
    <cfRule type="colorScale" priority="9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315:AR325">
    <cfRule type="colorScale" priority="8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329:AR339">
    <cfRule type="colorScale" priority="7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343:AR353">
    <cfRule type="colorScale" priority="6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357:AR367">
    <cfRule type="colorScale" priority="5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371:AR381">
    <cfRule type="colorScale" priority="4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385:AR395">
    <cfRule type="colorScale" priority="3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conditionalFormatting sqref="AB399:AR409">
    <cfRule type="colorScale" priority="2">
      <colorScale>
        <cfvo type="min"/>
        <cfvo type="percentile" val="50"/>
        <cfvo type="max"/>
        <color theme="9" tint="0.39997558519241921"/>
        <color rgb="FFFFEB84"/>
        <color theme="5" tint="-0.249977111117893"/>
      </colorScale>
    </cfRule>
  </conditionalFormatting>
  <conditionalFormatting sqref="AB413:AR423">
    <cfRule type="colorScale" priority="1">
      <colorScale>
        <cfvo type="min"/>
        <cfvo type="percentile" val="50"/>
        <cfvo type="max"/>
        <color theme="8" tint="-0.249977111117893"/>
        <color rgb="FFFFEB84"/>
        <color theme="9" tint="-0.249977111117893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0AF3C-AE4F-422E-8637-9689FB96EAE7}">
  <sheetPr codeName="Foglio7"/>
  <dimension ref="B1:AD54"/>
  <sheetViews>
    <sheetView tabSelected="1" topLeftCell="K4" zoomScale="76" zoomScaleNormal="75" workbookViewId="0">
      <selection activeCell="AD46" sqref="AD46"/>
    </sheetView>
  </sheetViews>
  <sheetFormatPr defaultRowHeight="14.5" x14ac:dyDescent="0.35"/>
  <cols>
    <col min="3" max="3" width="9.1796875" customWidth="1"/>
    <col min="4" max="8" width="9.7265625" customWidth="1"/>
    <col min="9" max="9" width="10.81640625" customWidth="1"/>
    <col min="10" max="15" width="12.1796875" customWidth="1"/>
    <col min="16" max="20" width="13.1796875" customWidth="1"/>
    <col min="23" max="23" width="16.7265625" customWidth="1"/>
    <col min="24" max="24" width="20.36328125" customWidth="1"/>
    <col min="25" max="25" width="21.7265625" customWidth="1"/>
    <col min="26" max="26" width="19.90625" customWidth="1"/>
    <col min="27" max="27" width="18.54296875" customWidth="1"/>
    <col min="28" max="28" width="19.54296875" customWidth="1"/>
    <col min="30" max="30" width="29.1796875" customWidth="1"/>
  </cols>
  <sheetData>
    <row r="1" spans="2:30" x14ac:dyDescent="0.35">
      <c r="B1" s="34" t="s">
        <v>106</v>
      </c>
      <c r="C1" s="127" t="s">
        <v>54</v>
      </c>
      <c r="D1" s="128" t="s">
        <v>107</v>
      </c>
      <c r="E1" s="128" t="s">
        <v>108</v>
      </c>
      <c r="F1" s="128" t="s">
        <v>109</v>
      </c>
      <c r="G1" s="128" t="s">
        <v>110</v>
      </c>
      <c r="H1" s="128" t="s">
        <v>111</v>
      </c>
      <c r="I1" s="129" t="s">
        <v>54</v>
      </c>
      <c r="J1" s="129" t="s">
        <v>115</v>
      </c>
      <c r="K1" s="129" t="s">
        <v>108</v>
      </c>
      <c r="L1" s="129" t="s">
        <v>116</v>
      </c>
      <c r="M1" s="129" t="s">
        <v>114</v>
      </c>
      <c r="N1" s="129" t="s">
        <v>111</v>
      </c>
      <c r="O1" s="130" t="s">
        <v>54</v>
      </c>
      <c r="P1" s="130" t="s">
        <v>113</v>
      </c>
      <c r="Q1" s="130" t="s">
        <v>108</v>
      </c>
      <c r="R1" s="130" t="s">
        <v>109</v>
      </c>
      <c r="S1" s="130" t="s">
        <v>114</v>
      </c>
      <c r="T1" s="130" t="s">
        <v>111</v>
      </c>
    </row>
    <row r="2" spans="2:30" x14ac:dyDescent="0.35">
      <c r="B2" s="120">
        <v>8</v>
      </c>
      <c r="C2" s="126">
        <v>8.5567166666666665</v>
      </c>
      <c r="D2" s="121">
        <v>8.5370799999999996</v>
      </c>
      <c r="E2" s="121">
        <v>8.5487133333333318</v>
      </c>
      <c r="F2" s="121">
        <v>8.4525000000000006</v>
      </c>
      <c r="G2" s="121">
        <v>7.4496566666666668</v>
      </c>
      <c r="H2" s="121">
        <v>7.1790633333333327</v>
      </c>
      <c r="I2" s="124">
        <v>5.0130566666666674</v>
      </c>
      <c r="J2" s="124">
        <v>5.0130566666666674</v>
      </c>
      <c r="K2" s="124">
        <v>5.0130566666666674</v>
      </c>
      <c r="L2" s="124">
        <v>5.0130566666666674</v>
      </c>
      <c r="M2" s="124">
        <v>4.9261900000000001</v>
      </c>
      <c r="N2" s="124">
        <v>4.9914299999999994</v>
      </c>
      <c r="O2" s="125">
        <v>4.4857933333333335</v>
      </c>
      <c r="P2" s="125">
        <v>4.5726766666666663</v>
      </c>
      <c r="Q2" s="125">
        <v>4.4857933333333335</v>
      </c>
      <c r="R2" s="125">
        <v>4.4857933333333335</v>
      </c>
      <c r="S2" s="125">
        <v>4.4379899999999992</v>
      </c>
      <c r="T2" s="125">
        <v>4.4857933333333335</v>
      </c>
    </row>
    <row r="3" spans="2:30" x14ac:dyDescent="0.35">
      <c r="B3" s="120">
        <v>7</v>
      </c>
      <c r="C3" s="126">
        <v>7.8960033333333328</v>
      </c>
      <c r="D3" s="123">
        <v>7.8698700000000006</v>
      </c>
      <c r="E3" s="123">
        <v>7.8816466666666667</v>
      </c>
      <c r="F3" s="123">
        <v>7.7957099999999997</v>
      </c>
      <c r="G3" s="123">
        <v>6.9020533333333338</v>
      </c>
      <c r="H3" s="123">
        <v>6.6573166666666665</v>
      </c>
      <c r="I3" s="124">
        <v>4.7666433333333336</v>
      </c>
      <c r="J3" s="124">
        <v>4.7666433333333336</v>
      </c>
      <c r="K3" s="124">
        <v>4.7666433333333336</v>
      </c>
      <c r="L3" s="124">
        <v>4.7666433333333336</v>
      </c>
      <c r="M3" s="124">
        <v>4.6792699999999998</v>
      </c>
      <c r="N3" s="124">
        <v>4.7398899999999999</v>
      </c>
      <c r="O3" s="125">
        <v>4.3055466666666664</v>
      </c>
      <c r="P3" s="125">
        <v>4.3784233333333331</v>
      </c>
      <c r="Q3" s="125">
        <v>4.3055466666666664</v>
      </c>
      <c r="R3" s="125">
        <v>4.3055466666666664</v>
      </c>
      <c r="S3" s="125">
        <v>4.2594500000000002</v>
      </c>
      <c r="T3" s="125">
        <v>4.3055466666666664</v>
      </c>
    </row>
    <row r="4" spans="2:30" x14ac:dyDescent="0.35">
      <c r="B4" s="120">
        <v>6</v>
      </c>
      <c r="C4" s="126">
        <v>7.23529</v>
      </c>
      <c r="D4" s="123">
        <v>7.2026599999999998</v>
      </c>
      <c r="E4" s="123">
        <v>7.2145799999999998</v>
      </c>
      <c r="F4" s="123">
        <v>7.1389199999999997</v>
      </c>
      <c r="G4" s="123">
        <v>6.3544499999999999</v>
      </c>
      <c r="H4" s="123">
        <v>6.1355699999999995</v>
      </c>
      <c r="I4" s="124">
        <v>4.5202300000000006</v>
      </c>
      <c r="J4" s="124">
        <v>4.5202300000000006</v>
      </c>
      <c r="K4" s="124">
        <v>4.5202300000000006</v>
      </c>
      <c r="L4" s="124">
        <v>4.5202300000000006</v>
      </c>
      <c r="M4" s="124">
        <v>4.4323499999999996</v>
      </c>
      <c r="N4" s="124">
        <v>4.4883499999999996</v>
      </c>
      <c r="O4" s="125">
        <v>4.1253000000000002</v>
      </c>
      <c r="P4" s="125">
        <v>4.1841699999999999</v>
      </c>
      <c r="Q4" s="125">
        <v>4.1253000000000002</v>
      </c>
      <c r="R4" s="125">
        <v>4.1253000000000002</v>
      </c>
      <c r="S4" s="125">
        <v>4.0809099999999994</v>
      </c>
      <c r="T4" s="125">
        <v>4.1253000000000002</v>
      </c>
    </row>
    <row r="5" spans="2:30" x14ac:dyDescent="0.35">
      <c r="B5" s="120">
        <v>5</v>
      </c>
      <c r="C5" s="126">
        <v>6.5745766666666672</v>
      </c>
      <c r="D5" s="123">
        <v>6.53545</v>
      </c>
      <c r="E5" s="123">
        <v>6.5475133333333329</v>
      </c>
      <c r="F5" s="123">
        <v>6.4821299999999997</v>
      </c>
      <c r="G5" s="123">
        <v>5.8068466666666669</v>
      </c>
      <c r="H5" s="123">
        <v>5.6054599999999999</v>
      </c>
      <c r="I5" s="124">
        <v>4.2738166666666668</v>
      </c>
      <c r="J5" s="124">
        <v>4.2738166666666668</v>
      </c>
      <c r="K5" s="124">
        <v>4.2738166666666668</v>
      </c>
      <c r="L5" s="124">
        <v>4.2738166666666668</v>
      </c>
      <c r="M5" s="124">
        <v>4.1854300000000002</v>
      </c>
      <c r="N5" s="124">
        <v>4.2368100000000002</v>
      </c>
      <c r="O5" s="125">
        <v>3.9450533333333335</v>
      </c>
      <c r="P5" s="125">
        <v>3.9899166666666668</v>
      </c>
      <c r="Q5" s="125">
        <v>3.9450533333333335</v>
      </c>
      <c r="R5" s="125">
        <v>3.9450533333333335</v>
      </c>
      <c r="S5" s="125">
        <v>3.8966266666666662</v>
      </c>
      <c r="T5" s="125">
        <v>3.9450533333333335</v>
      </c>
    </row>
    <row r="6" spans="2:30" x14ac:dyDescent="0.35">
      <c r="B6" s="120">
        <v>4</v>
      </c>
      <c r="C6" s="126">
        <v>5.9138633333333335</v>
      </c>
      <c r="D6" s="123">
        <v>5.8682400000000001</v>
      </c>
      <c r="E6" s="123">
        <v>5.8804466666666659</v>
      </c>
      <c r="F6" s="123">
        <v>5.8253399999999997</v>
      </c>
      <c r="G6" s="123">
        <v>5.2592433333333339</v>
      </c>
      <c r="H6" s="123">
        <v>5.0627233333333326</v>
      </c>
      <c r="I6" s="124">
        <v>4.0274033333333339</v>
      </c>
      <c r="J6" s="124">
        <v>4.0274033333333339</v>
      </c>
      <c r="K6" s="124">
        <v>4.0274033333333339</v>
      </c>
      <c r="L6" s="124">
        <v>4.0274033333333339</v>
      </c>
      <c r="M6" s="124">
        <v>3.9353800000000003</v>
      </c>
      <c r="N6" s="124">
        <v>3.9852699999999999</v>
      </c>
      <c r="O6" s="125">
        <v>3.7648066666666669</v>
      </c>
      <c r="P6" s="125">
        <v>3.7956633333333332</v>
      </c>
      <c r="Q6" s="125">
        <v>3.7648066666666669</v>
      </c>
      <c r="R6" s="125">
        <v>3.7648066666666669</v>
      </c>
      <c r="S6" s="125">
        <v>3.7054233333333335</v>
      </c>
      <c r="T6" s="125">
        <v>3.7607366666666668</v>
      </c>
    </row>
    <row r="7" spans="2:30" x14ac:dyDescent="0.35">
      <c r="B7" s="120">
        <v>3</v>
      </c>
      <c r="C7" s="126">
        <v>5.2531499999999998</v>
      </c>
      <c r="D7" s="123">
        <v>5.2010299999999994</v>
      </c>
      <c r="E7" s="123">
        <v>5.2133799999999999</v>
      </c>
      <c r="F7" s="123">
        <v>5.1685499999999998</v>
      </c>
      <c r="G7" s="123">
        <v>4.70899</v>
      </c>
      <c r="H7" s="123">
        <v>4.51905</v>
      </c>
      <c r="I7" s="124">
        <v>3.7809900000000005</v>
      </c>
      <c r="J7" s="124">
        <v>3.7809900000000005</v>
      </c>
      <c r="K7" s="124">
        <v>3.7809900000000005</v>
      </c>
      <c r="L7" s="124">
        <v>3.7793000000000001</v>
      </c>
      <c r="M7" s="124">
        <v>3.6818300000000002</v>
      </c>
      <c r="N7" s="124">
        <v>3.7274900000000004</v>
      </c>
      <c r="O7" s="125">
        <v>3.5845600000000002</v>
      </c>
      <c r="P7" s="125">
        <v>3.60141</v>
      </c>
      <c r="Q7" s="125">
        <v>3.5832199999999998</v>
      </c>
      <c r="R7" s="125">
        <v>3.5845600000000002</v>
      </c>
      <c r="S7" s="125">
        <v>3.50909</v>
      </c>
      <c r="T7" s="125">
        <v>3.5632900000000003</v>
      </c>
    </row>
    <row r="8" spans="2:30" x14ac:dyDescent="0.35">
      <c r="B8" s="120">
        <v>2</v>
      </c>
      <c r="C8" s="126">
        <v>4.5924366666666661</v>
      </c>
      <c r="D8" s="123">
        <v>4.5338199999999995</v>
      </c>
      <c r="E8" s="123">
        <v>4.546313333333333</v>
      </c>
      <c r="F8" s="123">
        <v>4.5117599999999998</v>
      </c>
      <c r="G8" s="123">
        <v>4.1504599999999998</v>
      </c>
      <c r="H8" s="123">
        <v>3.9753766666666661</v>
      </c>
      <c r="I8" s="124">
        <v>3.5345766666666671</v>
      </c>
      <c r="J8" s="124">
        <v>3.5259433333333332</v>
      </c>
      <c r="K8" s="124">
        <v>3.5151133333333338</v>
      </c>
      <c r="L8" s="124">
        <v>3.5219266666666664</v>
      </c>
      <c r="M8" s="124">
        <v>3.4274499999999999</v>
      </c>
      <c r="N8" s="124">
        <v>3.4576099999999999</v>
      </c>
      <c r="O8" s="125">
        <v>3.4043133333333335</v>
      </c>
      <c r="P8" s="125">
        <v>3.3944166666666664</v>
      </c>
      <c r="Q8" s="125">
        <v>3.3842999999999996</v>
      </c>
      <c r="R8" s="125">
        <v>3.3912333333333331</v>
      </c>
      <c r="S8" s="125">
        <v>3.2767366666666664</v>
      </c>
      <c r="T8" s="125">
        <v>3.3457066666666666</v>
      </c>
    </row>
    <row r="9" spans="2:30" x14ac:dyDescent="0.35">
      <c r="B9" s="120">
        <v>1</v>
      </c>
      <c r="C9" s="126">
        <v>3.9317233333333332</v>
      </c>
      <c r="D9" s="123">
        <v>3.8666099999999997</v>
      </c>
      <c r="E9" s="123">
        <v>3.8792466666666665</v>
      </c>
      <c r="F9" s="123">
        <v>3.8549699999999998</v>
      </c>
      <c r="G9" s="123">
        <v>3.5919299999999996</v>
      </c>
      <c r="H9" s="123">
        <v>3.41533</v>
      </c>
      <c r="I9" s="124">
        <v>3.2881633333333338</v>
      </c>
      <c r="J9" s="124">
        <v>3.2380633333333333</v>
      </c>
      <c r="K9" s="124">
        <v>3.2195899999999997</v>
      </c>
      <c r="L9" s="124">
        <v>3.2452333333333332</v>
      </c>
      <c r="M9" s="124">
        <v>3.0662699999999998</v>
      </c>
      <c r="N9" s="124">
        <v>3.1016866666666663</v>
      </c>
      <c r="O9" s="125">
        <v>3.2240666666666669</v>
      </c>
      <c r="P9" s="125">
        <v>3.1545066666666668</v>
      </c>
      <c r="Q9" s="125">
        <v>3.1410033333333334</v>
      </c>
      <c r="R9" s="125">
        <v>3.1730666666666667</v>
      </c>
      <c r="S9" s="125">
        <v>2.9967833333333331</v>
      </c>
      <c r="T9" s="125">
        <v>3.0324966666666668</v>
      </c>
    </row>
    <row r="10" spans="2:30" x14ac:dyDescent="0.35">
      <c r="B10" s="122">
        <v>0.5</v>
      </c>
      <c r="C10" s="126">
        <v>3.6013666666666664</v>
      </c>
      <c r="D10" s="123">
        <v>3.5094383333333332</v>
      </c>
      <c r="E10" s="123">
        <v>3.5121366666666667</v>
      </c>
      <c r="F10" s="123">
        <v>3.4937500000000004</v>
      </c>
      <c r="G10" s="123">
        <v>3.2806233333333332</v>
      </c>
      <c r="H10" s="123">
        <v>3.0816216666666669</v>
      </c>
      <c r="I10" s="124">
        <v>3.1649566666666669</v>
      </c>
      <c r="J10" s="124">
        <v>2.9741283333333333</v>
      </c>
      <c r="K10" s="124">
        <v>2.9766416666666666</v>
      </c>
      <c r="L10" s="124">
        <v>3.0349999999999997</v>
      </c>
      <c r="M10" s="124">
        <v>2.7660100000000005</v>
      </c>
      <c r="N10" s="124">
        <v>2.8002599999999997</v>
      </c>
      <c r="O10" s="125">
        <v>3.1339433333333337</v>
      </c>
      <c r="P10" s="125">
        <v>2.9602600000000003</v>
      </c>
      <c r="Q10" s="125">
        <v>2.9509616666666667</v>
      </c>
      <c r="R10" s="125">
        <v>3.00122</v>
      </c>
      <c r="S10" s="125">
        <v>2.776391666666667</v>
      </c>
      <c r="T10" s="125">
        <v>2.8059733333333332</v>
      </c>
    </row>
    <row r="11" spans="2:30" x14ac:dyDescent="0.35">
      <c r="B11" s="122">
        <f>1/3</f>
        <v>0.33333333333333331</v>
      </c>
      <c r="C11" s="126">
        <v>3.4912477777777777</v>
      </c>
      <c r="D11" s="123">
        <v>3.3689866666666668</v>
      </c>
      <c r="E11" s="123">
        <v>3.3863644444444443</v>
      </c>
      <c r="F11" s="123">
        <v>3.332513333333333</v>
      </c>
      <c r="G11" s="123">
        <v>3.1666444444444442</v>
      </c>
      <c r="H11" s="123">
        <v>2.9088133333333337</v>
      </c>
      <c r="I11" s="124">
        <v>3.123887777777778</v>
      </c>
      <c r="J11" s="124">
        <v>2.7762633333333335</v>
      </c>
      <c r="K11" s="124">
        <v>2.8083611111111111</v>
      </c>
      <c r="L11" s="124">
        <v>2.886157777777778</v>
      </c>
      <c r="M11" s="124">
        <v>2.5644377777777776</v>
      </c>
      <c r="N11" s="124">
        <v>2.5695533333333334</v>
      </c>
      <c r="O11" s="125">
        <v>3.1039022222222226</v>
      </c>
      <c r="P11" s="125">
        <v>2.7607911111111116</v>
      </c>
      <c r="Q11" s="125">
        <v>2.7689866666666667</v>
      </c>
      <c r="R11" s="125">
        <v>2.8285477777777777</v>
      </c>
      <c r="S11" s="125">
        <v>2.6280211111111109</v>
      </c>
      <c r="T11" s="125">
        <v>2.6092911111111108</v>
      </c>
    </row>
    <row r="12" spans="2:30" x14ac:dyDescent="0.35">
      <c r="B12" s="122">
        <v>0.25</v>
      </c>
      <c r="C12" s="126">
        <v>3.4361883333333334</v>
      </c>
      <c r="D12" s="123">
        <v>3.26</v>
      </c>
      <c r="E12" s="123">
        <v>3.321873333333333</v>
      </c>
      <c r="F12" s="123">
        <v>3.2254358333333335</v>
      </c>
      <c r="G12" s="123">
        <v>3.0843099999999994</v>
      </c>
      <c r="H12" s="123">
        <v>2.7835816666666666</v>
      </c>
      <c r="I12" s="124">
        <v>3.1033533333333336</v>
      </c>
      <c r="J12" s="124">
        <v>2.6335774999999999</v>
      </c>
      <c r="K12" s="124">
        <v>2.6887758333333336</v>
      </c>
      <c r="L12" s="124">
        <v>2.7018424999999997</v>
      </c>
      <c r="M12" s="124">
        <v>2.4604933333333334</v>
      </c>
      <c r="N12" s="124">
        <v>2.4403649999999999</v>
      </c>
      <c r="O12" s="125">
        <v>3.088881666666667</v>
      </c>
      <c r="P12" s="125">
        <v>2.66</v>
      </c>
      <c r="Q12" s="125">
        <v>2.64</v>
      </c>
      <c r="R12" s="125">
        <v>2.7049141666666663</v>
      </c>
      <c r="S12" s="125">
        <v>2.5119675000000004</v>
      </c>
      <c r="T12" s="125">
        <v>2.4828058333333329</v>
      </c>
    </row>
    <row r="15" spans="2:30" x14ac:dyDescent="0.35">
      <c r="V15" t="s">
        <v>106</v>
      </c>
      <c r="W15" s="204" t="s">
        <v>299</v>
      </c>
      <c r="X15" s="204" t="s">
        <v>298</v>
      </c>
      <c r="Y15" s="204" t="s">
        <v>302</v>
      </c>
      <c r="Z15" s="204" t="s">
        <v>286</v>
      </c>
      <c r="AA15" s="204" t="s">
        <v>300</v>
      </c>
      <c r="AB15" s="204" t="s">
        <v>301</v>
      </c>
      <c r="AD15" s="204" t="s">
        <v>307</v>
      </c>
    </row>
    <row r="16" spans="2:30" x14ac:dyDescent="0.35">
      <c r="V16" s="120">
        <v>8</v>
      </c>
      <c r="W16" s="204">
        <v>6.4432833333333299</v>
      </c>
      <c r="X16" s="204">
        <v>6.4512866666666682</v>
      </c>
      <c r="Y16" s="204">
        <v>7.5503433333333332</v>
      </c>
      <c r="Z16">
        <v>10.514206666666666</v>
      </c>
      <c r="AA16">
        <v>10.514206666666666</v>
      </c>
      <c r="AB16">
        <v>10.562010000000001</v>
      </c>
      <c r="AD16" s="33">
        <v>10.514206666666666</v>
      </c>
    </row>
    <row r="17" spans="22:30" x14ac:dyDescent="0.35">
      <c r="V17" s="120">
        <v>7</v>
      </c>
      <c r="W17" s="204">
        <v>7.1039966666666672</v>
      </c>
      <c r="X17" s="204">
        <v>7.1183533333333333</v>
      </c>
      <c r="Y17" s="204">
        <v>8.0979466666666653</v>
      </c>
      <c r="Z17">
        <v>10.694453333333334</v>
      </c>
      <c r="AA17">
        <v>10.694453333333334</v>
      </c>
      <c r="AB17">
        <v>10.740549999999999</v>
      </c>
      <c r="AD17" s="33">
        <v>10.694453333333334</v>
      </c>
    </row>
    <row r="18" spans="22:30" x14ac:dyDescent="0.35">
      <c r="V18" s="120">
        <v>6</v>
      </c>
      <c r="W18" s="204">
        <v>7.76471</v>
      </c>
      <c r="X18" s="204">
        <v>7.7854200000000002</v>
      </c>
      <c r="Y18" s="204">
        <v>8.6455500000000001</v>
      </c>
      <c r="Z18">
        <v>10.874700000000001</v>
      </c>
      <c r="AA18">
        <v>10.874700000000001</v>
      </c>
      <c r="AB18">
        <v>10.919090000000001</v>
      </c>
      <c r="AD18" s="33">
        <v>10.874700000000001</v>
      </c>
    </row>
    <row r="19" spans="22:30" x14ac:dyDescent="0.35">
      <c r="V19" s="120">
        <v>5</v>
      </c>
      <c r="W19" s="204">
        <v>8.4254233333333328</v>
      </c>
      <c r="X19" s="204">
        <v>8.4524866666666671</v>
      </c>
      <c r="Y19" s="204">
        <v>9.1931533333333331</v>
      </c>
      <c r="Z19">
        <v>11.054946666666666</v>
      </c>
      <c r="AA19">
        <v>11.054946666666666</v>
      </c>
      <c r="AB19">
        <v>11.103373333333334</v>
      </c>
      <c r="AD19" s="33">
        <v>11.054946666666666</v>
      </c>
    </row>
    <row r="20" spans="22:30" x14ac:dyDescent="0.35">
      <c r="V20" s="120">
        <v>4</v>
      </c>
      <c r="W20" s="204">
        <v>9.0861366666666665</v>
      </c>
      <c r="X20" s="204">
        <v>9.1195533333333341</v>
      </c>
      <c r="Y20" s="204">
        <v>9.7407566666666661</v>
      </c>
      <c r="Z20">
        <v>11.235193333333333</v>
      </c>
      <c r="AA20">
        <v>11.235193333333333</v>
      </c>
      <c r="AB20">
        <v>11.294576666666666</v>
      </c>
      <c r="AD20" s="33">
        <v>11.239263333333334</v>
      </c>
    </row>
    <row r="21" spans="22:30" x14ac:dyDescent="0.35">
      <c r="V21" s="120">
        <v>3</v>
      </c>
      <c r="W21" s="204">
        <v>9.7468500000000002</v>
      </c>
      <c r="X21" s="204">
        <v>9.7866199999999992</v>
      </c>
      <c r="Y21" s="204">
        <v>10.29101</v>
      </c>
      <c r="Z21">
        <v>11.41544</v>
      </c>
      <c r="AA21">
        <v>11.416779999999999</v>
      </c>
      <c r="AB21">
        <v>11.49091</v>
      </c>
      <c r="AD21" s="33">
        <v>11.43671</v>
      </c>
    </row>
    <row r="22" spans="22:30" x14ac:dyDescent="0.35">
      <c r="V22" s="120">
        <v>2</v>
      </c>
      <c r="W22" s="204">
        <v>10.407563333333334</v>
      </c>
      <c r="X22" s="204">
        <v>10.453686666666666</v>
      </c>
      <c r="Y22" s="204">
        <v>10.849540000000001</v>
      </c>
      <c r="Z22">
        <v>11.595686666666666</v>
      </c>
      <c r="AA22">
        <v>11.6157</v>
      </c>
      <c r="AB22">
        <v>11.723263333333334</v>
      </c>
      <c r="AD22" s="33">
        <v>11.654293333333333</v>
      </c>
    </row>
    <row r="23" spans="22:30" x14ac:dyDescent="0.35">
      <c r="V23" s="120">
        <v>1</v>
      </c>
      <c r="W23" s="204">
        <v>11.068276666666666</v>
      </c>
      <c r="X23" s="204">
        <v>11.120753333333333</v>
      </c>
      <c r="Y23" s="204">
        <v>11.40807</v>
      </c>
      <c r="Z23">
        <v>11.775933333333333</v>
      </c>
      <c r="AA23">
        <v>11.858996666666666</v>
      </c>
      <c r="AB23">
        <v>12.003216666666667</v>
      </c>
      <c r="AD23" s="33">
        <v>11.967503333333333</v>
      </c>
    </row>
    <row r="24" spans="22:30" x14ac:dyDescent="0.35">
      <c r="V24" s="122">
        <v>0.5</v>
      </c>
      <c r="W24" s="204">
        <v>11.398633333333333</v>
      </c>
      <c r="X24" s="204">
        <v>11.487863333333333</v>
      </c>
      <c r="Y24" s="204">
        <v>11.789376666666699</v>
      </c>
      <c r="Z24">
        <v>11.866056666666665</v>
      </c>
      <c r="AA24">
        <v>12.049038333333334</v>
      </c>
      <c r="AB24">
        <v>12.223608333333333</v>
      </c>
      <c r="AD24" s="33">
        <v>12.194026666666666</v>
      </c>
    </row>
    <row r="25" spans="22:30" x14ac:dyDescent="0.35">
      <c r="V25" s="122">
        <f>1/3</f>
        <v>0.33333333333333331</v>
      </c>
      <c r="W25" s="204">
        <v>11.508752222222222</v>
      </c>
      <c r="X25" s="204">
        <v>11.613635555555556</v>
      </c>
      <c r="Y25" s="204">
        <v>11.98</v>
      </c>
      <c r="Z25">
        <v>11.896097777777777</v>
      </c>
      <c r="AA25">
        <v>12.231013333333333</v>
      </c>
      <c r="AB25">
        <v>12.37197888888889</v>
      </c>
      <c r="AD25" s="33">
        <v>12.39070888888889</v>
      </c>
    </row>
    <row r="26" spans="22:30" x14ac:dyDescent="0.35">
      <c r="V26" s="122">
        <v>0.25</v>
      </c>
      <c r="W26" s="204">
        <v>11.563811666666666</v>
      </c>
      <c r="X26" s="204">
        <v>11.678126666666667</v>
      </c>
      <c r="Y26" s="204">
        <v>12.02</v>
      </c>
      <c r="Z26">
        <v>11.911118333333333</v>
      </c>
      <c r="AA26">
        <v>12.360835</v>
      </c>
      <c r="AB26">
        <v>12.488032499999999</v>
      </c>
      <c r="AD26" s="33">
        <v>12.517194166666666</v>
      </c>
    </row>
    <row r="30" spans="22:30" x14ac:dyDescent="0.35">
      <c r="V30" s="217"/>
      <c r="W30" s="217"/>
      <c r="X30" s="217"/>
      <c r="Y30" s="217"/>
      <c r="Z30" s="217"/>
      <c r="AA30" s="217"/>
      <c r="AB30" s="217"/>
    </row>
    <row r="31" spans="22:30" x14ac:dyDescent="0.35">
      <c r="V31" s="217"/>
      <c r="W31" s="217"/>
      <c r="X31" s="217"/>
      <c r="Y31" s="217"/>
      <c r="Z31" s="217"/>
      <c r="AA31" s="217"/>
      <c r="AB31" s="217"/>
    </row>
    <row r="32" spans="22:30" x14ac:dyDescent="0.35">
      <c r="V32" s="217"/>
      <c r="W32" s="217"/>
      <c r="X32" s="217"/>
      <c r="Y32" s="217"/>
      <c r="Z32" s="217"/>
      <c r="AA32" s="217"/>
      <c r="AB32" s="217"/>
      <c r="AD32">
        <f>0.5 + 0.33</f>
        <v>0.83000000000000007</v>
      </c>
    </row>
    <row r="33" spans="22:30" x14ac:dyDescent="0.35">
      <c r="V33" s="217"/>
      <c r="W33" s="217"/>
      <c r="X33" s="217"/>
      <c r="Y33" s="217"/>
      <c r="Z33" s="217"/>
      <c r="AA33" s="217"/>
      <c r="AB33" s="217"/>
      <c r="AD33">
        <f>AD32/2</f>
        <v>0.41500000000000004</v>
      </c>
    </row>
    <row r="34" spans="22:30" x14ac:dyDescent="0.35">
      <c r="V34" s="217"/>
      <c r="W34" s="217"/>
      <c r="X34" s="217"/>
      <c r="Y34" s="217"/>
      <c r="Z34" s="217"/>
      <c r="AA34" s="217"/>
      <c r="AB34" s="217"/>
    </row>
    <row r="35" spans="22:30" x14ac:dyDescent="0.35">
      <c r="V35" s="217"/>
      <c r="W35" s="217"/>
      <c r="X35" s="217"/>
      <c r="Y35" s="217"/>
      <c r="Z35" s="217"/>
      <c r="AA35" s="217"/>
      <c r="AB35" s="217"/>
      <c r="AD35">
        <f>2/5</f>
        <v>0.4</v>
      </c>
    </row>
    <row r="36" spans="22:30" x14ac:dyDescent="0.35">
      <c r="V36" s="217"/>
      <c r="W36" s="217"/>
      <c r="X36" s="217"/>
      <c r="Y36" s="217"/>
      <c r="Z36" s="217"/>
      <c r="AA36" s="217"/>
      <c r="AB36" s="217"/>
    </row>
    <row r="37" spans="22:30" x14ac:dyDescent="0.35">
      <c r="V37" s="217"/>
      <c r="W37" s="217"/>
      <c r="X37" s="217"/>
      <c r="Y37" s="217"/>
      <c r="Z37" s="217"/>
      <c r="AA37" s="217"/>
      <c r="AB37" s="217"/>
    </row>
    <row r="38" spans="22:30" x14ac:dyDescent="0.35">
      <c r="V38" s="217"/>
      <c r="W38" s="217"/>
      <c r="X38" s="217"/>
      <c r="Y38" s="217"/>
      <c r="Z38" s="217"/>
      <c r="AA38" s="217"/>
      <c r="AB38" s="217"/>
    </row>
    <row r="39" spans="22:30" x14ac:dyDescent="0.35">
      <c r="V39" s="217"/>
      <c r="W39" s="217"/>
      <c r="X39" s="217"/>
      <c r="Y39" s="217"/>
      <c r="Z39" s="217"/>
      <c r="AA39" s="217"/>
      <c r="AB39" s="217"/>
    </row>
    <row r="40" spans="22:30" x14ac:dyDescent="0.35">
      <c r="V40" s="217"/>
      <c r="W40" s="217"/>
      <c r="X40" s="217"/>
      <c r="Y40" s="217"/>
      <c r="Z40" s="217"/>
      <c r="AA40" s="217"/>
      <c r="AB40" s="217"/>
    </row>
    <row r="41" spans="22:30" x14ac:dyDescent="0.35">
      <c r="V41" s="217"/>
      <c r="W41" s="217"/>
      <c r="X41" s="217"/>
      <c r="Y41" s="217"/>
      <c r="Z41" s="217"/>
      <c r="AA41" s="217"/>
      <c r="AB41" s="217"/>
    </row>
    <row r="42" spans="22:30" x14ac:dyDescent="0.35">
      <c r="V42" s="217"/>
      <c r="W42" s="217"/>
      <c r="X42" s="217"/>
      <c r="Y42" s="217"/>
      <c r="Z42" s="217"/>
      <c r="AA42" s="217"/>
      <c r="AB42" s="217"/>
    </row>
    <row r="43" spans="22:30" x14ac:dyDescent="0.35">
      <c r="V43" s="217"/>
      <c r="W43" s="217"/>
      <c r="X43" s="217"/>
      <c r="Y43" s="217"/>
      <c r="Z43" s="217"/>
      <c r="AA43" s="217"/>
      <c r="AB43" s="217"/>
    </row>
    <row r="44" spans="22:30" x14ac:dyDescent="0.35">
      <c r="V44" s="217"/>
      <c r="W44" s="217"/>
      <c r="X44" s="217"/>
      <c r="Y44" s="217"/>
      <c r="Z44" s="217"/>
      <c r="AA44" s="217"/>
      <c r="AB44" s="217"/>
    </row>
    <row r="45" spans="22:30" x14ac:dyDescent="0.35">
      <c r="V45" s="217"/>
      <c r="W45" s="217"/>
      <c r="X45" s="217"/>
      <c r="Y45" s="217"/>
      <c r="Z45" s="217"/>
      <c r="AA45" s="217"/>
      <c r="AB45" s="217"/>
    </row>
    <row r="46" spans="22:30" x14ac:dyDescent="0.35">
      <c r="V46" s="217"/>
      <c r="W46" s="217"/>
      <c r="X46" s="217"/>
      <c r="Y46" s="217"/>
      <c r="Z46" s="217"/>
      <c r="AA46" s="217"/>
      <c r="AB46" s="217"/>
    </row>
    <row r="47" spans="22:30" x14ac:dyDescent="0.35">
      <c r="V47" s="217"/>
      <c r="W47" s="217"/>
      <c r="X47" s="217"/>
      <c r="Y47" s="217"/>
      <c r="Z47" s="217"/>
      <c r="AA47" s="217"/>
      <c r="AB47" s="217"/>
    </row>
    <row r="48" spans="22:30" x14ac:dyDescent="0.35">
      <c r="V48" s="217"/>
      <c r="W48" s="217"/>
      <c r="X48" s="217"/>
      <c r="Y48" s="217"/>
      <c r="Z48" s="217"/>
      <c r="AA48" s="217"/>
      <c r="AB48" s="217"/>
    </row>
    <row r="49" spans="22:28" x14ac:dyDescent="0.35">
      <c r="V49" s="217"/>
      <c r="W49" s="217"/>
      <c r="X49" s="217"/>
      <c r="Y49" s="217"/>
      <c r="Z49" s="217"/>
      <c r="AA49" s="217"/>
      <c r="AB49" s="217"/>
    </row>
    <row r="50" spans="22:28" x14ac:dyDescent="0.35">
      <c r="V50" s="217"/>
      <c r="W50" s="217"/>
      <c r="X50" s="217"/>
      <c r="Y50" s="217"/>
      <c r="Z50" s="217"/>
      <c r="AA50" s="217"/>
      <c r="AB50" s="217"/>
    </row>
    <row r="51" spans="22:28" x14ac:dyDescent="0.35">
      <c r="V51" s="217"/>
      <c r="W51" s="217"/>
      <c r="X51" s="217"/>
      <c r="Y51" s="217"/>
      <c r="Z51" s="217"/>
      <c r="AA51" s="217"/>
      <c r="AB51" s="217"/>
    </row>
    <row r="52" spans="22:28" x14ac:dyDescent="0.35">
      <c r="V52" s="217"/>
      <c r="W52" s="217"/>
      <c r="X52" s="217"/>
      <c r="Y52" s="217"/>
      <c r="Z52" s="217"/>
      <c r="AA52" s="217"/>
      <c r="AB52" s="217"/>
    </row>
    <row r="53" spans="22:28" x14ac:dyDescent="0.35">
      <c r="V53" s="217"/>
      <c r="W53" s="217"/>
      <c r="X53" s="217"/>
      <c r="Y53" s="217"/>
      <c r="Z53" s="217"/>
      <c r="AA53" s="217"/>
      <c r="AB53" s="217"/>
    </row>
    <row r="54" spans="22:28" x14ac:dyDescent="0.35">
      <c r="V54" s="217"/>
      <c r="W54" s="217"/>
      <c r="X54" s="217"/>
      <c r="Y54" s="217"/>
      <c r="Z54" s="217"/>
      <c r="AA54" s="217"/>
      <c r="AB54" s="217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6F4E1-2553-4B82-993A-8FEB9266BDE2}">
  <sheetPr codeName="Foglio5"/>
  <dimension ref="A2:AK43"/>
  <sheetViews>
    <sheetView topLeftCell="AS1" zoomScaleNormal="100" workbookViewId="0">
      <selection activeCell="T30" sqref="T30"/>
    </sheetView>
  </sheetViews>
  <sheetFormatPr defaultRowHeight="14.5" x14ac:dyDescent="0.35"/>
  <cols>
    <col min="6" max="6" width="7.6328125" style="203" customWidth="1"/>
    <col min="7" max="9" width="7.6328125" style="138" customWidth="1"/>
    <col min="10" max="18" width="10.6328125" style="138" customWidth="1"/>
    <col min="21" max="21" width="9" bestFit="1" customWidth="1"/>
    <col min="28" max="28" width="12.90625" customWidth="1"/>
  </cols>
  <sheetData>
    <row r="2" spans="1:37" x14ac:dyDescent="0.35">
      <c r="B2" s="193"/>
      <c r="C2" s="193"/>
      <c r="D2" s="193"/>
      <c r="E2" s="193"/>
      <c r="F2" s="206"/>
      <c r="G2" s="206"/>
      <c r="H2" s="206"/>
      <c r="I2" s="206"/>
      <c r="J2" s="206"/>
      <c r="K2" s="193">
        <v>2</v>
      </c>
      <c r="L2" s="193">
        <v>4</v>
      </c>
      <c r="M2" s="193">
        <v>13</v>
      </c>
      <c r="N2" s="193">
        <v>6</v>
      </c>
      <c r="O2" s="193">
        <v>8</v>
      </c>
      <c r="P2" s="193">
        <v>10</v>
      </c>
      <c r="Q2" s="193">
        <v>7</v>
      </c>
      <c r="R2" s="193">
        <v>9</v>
      </c>
      <c r="S2" s="193">
        <v>25</v>
      </c>
      <c r="U2" s="193">
        <v>7</v>
      </c>
      <c r="V2" s="193">
        <v>9</v>
      </c>
      <c r="W2" s="193">
        <v>11</v>
      </c>
    </row>
    <row r="3" spans="1:37" s="204" customFormat="1" x14ac:dyDescent="0.35">
      <c r="B3" s="193" t="s">
        <v>177</v>
      </c>
      <c r="C3" s="193" t="s">
        <v>179</v>
      </c>
      <c r="D3" s="193" t="s">
        <v>178</v>
      </c>
      <c r="E3" s="193" t="s">
        <v>178</v>
      </c>
      <c r="F3" s="213" t="s">
        <v>158</v>
      </c>
      <c r="G3" s="213" t="s">
        <v>163</v>
      </c>
      <c r="H3" s="213" t="s">
        <v>168</v>
      </c>
      <c r="I3" s="213" t="s">
        <v>169</v>
      </c>
      <c r="J3" s="213" t="s">
        <v>170</v>
      </c>
      <c r="K3" s="213" t="s">
        <v>181</v>
      </c>
      <c r="L3" s="213" t="s">
        <v>157</v>
      </c>
      <c r="M3" s="213" t="s">
        <v>156</v>
      </c>
      <c r="N3" s="213" t="s">
        <v>172</v>
      </c>
      <c r="O3" s="213" t="s">
        <v>173</v>
      </c>
      <c r="P3" s="213" t="s">
        <v>174</v>
      </c>
      <c r="Q3" s="213" t="s">
        <v>175</v>
      </c>
      <c r="R3" s="213" t="s">
        <v>176</v>
      </c>
      <c r="S3" s="213" t="s">
        <v>182</v>
      </c>
      <c r="AF3" s="204">
        <v>4</v>
      </c>
    </row>
    <row r="4" spans="1:37" s="204" customFormat="1" x14ac:dyDescent="0.35">
      <c r="B4" s="193"/>
      <c r="C4" s="193"/>
      <c r="D4" s="193"/>
      <c r="E4" s="193"/>
      <c r="F4" s="214"/>
      <c r="G4" s="214"/>
      <c r="H4" s="214"/>
      <c r="I4" s="214"/>
      <c r="J4" s="214"/>
      <c r="K4" s="215">
        <f ca="1">MIN(K5:K30)</f>
        <v>22.808859999999999</v>
      </c>
      <c r="L4" s="215">
        <f t="shared" ref="L4:M4" ca="1" si="0">MIN(L5:L30)</f>
        <v>10.26953</v>
      </c>
      <c r="M4" s="215">
        <f t="shared" ca="1" si="0"/>
        <v>43.950580000000002</v>
      </c>
      <c r="N4" s="216">
        <f ca="1">MAX(N5:N30)</f>
        <v>0.86809000000000003</v>
      </c>
      <c r="O4" s="215">
        <f t="shared" ref="O4" ca="1" si="1">MIN(O5:O30)</f>
        <v>1.3040099999999999</v>
      </c>
      <c r="P4" s="215">
        <f t="shared" ref="P4" ca="1" si="2">MIN(P5:P30)</f>
        <v>17.414149999999999</v>
      </c>
      <c r="Q4" s="215">
        <f ca="1">MIN(Q5:Q30)</f>
        <v>9.0870200000000008</v>
      </c>
      <c r="R4" s="215">
        <f t="shared" ref="R4" ca="1" si="3">MIN(R5:R30)</f>
        <v>26</v>
      </c>
      <c r="T4" s="204">
        <f ca="1">MAX(T5:T30)</f>
        <v>11.49091</v>
      </c>
      <c r="AC4">
        <v>22.808859999999999</v>
      </c>
      <c r="AD4">
        <v>10.26953</v>
      </c>
      <c r="AE4">
        <v>43.950580000000002</v>
      </c>
      <c r="AF4">
        <v>0.86809000000000003</v>
      </c>
      <c r="AG4">
        <v>1.3040099999999999</v>
      </c>
      <c r="AH4">
        <v>17.414149999999999</v>
      </c>
      <c r="AI4">
        <v>9.0870200000000008</v>
      </c>
      <c r="AJ4">
        <v>26</v>
      </c>
    </row>
    <row r="5" spans="1:37" x14ac:dyDescent="0.35">
      <c r="A5">
        <v>1</v>
      </c>
      <c r="B5" s="193">
        <v>0</v>
      </c>
      <c r="C5" s="209" t="s">
        <v>180</v>
      </c>
      <c r="D5" s="209" t="s">
        <v>180</v>
      </c>
      <c r="E5" s="209"/>
      <c r="F5" s="205" t="s">
        <v>159</v>
      </c>
      <c r="G5" s="205" t="s">
        <v>161</v>
      </c>
      <c r="H5" s="205" t="s">
        <v>161</v>
      </c>
      <c r="I5" s="205" t="s">
        <v>112</v>
      </c>
      <c r="J5" s="205" t="s">
        <v>161</v>
      </c>
      <c r="K5" s="207">
        <f ca="1">OFFSET(Sintesi!$B$6,$B5+K$2,1)</f>
        <v>24.972940000000001</v>
      </c>
      <c r="L5" s="207">
        <f ca="1">OFFSET(Sintesi!$B$6,$B5+L$2,1)</f>
        <v>24.972940000000001</v>
      </c>
      <c r="M5" s="207">
        <f ca="1">OFFSET(Sintesi!$B$6,$B5+M$2,1)</f>
        <v>107.37612</v>
      </c>
      <c r="N5" s="212">
        <f ca="1">OFFSET(Sintesi!$B$6,$B5+N$2,1)</f>
        <v>0.76626000000000005</v>
      </c>
      <c r="O5" s="207">
        <f ca="1">OFFSET(Sintesi!$B$6,$B5+O$2,1)</f>
        <v>3.9868600000000001</v>
      </c>
      <c r="P5" s="207">
        <f ca="1">OFFSET(Sintesi!$B$6,$B5+P$2,1)</f>
        <v>22.014489999999999</v>
      </c>
      <c r="Q5" s="207">
        <f ca="1">OFFSET(Sintesi!$B$6,$B5+Q$2,1)</f>
        <v>16.643509999999999</v>
      </c>
      <c r="R5" s="207">
        <f ca="1">OFFSET(Sintesi!$B$6,$B5+R$2,1)</f>
        <v>64</v>
      </c>
      <c r="S5" s="207">
        <f ca="1">OFFSET(Sintesi!$B$6,$B5+S$2,1)</f>
        <v>9.7468500000000002</v>
      </c>
      <c r="X5" s="205" t="s">
        <v>159</v>
      </c>
      <c r="Y5" s="205" t="s">
        <v>161</v>
      </c>
      <c r="Z5" s="205" t="s">
        <v>161</v>
      </c>
      <c r="AA5" s="205" t="s">
        <v>162</v>
      </c>
      <c r="AB5" s="205" t="s">
        <v>161</v>
      </c>
      <c r="AC5" s="207">
        <v>24.226780000000002</v>
      </c>
      <c r="AD5" s="207">
        <v>24.226780000000002</v>
      </c>
      <c r="AE5" s="207">
        <v>101.24485</v>
      </c>
      <c r="AF5" s="212">
        <v>0.86767000000000005</v>
      </c>
      <c r="AG5" s="207">
        <v>1.32524</v>
      </c>
      <c r="AH5" s="207">
        <v>17.472899999999999</v>
      </c>
      <c r="AI5" s="207">
        <v>9.2286999999999999</v>
      </c>
      <c r="AJ5" s="207">
        <v>26</v>
      </c>
    </row>
    <row r="6" spans="1:37" x14ac:dyDescent="0.35">
      <c r="A6">
        <v>2</v>
      </c>
      <c r="B6" s="218">
        <v>280</v>
      </c>
      <c r="C6" s="219" t="s">
        <v>180</v>
      </c>
      <c r="D6" s="219" t="s">
        <v>180</v>
      </c>
      <c r="E6" s="219"/>
      <c r="F6" s="220" t="s">
        <v>159</v>
      </c>
      <c r="G6" s="205" t="s">
        <v>161</v>
      </c>
      <c r="H6" s="205" t="s">
        <v>161</v>
      </c>
      <c r="I6" s="205" t="s">
        <v>162</v>
      </c>
      <c r="J6" s="205" t="s">
        <v>161</v>
      </c>
      <c r="K6" s="207">
        <f ca="1">OFFSET(Sintesi!$B$6,$B6+K$2,1)</f>
        <v>24.226780000000002</v>
      </c>
      <c r="L6" s="207">
        <f ca="1">OFFSET(Sintesi!$B$6,$B6+L$2,1)</f>
        <v>24.226780000000002</v>
      </c>
      <c r="M6" s="207">
        <f ca="1">OFFSET(Sintesi!$B$6,$B6+M$2,1)</f>
        <v>101.24485</v>
      </c>
      <c r="N6" s="212">
        <f ca="1">OFFSET(Sintesi!$B$6,$B6+N$2,1)</f>
        <v>0.86767000000000005</v>
      </c>
      <c r="O6" s="207">
        <f ca="1">OFFSET(Sintesi!$B$6,$B6+O$2,1)</f>
        <v>1.32524</v>
      </c>
      <c r="P6" s="207">
        <f ca="1">OFFSET(Sintesi!$B$6,$B6+P$2,1)</f>
        <v>17.472899999999999</v>
      </c>
      <c r="Q6" s="207">
        <f ca="1">OFFSET(Sintesi!$B$6,$B6+Q$2,1)</f>
        <v>9.2286999999999999</v>
      </c>
      <c r="R6" s="207">
        <f ca="1">OFFSET(Sintesi!$B$6,$B6+R$2,1)</f>
        <v>26</v>
      </c>
      <c r="S6" s="207">
        <f ca="1">OFFSET(Sintesi!$B$6,$B6+S$2,1)</f>
        <v>11.41544</v>
      </c>
      <c r="X6" t="s">
        <v>160</v>
      </c>
      <c r="Y6" t="s">
        <v>164</v>
      </c>
      <c r="Z6" t="s">
        <v>166</v>
      </c>
      <c r="AA6" t="s">
        <v>162</v>
      </c>
      <c r="AB6" t="s">
        <v>128</v>
      </c>
      <c r="AC6">
        <v>24.464410000000001</v>
      </c>
      <c r="AD6">
        <v>23.994309999999999</v>
      </c>
      <c r="AE6">
        <v>99.817710000000005</v>
      </c>
      <c r="AF6" s="204">
        <v>0.86270999999999998</v>
      </c>
      <c r="AG6">
        <v>1.4387700000000001</v>
      </c>
      <c r="AH6">
        <v>17.414149999999999</v>
      </c>
      <c r="AI6">
        <v>9.4368300000000005</v>
      </c>
      <c r="AJ6">
        <v>36</v>
      </c>
    </row>
    <row r="7" spans="1:37" x14ac:dyDescent="0.35">
      <c r="A7">
        <v>3</v>
      </c>
      <c r="B7" s="193">
        <v>28</v>
      </c>
      <c r="C7" s="193">
        <v>13</v>
      </c>
      <c r="D7" s="193">
        <f ca="1">MATCH(MIN(OFFSET(Sintesi!$B$6,B7+C7,1,1,20)),OFFSET(Sintesi!$B$6,B7+C7,1,1,20),0)</f>
        <v>14</v>
      </c>
      <c r="E7" s="193">
        <f ca="1">IF(D7=1,2,D7)</f>
        <v>14</v>
      </c>
      <c r="F7" s="205" t="s">
        <v>160</v>
      </c>
      <c r="G7" s="205" t="s">
        <v>164</v>
      </c>
      <c r="H7" s="205" t="s">
        <v>165</v>
      </c>
      <c r="I7" s="205" t="s">
        <v>112</v>
      </c>
      <c r="J7" s="205" t="s">
        <v>156</v>
      </c>
      <c r="K7" s="207">
        <f ca="1">OFFSET(Sintesi!$B$6,$B7+K$2,$E7)</f>
        <v>43.39378</v>
      </c>
      <c r="L7" s="207">
        <f ca="1">OFFSET(Sintesi!$B$6,$B7+L$2,$E7)</f>
        <v>15.12988</v>
      </c>
      <c r="M7" s="207">
        <f ca="1">OFFSET(Sintesi!$B$6,$B7+M$2,$E7)</f>
        <v>61.488950000000003</v>
      </c>
      <c r="N7" s="212">
        <f ca="1">OFFSET(Sintesi!$B$6,$B7+N$2,$E7)</f>
        <v>0.74509999999999998</v>
      </c>
      <c r="O7" s="207">
        <f ca="1">OFFSET(Sintesi!$B$6,$B7+O$2,$E7)</f>
        <v>23.161269999999998</v>
      </c>
      <c r="P7" s="207">
        <f ca="1">OFFSET(Sintesi!$B$6,$B7+P$2,$E7)</f>
        <v>23.635719999999999</v>
      </c>
      <c r="Q7" s="207">
        <f ca="1">OFFSET(Sintesi!$B$6,$B7+Q$2,$E7)</f>
        <v>90.363389999999995</v>
      </c>
      <c r="R7" s="207">
        <f ca="1">8*Q7</f>
        <v>722.90711999999996</v>
      </c>
      <c r="S7" s="207">
        <f ca="1">OFFSET(Sintesi!$B$6,$B7+S$2,$E7)</f>
        <v>-2.7193700000000014</v>
      </c>
      <c r="T7">
        <f ca="1">MAX(OFFSET(Sintesi!$B$6,B7+25,1,1,20))</f>
        <v>9.7866199999999992</v>
      </c>
      <c r="U7">
        <f ca="1">MAX(OFFSET(Sintesi!$Y$19,$B7+U$2,3,1,18))</f>
        <v>9.7866199999999992</v>
      </c>
      <c r="V7">
        <f ca="1">MAX(OFFSET(Sintesi!$Y$19,$B7+V$2,3,1,18))</f>
        <v>11.120753333333333</v>
      </c>
      <c r="W7">
        <f ca="1">MAX(OFFSET(Sintesi!$Y$19,$B7+W$2,3,1,18))</f>
        <v>11.613635555555556</v>
      </c>
      <c r="X7" s="205" t="s">
        <v>160</v>
      </c>
      <c r="Y7" s="205" t="s">
        <v>167</v>
      </c>
      <c r="Z7" s="205" t="s">
        <v>165</v>
      </c>
      <c r="AA7" s="205" t="s">
        <v>112</v>
      </c>
      <c r="AB7" s="205" t="s">
        <v>156</v>
      </c>
      <c r="AC7" s="207">
        <v>49.11965</v>
      </c>
      <c r="AD7" s="207">
        <v>10.26953</v>
      </c>
      <c r="AE7" s="207">
        <v>43.950580000000002</v>
      </c>
      <c r="AF7" s="212">
        <v>0.71223999999999998</v>
      </c>
      <c r="AG7" s="207">
        <v>29.2437</v>
      </c>
      <c r="AH7" s="207">
        <v>25.101040000000001</v>
      </c>
      <c r="AI7" s="207">
        <v>100.92618</v>
      </c>
      <c r="AJ7" s="207">
        <v>857.87252999999998</v>
      </c>
    </row>
    <row r="8" spans="1:37" x14ac:dyDescent="0.35">
      <c r="A8">
        <v>4</v>
      </c>
      <c r="B8" s="193">
        <v>28</v>
      </c>
      <c r="C8" s="193">
        <v>6</v>
      </c>
      <c r="D8" s="193">
        <f ca="1">MATCH(MAX(OFFSET(Sintesi!$B$6,B8+C8,1,1,20)),OFFSET(Sintesi!$B$6,B8+C8,1,1,20),0)</f>
        <v>9</v>
      </c>
      <c r="E8" s="193">
        <f t="shared" ref="E8:E30" ca="1" si="4">IF(D8=1,2,D8)</f>
        <v>9</v>
      </c>
      <c r="F8" s="205" t="s">
        <v>160</v>
      </c>
      <c r="G8" s="205" t="s">
        <v>164</v>
      </c>
      <c r="H8" s="205" t="s">
        <v>165</v>
      </c>
      <c r="I8" s="205" t="s">
        <v>112</v>
      </c>
      <c r="J8" s="205" t="s">
        <v>128</v>
      </c>
      <c r="K8" s="207">
        <f ca="1">OFFSET(Sintesi!$B$6,$B8+K$2,$E8)</f>
        <v>27.09338</v>
      </c>
      <c r="L8" s="207">
        <f ca="1">OFFSET(Sintesi!$B$6,$B8+L$2,$E8)</f>
        <v>20.951370000000001</v>
      </c>
      <c r="M8" s="207">
        <f ca="1">OFFSET(Sintesi!$B$6,$B8+M$2,$E8)</f>
        <v>88.145439999999994</v>
      </c>
      <c r="N8" s="212">
        <f ca="1">OFFSET(Sintesi!$B$6,$B8+N$2,$E8)</f>
        <v>0.79310999999999998</v>
      </c>
      <c r="O8" s="207">
        <f ca="1">OFFSET(Sintesi!$B$6,$B8+O$2,$E8)</f>
        <v>6.4503599999999999</v>
      </c>
      <c r="P8" s="207">
        <f ca="1">OFFSET(Sintesi!$B$6,$B8+P$2,$E8)</f>
        <v>21.80641</v>
      </c>
      <c r="Q8" s="207">
        <f ca="1">OFFSET(Sintesi!$B$6,$B8+Q$2,$E8)</f>
        <v>30.06521</v>
      </c>
      <c r="R8" s="207">
        <f ca="1">10*Q8</f>
        <v>300.65210000000002</v>
      </c>
      <c r="S8" s="207">
        <f ca="1">OFFSET(Sintesi!$B$6,$B8+S$2,$E8)</f>
        <v>7.6161300000000001</v>
      </c>
      <c r="T8">
        <f ca="1">MAX(OFFSET(Sintesi!$B$6,B8+25,1,1,20))</f>
        <v>9.7866199999999992</v>
      </c>
      <c r="U8">
        <f ca="1">MAX(OFFSET(Sintesi!$Y$19,$B8+U$2,3,1,18))</f>
        <v>9.7866199999999992</v>
      </c>
      <c r="V8">
        <f ca="1">MAX(OFFSET(Sintesi!$Y$19,$B8+V$2,3,1,18))</f>
        <v>11.120753333333333</v>
      </c>
      <c r="W8">
        <f ca="1">MAX(OFFSET(Sintesi!$Y$19,$B8+W$2,3,1,18))</f>
        <v>11.613635555555556</v>
      </c>
      <c r="X8" t="s">
        <v>160</v>
      </c>
      <c r="Y8" t="s">
        <v>167</v>
      </c>
      <c r="Z8" t="s">
        <v>165</v>
      </c>
      <c r="AA8" t="s">
        <v>112</v>
      </c>
      <c r="AB8" t="s">
        <v>171</v>
      </c>
      <c r="AC8">
        <v>22.808859999999999</v>
      </c>
      <c r="AD8">
        <v>20.423739999999999</v>
      </c>
      <c r="AE8">
        <v>88.240319999999997</v>
      </c>
      <c r="AF8">
        <v>0.82901000000000002</v>
      </c>
      <c r="AG8">
        <v>2.9339900000000001</v>
      </c>
      <c r="AH8">
        <v>21.882709999999999</v>
      </c>
      <c r="AI8">
        <v>16.768550000000001</v>
      </c>
      <c r="AJ8">
        <v>302.5</v>
      </c>
    </row>
    <row r="9" spans="1:37" x14ac:dyDescent="0.35">
      <c r="A9">
        <v>5</v>
      </c>
      <c r="B9" s="193">
        <v>28</v>
      </c>
      <c r="C9" s="193">
        <v>8</v>
      </c>
      <c r="D9" s="193">
        <f ca="1">MATCH(MIN(OFFSET(Sintesi!$B$6,B9+C9,1,1,20)),OFFSET(Sintesi!$B$6,B9+C9,1,1,20),0)</f>
        <v>3</v>
      </c>
      <c r="E9" s="193">
        <f t="shared" ca="1" si="4"/>
        <v>3</v>
      </c>
      <c r="F9" s="205" t="s">
        <v>160</v>
      </c>
      <c r="G9" s="205" t="s">
        <v>164</v>
      </c>
      <c r="H9" s="205" t="s">
        <v>165</v>
      </c>
      <c r="I9" s="205" t="s">
        <v>112</v>
      </c>
      <c r="J9" s="205" t="s">
        <v>171</v>
      </c>
      <c r="K9" s="207">
        <f ca="1">OFFSET(Sintesi!$B$6,$B9+K$2,$E9)</f>
        <v>24.66478</v>
      </c>
      <c r="L9" s="207">
        <f ca="1">OFFSET(Sintesi!$B$6,$B9+L$2,$E9)</f>
        <v>24.109000000000002</v>
      </c>
      <c r="M9" s="207">
        <f ca="1">OFFSET(Sintesi!$B$6,$B9+M$2,$E9)</f>
        <v>103.08275</v>
      </c>
      <c r="N9" s="212">
        <f ca="1">OFFSET(Sintesi!$B$6,$B9+N$2,$E9)</f>
        <v>0.77373000000000003</v>
      </c>
      <c r="O9" s="207">
        <f ca="1">OFFSET(Sintesi!$B$6,$B9+O$2,$E9)</f>
        <v>3.78403</v>
      </c>
      <c r="P9" s="207">
        <f ca="1">OFFSET(Sintesi!$B$6,$B9+P$2,$E9)</f>
        <v>21.958600000000001</v>
      </c>
      <c r="Q9" s="207">
        <f ca="1">OFFSET(Sintesi!$B$6,$B9+Q$2,$E9)</f>
        <v>16.34299</v>
      </c>
      <c r="R9" s="207">
        <f ca="1">OFFSET(Sintesi!$B$6,$B9+R$2,$E9)</f>
        <v>201</v>
      </c>
      <c r="S9" s="229">
        <f ca="1">OFFSET(Sintesi!$B$6,$B9+S$2,$E9)</f>
        <v>9.7866199999999992</v>
      </c>
      <c r="T9" s="230">
        <f ca="1">MAX(OFFSET(Sintesi!$B$6,B9+25,1,1,20))</f>
        <v>9.7866199999999992</v>
      </c>
      <c r="U9">
        <f ca="1">MAX(OFFSET(Sintesi!$Y$19,$B9+U$2,3,1,18))</f>
        <v>9.7866199999999992</v>
      </c>
      <c r="V9">
        <f ca="1">MAX(OFFSET(Sintesi!$Y$19,$B9+V$2,3,1,18))</f>
        <v>11.120753333333333</v>
      </c>
      <c r="W9">
        <f ca="1">MAX(OFFSET(Sintesi!$Y$19,$B9+W$2,3,1,18))</f>
        <v>11.613635555555556</v>
      </c>
      <c r="X9" t="s">
        <v>160</v>
      </c>
      <c r="Y9" t="s">
        <v>167</v>
      </c>
      <c r="Z9" t="s">
        <v>165</v>
      </c>
      <c r="AA9" t="s">
        <v>162</v>
      </c>
      <c r="AB9" t="s">
        <v>128</v>
      </c>
      <c r="AC9">
        <v>24.210260000000002</v>
      </c>
      <c r="AD9">
        <v>23.763639999999999</v>
      </c>
      <c r="AE9">
        <v>98.662629999999993</v>
      </c>
      <c r="AF9">
        <v>0.86809000000000003</v>
      </c>
      <c r="AG9">
        <v>1.3040099999999999</v>
      </c>
      <c r="AH9">
        <v>17.468489999999999</v>
      </c>
      <c r="AI9">
        <v>9.0870200000000008</v>
      </c>
      <c r="AJ9">
        <v>60.5</v>
      </c>
    </row>
    <row r="10" spans="1:37" x14ac:dyDescent="0.35">
      <c r="A10">
        <v>6</v>
      </c>
      <c r="B10" s="193">
        <v>308</v>
      </c>
      <c r="C10" s="193">
        <v>13</v>
      </c>
      <c r="D10" s="193">
        <f ca="1">MATCH(MIN(OFFSET(Sintesi!$B$6,B10+C10,1,1,20)),OFFSET(Sintesi!$B$6,B10+C10,1,1,20),0)</f>
        <v>13</v>
      </c>
      <c r="E10" s="193">
        <f t="shared" ca="1" si="4"/>
        <v>13</v>
      </c>
      <c r="F10" s="205" t="s">
        <v>160</v>
      </c>
      <c r="G10" s="205" t="s">
        <v>164</v>
      </c>
      <c r="H10" s="205" t="s">
        <v>165</v>
      </c>
      <c r="I10" s="205" t="s">
        <v>162</v>
      </c>
      <c r="J10" s="205" t="s">
        <v>156</v>
      </c>
      <c r="K10" s="207">
        <f ca="1">OFFSET(Sintesi!$B$6,$B10+K$2,$E10)</f>
        <v>75.004040000000003</v>
      </c>
      <c r="L10" s="207">
        <f ca="1">OFFSET(Sintesi!$B$6,$B10+L$2,$E10)</f>
        <v>16.61252</v>
      </c>
      <c r="M10" s="207">
        <f ca="1">OFFSET(Sintesi!$B$6,$B10+M$2,$E10)</f>
        <v>56.498849999999997</v>
      </c>
      <c r="N10" s="212">
        <f ca="1">OFFSET(Sintesi!$B$6,$B10+N$2,$E10)</f>
        <v>0.42155999999999999</v>
      </c>
      <c r="O10" s="207">
        <f ca="1">OFFSET(Sintesi!$B$6,$B10+O$2,$E10)</f>
        <v>46.575650000000003</v>
      </c>
      <c r="P10" s="207">
        <f ca="1">OFFSET(Sintesi!$B$6,$B10+P$2,$E10)</f>
        <v>20.540669999999999</v>
      </c>
      <c r="Q10" s="207">
        <f ca="1">OFFSET(Sintesi!$B$6,$B10+Q$2,$E10)</f>
        <v>80.169370000000001</v>
      </c>
      <c r="R10" s="207">
        <f ca="1">8*Q10</f>
        <v>641.35496000000001</v>
      </c>
      <c r="S10" s="207">
        <f ca="1">OFFSET(Sintesi!$B$6,$B10+S$2,$E10)</f>
        <v>-7.7545300000000026</v>
      </c>
      <c r="T10">
        <f ca="1">MAX(OFFSET(Sintesi!$B$6,B10+25,1,1,20))</f>
        <v>11.416779999999999</v>
      </c>
      <c r="U10">
        <f ca="1">MAX(OFFSET(Sintesi!$Y$19,$B10+U$2,3,1,18))</f>
        <v>11.416779999999999</v>
      </c>
      <c r="V10">
        <f ca="1">MAX(OFFSET(Sintesi!$Y$19,$B10+V$2,3,1,18))</f>
        <v>11.858996666666666</v>
      </c>
      <c r="W10">
        <f ca="1">MAX(OFFSET(Sintesi!$Y$19,$B10+W$2,3,1,18))</f>
        <v>12.231013333333333</v>
      </c>
      <c r="X10" s="205" t="s">
        <v>160</v>
      </c>
      <c r="Y10" s="205" t="s">
        <v>167</v>
      </c>
      <c r="Z10" s="205" t="s">
        <v>166</v>
      </c>
      <c r="AA10" s="205" t="s">
        <v>162</v>
      </c>
      <c r="AB10" s="205" t="s">
        <v>128</v>
      </c>
      <c r="AC10" s="207">
        <v>24.51606</v>
      </c>
      <c r="AD10" s="207">
        <v>24.09667</v>
      </c>
      <c r="AE10" s="207">
        <v>100.73358</v>
      </c>
      <c r="AF10" s="212">
        <v>0.85755000000000003</v>
      </c>
      <c r="AG10" s="207">
        <v>1.42906</v>
      </c>
      <c r="AH10" s="207">
        <v>17.433489999999999</v>
      </c>
      <c r="AI10" s="207">
        <v>9.21434</v>
      </c>
      <c r="AJ10" s="207">
        <v>77</v>
      </c>
    </row>
    <row r="11" spans="1:37" x14ac:dyDescent="0.35">
      <c r="A11">
        <v>7</v>
      </c>
      <c r="B11" s="193">
        <v>308</v>
      </c>
      <c r="C11" s="193">
        <v>6</v>
      </c>
      <c r="D11" s="193">
        <f ca="1">MATCH(MAX(OFFSET(Sintesi!$B$6,B11+C11,1,1,20)),OFFSET(Sintesi!$B$6,B11+C11,1,1,20),0)</f>
        <v>1</v>
      </c>
      <c r="E11" s="193">
        <f t="shared" ca="1" si="4"/>
        <v>2</v>
      </c>
      <c r="F11" s="205" t="s">
        <v>160</v>
      </c>
      <c r="G11" s="205" t="s">
        <v>164</v>
      </c>
      <c r="H11" s="205" t="s">
        <v>165</v>
      </c>
      <c r="I11" s="205" t="s">
        <v>162</v>
      </c>
      <c r="J11" s="205" t="s">
        <v>128</v>
      </c>
      <c r="K11" s="207">
        <f ca="1">OFFSET(Sintesi!$B$6,$B11+K$2,$E11)</f>
        <v>24.380590000000002</v>
      </c>
      <c r="L11" s="207">
        <f ca="1">OFFSET(Sintesi!$B$6,$B11+L$2,$E11)</f>
        <v>23.930479999999999</v>
      </c>
      <c r="M11" s="207">
        <f ca="1">OFFSET(Sintesi!$B$6,$B11+M$2,$E11)</f>
        <v>98.996639999999999</v>
      </c>
      <c r="N11" s="212">
        <f ca="1">OFFSET(Sintesi!$B$6,$B11+N$2,$E11)</f>
        <v>0.86475000000000002</v>
      </c>
      <c r="O11" s="207">
        <f ca="1">OFFSET(Sintesi!$B$6,$B11+O$2,$E11)</f>
        <v>1.39846</v>
      </c>
      <c r="P11" s="207">
        <f ca="1">OFFSET(Sintesi!$B$6,$B11+P$2,$E11)</f>
        <v>17.43233</v>
      </c>
      <c r="Q11" s="207">
        <f ca="1">OFFSET(Sintesi!$B$6,$B11+Q$2,$E11)</f>
        <v>9.4445300000000003</v>
      </c>
      <c r="R11" s="207">
        <f ca="1">OFFSET(Sintesi!$B$6,$B11+R$2,$E11)</f>
        <v>73</v>
      </c>
      <c r="S11" s="207">
        <f ca="1">OFFSET(Sintesi!$B$6,$B11+S$2,$E11)</f>
        <v>11.407550000000001</v>
      </c>
      <c r="T11">
        <f ca="1">MAX(OFFSET(Sintesi!$B$6,B11+25,1,1,20))</f>
        <v>11.416779999999999</v>
      </c>
      <c r="U11">
        <f ca="1">MAX(OFFSET(Sintesi!$Y$19,$B11+U$2,3,1,18))</f>
        <v>11.416779999999999</v>
      </c>
      <c r="V11">
        <f ca="1">MAX(OFFSET(Sintesi!$Y$19,$B11+V$2,3,1,18))</f>
        <v>11.858996666666666</v>
      </c>
      <c r="W11">
        <f ca="1">MAX(OFFSET(Sintesi!$Y$19,$B11+W$2,3,1,18))</f>
        <v>12.231013333333333</v>
      </c>
      <c r="X11" s="205"/>
      <c r="Y11" s="205"/>
      <c r="Z11" s="205"/>
      <c r="AA11" s="205"/>
      <c r="AB11" s="205"/>
      <c r="AC11" s="207"/>
      <c r="AD11" s="207"/>
      <c r="AE11" s="207"/>
      <c r="AF11" s="212"/>
      <c r="AG11" s="207"/>
      <c r="AH11" s="207"/>
      <c r="AI11" s="207"/>
      <c r="AJ11" s="207"/>
    </row>
    <row r="12" spans="1:37" x14ac:dyDescent="0.35">
      <c r="A12">
        <v>8</v>
      </c>
      <c r="B12" s="193">
        <v>308</v>
      </c>
      <c r="C12" s="193">
        <v>8</v>
      </c>
      <c r="D12" s="193">
        <f ca="1">MATCH(MIN(OFFSET(Sintesi!$B$6,B12+C12,1,1,20)),OFFSET(Sintesi!$B$6,B12+C12,1,1,20),0)</f>
        <v>1</v>
      </c>
      <c r="E12" s="193">
        <f t="shared" ca="1" si="4"/>
        <v>2</v>
      </c>
      <c r="F12" s="205" t="s">
        <v>160</v>
      </c>
      <c r="G12" s="205" t="s">
        <v>164</v>
      </c>
      <c r="H12" s="205" t="s">
        <v>165</v>
      </c>
      <c r="I12" s="205" t="s">
        <v>162</v>
      </c>
      <c r="J12" s="205" t="s">
        <v>171</v>
      </c>
      <c r="K12" s="207">
        <f ca="1">OFFSET(Sintesi!$B$6,$B12+K$2,$E12)</f>
        <v>24.380590000000002</v>
      </c>
      <c r="L12" s="207">
        <f ca="1">OFFSET(Sintesi!$B$6,$B12+L$2,$E12)</f>
        <v>23.930479999999999</v>
      </c>
      <c r="M12" s="207">
        <f ca="1">OFFSET(Sintesi!$B$6,$B12+M$2,$E12)</f>
        <v>98.996639999999999</v>
      </c>
      <c r="N12" s="212">
        <f ca="1">OFFSET(Sintesi!$B$6,$B12+N$2,$E12)</f>
        <v>0.86475000000000002</v>
      </c>
      <c r="O12" s="207">
        <f ca="1">OFFSET(Sintesi!$B$6,$B12+O$2,$E12)</f>
        <v>1.39846</v>
      </c>
      <c r="P12" s="207">
        <f ca="1">OFFSET(Sintesi!$B$6,$B12+P$2,$E12)</f>
        <v>17.43233</v>
      </c>
      <c r="Q12" s="207">
        <f ca="1">OFFSET(Sintesi!$B$6,$B12+Q$2,$E12)</f>
        <v>9.4445300000000003</v>
      </c>
      <c r="R12" s="207">
        <f ca="1">OFFSET(Sintesi!$B$6,$B12+R$2,$E12)</f>
        <v>73</v>
      </c>
      <c r="S12" s="229">
        <f ca="1">OFFSET(Sintesi!$B$6,$B12+S$2,$E12)</f>
        <v>11.407550000000001</v>
      </c>
      <c r="T12" s="230">
        <f ca="1">MAX(OFFSET(Sintesi!$B$6,B12+25,1,1,20))</f>
        <v>11.416779999999999</v>
      </c>
      <c r="U12">
        <f ca="1">MAX(OFFSET(Sintesi!$Y$19,$B12+U$2,3,1,18))</f>
        <v>11.416779999999999</v>
      </c>
      <c r="V12">
        <f ca="1">MAX(OFFSET(Sintesi!$Y$19,$B12+V$2,3,1,18))</f>
        <v>11.858996666666666</v>
      </c>
      <c r="W12">
        <f ca="1">MAX(OFFSET(Sintesi!$Y$19,$B12+W$2,3,1,18))</f>
        <v>12.231013333333333</v>
      </c>
    </row>
    <row r="13" spans="1:37" x14ac:dyDescent="0.35">
      <c r="A13">
        <v>9</v>
      </c>
      <c r="B13" s="193">
        <v>56</v>
      </c>
      <c r="C13" s="193">
        <v>13</v>
      </c>
      <c r="D13" s="193">
        <f ca="1">MATCH(MIN(OFFSET(Sintesi!$B$6,B13+C13,1,1,20)),OFFSET(Sintesi!$B$6,B13+C13,1,1,20),0)</f>
        <v>13</v>
      </c>
      <c r="E13" s="193">
        <f t="shared" ca="1" si="4"/>
        <v>13</v>
      </c>
      <c r="F13" s="205" t="s">
        <v>160</v>
      </c>
      <c r="G13" s="205" t="s">
        <v>164</v>
      </c>
      <c r="H13" s="205" t="s">
        <v>166</v>
      </c>
      <c r="I13" s="205" t="s">
        <v>112</v>
      </c>
      <c r="J13" s="205" t="s">
        <v>156</v>
      </c>
      <c r="K13" s="207">
        <f ca="1">OFFSET(Sintesi!$B$6,$B13+K$2,$E13)</f>
        <v>48.393639999999998</v>
      </c>
      <c r="L13" s="207">
        <f ca="1">OFFSET(Sintesi!$B$6,$B13+L$2,$E13)</f>
        <v>16.805520000000001</v>
      </c>
      <c r="M13" s="207">
        <f ca="1">OFFSET(Sintesi!$B$6,$B13+M$2,$E13)</f>
        <v>69.714320000000001</v>
      </c>
      <c r="N13" s="212">
        <f ca="1">OFFSET(Sintesi!$B$6,$B13+N$2,$E13)</f>
        <v>0.65595000000000003</v>
      </c>
      <c r="O13" s="207">
        <f ca="1">OFFSET(Sintesi!$B$6,$B13+O$2,$E13)</f>
        <v>24.797930000000001</v>
      </c>
      <c r="P13" s="207">
        <f ca="1">OFFSET(Sintesi!$B$6,$B13+P$2,$E13)</f>
        <v>21.342390000000002</v>
      </c>
      <c r="Q13" s="207">
        <f ca="1">OFFSET(Sintesi!$B$6,$B13+Q$2,$E13)</f>
        <v>70.379080000000002</v>
      </c>
      <c r="R13" s="207">
        <f ca="1">8*Q13</f>
        <v>563.03264000000001</v>
      </c>
      <c r="S13" s="207">
        <f ca="1">OFFSET(Sintesi!$B$6,$B13+S$2,$E13)</f>
        <v>-1.7045500000000011</v>
      </c>
      <c r="T13">
        <f ca="1">MAX(OFFSET(Sintesi!$B$6,B13+25,1,1,20))</f>
        <v>9.8314500000000002</v>
      </c>
      <c r="U13">
        <f ca="1">MAX(OFFSET(Sintesi!$Y$19,$B13+U$2,3,1,18))</f>
        <v>9.8314500000000002</v>
      </c>
      <c r="V13">
        <f ca="1">MAX(OFFSET(Sintesi!$Y$19,$B13+V$2,3,1,18))</f>
        <v>11.14503</v>
      </c>
      <c r="W13">
        <f ca="1">MAX(OFFSET(Sintesi!$Y$19,$B13+W$2,3,1,18))</f>
        <v>11.667486666666667</v>
      </c>
    </row>
    <row r="14" spans="1:37" x14ac:dyDescent="0.35">
      <c r="A14">
        <v>10</v>
      </c>
      <c r="B14" s="193">
        <v>56</v>
      </c>
      <c r="C14" s="193">
        <v>6</v>
      </c>
      <c r="D14" s="193">
        <f ca="1">MATCH(MAX(OFFSET(Sintesi!$B$6,B14+C14,1,1,20)),OFFSET(Sintesi!$B$6,B14+C14,1,1,20),0)</f>
        <v>6</v>
      </c>
      <c r="E14" s="193">
        <f t="shared" ca="1" si="4"/>
        <v>6</v>
      </c>
      <c r="F14" s="205" t="s">
        <v>160</v>
      </c>
      <c r="G14" s="205" t="s">
        <v>164</v>
      </c>
      <c r="H14" s="205" t="s">
        <v>166</v>
      </c>
      <c r="I14" s="205" t="s">
        <v>112</v>
      </c>
      <c r="J14" s="205" t="s">
        <v>128</v>
      </c>
      <c r="K14" s="207">
        <f ca="1">OFFSET(Sintesi!$B$6,$B14+K$2,$E14)</f>
        <v>25.197620000000001</v>
      </c>
      <c r="L14" s="207">
        <f ca="1">OFFSET(Sintesi!$B$6,$B14+L$2,$E14)</f>
        <v>23.27064</v>
      </c>
      <c r="M14" s="207">
        <f ca="1">OFFSET(Sintesi!$B$6,$B14+M$2,$E14)</f>
        <v>99.089110000000005</v>
      </c>
      <c r="N14" s="212">
        <f ca="1">OFFSET(Sintesi!$B$6,$B14+N$2,$E14)</f>
        <v>0.77141999999999999</v>
      </c>
      <c r="O14" s="207">
        <f ca="1">OFFSET(Sintesi!$B$6,$B14+O$2,$E14)</f>
        <v>4.0826599999999997</v>
      </c>
      <c r="P14" s="207">
        <f ca="1">OFFSET(Sintesi!$B$6,$B14+P$2,$E14)</f>
        <v>21.721209999999999</v>
      </c>
      <c r="Q14" s="207">
        <f ca="1">OFFSET(Sintesi!$B$6,$B14+Q$2,$E14)</f>
        <v>17.34947</v>
      </c>
      <c r="R14" s="207">
        <f ca="1">OFFSET(Sintesi!$B$6,$B14+R$2,$E14)</f>
        <v>327</v>
      </c>
      <c r="S14" s="207">
        <f ca="1">OFFSET(Sintesi!$B$6,$B14+S$2,$E14)</f>
        <v>9.6327999999999996</v>
      </c>
      <c r="T14">
        <f ca="1">MAX(OFFSET(Sintesi!$B$6,B14+25,1,1,20))</f>
        <v>9.8314500000000002</v>
      </c>
      <c r="U14">
        <f ca="1">MAX(OFFSET(Sintesi!$Y$19,$B14+U$2,3,1,18))</f>
        <v>9.8314500000000002</v>
      </c>
      <c r="V14">
        <f ca="1">MAX(OFFSET(Sintesi!$Y$19,$B14+V$2,3,1,18))</f>
        <v>11.14503</v>
      </c>
      <c r="W14">
        <f ca="1">MAX(OFFSET(Sintesi!$Y$19,$B14+W$2,3,1,18))</f>
        <v>11.667486666666667</v>
      </c>
      <c r="AC14" s="213" t="s">
        <v>194</v>
      </c>
      <c r="AD14" s="213" t="s">
        <v>195</v>
      </c>
      <c r="AE14" s="213" t="s">
        <v>196</v>
      </c>
      <c r="AF14" s="213" t="s">
        <v>197</v>
      </c>
      <c r="AG14" s="213" t="s">
        <v>198</v>
      </c>
      <c r="AH14" s="213" t="s">
        <v>199</v>
      </c>
      <c r="AI14" s="213" t="s">
        <v>200</v>
      </c>
      <c r="AJ14" s="213" t="s">
        <v>201</v>
      </c>
      <c r="AK14" s="213" t="s">
        <v>182</v>
      </c>
    </row>
    <row r="15" spans="1:37" x14ac:dyDescent="0.35">
      <c r="A15">
        <v>11</v>
      </c>
      <c r="B15" s="193">
        <v>56</v>
      </c>
      <c r="C15" s="193">
        <v>8</v>
      </c>
      <c r="D15" s="193">
        <f ca="1">MATCH(MIN(OFFSET(Sintesi!$B$6,B15+C15,1,1,20)),OFFSET(Sintesi!$B$6,B15+C15,1,1,20),0)</f>
        <v>3</v>
      </c>
      <c r="E15" s="193">
        <f t="shared" ca="1" si="4"/>
        <v>3</v>
      </c>
      <c r="F15" s="205" t="s">
        <v>160</v>
      </c>
      <c r="G15" s="205" t="s">
        <v>164</v>
      </c>
      <c r="H15" s="205" t="s">
        <v>166</v>
      </c>
      <c r="I15" s="205" t="s">
        <v>112</v>
      </c>
      <c r="J15" s="205" t="s">
        <v>171</v>
      </c>
      <c r="K15" s="207">
        <f ca="1">OFFSET(Sintesi!$B$6,$B15+K$2,$E15)</f>
        <v>24.826599999999999</v>
      </c>
      <c r="L15" s="207">
        <f ca="1">OFFSET(Sintesi!$B$6,$B15+L$2,$E15)</f>
        <v>24.11176</v>
      </c>
      <c r="M15" s="207">
        <f ca="1">OFFSET(Sintesi!$B$6,$B15+M$2,$E15)</f>
        <v>103.07420999999999</v>
      </c>
      <c r="N15" s="212">
        <f ca="1">OFFSET(Sintesi!$B$6,$B15+N$2,$E15)</f>
        <v>0.77073999999999998</v>
      </c>
      <c r="O15" s="207">
        <f ca="1">OFFSET(Sintesi!$B$6,$B15+O$2,$E15)</f>
        <v>3.8057500000000002</v>
      </c>
      <c r="P15" s="207">
        <f ca="1">OFFSET(Sintesi!$B$6,$B15+P$2,$E15)</f>
        <v>21.856380000000001</v>
      </c>
      <c r="Q15" s="207">
        <f ca="1">OFFSET(Sintesi!$B$6,$B15+Q$2,$E15)</f>
        <v>16.223880000000001</v>
      </c>
      <c r="R15" s="207">
        <f ca="1">OFFSET(Sintesi!$B$6,$B15+R$2,$E15)</f>
        <v>171.5</v>
      </c>
      <c r="S15" s="229">
        <f ca="1">OFFSET(Sintesi!$B$6,$B15+S$2,$E15)</f>
        <v>9.8314500000000002</v>
      </c>
      <c r="T15" s="230">
        <f ca="1">MAX(OFFSET(Sintesi!$B$6,B15+25,1,1,20))</f>
        <v>9.8314500000000002</v>
      </c>
      <c r="U15">
        <f ca="1">MAX(OFFSET(Sintesi!$Y$19,$B15+U$2,3,1,18))</f>
        <v>9.8314500000000002</v>
      </c>
      <c r="V15">
        <f ca="1">MAX(OFFSET(Sintesi!$Y$19,$B15+V$2,3,1,18))</f>
        <v>11.14503</v>
      </c>
      <c r="W15">
        <f ca="1">MAX(OFFSET(Sintesi!$Y$19,$B15+W$2,3,1,18))</f>
        <v>11.667486666666667</v>
      </c>
      <c r="AB15" t="s">
        <v>202</v>
      </c>
      <c r="AC15">
        <f>AC$4/AC5</f>
        <v>0.94147303108378411</v>
      </c>
      <c r="AD15">
        <v>0.41499999999999998</v>
      </c>
      <c r="AE15">
        <v>0.42</v>
      </c>
      <c r="AF15">
        <f>AF5/AF$4</f>
        <v>0.9995161791980095</v>
      </c>
      <c r="AG15">
        <f t="shared" ref="AG15:AJ15" si="5">AG$4/AG5</f>
        <v>0.98398026017928819</v>
      </c>
      <c r="AH15">
        <f t="shared" si="5"/>
        <v>0.99663765030418539</v>
      </c>
      <c r="AI15">
        <v>0.97</v>
      </c>
      <c r="AJ15">
        <f t="shared" si="5"/>
        <v>1</v>
      </c>
    </row>
    <row r="16" spans="1:37" x14ac:dyDescent="0.35">
      <c r="A16">
        <v>12</v>
      </c>
      <c r="B16" s="193">
        <v>336</v>
      </c>
      <c r="C16" s="193">
        <v>13</v>
      </c>
      <c r="D16" s="193">
        <f ca="1">MATCH(MIN(OFFSET(Sintesi!$B$6,B16+C16,1,1,20)),OFFSET(Sintesi!$B$6,B16+C16,1,1,20),0)</f>
        <v>15</v>
      </c>
      <c r="E16" s="193">
        <f t="shared" ca="1" si="4"/>
        <v>15</v>
      </c>
      <c r="F16" s="205" t="s">
        <v>160</v>
      </c>
      <c r="G16" s="205" t="s">
        <v>164</v>
      </c>
      <c r="H16" s="205" t="s">
        <v>166</v>
      </c>
      <c r="I16" s="205" t="s">
        <v>162</v>
      </c>
      <c r="J16" s="205" t="s">
        <v>156</v>
      </c>
      <c r="K16" s="207">
        <f ca="1">OFFSET(Sintesi!$B$6,$B16+K$2,$E16)</f>
        <v>96.869110000000006</v>
      </c>
      <c r="L16" s="207">
        <f ca="1">OFFSET(Sintesi!$B$6,$B16+L$2,$E16)</f>
        <v>16.93974</v>
      </c>
      <c r="M16" s="207">
        <f ca="1">OFFSET(Sintesi!$B$6,$B16+M$2,$E16)</f>
        <v>60.787039999999998</v>
      </c>
      <c r="N16" s="212">
        <f ca="1">OFFSET(Sintesi!$B$6,$B16+N$2,$E16)</f>
        <v>0.25933</v>
      </c>
      <c r="O16" s="207">
        <f ca="1">OFFSET(Sintesi!$B$6,$B16+O$2,$E16)</f>
        <v>65.600499999999997</v>
      </c>
      <c r="P16" s="207">
        <f ca="1">OFFSET(Sintesi!$B$6,$B16+P$2,$E16)</f>
        <v>20.924990000000001</v>
      </c>
      <c r="Q16" s="207">
        <f ca="1">OFFSET(Sintesi!$B$6,$B16+Q$2,$E16)</f>
        <v>88.15343</v>
      </c>
      <c r="R16" s="207">
        <f ca="1">OFFSET(Sintesi!$B$6,$B16+R$2,$E16)</f>
        <v>511.5</v>
      </c>
      <c r="S16" s="207">
        <f ca="1">OFFSET(Sintesi!$B$6,$B16+S$2,$E16)</f>
        <v>-13.17604</v>
      </c>
      <c r="T16">
        <f ca="1">MAX(OFFSET(Sintesi!$B$6,B16+25,1,1,20))</f>
        <v>11.41544</v>
      </c>
      <c r="U16">
        <f ca="1">MAX(OFFSET(Sintesi!$Y$19,$B16+U$2,3,1,18))</f>
        <v>11.41544</v>
      </c>
      <c r="V16">
        <f ca="1">MAX(OFFSET(Sintesi!$Y$19,$B16+V$2,3,1,18))</f>
        <v>11.826933333333333</v>
      </c>
      <c r="W16">
        <f ca="1">MAX(OFFSET(Sintesi!$Y$19,$B16+W$2,3,1,18))</f>
        <v>12.171452222222221</v>
      </c>
      <c r="AB16" t="s">
        <v>203</v>
      </c>
      <c r="AC16">
        <f t="shared" ref="AC16:AD20" si="6">AC$4/AC6</f>
        <v>0.93232822700404372</v>
      </c>
      <c r="AD16">
        <f t="shared" si="6"/>
        <v>0.42799855465733333</v>
      </c>
      <c r="AE16">
        <f t="shared" ref="AE16:AJ16" si="7">AE$4/AE6</f>
        <v>0.44030843825208971</v>
      </c>
      <c r="AF16">
        <f t="shared" ref="AF16:AF20" si="8">AF6/AF$4</f>
        <v>0.99380248591735876</v>
      </c>
      <c r="AG16">
        <f t="shared" si="7"/>
        <v>0.90633666256594159</v>
      </c>
      <c r="AH16">
        <f t="shared" si="7"/>
        <v>1</v>
      </c>
      <c r="AI16">
        <f t="shared" si="7"/>
        <v>0.96293140811056255</v>
      </c>
      <c r="AJ16">
        <f t="shared" si="7"/>
        <v>0.72222222222222221</v>
      </c>
    </row>
    <row r="17" spans="1:36" x14ac:dyDescent="0.35">
      <c r="A17">
        <v>13</v>
      </c>
      <c r="B17" s="218">
        <v>336</v>
      </c>
      <c r="C17" s="218">
        <v>6</v>
      </c>
      <c r="D17" s="218">
        <f ca="1">MATCH(MAX(OFFSET(Sintesi!$B$6,B17+C17,1,1,20)),OFFSET(Sintesi!$B$6,B17+C17,1,1,20),0)</f>
        <v>1</v>
      </c>
      <c r="E17" s="218">
        <f t="shared" ca="1" si="4"/>
        <v>2</v>
      </c>
      <c r="F17" s="220" t="s">
        <v>160</v>
      </c>
      <c r="G17" s="205" t="s">
        <v>164</v>
      </c>
      <c r="H17" s="205" t="s">
        <v>166</v>
      </c>
      <c r="I17" s="205" t="s">
        <v>162</v>
      </c>
      <c r="J17" s="205" t="s">
        <v>128</v>
      </c>
      <c r="K17" s="207">
        <f ca="1">OFFSET(Sintesi!$B$6,$B17+K$2,$E17)</f>
        <v>24.464410000000001</v>
      </c>
      <c r="L17" s="207">
        <f ca="1">OFFSET(Sintesi!$B$6,$B17+L$2,$E17)</f>
        <v>23.994309999999999</v>
      </c>
      <c r="M17" s="207">
        <f ca="1">OFFSET(Sintesi!$B$6,$B17+M$2,$E17)</f>
        <v>99.817710000000005</v>
      </c>
      <c r="N17" s="212">
        <f ca="1">OFFSET(Sintesi!$B$6,$B17+N$2,$E17)</f>
        <v>0.86270999999999998</v>
      </c>
      <c r="O17" s="207">
        <f ca="1">OFFSET(Sintesi!$B$6,$B17+O$2,$E17)</f>
        <v>1.4387700000000001</v>
      </c>
      <c r="P17" s="207">
        <f ca="1">OFFSET(Sintesi!$B$6,$B17+P$2,$E17)</f>
        <v>17.414149999999999</v>
      </c>
      <c r="Q17" s="207">
        <f ca="1">OFFSET(Sintesi!$B$6,$B17+Q$2,$E17)</f>
        <v>9.4368300000000005</v>
      </c>
      <c r="R17" s="207">
        <f ca="1">OFFSET(Sintesi!$B$6,$B17+R$2,$E17)</f>
        <v>36</v>
      </c>
      <c r="S17" s="207">
        <f ca="1">OFFSET(Sintesi!$B$6,$B17+S$2,$E17)</f>
        <v>11.39636</v>
      </c>
      <c r="T17">
        <f ca="1">MAX(OFFSET(Sintesi!$B$6,B17+25,1,1,20))</f>
        <v>11.41544</v>
      </c>
      <c r="U17">
        <f ca="1">MAX(OFFSET(Sintesi!$Y$19,$B17+U$2,3,1,18))</f>
        <v>11.41544</v>
      </c>
      <c r="V17">
        <f ca="1">MAX(OFFSET(Sintesi!$Y$19,$B17+V$2,3,1,18))</f>
        <v>11.826933333333333</v>
      </c>
      <c r="W17">
        <f ca="1">MAX(OFFSET(Sintesi!$Y$19,$B17+W$2,3,1,18))</f>
        <v>12.171452222222221</v>
      </c>
      <c r="AB17" t="s">
        <v>204</v>
      </c>
      <c r="AC17">
        <f t="shared" si="6"/>
        <v>0.46435306440497842</v>
      </c>
      <c r="AD17">
        <f t="shared" si="6"/>
        <v>1</v>
      </c>
      <c r="AE17">
        <f t="shared" ref="AE17:AJ17" si="9">AE$4/AE7</f>
        <v>1</v>
      </c>
      <c r="AF17">
        <f t="shared" si="8"/>
        <v>0.82046792383278222</v>
      </c>
      <c r="AG17">
        <f t="shared" si="9"/>
        <v>4.4591142707660104E-2</v>
      </c>
      <c r="AH17">
        <f t="shared" si="9"/>
        <v>0.69376209113247889</v>
      </c>
      <c r="AI17">
        <f t="shared" si="9"/>
        <v>9.0036301780172398E-2</v>
      </c>
      <c r="AJ17">
        <f t="shared" si="9"/>
        <v>3.0307532985116098E-2</v>
      </c>
    </row>
    <row r="18" spans="1:36" x14ac:dyDescent="0.35">
      <c r="A18">
        <v>14</v>
      </c>
      <c r="B18" s="193">
        <v>336</v>
      </c>
      <c r="C18" s="193">
        <v>8</v>
      </c>
      <c r="D18" s="193">
        <f ca="1">MATCH(MIN(OFFSET(Sintesi!$B$6,B18+C18,1,1,20)),OFFSET(Sintesi!$B$6,B18+C18,1,1,20),0)</f>
        <v>1</v>
      </c>
      <c r="E18" s="193">
        <f t="shared" ca="1" si="4"/>
        <v>2</v>
      </c>
      <c r="F18" s="205" t="s">
        <v>160</v>
      </c>
      <c r="G18" s="205" t="s">
        <v>164</v>
      </c>
      <c r="H18" s="205" t="s">
        <v>166</v>
      </c>
      <c r="I18" s="205" t="s">
        <v>162</v>
      </c>
      <c r="J18" s="205" t="s">
        <v>171</v>
      </c>
      <c r="K18" s="207">
        <f ca="1">OFFSET(Sintesi!$B$6,$B18+K$2,$E18)</f>
        <v>24.464410000000001</v>
      </c>
      <c r="L18" s="207">
        <f ca="1">OFFSET(Sintesi!$B$6,$B18+L$2,$E18)</f>
        <v>23.994309999999999</v>
      </c>
      <c r="M18" s="207">
        <f ca="1">OFFSET(Sintesi!$B$6,$B18+M$2,$E18)</f>
        <v>99.817710000000005</v>
      </c>
      <c r="N18" s="212">
        <f ca="1">OFFSET(Sintesi!$B$6,$B18+N$2,$E18)</f>
        <v>0.86270999999999998</v>
      </c>
      <c r="O18" s="207">
        <f ca="1">OFFSET(Sintesi!$B$6,$B18+O$2,$E18)</f>
        <v>1.4387700000000001</v>
      </c>
      <c r="P18" s="207">
        <f ca="1">OFFSET(Sintesi!$B$6,$B18+P$2,$E18)</f>
        <v>17.414149999999999</v>
      </c>
      <c r="Q18" s="207">
        <f ca="1">OFFSET(Sintesi!$B$6,$B18+Q$2,$E18)</f>
        <v>9.4368300000000005</v>
      </c>
      <c r="R18" s="207">
        <f ca="1">OFFSET(Sintesi!$B$6,$B18+R$2,$E18)</f>
        <v>36</v>
      </c>
      <c r="S18" s="229">
        <f ca="1">OFFSET(Sintesi!$B$6,$B18+S$2,$E18)</f>
        <v>11.39636</v>
      </c>
      <c r="T18" s="230">
        <f ca="1">MAX(OFFSET(Sintesi!$B$6,B18+25,1,1,20))</f>
        <v>11.41544</v>
      </c>
      <c r="U18">
        <f ca="1">MAX(OFFSET(Sintesi!$Y$19,$B18+U$2,3,1,18))</f>
        <v>11.41544</v>
      </c>
      <c r="V18">
        <f ca="1">MAX(OFFSET(Sintesi!$Y$19,$B18+V$2,3,1,18))</f>
        <v>11.826933333333333</v>
      </c>
      <c r="W18">
        <f ca="1">MAX(OFFSET(Sintesi!$Y$19,$B18+W$2,3,1,18))</f>
        <v>12.171452222222221</v>
      </c>
      <c r="AB18" t="s">
        <v>205</v>
      </c>
      <c r="AC18">
        <f t="shared" si="6"/>
        <v>1</v>
      </c>
      <c r="AD18">
        <f t="shared" si="6"/>
        <v>0.50282318517568281</v>
      </c>
      <c r="AE18">
        <f t="shared" ref="AE18:AJ18" si="10">AE$4/AE8</f>
        <v>0.49807820279890197</v>
      </c>
      <c r="AF18">
        <f t="shared" si="8"/>
        <v>0.95498162632906725</v>
      </c>
      <c r="AG18">
        <f t="shared" si="10"/>
        <v>0.44444936758475656</v>
      </c>
      <c r="AH18">
        <f t="shared" si="10"/>
        <v>0.79579494495882819</v>
      </c>
      <c r="AI18">
        <f t="shared" si="10"/>
        <v>0.54190851325845113</v>
      </c>
      <c r="AJ18">
        <f t="shared" si="10"/>
        <v>8.5950413223140495E-2</v>
      </c>
    </row>
    <row r="19" spans="1:36" x14ac:dyDescent="0.35">
      <c r="A19">
        <v>15</v>
      </c>
      <c r="B19" s="218">
        <v>84</v>
      </c>
      <c r="C19" s="218">
        <v>13</v>
      </c>
      <c r="D19" s="218">
        <f ca="1">MATCH(MIN(OFFSET(Sintesi!$B$6,B19+C19,1,1,20)),OFFSET(Sintesi!$B$6,B19+C19,1,1,20),0)</f>
        <v>18</v>
      </c>
      <c r="E19" s="218">
        <f t="shared" ca="1" si="4"/>
        <v>18</v>
      </c>
      <c r="F19" s="220" t="s">
        <v>160</v>
      </c>
      <c r="G19" s="205" t="s">
        <v>167</v>
      </c>
      <c r="H19" s="205" t="s">
        <v>165</v>
      </c>
      <c r="I19" s="205" t="s">
        <v>112</v>
      </c>
      <c r="J19" s="205" t="s">
        <v>156</v>
      </c>
      <c r="K19" s="207">
        <f ca="1">OFFSET(Sintesi!$B$6,$B19+K$2,$E19)</f>
        <v>49.11965</v>
      </c>
      <c r="L19" s="207">
        <f ca="1">OFFSET(Sintesi!$B$6,$B19+L$2,$E19)</f>
        <v>10.26953</v>
      </c>
      <c r="M19" s="207">
        <f ca="1">OFFSET(Sintesi!$B$6,$B19+M$2,$E19)</f>
        <v>43.950580000000002</v>
      </c>
      <c r="N19" s="212">
        <f ca="1">OFFSET(Sintesi!$B$6,$B19+N$2,$E19)</f>
        <v>0.71223999999999998</v>
      </c>
      <c r="O19" s="207">
        <f ca="1">OFFSET(Sintesi!$B$6,$B19+O$2,$E19)</f>
        <v>29.2437</v>
      </c>
      <c r="P19" s="207">
        <f ca="1">OFFSET(Sintesi!$B$6,$B19+P$2,$E19)</f>
        <v>25.101040000000001</v>
      </c>
      <c r="Q19" s="207">
        <f ca="1">OFFSET(Sintesi!$B$6,$B19+Q$2,$E19)</f>
        <v>100.92618</v>
      </c>
      <c r="R19" s="207">
        <f ca="1">Q19*8.5</f>
        <v>857.87252999999998</v>
      </c>
      <c r="S19" s="207">
        <f ca="1">OFFSET(Sintesi!$B$6,$B19+S$2,$E19)</f>
        <v>-4.54251</v>
      </c>
      <c r="T19">
        <f ca="1">MAX(OFFSET(Sintesi!$B$6,B19+25,1,1,20))</f>
        <v>10.29101</v>
      </c>
      <c r="U19">
        <f ca="1">MAX(OFFSET(Sintesi!$Y$19,$B19+U$2,3,1,18))</f>
        <v>10.29101</v>
      </c>
      <c r="V19">
        <f ca="1">MAX(OFFSET(Sintesi!$Y$19,$B19+V$2,3,1,18))</f>
        <v>11.40807</v>
      </c>
      <c r="W19">
        <f ca="1">MAX(OFFSET(Sintesi!$Y$19,$B19+W$2,3,1,18))</f>
        <v>11.833355555555556</v>
      </c>
      <c r="AB19" t="s">
        <v>206</v>
      </c>
      <c r="AC19">
        <f t="shared" si="6"/>
        <v>0.94211545022647414</v>
      </c>
      <c r="AD19">
        <v>0.435</v>
      </c>
      <c r="AE19">
        <v>0.45500000000000002</v>
      </c>
      <c r="AF19">
        <f t="shared" si="8"/>
        <v>1</v>
      </c>
      <c r="AG19">
        <f t="shared" ref="AG19:AJ19" si="11">AG$4/AG9</f>
        <v>1</v>
      </c>
      <c r="AH19">
        <f t="shared" si="11"/>
        <v>0.99688925602613621</v>
      </c>
      <c r="AI19">
        <f t="shared" si="11"/>
        <v>1</v>
      </c>
      <c r="AJ19">
        <f t="shared" si="11"/>
        <v>0.42975206611570249</v>
      </c>
    </row>
    <row r="20" spans="1:36" x14ac:dyDescent="0.35">
      <c r="A20">
        <v>16</v>
      </c>
      <c r="B20" s="193">
        <v>84</v>
      </c>
      <c r="C20" s="193">
        <v>6</v>
      </c>
      <c r="D20" s="193">
        <f ca="1">MATCH(MAX(OFFSET(Sintesi!$B$6,B20+C20,1,1,20)),OFFSET(Sintesi!$B$6,B20+C20,1,1,20),0)</f>
        <v>11</v>
      </c>
      <c r="E20" s="193">
        <f t="shared" ca="1" si="4"/>
        <v>11</v>
      </c>
      <c r="F20" s="205" t="s">
        <v>160</v>
      </c>
      <c r="G20" s="205" t="s">
        <v>167</v>
      </c>
      <c r="H20" s="205" t="s">
        <v>165</v>
      </c>
      <c r="I20" s="205" t="s">
        <v>112</v>
      </c>
      <c r="J20" s="205" t="s">
        <v>128</v>
      </c>
      <c r="K20" s="207">
        <f ca="1">OFFSET(Sintesi!$B$6,$B20+K$2,$E20)</f>
        <v>23.015630000000002</v>
      </c>
      <c r="L20" s="207">
        <f ca="1">OFFSET(Sintesi!$B$6,$B20+L$2,$E20)</f>
        <v>16.44482</v>
      </c>
      <c r="M20" s="207">
        <f ca="1">OFFSET(Sintesi!$B$6,$B20+M$2,$E20)</f>
        <v>71.674329999999998</v>
      </c>
      <c r="N20" s="212">
        <f ca="1">OFFSET(Sintesi!$B$6,$B20+N$2,$E20)</f>
        <v>0.85950000000000004</v>
      </c>
      <c r="O20" s="207">
        <f ca="1">OFFSET(Sintesi!$B$6,$B20+O$2,$E20)</f>
        <v>4.4435099999999998</v>
      </c>
      <c r="P20" s="207">
        <f ca="1">OFFSET(Sintesi!$B$6,$B20+P$2,$E20)</f>
        <v>22.723990000000001</v>
      </c>
      <c r="Q20" s="207">
        <f ca="1">OFFSET(Sintesi!$B$6,$B20+Q$2,$E20)</f>
        <v>30.474679999999999</v>
      </c>
      <c r="R20" s="207">
        <f ca="1">OFFSET(Sintesi!$B$6,$B20+R$2,$E20)</f>
        <v>676.5</v>
      </c>
      <c r="S20" s="207">
        <f ca="1">OFFSET(Sintesi!$B$6,$B20+S$2,$E20)</f>
        <v>9.3361400000000003</v>
      </c>
      <c r="T20">
        <f ca="1">MAX(OFFSET(Sintesi!$B$6,B20+25,1,1,20))</f>
        <v>10.29101</v>
      </c>
      <c r="U20">
        <f ca="1">MAX(OFFSET(Sintesi!$Y$19,$B20+U$2,3,1,18))</f>
        <v>10.29101</v>
      </c>
      <c r="V20">
        <f ca="1">MAX(OFFSET(Sintesi!$Y$19,$B20+V$2,3,1,18))</f>
        <v>11.40807</v>
      </c>
      <c r="W20">
        <f ca="1">MAX(OFFSET(Sintesi!$Y$19,$B20+W$2,3,1,18))</f>
        <v>11.833355555555556</v>
      </c>
      <c r="AB20" t="s">
        <v>207</v>
      </c>
      <c r="AC20">
        <f t="shared" si="6"/>
        <v>0.93036401444604067</v>
      </c>
      <c r="AD20">
        <f t="shared" si="6"/>
        <v>0.42618046393962317</v>
      </c>
      <c r="AE20">
        <f t="shared" ref="AE20:AJ20" si="12">AE$4/AE10</f>
        <v>0.43630515266110864</v>
      </c>
      <c r="AF20">
        <f t="shared" si="8"/>
        <v>0.98785840177861739</v>
      </c>
      <c r="AG20">
        <f t="shared" si="12"/>
        <v>0.9124949267350565</v>
      </c>
      <c r="AH20">
        <f t="shared" si="12"/>
        <v>0.99889064094452695</v>
      </c>
      <c r="AI20">
        <v>0.98</v>
      </c>
      <c r="AJ20">
        <f t="shared" si="12"/>
        <v>0.33766233766233766</v>
      </c>
    </row>
    <row r="21" spans="1:36" x14ac:dyDescent="0.35">
      <c r="A21">
        <v>17</v>
      </c>
      <c r="B21" s="218">
        <v>84</v>
      </c>
      <c r="C21" s="218">
        <v>8</v>
      </c>
      <c r="D21" s="218">
        <f ca="1">MATCH(MIN(OFFSET(Sintesi!$B$6,B21+C21,1,1,20)),OFFSET(Sintesi!$B$6,B21+C21,1,1,20),0)</f>
        <v>7</v>
      </c>
      <c r="E21" s="218">
        <f t="shared" ca="1" si="4"/>
        <v>7</v>
      </c>
      <c r="F21" s="220" t="s">
        <v>160</v>
      </c>
      <c r="G21" s="205" t="s">
        <v>167</v>
      </c>
      <c r="H21" s="205" t="s">
        <v>165</v>
      </c>
      <c r="I21" s="205" t="s">
        <v>112</v>
      </c>
      <c r="J21" s="205" t="s">
        <v>171</v>
      </c>
      <c r="K21" s="207">
        <f ca="1">OFFSET(Sintesi!$B$6,$B21+K$2,$E21)</f>
        <v>22.808859999999999</v>
      </c>
      <c r="L21" s="207">
        <f ca="1">OFFSET(Sintesi!$B$6,$B21+L$2,$E21)</f>
        <v>20.423739999999999</v>
      </c>
      <c r="M21" s="207">
        <f ca="1">OFFSET(Sintesi!$B$6,$B21+M$2,$E21)</f>
        <v>88.240319999999997</v>
      </c>
      <c r="N21" s="212">
        <f ca="1">OFFSET(Sintesi!$B$6,$B21+N$2,$E21)</f>
        <v>0.82901000000000002</v>
      </c>
      <c r="O21" s="207">
        <f ca="1">OFFSET(Sintesi!$B$6,$B21+O$2,$E21)</f>
        <v>2.9339900000000001</v>
      </c>
      <c r="P21" s="207">
        <f ca="1">OFFSET(Sintesi!$B$6,$B21+P$2,$E21)</f>
        <v>21.882709999999999</v>
      </c>
      <c r="Q21" s="207">
        <f ca="1">OFFSET(Sintesi!$B$6,$B21+Q$2,$E21)</f>
        <v>16.768550000000001</v>
      </c>
      <c r="R21" s="207">
        <f ca="1">OFFSET(Sintesi!$B$6,$B21+R$2,$E21)</f>
        <v>302.5</v>
      </c>
      <c r="S21" s="229">
        <f ca="1">OFFSET(Sintesi!$B$6,$B21+S$2,$E21)</f>
        <v>10.29101</v>
      </c>
      <c r="T21" s="230">
        <f ca="1">MAX(OFFSET(Sintesi!$B$6,B21+25,1,1,20))</f>
        <v>10.29101</v>
      </c>
      <c r="U21">
        <f ca="1">MAX(OFFSET(Sintesi!$Y$19,$B21+U$2,3,1,18))</f>
        <v>10.29101</v>
      </c>
      <c r="V21">
        <f ca="1">MAX(OFFSET(Sintesi!$Y$19,$B21+V$2,3,1,18))</f>
        <v>11.40807</v>
      </c>
      <c r="W21">
        <f ca="1">MAX(OFFSET(Sintesi!$Y$19,$B21+W$2,3,1,18))</f>
        <v>11.833355555555556</v>
      </c>
    </row>
    <row r="22" spans="1:36" x14ac:dyDescent="0.35">
      <c r="A22">
        <v>18</v>
      </c>
      <c r="B22" s="193">
        <v>364</v>
      </c>
      <c r="C22" s="193">
        <v>13</v>
      </c>
      <c r="D22" s="193">
        <f ca="1">MATCH(MIN(OFFSET(Sintesi!$B$6,B22+C22,1,1,20)),OFFSET(Sintesi!$B$6,B22+C22,1,1,20),0)</f>
        <v>15</v>
      </c>
      <c r="E22" s="193">
        <f t="shared" ca="1" si="4"/>
        <v>15</v>
      </c>
      <c r="F22" s="205" t="s">
        <v>160</v>
      </c>
      <c r="G22" s="205" t="s">
        <v>167</v>
      </c>
      <c r="H22" s="205" t="s">
        <v>165</v>
      </c>
      <c r="I22" s="205" t="s">
        <v>162</v>
      </c>
      <c r="J22" s="205" t="s">
        <v>156</v>
      </c>
      <c r="K22" s="207">
        <f ca="1">OFFSET(Sintesi!$B$6,$B22+K$2,$E22)</f>
        <v>66.270520000000005</v>
      </c>
      <c r="L22" s="207">
        <f ca="1">OFFSET(Sintesi!$B$6,$B22+L$2,$E22)</f>
        <v>13.654299999999999</v>
      </c>
      <c r="M22" s="207">
        <f ca="1">OFFSET(Sintesi!$B$6,$B22+M$2,$E22)</f>
        <v>49.944189999999999</v>
      </c>
      <c r="N22" s="212">
        <f ca="1">OFFSET(Sintesi!$B$6,$B22+N$2,$E22)</f>
        <v>0.51224000000000003</v>
      </c>
      <c r="O22" s="207">
        <f ca="1">OFFSET(Sintesi!$B$6,$B22+O$2,$E22)</f>
        <v>40.267429999999997</v>
      </c>
      <c r="P22" s="207">
        <f ca="1">OFFSET(Sintesi!$B$6,$B22+P$2,$E22)</f>
        <v>21.982430000000001</v>
      </c>
      <c r="Q22" s="207">
        <f ca="1">OFFSET(Sintesi!$B$6,$B22+Q$2,$E22)</f>
        <v>82.030500000000004</v>
      </c>
      <c r="R22" s="207">
        <f ca="1">OFFSET(Sintesi!$B$6,$B22+R$2,$E22)</f>
        <v>239</v>
      </c>
      <c r="S22" s="207">
        <f ca="1">OFFSET(Sintesi!$B$6,$B22+S$2,$E22)</f>
        <v>-4.4415499999999994</v>
      </c>
      <c r="T22">
        <f ca="1">MAX(OFFSET(Sintesi!$B$6,B22+25,1,1,20))</f>
        <v>11.49091</v>
      </c>
      <c r="U22">
        <f ca="1">MAX(OFFSET(Sintesi!$Y$19,$B22+U$2,3,1,18))</f>
        <v>11.49091</v>
      </c>
      <c r="V22">
        <f ca="1">MAX(OFFSET(Sintesi!$Y$19,$B22+V$2,3,1,18))</f>
        <v>12.003216666666667</v>
      </c>
      <c r="W22">
        <f ca="1">MAX(OFFSET(Sintesi!$Y$19,$B22+W$2,3,1,18))</f>
        <v>12.37197888888889</v>
      </c>
    </row>
    <row r="23" spans="1:36" x14ac:dyDescent="0.35">
      <c r="A23">
        <v>19</v>
      </c>
      <c r="B23" s="218">
        <v>364</v>
      </c>
      <c r="C23" s="218">
        <v>6</v>
      </c>
      <c r="D23" s="218">
        <f ca="1">MATCH(MAX(OFFSET(Sintesi!$B$6,B23+C23,1,1,20)),OFFSET(Sintesi!$B$6,B23+C23,1,1,20),0)</f>
        <v>2</v>
      </c>
      <c r="E23" s="218">
        <f t="shared" ca="1" si="4"/>
        <v>2</v>
      </c>
      <c r="F23" s="220" t="s">
        <v>160</v>
      </c>
      <c r="G23" s="205" t="s">
        <v>167</v>
      </c>
      <c r="H23" s="205" t="s">
        <v>165</v>
      </c>
      <c r="I23" s="205" t="s">
        <v>162</v>
      </c>
      <c r="J23" s="205" t="s">
        <v>128</v>
      </c>
      <c r="K23" s="207">
        <f ca="1">OFFSET(Sintesi!$B$6,$B23+K$2,$E23)</f>
        <v>24.210260000000002</v>
      </c>
      <c r="L23" s="207">
        <f ca="1">OFFSET(Sintesi!$B$6,$B23+L$2,$E23)</f>
        <v>23.763639999999999</v>
      </c>
      <c r="M23" s="207">
        <f ca="1">OFFSET(Sintesi!$B$6,$B23+M$2,$E23)</f>
        <v>98.662629999999993</v>
      </c>
      <c r="N23" s="212">
        <f ca="1">OFFSET(Sintesi!$B$6,$B23+N$2,$E23)</f>
        <v>0.86809000000000003</v>
      </c>
      <c r="O23" s="207">
        <f ca="1">OFFSET(Sintesi!$B$6,$B23+O$2,$E23)</f>
        <v>1.3040099999999999</v>
      </c>
      <c r="P23" s="207">
        <f ca="1">OFFSET(Sintesi!$B$6,$B23+P$2,$E23)</f>
        <v>17.468489999999999</v>
      </c>
      <c r="Q23" s="207">
        <f ca="1">OFFSET(Sintesi!$B$6,$B23+Q$2,$E23)</f>
        <v>9.0870200000000008</v>
      </c>
      <c r="R23" s="207">
        <f ca="1">OFFSET(Sintesi!$B$6,$B23+R$2,$E23)</f>
        <v>60.5</v>
      </c>
      <c r="S23" s="231">
        <f ca="1">OFFSET(Sintesi!$B$6,$B23+S$2,$E23)</f>
        <v>11.45471</v>
      </c>
      <c r="T23" s="232">
        <f ca="1">MAX(OFFSET(Sintesi!$B$6,B23+25,1,1,20))</f>
        <v>11.49091</v>
      </c>
      <c r="U23">
        <f ca="1">MAX(OFFSET(Sintesi!$Y$19,$B23+U$2,3,1,18))</f>
        <v>11.49091</v>
      </c>
      <c r="V23">
        <f ca="1">MAX(OFFSET(Sintesi!$Y$19,$B23+V$2,3,1,18))</f>
        <v>12.003216666666667</v>
      </c>
      <c r="W23">
        <f ca="1">MAX(OFFSET(Sintesi!$Y$19,$B23+W$2,3,1,18))</f>
        <v>12.37197888888889</v>
      </c>
      <c r="Y23" s="233">
        <f ca="1">(T23-S23)/S23</f>
        <v>3.1602720627583866E-3</v>
      </c>
    </row>
    <row r="24" spans="1:36" x14ac:dyDescent="0.35">
      <c r="A24">
        <v>20</v>
      </c>
      <c r="B24" s="193">
        <v>364</v>
      </c>
      <c r="C24" s="193">
        <v>8</v>
      </c>
      <c r="D24" s="193">
        <f ca="1">MATCH(MIN(OFFSET(Sintesi!$B$6,B24+C24,1,1,20)),OFFSET(Sintesi!$B$6,B24+C24,1,1,20),0)</f>
        <v>2</v>
      </c>
      <c r="E24" s="193">
        <f t="shared" ca="1" si="4"/>
        <v>2</v>
      </c>
      <c r="F24" s="205" t="s">
        <v>160</v>
      </c>
      <c r="G24" s="205" t="s">
        <v>167</v>
      </c>
      <c r="H24" s="205" t="s">
        <v>165</v>
      </c>
      <c r="I24" s="205" t="s">
        <v>162</v>
      </c>
      <c r="J24" s="205" t="s">
        <v>171</v>
      </c>
      <c r="K24" s="207">
        <f ca="1">OFFSET(Sintesi!$B$6,$B24+K$2,$E24)</f>
        <v>24.210260000000002</v>
      </c>
      <c r="L24" s="207">
        <f ca="1">OFFSET(Sintesi!$B$6,$B24+L$2,$E24)</f>
        <v>23.763639999999999</v>
      </c>
      <c r="M24" s="207">
        <f ca="1">OFFSET(Sintesi!$B$6,$B24+M$2,$E24)</f>
        <v>98.662629999999993</v>
      </c>
      <c r="N24" s="212">
        <f ca="1">OFFSET(Sintesi!$B$6,$B24+N$2,$E24)</f>
        <v>0.86809000000000003</v>
      </c>
      <c r="O24" s="207">
        <f ca="1">OFFSET(Sintesi!$B$6,$B24+O$2,$E24)</f>
        <v>1.3040099999999999</v>
      </c>
      <c r="P24" s="207">
        <f ca="1">OFFSET(Sintesi!$B$6,$B24+P$2,$E24)</f>
        <v>17.468489999999999</v>
      </c>
      <c r="Q24" s="207">
        <f ca="1">OFFSET(Sintesi!$B$6,$B24+Q$2,$E24)</f>
        <v>9.0870200000000008</v>
      </c>
      <c r="R24" s="207">
        <f ca="1">OFFSET(Sintesi!$B$6,$B24+R$2,$E24)</f>
        <v>60.5</v>
      </c>
      <c r="S24" s="207">
        <f ca="1">OFFSET(Sintesi!$B$6,$B24+S$2,$E24)</f>
        <v>11.45471</v>
      </c>
      <c r="T24">
        <f ca="1">MAX(OFFSET(Sintesi!$B$6,B24+25,1,1,20))</f>
        <v>11.49091</v>
      </c>
      <c r="U24">
        <f ca="1">MAX(OFFSET(Sintesi!$Y$19,$B24+U$2,3,1,18))</f>
        <v>11.49091</v>
      </c>
      <c r="V24">
        <f ca="1">MAX(OFFSET(Sintesi!$Y$19,$B24+V$2,3,1,18))</f>
        <v>12.003216666666667</v>
      </c>
      <c r="W24">
        <f ca="1">MAX(OFFSET(Sintesi!$Y$19,$B24+W$2,3,1,18))</f>
        <v>12.37197888888889</v>
      </c>
    </row>
    <row r="25" spans="1:36" x14ac:dyDescent="0.35">
      <c r="A25">
        <v>21</v>
      </c>
      <c r="B25" s="193">
        <v>112</v>
      </c>
      <c r="C25" s="193">
        <v>13</v>
      </c>
      <c r="D25" s="193">
        <f ca="1">MATCH(MIN(OFFSET(Sintesi!$B$6,B25+C25,1,1,20)),OFFSET(Sintesi!$B$6,B25+C25,1,1,20),0)</f>
        <v>18</v>
      </c>
      <c r="E25" s="193">
        <f t="shared" ca="1" si="4"/>
        <v>18</v>
      </c>
      <c r="F25" s="205" t="s">
        <v>160</v>
      </c>
      <c r="G25" s="205" t="s">
        <v>167</v>
      </c>
      <c r="H25" s="205" t="s">
        <v>166</v>
      </c>
      <c r="I25" s="205" t="s">
        <v>112</v>
      </c>
      <c r="J25" s="205" t="s">
        <v>156</v>
      </c>
      <c r="K25" s="207">
        <f ca="1">OFFSET(Sintesi!$B$6,$B25+K$2,$E25)</f>
        <v>59.424259999999997</v>
      </c>
      <c r="L25" s="207">
        <f ca="1">OFFSET(Sintesi!$B$6,$B25+L$2,$E25)</f>
        <v>11.03763</v>
      </c>
      <c r="M25" s="207">
        <f ca="1">OFFSET(Sintesi!$B$6,$B25+M$2,$E25)</f>
        <v>46.935209999999998</v>
      </c>
      <c r="N25" s="212">
        <f ca="1">OFFSET(Sintesi!$B$6,$B25+N$2,$E25)</f>
        <v>0.54183000000000003</v>
      </c>
      <c r="O25" s="207">
        <f ca="1">OFFSET(Sintesi!$B$6,$B25+O$2,$E25)</f>
        <v>33.48762</v>
      </c>
      <c r="P25" s="207">
        <f ca="1">OFFSET(Sintesi!$B$6,$B25+P$2,$E25)</f>
        <v>20.934979999999999</v>
      </c>
      <c r="Q25" s="207">
        <f ca="1">OFFSET(Sintesi!$B$6,$B25+Q$2,$E25)</f>
        <v>70.363110000000006</v>
      </c>
      <c r="R25" s="207">
        <f ca="1">8.2*Q25</f>
        <v>576.97750199999996</v>
      </c>
      <c r="S25" s="207">
        <f ca="1">OFFSET(Sintesi!$B$6,$B25+S$2,$E25)</f>
        <v>-2.8666200000000011</v>
      </c>
      <c r="T25">
        <f ca="1">MAX(OFFSET(Sintesi!$B$6,B25+25,1,1,20))</f>
        <v>10.48095</v>
      </c>
      <c r="U25">
        <f ca="1">MAX(OFFSET(Sintesi!$Y$19,$B25+U$2,3,1,18))</f>
        <v>10.48095</v>
      </c>
      <c r="V25">
        <f ca="1">MAX(OFFSET(Sintesi!$Y$19,$B25+V$2,3,1,18))</f>
        <v>11.584669999999999</v>
      </c>
      <c r="W25">
        <f ca="1">MAX(OFFSET(Sintesi!$Y$19,$B25+W$2,3,1,18))</f>
        <v>12.091186666666665</v>
      </c>
    </row>
    <row r="26" spans="1:36" x14ac:dyDescent="0.35">
      <c r="A26">
        <v>22</v>
      </c>
      <c r="B26" s="193">
        <v>112</v>
      </c>
      <c r="C26" s="193">
        <v>6</v>
      </c>
      <c r="D26" s="193">
        <f ca="1">MATCH(MAX(OFFSET(Sintesi!$B$6,B26+C26,1,1,20)),OFFSET(Sintesi!$B$6,B26+C26,1,1,20),0)</f>
        <v>14</v>
      </c>
      <c r="E26" s="193">
        <f t="shared" ca="1" si="4"/>
        <v>14</v>
      </c>
      <c r="F26" s="205" t="s">
        <v>160</v>
      </c>
      <c r="G26" s="205" t="s">
        <v>167</v>
      </c>
      <c r="H26" s="205" t="s">
        <v>166</v>
      </c>
      <c r="I26" s="205" t="s">
        <v>112</v>
      </c>
      <c r="J26" s="205" t="s">
        <v>128</v>
      </c>
      <c r="K26" s="207">
        <f ca="1">OFFSET(Sintesi!$B$6,$B26+K$2,$E26)</f>
        <v>23.094090000000001</v>
      </c>
      <c r="L26" s="207">
        <f ca="1">OFFSET(Sintesi!$B$6,$B26+L$2,$E26)</f>
        <v>16.157499999999999</v>
      </c>
      <c r="M26" s="207">
        <f ca="1">OFFSET(Sintesi!$B$6,$B26+M$2,$E26)</f>
        <v>69.576220000000006</v>
      </c>
      <c r="N26" s="212">
        <f ca="1">OFFSET(Sintesi!$B$6,$B26+N$2,$E26)</f>
        <v>0.84421000000000002</v>
      </c>
      <c r="O26" s="207">
        <f ca="1">OFFSET(Sintesi!$B$6,$B26+O$2,$E26)</f>
        <v>3.5070299999999999</v>
      </c>
      <c r="P26" s="207">
        <f ca="1">OFFSET(Sintesi!$B$6,$B26+P$2,$E26)</f>
        <v>21.887229999999999</v>
      </c>
      <c r="Q26" s="207">
        <f ca="1">OFFSET(Sintesi!$B$6,$B26+Q$2,$E26)</f>
        <v>22.061319999999998</v>
      </c>
      <c r="R26" s="207">
        <f ca="1">OFFSET(Sintesi!$B$6,$B26+R$2,$E26)</f>
        <v>396</v>
      </c>
      <c r="S26" s="207">
        <f ca="1">OFFSET(Sintesi!$B$6,$B26+S$2,$E26)</f>
        <v>10.33761</v>
      </c>
      <c r="T26">
        <f ca="1">MAX(OFFSET(Sintesi!$B$6,B26+25,1,1,20))</f>
        <v>10.48095</v>
      </c>
      <c r="U26">
        <f ca="1">MAX(OFFSET(Sintesi!$Y$19,$B26+U$2,3,1,18))</f>
        <v>10.48095</v>
      </c>
      <c r="V26">
        <f ca="1">MAX(OFFSET(Sintesi!$Y$19,$B26+V$2,3,1,18))</f>
        <v>11.584669999999999</v>
      </c>
      <c r="W26">
        <f ca="1">MAX(OFFSET(Sintesi!$Y$19,$B26+W$2,3,1,18))</f>
        <v>12.091186666666665</v>
      </c>
    </row>
    <row r="27" spans="1:36" x14ac:dyDescent="0.35">
      <c r="A27">
        <v>23</v>
      </c>
      <c r="B27" s="193">
        <v>112</v>
      </c>
      <c r="C27" s="193">
        <v>8</v>
      </c>
      <c r="D27" s="193">
        <f ca="1">MATCH(MIN(OFFSET(Sintesi!$B$6,B27+C27,1,1,20)),OFFSET(Sintesi!$B$6,B27+C27,1,1,20),0)</f>
        <v>9</v>
      </c>
      <c r="E27" s="193">
        <f t="shared" ca="1" si="4"/>
        <v>9</v>
      </c>
      <c r="F27" s="205" t="s">
        <v>160</v>
      </c>
      <c r="G27" s="205" t="s">
        <v>167</v>
      </c>
      <c r="H27" s="205" t="s">
        <v>166</v>
      </c>
      <c r="I27" s="205" t="s">
        <v>112</v>
      </c>
      <c r="J27" s="205" t="s">
        <v>171</v>
      </c>
      <c r="K27" s="207">
        <f ca="1">OFFSET(Sintesi!$B$6,$B27+K$2,$E27)</f>
        <v>23.318639999999998</v>
      </c>
      <c r="L27" s="207">
        <f ca="1">OFFSET(Sintesi!$B$6,$B27+L$2,$E27)</f>
        <v>20.321619999999999</v>
      </c>
      <c r="M27" s="207">
        <f ca="1">OFFSET(Sintesi!$B$6,$B27+M$2,$E27)</f>
        <v>87.171729999999997</v>
      </c>
      <c r="N27" s="212">
        <f ca="1">OFFSET(Sintesi!$B$6,$B27+N$2,$E27)</f>
        <v>0.82130999999999998</v>
      </c>
      <c r="O27" s="207">
        <f ca="1">OFFSET(Sintesi!$B$6,$B27+O$2,$E27)</f>
        <v>3.0041000000000002</v>
      </c>
      <c r="P27" s="207">
        <f ca="1">OFFSET(Sintesi!$B$6,$B27+P$2,$E27)</f>
        <v>21.537400000000002</v>
      </c>
      <c r="Q27" s="207">
        <f ca="1">OFFSET(Sintesi!$B$6,$B27+Q$2,$E27)</f>
        <v>16.516919999999999</v>
      </c>
      <c r="R27" s="207">
        <f ca="1">OFFSET(Sintesi!$B$6,$B27+R$2,$E27)</f>
        <v>322.5</v>
      </c>
      <c r="S27" s="231">
        <f ca="1">OFFSET(Sintesi!$B$6,$B27+S$2,$E27)</f>
        <v>10.42967</v>
      </c>
      <c r="T27" s="232">
        <f ca="1">MAX(OFFSET(Sintesi!$B$6,B27+25,1,1,20))</f>
        <v>10.48095</v>
      </c>
      <c r="U27">
        <f ca="1">MAX(OFFSET(Sintesi!$Y$19,$B27+U$2,3,1,18))</f>
        <v>10.48095</v>
      </c>
      <c r="V27">
        <f ca="1">MAX(OFFSET(Sintesi!$Y$19,$B27+V$2,3,1,18))</f>
        <v>11.584669999999999</v>
      </c>
      <c r="W27">
        <f ca="1">MAX(OFFSET(Sintesi!$Y$19,$B27+W$2,3,1,18))</f>
        <v>12.091186666666665</v>
      </c>
      <c r="Y27" s="233">
        <f ca="1">(T27-S27)/S27</f>
        <v>4.9167423322118743E-3</v>
      </c>
    </row>
    <row r="28" spans="1:36" x14ac:dyDescent="0.35">
      <c r="A28">
        <v>24</v>
      </c>
      <c r="B28" s="193">
        <v>392</v>
      </c>
      <c r="C28" s="193">
        <v>13</v>
      </c>
      <c r="D28" s="193">
        <f ca="1">MATCH(MIN(OFFSET(Sintesi!$B$6,B28+C28,1,1,20)),OFFSET(Sintesi!$B$6,B28+C28,1,1,20),0)</f>
        <v>16</v>
      </c>
      <c r="E28" s="193">
        <f t="shared" ca="1" si="4"/>
        <v>16</v>
      </c>
      <c r="F28" s="205" t="s">
        <v>160</v>
      </c>
      <c r="G28" s="205" t="s">
        <v>167</v>
      </c>
      <c r="H28" s="205" t="s">
        <v>166</v>
      </c>
      <c r="I28" s="205" t="s">
        <v>162</v>
      </c>
      <c r="J28" s="205" t="s">
        <v>156</v>
      </c>
      <c r="K28" s="207">
        <f ca="1">OFFSET(Sintesi!$B$6,$B28+K$2,$E28)</f>
        <v>70.689279999999997</v>
      </c>
      <c r="L28" s="207">
        <f ca="1">OFFSET(Sintesi!$B$6,$B28+L$2,$E28)</f>
        <v>15.89878</v>
      </c>
      <c r="M28" s="207">
        <f ca="1">OFFSET(Sintesi!$B$6,$B28+M$2,$E28)</f>
        <v>63.098709999999997</v>
      </c>
      <c r="N28" s="212">
        <f ca="1">OFFSET(Sintesi!$B$6,$B28+N$2,$E28)</f>
        <v>0.29291</v>
      </c>
      <c r="O28" s="207">
        <f ca="1">OFFSET(Sintesi!$B$6,$B28+O$2,$E28)</f>
        <v>39.271360000000001</v>
      </c>
      <c r="P28" s="207">
        <f ca="1">OFFSET(Sintesi!$B$6,$B28+P$2,$E28)</f>
        <v>18.155729999999998</v>
      </c>
      <c r="Q28" s="207">
        <f ca="1">OFFSET(Sintesi!$B$6,$B28+Q$2,$E28)</f>
        <v>54.387720000000002</v>
      </c>
      <c r="R28" s="207">
        <f ca="1">OFFSET(Sintesi!$B$6,$B28+R$2,$E28)</f>
        <v>155.5</v>
      </c>
      <c r="S28" s="207">
        <f ca="1">OFFSET(Sintesi!$B$6,$B28+S$2,$E28)</f>
        <v>-1.5441500000000019</v>
      </c>
      <c r="T28">
        <f ca="1">MAX(OFFSET(Sintesi!$B$6,B28+25,1,1,20))</f>
        <v>11.43671</v>
      </c>
      <c r="U28">
        <f ca="1">MAX(OFFSET(Sintesi!$Y$19,$B28+U$2,3,1,18))</f>
        <v>11.43671</v>
      </c>
      <c r="V28">
        <f ca="1">MAX(OFFSET(Sintesi!$Y$19,$B28+V$2,3,1,18))</f>
        <v>11.967503333333333</v>
      </c>
      <c r="W28">
        <f ca="1">MAX(OFFSET(Sintesi!$Y$19,$B28+W$2,3,1,18))</f>
        <v>12.39070888888889</v>
      </c>
    </row>
    <row r="29" spans="1:36" x14ac:dyDescent="0.35">
      <c r="A29">
        <v>25</v>
      </c>
      <c r="B29" s="218">
        <v>392</v>
      </c>
      <c r="C29" s="218">
        <v>6</v>
      </c>
      <c r="D29" s="218">
        <f ca="1">MATCH(MAX(OFFSET(Sintesi!$B$6,B29+C29,1,1,20)),OFFSET(Sintesi!$B$6,B29+C29,1,1,20),0)</f>
        <v>1</v>
      </c>
      <c r="E29" s="218">
        <f t="shared" ca="1" si="4"/>
        <v>2</v>
      </c>
      <c r="F29" s="205" t="s">
        <v>160</v>
      </c>
      <c r="G29" s="205" t="s">
        <v>167</v>
      </c>
      <c r="H29" s="205" t="s">
        <v>166</v>
      </c>
      <c r="I29" s="205" t="s">
        <v>162</v>
      </c>
      <c r="J29" s="205" t="s">
        <v>128</v>
      </c>
      <c r="K29" s="207">
        <f ca="1">OFFSET(Sintesi!$B$6,$B29+K$2,$E29)</f>
        <v>24.51606</v>
      </c>
      <c r="L29" s="207">
        <f ca="1">OFFSET(Sintesi!$B$6,$B29+L$2,$E29)</f>
        <v>24.09667</v>
      </c>
      <c r="M29" s="207">
        <f ca="1">OFFSET(Sintesi!$B$6,$B29+M$2,$E29)</f>
        <v>100.73358</v>
      </c>
      <c r="N29" s="212">
        <f ca="1">OFFSET(Sintesi!$B$6,$B29+N$2,$E29)</f>
        <v>0.85755000000000003</v>
      </c>
      <c r="O29" s="207">
        <f ca="1">OFFSET(Sintesi!$B$6,$B29+O$2,$E29)</f>
        <v>1.42906</v>
      </c>
      <c r="P29" s="207">
        <f ca="1">OFFSET(Sintesi!$B$6,$B29+P$2,$E29)</f>
        <v>17.433489999999999</v>
      </c>
      <c r="Q29" s="207">
        <f ca="1">OFFSET(Sintesi!$B$6,$B29+Q$2,$E29)</f>
        <v>9.21434</v>
      </c>
      <c r="R29" s="207">
        <f ca="1">OFFSET(Sintesi!$B$6,$B29+R$2,$E29)</f>
        <v>77</v>
      </c>
      <c r="S29" s="207">
        <f ca="1">OFFSET(Sintesi!$B$6,$B29+S$2,$E29)</f>
        <v>11.399319999999999</v>
      </c>
      <c r="T29">
        <f ca="1">MAX(OFFSET(Sintesi!$B$6,B29+25,1,1,20))</f>
        <v>11.43671</v>
      </c>
      <c r="U29">
        <f ca="1">MAX(OFFSET(Sintesi!$Y$19,$B29+U$2,3,1,18))</f>
        <v>11.43671</v>
      </c>
      <c r="V29">
        <f ca="1">MAX(OFFSET(Sintesi!$Y$19,$B29+V$2,3,1,18))</f>
        <v>11.967503333333333</v>
      </c>
      <c r="W29">
        <f ca="1">MAX(OFFSET(Sintesi!$Y$19,$B29+W$2,3,1,18))</f>
        <v>12.39070888888889</v>
      </c>
    </row>
    <row r="30" spans="1:36" x14ac:dyDescent="0.35">
      <c r="A30">
        <v>26</v>
      </c>
      <c r="B30" s="193">
        <v>392</v>
      </c>
      <c r="C30" s="193">
        <v>8</v>
      </c>
      <c r="D30" s="193">
        <f ca="1">MATCH(MIN(OFFSET(Sintesi!$B$6,B30+C30,1,1,20)),OFFSET(Sintesi!$B$6,B30+C30,1,1,20),0)</f>
        <v>1</v>
      </c>
      <c r="E30" s="193">
        <f t="shared" ca="1" si="4"/>
        <v>2</v>
      </c>
      <c r="F30" s="208" t="s">
        <v>160</v>
      </c>
      <c r="G30" s="208" t="s">
        <v>167</v>
      </c>
      <c r="H30" s="208" t="s">
        <v>166</v>
      </c>
      <c r="I30" s="208" t="s">
        <v>162</v>
      </c>
      <c r="J30" s="208" t="s">
        <v>171</v>
      </c>
      <c r="K30" s="210">
        <f ca="1">OFFSET(Sintesi!$B$6,$B30+K$2,$E30)</f>
        <v>24.51606</v>
      </c>
      <c r="L30" s="210">
        <f ca="1">OFFSET(Sintesi!$B$6,$B30+L$2,$E30)</f>
        <v>24.09667</v>
      </c>
      <c r="M30" s="210">
        <f ca="1">OFFSET(Sintesi!$B$6,$B30+M$2,$E30)</f>
        <v>100.73358</v>
      </c>
      <c r="N30" s="211">
        <f ca="1">OFFSET(Sintesi!$B$6,$B30+N$2,$E30)</f>
        <v>0.85755000000000003</v>
      </c>
      <c r="O30" s="210">
        <f ca="1">OFFSET(Sintesi!$B$6,$B30+O$2,$E30)</f>
        <v>1.42906</v>
      </c>
      <c r="P30" s="210">
        <f ca="1">OFFSET(Sintesi!$B$6,$B30+P$2,$E30)</f>
        <v>17.433489999999999</v>
      </c>
      <c r="Q30" s="210">
        <f ca="1">OFFSET(Sintesi!$B$6,$B30+Q$2,$E30)</f>
        <v>9.21434</v>
      </c>
      <c r="R30" s="210">
        <f ca="1">OFFSET(Sintesi!$B$6,$B30+R$2,$E30)</f>
        <v>77</v>
      </c>
      <c r="S30" s="231">
        <f ca="1">OFFSET(Sintesi!$B$6,$B30+S$2,$E30)</f>
        <v>11.399319999999999</v>
      </c>
      <c r="T30" s="232">
        <f ca="1">MAX(OFFSET(Sintesi!$B$6,B30+25,1,1,20))</f>
        <v>11.43671</v>
      </c>
      <c r="U30">
        <f ca="1">MAX(OFFSET(Sintesi!$Y$19,$B30+U$2,3,1,18))</f>
        <v>11.43671</v>
      </c>
      <c r="V30">
        <f ca="1">MAX(OFFSET(Sintesi!$Y$19,$B30+V$2,3,1,18))</f>
        <v>11.967503333333333</v>
      </c>
      <c r="W30">
        <f ca="1">MAX(OFFSET(Sintesi!$Y$19,$B30+W$2,3,1,18))</f>
        <v>12.39070888888889</v>
      </c>
      <c r="Y30" s="233">
        <f ca="1">(T30-S30)/S30</f>
        <v>3.2800202117319504E-3</v>
      </c>
    </row>
    <row r="31" spans="1:36" x14ac:dyDescent="0.35">
      <c r="J31" s="205"/>
    </row>
    <row r="32" spans="1:36" x14ac:dyDescent="0.35">
      <c r="J32" s="205"/>
    </row>
    <row r="33" spans="10:29" x14ac:dyDescent="0.35">
      <c r="J33" s="205"/>
    </row>
    <row r="34" spans="10:29" x14ac:dyDescent="0.35">
      <c r="Z34" t="s">
        <v>183</v>
      </c>
      <c r="AA34">
        <v>2</v>
      </c>
    </row>
    <row r="35" spans="10:29" x14ac:dyDescent="0.35">
      <c r="Z35" t="s">
        <v>185</v>
      </c>
      <c r="AA35">
        <v>0.52</v>
      </c>
    </row>
    <row r="37" spans="10:29" x14ac:dyDescent="0.35">
      <c r="Z37" t="s">
        <v>184</v>
      </c>
      <c r="AA37">
        <f>1/AA35</f>
        <v>1.9230769230769229</v>
      </c>
    </row>
    <row r="39" spans="10:29" x14ac:dyDescent="0.35">
      <c r="Z39" t="s">
        <v>186</v>
      </c>
      <c r="AA39">
        <f>AA34*AA35</f>
        <v>1.04</v>
      </c>
      <c r="AC39">
        <f>SQRT(AA40)</f>
        <v>0.73539105243400948</v>
      </c>
    </row>
    <row r="40" spans="10:29" x14ac:dyDescent="0.35">
      <c r="Z40" t="s">
        <v>187</v>
      </c>
      <c r="AA40">
        <f>AA34*POWER(AA35,2)</f>
        <v>0.54080000000000006</v>
      </c>
    </row>
    <row r="41" spans="10:29" x14ac:dyDescent="0.35">
      <c r="Z41" t="s">
        <v>188</v>
      </c>
      <c r="AA41">
        <f>SQRT(AA40)/AA39</f>
        <v>0.70710678118654757</v>
      </c>
      <c r="AC41">
        <f>AC39/AA39</f>
        <v>0.70710678118654757</v>
      </c>
    </row>
    <row r="43" spans="10:29" x14ac:dyDescent="0.35">
      <c r="Z43">
        <f>15 + 5.5*1.05</f>
        <v>20.774999999999999</v>
      </c>
    </row>
  </sheetData>
  <conditionalFormatting sqref="K5:R30">
    <cfRule type="expression" dxfId="22" priority="9">
      <formula>K5=K$4</formula>
    </cfRule>
  </conditionalFormatting>
  <conditionalFormatting sqref="AC7:AJ7 AC11:AJ11">
    <cfRule type="expression" dxfId="21" priority="638">
      <formula>AC7=#REF!</formula>
    </cfRule>
  </conditionalFormatting>
  <conditionalFormatting sqref="AC5:AJ5">
    <cfRule type="expression" dxfId="20" priority="5">
      <formula>AC5=AC$4</formula>
    </cfRule>
  </conditionalFormatting>
  <conditionalFormatting sqref="AC10:AJ10">
    <cfRule type="expression" dxfId="19" priority="4">
      <formula>AC10=AC$4</formula>
    </cfRule>
  </conditionalFormatting>
  <conditionalFormatting sqref="S5:S6">
    <cfRule type="expression" dxfId="18" priority="3">
      <formula>S5=S$4</formula>
    </cfRule>
  </conditionalFormatting>
  <conditionalFormatting sqref="S7:S30">
    <cfRule type="expression" dxfId="17" priority="1">
      <formula>S7=S$4</formula>
    </cfRule>
  </conditionalFormatting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F94A7-190B-47C1-A69F-4D4C1C5D5576}">
  <sheetPr codeName="Foglio12"/>
  <dimension ref="B1:AB35"/>
  <sheetViews>
    <sheetView topLeftCell="J23" workbookViewId="0">
      <selection activeCell="M33" sqref="M33:U35"/>
    </sheetView>
  </sheetViews>
  <sheetFormatPr defaultRowHeight="14.5" x14ac:dyDescent="0.35"/>
  <cols>
    <col min="5" max="5" width="10.90625" customWidth="1"/>
    <col min="6" max="6" width="11.6328125" customWidth="1"/>
    <col min="7" max="7" width="33.81640625" customWidth="1"/>
    <col min="8" max="8" width="19.26953125" customWidth="1"/>
    <col min="9" max="9" width="15.26953125" customWidth="1"/>
    <col min="10" max="10" width="18.54296875" customWidth="1"/>
    <col min="11" max="11" width="13.90625" customWidth="1"/>
    <col min="21" max="21" width="11.81640625" bestFit="1" customWidth="1"/>
  </cols>
  <sheetData>
    <row r="1" spans="2:28" x14ac:dyDescent="0.35">
      <c r="G1" s="225" t="s">
        <v>181</v>
      </c>
      <c r="H1" s="225" t="s">
        <v>157</v>
      </c>
      <c r="I1" s="225" t="s">
        <v>156</v>
      </c>
      <c r="J1" s="225" t="s">
        <v>172</v>
      </c>
      <c r="K1" s="225" t="s">
        <v>173</v>
      </c>
      <c r="L1" s="225" t="s">
        <v>174</v>
      </c>
      <c r="M1" s="225" t="s">
        <v>175</v>
      </c>
      <c r="N1" s="225" t="s">
        <v>176</v>
      </c>
      <c r="O1" s="225" t="s">
        <v>182</v>
      </c>
      <c r="P1" s="226" t="s">
        <v>213</v>
      </c>
    </row>
    <row r="2" spans="2:28" x14ac:dyDescent="0.35">
      <c r="B2" s="221"/>
      <c r="C2" s="221"/>
      <c r="D2" s="221"/>
      <c r="E2" s="221" t="s">
        <v>212</v>
      </c>
      <c r="F2" s="221"/>
      <c r="G2" s="223">
        <v>24.226780000000002</v>
      </c>
      <c r="H2" s="223">
        <v>24.226780000000002</v>
      </c>
      <c r="I2" s="223">
        <v>101.24485</v>
      </c>
      <c r="J2" s="224">
        <v>0.86767000000000005</v>
      </c>
      <c r="K2" s="223">
        <v>1.32524</v>
      </c>
      <c r="L2" s="223">
        <v>17.472899999999999</v>
      </c>
      <c r="M2" s="223">
        <v>9.2286999999999999</v>
      </c>
      <c r="N2" s="223">
        <v>26</v>
      </c>
      <c r="O2" s="223">
        <v>11.38</v>
      </c>
      <c r="P2" s="234">
        <v>1</v>
      </c>
      <c r="S2">
        <v>11.24972</v>
      </c>
      <c r="T2">
        <v>10.9696</v>
      </c>
      <c r="U2">
        <v>11.53525</v>
      </c>
      <c r="V2">
        <v>11.562799999999999</v>
      </c>
      <c r="W2">
        <v>11.370559999999999</v>
      </c>
      <c r="X2">
        <v>10.64316</v>
      </c>
      <c r="Y2">
        <v>11.092370000000001</v>
      </c>
      <c r="Z2">
        <v>11.50304</v>
      </c>
      <c r="AA2">
        <v>11.809279999999999</v>
      </c>
      <c r="AB2">
        <v>11.578469999999999</v>
      </c>
    </row>
    <row r="3" spans="2:28" x14ac:dyDescent="0.35">
      <c r="B3" s="239" t="s">
        <v>160</v>
      </c>
      <c r="C3" s="239" t="s">
        <v>167</v>
      </c>
      <c r="D3" s="239" t="s">
        <v>165</v>
      </c>
      <c r="E3" s="235" t="s">
        <v>162</v>
      </c>
      <c r="F3" t="s">
        <v>171</v>
      </c>
      <c r="G3" s="223">
        <v>24.210260000000002</v>
      </c>
      <c r="H3" s="223">
        <v>23.763639999999999</v>
      </c>
      <c r="I3" s="223">
        <v>98.662629999999993</v>
      </c>
      <c r="J3" s="224">
        <v>0.86809000000000003</v>
      </c>
      <c r="K3" s="223">
        <v>1.3040099999999999</v>
      </c>
      <c r="L3" s="223">
        <v>17.468489999999999</v>
      </c>
      <c r="M3" s="223">
        <v>9.0870200000000008</v>
      </c>
      <c r="N3" s="223">
        <v>60.5</v>
      </c>
      <c r="O3" s="223">
        <v>11.43</v>
      </c>
      <c r="P3" s="234">
        <v>0.98</v>
      </c>
      <c r="S3">
        <v>11.258900000000001</v>
      </c>
      <c r="T3">
        <v>10.97059</v>
      </c>
      <c r="U3">
        <v>11.51305</v>
      </c>
      <c r="V3">
        <v>11.570029999999999</v>
      </c>
      <c r="W3">
        <v>11.39012</v>
      </c>
      <c r="X3">
        <v>10.54294</v>
      </c>
      <c r="Y3">
        <v>11.135490000000001</v>
      </c>
      <c r="Z3">
        <v>11.505839999999999</v>
      </c>
      <c r="AA3">
        <v>11.809279999999999</v>
      </c>
      <c r="AB3">
        <v>11.609819999999999</v>
      </c>
    </row>
    <row r="4" spans="2:28" x14ac:dyDescent="0.35">
      <c r="B4" s="239" t="s">
        <v>160</v>
      </c>
      <c r="C4" s="239" t="s">
        <v>167</v>
      </c>
      <c r="D4" s="239" t="s">
        <v>165</v>
      </c>
      <c r="E4" s="235" t="s">
        <v>162</v>
      </c>
      <c r="F4" t="s">
        <v>214</v>
      </c>
      <c r="G4" s="223">
        <v>24.889589999999998</v>
      </c>
      <c r="H4" s="223">
        <v>22.111419999999999</v>
      </c>
      <c r="I4" s="223">
        <v>89.204909999999998</v>
      </c>
      <c r="J4" s="224">
        <v>0.85021000000000002</v>
      </c>
      <c r="K4" s="223">
        <v>1.58812</v>
      </c>
      <c r="L4" s="223">
        <v>17.294740000000001</v>
      </c>
      <c r="M4" s="223">
        <v>9.8309200000000008</v>
      </c>
      <c r="N4" s="223">
        <v>89.4</v>
      </c>
      <c r="O4" s="223">
        <v>11.54</v>
      </c>
      <c r="P4" s="234">
        <v>0.65</v>
      </c>
    </row>
    <row r="5" spans="2:28" x14ac:dyDescent="0.35">
      <c r="B5" s="239" t="s">
        <v>160</v>
      </c>
      <c r="C5" s="239" t="s">
        <v>167</v>
      </c>
      <c r="D5" s="239" t="s">
        <v>166</v>
      </c>
      <c r="E5" s="240" t="s">
        <v>112</v>
      </c>
      <c r="F5" s="222" t="s">
        <v>171</v>
      </c>
      <c r="G5" s="223">
        <v>23.318639999999998</v>
      </c>
      <c r="H5" s="223">
        <v>20.321619999999999</v>
      </c>
      <c r="I5" s="223">
        <v>87.171729999999997</v>
      </c>
      <c r="J5" s="224">
        <v>0.82130999999999998</v>
      </c>
      <c r="K5" s="223">
        <v>3.0041000000000002</v>
      </c>
      <c r="L5" s="223">
        <v>21.537400000000002</v>
      </c>
      <c r="M5" s="223">
        <v>16.516919999999999</v>
      </c>
      <c r="N5" s="223">
        <v>322.5</v>
      </c>
      <c r="O5" s="223">
        <v>10.38</v>
      </c>
      <c r="P5" s="234">
        <v>0.55000000000000004</v>
      </c>
    </row>
    <row r="6" spans="2:28" x14ac:dyDescent="0.35">
      <c r="D6" s="239" t="s">
        <v>166</v>
      </c>
      <c r="E6" s="240" t="s">
        <v>112</v>
      </c>
      <c r="F6" s="222" t="s">
        <v>214</v>
      </c>
      <c r="G6" s="223">
        <v>23.02786</v>
      </c>
      <c r="H6" s="223">
        <v>18.147880000000001</v>
      </c>
      <c r="I6" s="223">
        <v>78.108649999999997</v>
      </c>
      <c r="J6" s="224">
        <v>0.83792999999999995</v>
      </c>
      <c r="K6" s="223">
        <v>3.06671</v>
      </c>
      <c r="L6" s="223">
        <v>21.57565</v>
      </c>
      <c r="M6" s="223">
        <v>18.528569999999998</v>
      </c>
      <c r="N6" s="223">
        <v>333</v>
      </c>
      <c r="O6" s="223">
        <v>10.6</v>
      </c>
      <c r="P6" s="234">
        <v>0.45</v>
      </c>
    </row>
    <row r="7" spans="2:28" x14ac:dyDescent="0.35">
      <c r="B7" t="s">
        <v>160</v>
      </c>
      <c r="C7" t="s">
        <v>167</v>
      </c>
      <c r="D7" t="s">
        <v>166</v>
      </c>
      <c r="E7" t="s">
        <v>162</v>
      </c>
      <c r="F7" t="s">
        <v>171</v>
      </c>
      <c r="G7" s="223">
        <v>24.51606</v>
      </c>
      <c r="H7" s="223">
        <v>24.09667</v>
      </c>
      <c r="I7" s="278">
        <v>100.73358</v>
      </c>
      <c r="J7" s="224">
        <v>0.85755000000000003</v>
      </c>
      <c r="K7" s="223">
        <v>1.42906</v>
      </c>
      <c r="L7" s="223">
        <v>17.433489999999999</v>
      </c>
      <c r="M7" s="223">
        <v>9.21434</v>
      </c>
      <c r="N7" s="223">
        <v>77</v>
      </c>
      <c r="O7" s="223">
        <v>10.98</v>
      </c>
      <c r="P7" s="234">
        <v>0.98</v>
      </c>
    </row>
    <row r="8" spans="2:28" x14ac:dyDescent="0.35">
      <c r="G8">
        <v>25.398209999999999</v>
      </c>
      <c r="H8">
        <v>23.132750000000001</v>
      </c>
      <c r="I8">
        <v>96.299170000000004</v>
      </c>
      <c r="J8">
        <v>0.84038999999999997</v>
      </c>
      <c r="K8">
        <v>1.6601999999999999</v>
      </c>
      <c r="L8">
        <v>16.97015</v>
      </c>
      <c r="M8">
        <v>14.734870000000001</v>
      </c>
      <c r="N8">
        <v>111</v>
      </c>
      <c r="O8" s="223">
        <v>11.75</v>
      </c>
      <c r="P8" s="234">
        <v>0.7</v>
      </c>
    </row>
    <row r="11" spans="2:28" x14ac:dyDescent="0.35">
      <c r="I11">
        <f>I2*0.95</f>
        <v>96.182607499999989</v>
      </c>
      <c r="P11" t="s">
        <v>283</v>
      </c>
    </row>
    <row r="12" spans="2:28" x14ac:dyDescent="0.35">
      <c r="P12">
        <v>11.7</v>
      </c>
      <c r="Q12" s="271">
        <v>10.9</v>
      </c>
      <c r="R12">
        <f>Q12*1.03</f>
        <v>11.227</v>
      </c>
      <c r="T12" t="s">
        <v>284</v>
      </c>
      <c r="U12">
        <f>_xlfn.T.TEST(P12:P21,R12:R21,1,2)</f>
        <v>9.1764440366502592E-5</v>
      </c>
    </row>
    <row r="13" spans="2:28" x14ac:dyDescent="0.35">
      <c r="P13">
        <v>11.707546300000001</v>
      </c>
      <c r="Q13" s="271">
        <v>10.6</v>
      </c>
      <c r="R13">
        <f t="shared" ref="R13:R21" si="0">Q13*1.03</f>
        <v>10.917999999999999</v>
      </c>
    </row>
    <row r="14" spans="2:28" x14ac:dyDescent="0.35">
      <c r="G14" t="s">
        <v>218</v>
      </c>
      <c r="H14" t="s">
        <v>219</v>
      </c>
      <c r="I14" t="s">
        <v>220</v>
      </c>
      <c r="J14" t="s">
        <v>221</v>
      </c>
      <c r="K14" t="s">
        <v>222</v>
      </c>
      <c r="P14">
        <v>11.690719700000001</v>
      </c>
      <c r="Q14" s="271">
        <v>11.1</v>
      </c>
      <c r="R14">
        <f t="shared" si="0"/>
        <v>11.433</v>
      </c>
    </row>
    <row r="15" spans="2:28" x14ac:dyDescent="0.35">
      <c r="G15" t="s">
        <v>224</v>
      </c>
      <c r="H15">
        <v>13727.683344651399</v>
      </c>
      <c r="I15">
        <v>1</v>
      </c>
      <c r="J15">
        <v>3333.5543157602301</v>
      </c>
      <c r="K15" s="242">
        <v>0</v>
      </c>
      <c r="P15">
        <v>11.597105000000001</v>
      </c>
      <c r="Q15" s="271">
        <v>11.23</v>
      </c>
      <c r="R15">
        <f t="shared" si="0"/>
        <v>11.5669</v>
      </c>
    </row>
    <row r="16" spans="2:28" x14ac:dyDescent="0.35">
      <c r="G16" t="s">
        <v>225</v>
      </c>
      <c r="H16">
        <v>1024.9692326895299</v>
      </c>
      <c r="I16">
        <v>5</v>
      </c>
      <c r="J16">
        <v>49.779566200219399</v>
      </c>
      <c r="K16" s="242">
        <v>0</v>
      </c>
      <c r="P16">
        <v>11.52</v>
      </c>
      <c r="Q16" s="271">
        <v>11.370559999999999</v>
      </c>
      <c r="R16">
        <f t="shared" si="0"/>
        <v>11.711676799999999</v>
      </c>
    </row>
    <row r="17" spans="7:23" x14ac:dyDescent="0.35">
      <c r="G17" t="s">
        <v>226</v>
      </c>
      <c r="H17">
        <v>450.96637923089997</v>
      </c>
      <c r="I17">
        <v>1</v>
      </c>
      <c r="J17">
        <v>109.51016875936701</v>
      </c>
      <c r="K17" s="242">
        <v>0</v>
      </c>
      <c r="P17">
        <v>11.7331524</v>
      </c>
      <c r="Q17" s="271">
        <v>10.5</v>
      </c>
      <c r="R17">
        <f t="shared" si="0"/>
        <v>10.815</v>
      </c>
    </row>
    <row r="18" spans="7:23" x14ac:dyDescent="0.35">
      <c r="G18" t="s">
        <v>223</v>
      </c>
      <c r="H18">
        <v>12.5718315442669</v>
      </c>
      <c r="I18">
        <v>1</v>
      </c>
      <c r="J18">
        <v>3.0528736895530102</v>
      </c>
      <c r="K18">
        <v>8.1000000000000003E-2</v>
      </c>
      <c r="P18">
        <v>11.7102632</v>
      </c>
      <c r="Q18" s="271">
        <v>11.092370000000001</v>
      </c>
      <c r="R18">
        <f t="shared" si="0"/>
        <v>11.425141100000001</v>
      </c>
    </row>
    <row r="19" spans="7:23" x14ac:dyDescent="0.35">
      <c r="G19" t="s">
        <v>227</v>
      </c>
      <c r="H19">
        <v>500.95208251088098</v>
      </c>
      <c r="I19">
        <v>1</v>
      </c>
      <c r="J19">
        <v>121.64841908987199</v>
      </c>
      <c r="K19" s="242">
        <v>0</v>
      </c>
      <c r="P19">
        <v>11.946482000000001</v>
      </c>
      <c r="Q19" s="271">
        <v>10.83</v>
      </c>
      <c r="R19">
        <f t="shared" si="0"/>
        <v>11.1549</v>
      </c>
    </row>
    <row r="20" spans="7:23" x14ac:dyDescent="0.35">
      <c r="G20" t="s">
        <v>228</v>
      </c>
      <c r="H20">
        <v>25.8885313253253</v>
      </c>
      <c r="I20">
        <v>1</v>
      </c>
      <c r="J20">
        <v>6.2866270412521201</v>
      </c>
      <c r="K20" s="242">
        <v>1.2500000000000001E-2</v>
      </c>
      <c r="P20">
        <v>11.843078200000001</v>
      </c>
      <c r="Q20" s="271">
        <v>10.95</v>
      </c>
      <c r="R20">
        <f t="shared" si="0"/>
        <v>11.278499999999999</v>
      </c>
    </row>
    <row r="21" spans="7:23" x14ac:dyDescent="0.35">
      <c r="G21" t="s">
        <v>229</v>
      </c>
      <c r="H21">
        <v>70.072547366750101</v>
      </c>
      <c r="I21">
        <v>1</v>
      </c>
      <c r="J21">
        <v>17.016027892408601</v>
      </c>
      <c r="K21" s="241">
        <v>4.3884478183246799E-5</v>
      </c>
      <c r="P21">
        <v>11.94</v>
      </c>
      <c r="Q21" s="274">
        <v>10.98</v>
      </c>
      <c r="R21">
        <f t="shared" si="0"/>
        <v>11.3094</v>
      </c>
    </row>
    <row r="22" spans="7:23" x14ac:dyDescent="0.35">
      <c r="G22" t="s">
        <v>230</v>
      </c>
      <c r="H22">
        <v>1.9848831435468699</v>
      </c>
      <c r="I22">
        <v>1</v>
      </c>
      <c r="J22">
        <v>0.48199798926950099</v>
      </c>
      <c r="K22">
        <v>0.48699999999999999</v>
      </c>
    </row>
    <row r="23" spans="7:23" x14ac:dyDescent="0.35">
      <c r="G23" t="s">
        <v>231</v>
      </c>
      <c r="H23">
        <v>2.8104464561351898</v>
      </c>
      <c r="I23">
        <v>1</v>
      </c>
      <c r="J23">
        <v>0.68247319506482995</v>
      </c>
      <c r="K23">
        <v>0.41</v>
      </c>
    </row>
    <row r="24" spans="7:23" x14ac:dyDescent="0.35">
      <c r="G24" t="s">
        <v>217</v>
      </c>
      <c r="H24">
        <v>1923.1209438056501</v>
      </c>
      <c r="I24">
        <v>467</v>
      </c>
    </row>
    <row r="32" spans="7:23" x14ac:dyDescent="0.35">
      <c r="M32" s="225" t="s">
        <v>181</v>
      </c>
      <c r="N32" s="225" t="s">
        <v>157</v>
      </c>
      <c r="O32" s="225" t="s">
        <v>156</v>
      </c>
      <c r="P32" s="225" t="s">
        <v>172</v>
      </c>
      <c r="Q32" s="225" t="s">
        <v>173</v>
      </c>
      <c r="R32" s="225" t="s">
        <v>174</v>
      </c>
      <c r="S32" s="225" t="s">
        <v>175</v>
      </c>
      <c r="T32" s="225" t="s">
        <v>176</v>
      </c>
      <c r="U32" s="225" t="s">
        <v>182</v>
      </c>
      <c r="V32" s="226" t="s">
        <v>297</v>
      </c>
      <c r="W32" s="226" t="s">
        <v>213</v>
      </c>
    </row>
    <row r="33" spans="8:23" x14ac:dyDescent="0.35">
      <c r="H33" s="221"/>
      <c r="I33" s="221"/>
      <c r="J33" s="221"/>
      <c r="K33" s="221" t="s">
        <v>212</v>
      </c>
      <c r="L33" s="221"/>
      <c r="M33" s="223">
        <v>24.226780000000002</v>
      </c>
      <c r="N33" s="223">
        <v>24.226780000000002</v>
      </c>
      <c r="O33" s="223">
        <v>101.24485</v>
      </c>
      <c r="P33" s="224">
        <v>0.86567000000000005</v>
      </c>
      <c r="Q33" s="223">
        <v>1.32524</v>
      </c>
      <c r="R33" s="223">
        <v>17.472899999999999</v>
      </c>
      <c r="S33" s="223">
        <v>9.2286999999999999</v>
      </c>
      <c r="T33" s="223">
        <v>26</v>
      </c>
      <c r="U33" s="223">
        <v>10.97</v>
      </c>
      <c r="V33" s="223">
        <v>40</v>
      </c>
      <c r="W33" s="234">
        <v>1</v>
      </c>
    </row>
    <row r="34" spans="8:23" x14ac:dyDescent="0.35">
      <c r="H34" s="239" t="s">
        <v>160</v>
      </c>
      <c r="I34" s="239" t="s">
        <v>167</v>
      </c>
      <c r="J34" s="239" t="s">
        <v>165</v>
      </c>
      <c r="K34" s="235" t="s">
        <v>162</v>
      </c>
      <c r="L34" t="s">
        <v>171</v>
      </c>
      <c r="M34" s="223">
        <v>24.210260000000002</v>
      </c>
      <c r="N34" s="223">
        <v>23.763639999999999</v>
      </c>
      <c r="O34" s="223">
        <v>96.662629999999993</v>
      </c>
      <c r="P34" s="224">
        <v>0.86809000000000003</v>
      </c>
      <c r="Q34" s="223">
        <v>1.3040099999999999</v>
      </c>
      <c r="R34" s="223">
        <v>17.468489999999999</v>
      </c>
      <c r="S34" s="223">
        <v>9.0870200000000008</v>
      </c>
      <c r="T34" s="223">
        <v>60.5</v>
      </c>
      <c r="U34" s="223">
        <v>11.12</v>
      </c>
      <c r="V34" s="223">
        <v>38</v>
      </c>
      <c r="W34" s="234">
        <f>V34/V33</f>
        <v>0.95</v>
      </c>
    </row>
    <row r="35" spans="8:23" x14ac:dyDescent="0.35">
      <c r="H35" s="239" t="s">
        <v>160</v>
      </c>
      <c r="I35" s="239" t="s">
        <v>167</v>
      </c>
      <c r="J35" s="239" t="s">
        <v>165</v>
      </c>
      <c r="K35" s="235" t="s">
        <v>162</v>
      </c>
      <c r="L35" t="s">
        <v>214</v>
      </c>
      <c r="M35" s="223">
        <v>24.889589999999998</v>
      </c>
      <c r="N35" s="223">
        <v>21.111419999999999</v>
      </c>
      <c r="O35" s="223">
        <v>79.204909999999998</v>
      </c>
      <c r="P35" s="224">
        <v>0.85119999999999996</v>
      </c>
      <c r="Q35" s="223">
        <v>1.58812</v>
      </c>
      <c r="R35" s="223">
        <v>17.294740000000001</v>
      </c>
      <c r="S35" s="223">
        <v>9.8309200000000008</v>
      </c>
      <c r="T35" s="223">
        <v>80.400000000000006</v>
      </c>
      <c r="U35" s="223">
        <v>11.74</v>
      </c>
      <c r="V35" s="223">
        <v>26</v>
      </c>
      <c r="W35" s="234">
        <f>V35/V33</f>
        <v>0.65</v>
      </c>
    </row>
  </sheetData>
  <conditionalFormatting sqref="G2:P2 M33:W33">
    <cfRule type="expression" dxfId="16" priority="662">
      <formula>G2=#REF!</formula>
    </cfRule>
  </conditionalFormatting>
  <conditionalFormatting sqref="G3:O3">
    <cfRule type="expression" dxfId="15" priority="21">
      <formula>G3=#REF!</formula>
    </cfRule>
  </conditionalFormatting>
  <conditionalFormatting sqref="P3">
    <cfRule type="expression" dxfId="14" priority="19">
      <formula>P3=#REF!</formula>
    </cfRule>
  </conditionalFormatting>
  <conditionalFormatting sqref="P4">
    <cfRule type="expression" dxfId="13" priority="16">
      <formula>P4=#REF!</formula>
    </cfRule>
  </conditionalFormatting>
  <conditionalFormatting sqref="G4:O4">
    <cfRule type="expression" dxfId="12" priority="17">
      <formula>G4=#REF!</formula>
    </cfRule>
  </conditionalFormatting>
  <conditionalFormatting sqref="G5:O5">
    <cfRule type="expression" dxfId="11" priority="15">
      <formula>G5=#REF!</formula>
    </cfRule>
  </conditionalFormatting>
  <conditionalFormatting sqref="G7:O7">
    <cfRule type="expression" dxfId="10" priority="9">
      <formula>G7=#REF!</formula>
    </cfRule>
  </conditionalFormatting>
  <conditionalFormatting sqref="P5">
    <cfRule type="expression" dxfId="9" priority="13">
      <formula>P5=#REF!</formula>
    </cfRule>
  </conditionalFormatting>
  <conditionalFormatting sqref="P6">
    <cfRule type="expression" dxfId="8" priority="12">
      <formula>P6=#REF!</formula>
    </cfRule>
  </conditionalFormatting>
  <conditionalFormatting sqref="P8">
    <cfRule type="expression" dxfId="7" priority="6">
      <formula>P8=#REF!</formula>
    </cfRule>
  </conditionalFormatting>
  <conditionalFormatting sqref="G6:O6">
    <cfRule type="expression" dxfId="6" priority="10">
      <formula>G6=#REF!</formula>
    </cfRule>
  </conditionalFormatting>
  <conditionalFormatting sqref="P7">
    <cfRule type="expression" dxfId="5" priority="8">
      <formula>P7=#REF!</formula>
    </cfRule>
  </conditionalFormatting>
  <conditionalFormatting sqref="O8">
    <cfRule type="expression" dxfId="4" priority="7">
      <formula>O8=#REF!</formula>
    </cfRule>
  </conditionalFormatting>
  <conditionalFormatting sqref="M34:V34">
    <cfRule type="expression" dxfId="3" priority="4">
      <formula>M34=#REF!</formula>
    </cfRule>
  </conditionalFormatting>
  <conditionalFormatting sqref="W34">
    <cfRule type="expression" dxfId="2" priority="3">
      <formula>W34=#REF!</formula>
    </cfRule>
  </conditionalFormatting>
  <conditionalFormatting sqref="W35">
    <cfRule type="expression" dxfId="1" priority="1">
      <formula>W35=#REF!</formula>
    </cfRule>
  </conditionalFormatting>
  <conditionalFormatting sqref="M35:V35">
    <cfRule type="expression" dxfId="0" priority="2">
      <formula>M35=#REF!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56458-D56D-4783-B8F8-93D5284F9607}">
  <sheetPr codeName="Foglio6"/>
  <dimension ref="C3:AJ25"/>
  <sheetViews>
    <sheetView topLeftCell="F28" workbookViewId="0">
      <selection activeCell="J14" sqref="J14"/>
    </sheetView>
  </sheetViews>
  <sheetFormatPr defaultRowHeight="14.5" x14ac:dyDescent="0.35"/>
  <cols>
    <col min="3" max="3" width="9.1796875" style="193"/>
    <col min="4" max="4" width="23" customWidth="1"/>
    <col min="5" max="13" width="12.7265625" customWidth="1"/>
    <col min="14" max="14" width="8" customWidth="1"/>
    <col min="15" max="15" width="9.1796875" style="193" customWidth="1"/>
    <col min="16" max="16" width="14" customWidth="1"/>
    <col min="18" max="18" width="10.81640625" customWidth="1"/>
    <col min="21" max="21" width="11" customWidth="1"/>
    <col min="23" max="23" width="11" customWidth="1"/>
    <col min="24" max="24" width="10.26953125" customWidth="1"/>
    <col min="29" max="29" width="9.54296875" bestFit="1" customWidth="1"/>
    <col min="30" max="32" width="9.26953125" bestFit="1" customWidth="1"/>
    <col min="33" max="33" width="10.54296875" bestFit="1" customWidth="1"/>
    <col min="34" max="36" width="9.54296875" bestFit="1" customWidth="1"/>
  </cols>
  <sheetData>
    <row r="3" spans="3:36" s="193" customFormat="1" ht="12" x14ac:dyDescent="0.3">
      <c r="E3" s="193">
        <v>2</v>
      </c>
      <c r="F3" s="193">
        <v>6</v>
      </c>
      <c r="G3" s="193">
        <v>7</v>
      </c>
      <c r="H3" s="193">
        <v>8</v>
      </c>
      <c r="I3" s="193">
        <v>13</v>
      </c>
      <c r="K3" s="193">
        <v>3</v>
      </c>
      <c r="L3" s="193">
        <v>7</v>
      </c>
      <c r="M3" s="193">
        <v>11</v>
      </c>
      <c r="Q3" s="193" t="s">
        <v>149</v>
      </c>
      <c r="R3" s="193" t="s">
        <v>150</v>
      </c>
      <c r="AC3" s="193">
        <v>2</v>
      </c>
      <c r="AD3" s="193">
        <v>6</v>
      </c>
      <c r="AE3" s="193">
        <v>7</v>
      </c>
      <c r="AF3" s="193">
        <v>8</v>
      </c>
      <c r="AG3" s="193">
        <v>13</v>
      </c>
      <c r="AH3" s="193">
        <v>3</v>
      </c>
      <c r="AI3" s="193">
        <v>7</v>
      </c>
      <c r="AJ3" s="193">
        <v>11</v>
      </c>
    </row>
    <row r="4" spans="3:36" ht="14.25" customHeight="1" x14ac:dyDescent="0.35">
      <c r="D4" s="189" t="s">
        <v>126</v>
      </c>
      <c r="E4" s="190" t="s">
        <v>127</v>
      </c>
      <c r="F4" s="190" t="s">
        <v>128</v>
      </c>
      <c r="G4" s="190" t="s">
        <v>10</v>
      </c>
      <c r="H4" s="190" t="s">
        <v>11</v>
      </c>
      <c r="I4" s="190" t="s">
        <v>156</v>
      </c>
      <c r="J4" s="190"/>
      <c r="K4" s="190" t="s">
        <v>130</v>
      </c>
      <c r="L4" s="190" t="s">
        <v>129</v>
      </c>
      <c r="M4" s="191" t="s">
        <v>131</v>
      </c>
      <c r="N4" s="191"/>
      <c r="P4" s="199" t="s">
        <v>126</v>
      </c>
      <c r="Q4" s="190" t="s">
        <v>127</v>
      </c>
      <c r="R4" s="190" t="s">
        <v>128</v>
      </c>
      <c r="S4" s="190" t="s">
        <v>10</v>
      </c>
      <c r="T4" s="190" t="s">
        <v>11</v>
      </c>
      <c r="U4" s="190" t="s">
        <v>156</v>
      </c>
      <c r="V4" s="190" t="s">
        <v>130</v>
      </c>
      <c r="W4" s="190" t="s">
        <v>129</v>
      </c>
      <c r="X4" s="191" t="s">
        <v>131</v>
      </c>
      <c r="AC4" s="190" t="s">
        <v>127</v>
      </c>
      <c r="AD4" s="190" t="s">
        <v>128</v>
      </c>
      <c r="AE4" s="190" t="s">
        <v>10</v>
      </c>
      <c r="AF4" s="190" t="s">
        <v>11</v>
      </c>
      <c r="AG4" s="190" t="s">
        <v>156</v>
      </c>
      <c r="AH4" s="190" t="s">
        <v>130</v>
      </c>
      <c r="AI4" s="190" t="s">
        <v>129</v>
      </c>
      <c r="AJ4" s="191" t="s">
        <v>131</v>
      </c>
    </row>
    <row r="5" spans="3:36" ht="14.25" customHeight="1" x14ac:dyDescent="0.35">
      <c r="C5" s="193">
        <v>0</v>
      </c>
      <c r="D5" s="202" t="s">
        <v>133</v>
      </c>
      <c r="E5" s="188">
        <f ca="1">OFFSET(Sintesi!$B$6,$C5+E$3,1)</f>
        <v>24.972940000000001</v>
      </c>
      <c r="F5" s="194">
        <f ca="1">OFFSET(Sintesi!$B$6,$C5+F$3,1)</f>
        <v>0.76626000000000005</v>
      </c>
      <c r="G5" s="188">
        <f ca="1">OFFSET(Sintesi!$B$6,$C5+G$3,1)</f>
        <v>16.643509999999999</v>
      </c>
      <c r="H5" s="188">
        <f ca="1">OFFSET(Sintesi!$B$6,$C5+H$3,1)</f>
        <v>3.9868600000000001</v>
      </c>
      <c r="I5" s="188">
        <f ca="1">OFFSET(Sintesi!$B$6,$C5+I$3,1)</f>
        <v>107.37612</v>
      </c>
      <c r="J5" s="188"/>
      <c r="K5" s="188">
        <f ca="1">OFFSET(Sintesi!$Y$19,$C5+K$3,3)</f>
        <v>7.1039966666666672</v>
      </c>
      <c r="L5" s="188">
        <f ca="1">OFFSET(Sintesi!$Y$19,$C5+L$3,3)</f>
        <v>9.7468500000000002</v>
      </c>
      <c r="M5" s="188">
        <f ca="1">OFFSET(Sintesi!$Y$19,$C5+M$3,3)</f>
        <v>11.508752222222222</v>
      </c>
      <c r="N5" s="188"/>
      <c r="O5" s="193">
        <v>0</v>
      </c>
      <c r="P5" s="196" t="s">
        <v>132</v>
      </c>
      <c r="Q5" s="197">
        <f ca="1">INDEX(OFFSET(Sintesi!$B$5,$O5,1,1,22),MATCH(E6,OFFSET(Sintesi!$B$6,$C6+E$3,1,1,22),0))</f>
        <v>0.95039999999999991</v>
      </c>
      <c r="R5" s="197">
        <f ca="1">INDEX(OFFSET(Sintesi!$B$5,$O5,1,1,22),MATCH(F6,OFFSET(Sintesi!$B$6,$C6+F$3,1,1,22),0))</f>
        <v>0.95039999999999991</v>
      </c>
      <c r="S5" s="197">
        <f ca="1">INDEX(OFFSET(Sintesi!$B$5,$O5,1,1,22),MATCH(G6,OFFSET(Sintesi!$B$6,$C6+G$3,1,1,22),0))</f>
        <v>0.95039999999999991</v>
      </c>
      <c r="T5" s="197">
        <f ca="1">INDEX(OFFSET(Sintesi!$B$5,$O5,1,1,22),MATCH(H6,OFFSET(Sintesi!$B$6,$C6+H$3,1,1,22),0))</f>
        <v>0.95039999999999991</v>
      </c>
      <c r="U5" s="197">
        <f ca="1">INDEX(OFFSET(Sintesi!$B$5,$O5,1,1,22),MATCH(I6,OFFSET(Sintesi!$B$6,$C6+I$3,1,1,22),0))</f>
        <v>0.43559999999999999</v>
      </c>
      <c r="V5" s="197">
        <f ca="1">INDEX(OFFSET(Sintesi!$B$5,$O5,1,1,22),MATCH(K6,OFFSET(Sintesi!$Y$19,$C6+K$3,3,1,18),0))</f>
        <v>0.95039999999999991</v>
      </c>
      <c r="W5" s="197">
        <f ca="1">INDEX(OFFSET(Sintesi!$B$5,$O5,1,1,22),MATCH(L6,OFFSET(Sintesi!$Y$19,$C6+L$3,3,1,18),0))</f>
        <v>0.95039999999999991</v>
      </c>
      <c r="X5" s="197">
        <f ca="1">INDEX(OFFSET(Sintesi!$B$5,$O5,1,1,22),MATCH(M6,OFFSET(Sintesi!$Y$19,$C6+M$3,3,1,18),0))</f>
        <v>0.71279999999999999</v>
      </c>
      <c r="AB5" s="198" t="s">
        <v>54</v>
      </c>
      <c r="AC5" s="188">
        <f ca="1">IF(LEFT($AC$10,2)="FI",E5,IF(LEFT($AC$10,2)="DD",E11,E17))</f>
        <v>24.972940000000001</v>
      </c>
      <c r="AD5" s="188">
        <f ca="1">IF(LEFT($AC$10,2)="FI",F5,IF(LEFT($AC$10,2)="DD",F11,F17))</f>
        <v>0.76626000000000005</v>
      </c>
      <c r="AE5" s="188">
        <f ca="1">IF(LEFT($AC$10,2)="FI",G5,IF(LEFT($AC$10,2)="DD",G11,G17))</f>
        <v>16.643509999999999</v>
      </c>
      <c r="AF5" s="188">
        <f ca="1">IF(LEFT($AC$10,2)="FI",H5,IF(LEFT($AC$10,2)="DD",H11,H17))</f>
        <v>3.9868600000000001</v>
      </c>
      <c r="AG5" s="188">
        <f ca="1">IF(LEFT($AC$10,2)="FI",I5,IF(LEFT($AC$10,2)="DD",I11,I17))</f>
        <v>107.37612</v>
      </c>
      <c r="AH5" s="188">
        <f ca="1">IF(LEFT($AC$10,2)="FI",K5,IF(LEFT($AC$10,2)="DD",K11,K17))</f>
        <v>7.1039966666666672</v>
      </c>
      <c r="AI5" s="188">
        <f ca="1">IF(LEFT($AC$10,2)="FI",L5,IF(LEFT($AC$10,2)="DD",L11,L17))</f>
        <v>9.7468500000000002</v>
      </c>
      <c r="AJ5" s="188">
        <f ca="1">IF(LEFT($AC$10,2)="FI",M5,IF(LEFT($AC$10,2)="DD",M11,M17))</f>
        <v>11.508752222222222</v>
      </c>
    </row>
    <row r="6" spans="3:36" x14ac:dyDescent="0.35">
      <c r="C6" s="193">
        <v>0</v>
      </c>
      <c r="D6" s="192" t="s">
        <v>132</v>
      </c>
      <c r="E6" s="188">
        <f ca="1">MIN(OFFSET(Sintesi!$B$6,$C6+E$3,1,1,20))</f>
        <v>24.81343</v>
      </c>
      <c r="F6" s="194">
        <f ca="1">MAX(OFFSET(Sintesi!$B$6,$C6+F$3,1,1,20))</f>
        <v>0.77100000000000002</v>
      </c>
      <c r="G6" s="188">
        <f ca="1">MIN(OFFSET(Sintesi!$B$6,$C6+G$3,1,1,20))</f>
        <v>16.437639999999998</v>
      </c>
      <c r="H6" s="188">
        <f ca="1">MIN(OFFSET(Sintesi!$B$6,$C6+H$3,1,1,20))</f>
        <v>3.8555999999999999</v>
      </c>
      <c r="I6" s="188">
        <f ca="1">MIN(OFFSET(Sintesi!$B$6,$C6+I$3,1,1,20))</f>
        <v>68.293930000000003</v>
      </c>
      <c r="J6" s="188"/>
      <c r="K6" s="188">
        <f ca="1">MAX(OFFSET(Sintesi!$Y$19,$C6+K$3,3,1,18))</f>
        <v>7.1301299999999994</v>
      </c>
      <c r="L6" s="188">
        <f ca="1">MAX(OFFSET(Sintesi!$Y$19,$C6+L$3,3,1,18))</f>
        <v>9.7989700000000006</v>
      </c>
      <c r="M6" s="188">
        <f ca="1">MAX(OFFSET(Sintesi!$Y$19,$C6+M$3,3,1,18))</f>
        <v>11.631013333333334</v>
      </c>
      <c r="N6" s="188"/>
      <c r="O6" s="193">
        <f>O5+28</f>
        <v>28</v>
      </c>
      <c r="P6" s="196" t="s">
        <v>134</v>
      </c>
      <c r="Q6" s="197">
        <f ca="1">INDEX(OFFSET(Sintesi!$B$5,$O6,1,1,22),MATCH(E7,OFFSET(Sintesi!$B$6,$C7+E$3,1,1,22),0))</f>
        <v>0.93176470588235294</v>
      </c>
      <c r="R6" s="197">
        <f ca="1">INDEX(OFFSET(Sintesi!$B$5,$O6,1,1,22),MATCH(F7,OFFSET(Sintesi!$B$6,$C7+F$3,1,1,22),0))</f>
        <v>0.58235294117647063</v>
      </c>
      <c r="S6" s="197">
        <f ca="1">INDEX(OFFSET(Sintesi!$B$5,$O6,1,1,22),MATCH(G7,OFFSET(Sintesi!$B$6,$C7+G$3,1,1,22),0))</f>
        <v>0.93176470588235294</v>
      </c>
      <c r="T6" s="197">
        <f ca="1">INDEX(OFFSET(Sintesi!$B$5,$O6,1,1,22),MATCH(H7,OFFSET(Sintesi!$B$6,$C7+H$3,1,1,22),0))</f>
        <v>0.93176470588235294</v>
      </c>
      <c r="U6" s="197">
        <f ca="1">INDEX(OFFSET(Sintesi!$B$5,$O6,1,1,22),MATCH(I7,OFFSET(Sintesi!$B$6,$C7+I$3,1,1,22),0))</f>
        <v>0.37852941176470589</v>
      </c>
      <c r="V6" s="197">
        <f ca="1">INDEX(OFFSET(Sintesi!$B$5,$O6,1,1,22),MATCH(K7,OFFSET(Sintesi!$Y$19,$C7+K$3,3,1,18),0))</f>
        <v>0.93176470588235294</v>
      </c>
      <c r="W6" s="197">
        <f ca="1">INDEX(OFFSET(Sintesi!$B$5,$O6,1,1,22),MATCH(L7,OFFSET(Sintesi!$Y$19,$C7+L$3,3,1,18),0))</f>
        <v>0.93176470588235294</v>
      </c>
      <c r="X6" s="197">
        <f ca="1">INDEX(OFFSET(Sintesi!$B$5,$O6,1,1,22),MATCH(M7,OFFSET(Sintesi!$Y$19,$C7+M$3,3,1,18),0))</f>
        <v>0.75705882352941178</v>
      </c>
      <c r="AB6" s="198" t="s">
        <v>151</v>
      </c>
      <c r="AC6" s="188">
        <f t="shared" ref="AC6:AJ6" ca="1" si="0">INDEX($E$5:$M$22,MATCH($AC$10,$D$5:$D$22,0),MATCH(AC4,$E$4:$M$4,0))</f>
        <v>24.66478</v>
      </c>
      <c r="AD6" s="188">
        <f t="shared" ca="1" si="0"/>
        <v>0.79310999999999998</v>
      </c>
      <c r="AE6" s="188">
        <f t="shared" ca="1" si="0"/>
        <v>16.34299</v>
      </c>
      <c r="AF6" s="188">
        <f t="shared" ca="1" si="0"/>
        <v>3.78403</v>
      </c>
      <c r="AG6" s="188">
        <f t="shared" ca="1" si="0"/>
        <v>61.488950000000003</v>
      </c>
      <c r="AH6" s="188">
        <f t="shared" ca="1" si="0"/>
        <v>7.1183533333333333</v>
      </c>
      <c r="AI6" s="188">
        <f t="shared" ca="1" si="0"/>
        <v>9.7866199999999992</v>
      </c>
      <c r="AJ6" s="188">
        <f t="shared" ca="1" si="0"/>
        <v>11.613635555555556</v>
      </c>
    </row>
    <row r="7" spans="3:36" x14ac:dyDescent="0.35">
      <c r="C7" s="193">
        <f>C6+28</f>
        <v>28</v>
      </c>
      <c r="D7" s="192" t="s">
        <v>134</v>
      </c>
      <c r="E7" s="188">
        <f ca="1">MIN(OFFSET(Sintesi!$B$6,$C7+E$3,1,1,20))</f>
        <v>24.66478</v>
      </c>
      <c r="F7" s="194">
        <f ca="1">MAX(OFFSET(Sintesi!$B$6,$C7+F$3,1,1,20))</f>
        <v>0.79310999999999998</v>
      </c>
      <c r="G7" s="188">
        <f ca="1">MIN(OFFSET(Sintesi!$B$6,$C7+G$3,1,1,20))</f>
        <v>16.34299</v>
      </c>
      <c r="H7" s="188">
        <f ca="1">MIN(OFFSET(Sintesi!$B$6,$C7+H$3,1,1,20))</f>
        <v>3.78403</v>
      </c>
      <c r="I7" s="188">
        <f ca="1">MIN(OFFSET(Sintesi!$B$6,$C7+I$3,1,1,20))</f>
        <v>61.488950000000003</v>
      </c>
      <c r="J7" s="188"/>
      <c r="K7" s="188">
        <f ca="1">MAX(OFFSET(Sintesi!$Y$19,$C7+K$3,3,1,18))</f>
        <v>7.1183533333333333</v>
      </c>
      <c r="L7" s="188">
        <f ca="1">MAX(OFFSET(Sintesi!$Y$19,$C7+L$3,3,1,18))</f>
        <v>9.7866199999999992</v>
      </c>
      <c r="M7" s="188">
        <f ca="1">MAX(OFFSET(Sintesi!$Y$19,$C7+M$3,3,1,18))</f>
        <v>11.613635555555556</v>
      </c>
      <c r="N7" s="188"/>
      <c r="O7" s="193">
        <f t="shared" ref="O7:O19" si="1">O6+28</f>
        <v>56</v>
      </c>
      <c r="P7" s="196" t="s">
        <v>135</v>
      </c>
      <c r="Q7" s="197">
        <f ca="1">INDEX(OFFSET(Sintesi!$B$5,$O7,1,1,22),MATCH(E8,OFFSET(Sintesi!$B$6,$C8+E$3,1,1,22),0))</f>
        <v>0.9405</v>
      </c>
      <c r="R7" s="197">
        <f ca="1">INDEX(OFFSET(Sintesi!$B$5,$O7,1,1,22),MATCH(F8,OFFSET(Sintesi!$B$6,$C8+F$3,1,1,22),0))</f>
        <v>0.79200000000000004</v>
      </c>
      <c r="S7" s="197">
        <f ca="1">INDEX(OFFSET(Sintesi!$B$5,$O7,1,1,22),MATCH(G8,OFFSET(Sintesi!$B$6,$C8+G$3,1,1,22),0))</f>
        <v>0.9405</v>
      </c>
      <c r="T7" s="197">
        <f ca="1">INDEX(OFFSET(Sintesi!$B$5,$O7,1,1,22),MATCH(H8,OFFSET(Sintesi!$B$6,$C8+H$3,1,1,22),0))</f>
        <v>0.9405</v>
      </c>
      <c r="U7" s="197">
        <f ca="1">INDEX(OFFSET(Sintesi!$B$5,$O7,1,1,22),MATCH(I8,OFFSET(Sintesi!$B$6,$C8+I$3,1,1,22),0))</f>
        <v>0.44550000000000001</v>
      </c>
      <c r="V7" s="197">
        <f ca="1">INDEX(OFFSET(Sintesi!$B$5,$O7,1,1,22),MATCH(K8,OFFSET(Sintesi!$Y$19,$C8+K$3,3,1,18),0))</f>
        <v>0.9405</v>
      </c>
      <c r="W7" s="197">
        <f ca="1">INDEX(OFFSET(Sintesi!$B$5,$O7,1,1,22),MATCH(L8,OFFSET(Sintesi!$Y$19,$C8+L$3,3,1,18),0))</f>
        <v>0.9405</v>
      </c>
      <c r="X7" s="197">
        <f ca="1">INDEX(OFFSET(Sintesi!$B$5,$O7,1,1,22),MATCH(M8,OFFSET(Sintesi!$Y$19,$C8+M$3,3,1,18),0))</f>
        <v>0.69299999999999995</v>
      </c>
      <c r="AB7" s="198" t="s">
        <v>155</v>
      </c>
      <c r="AC7" s="188">
        <f ca="1">INDEX(OFFSET(Sintesi!$B$5,$AC$12+AC3+1,0,1,20),1,$AC$13)</f>
        <v>27.09338</v>
      </c>
      <c r="AD7" s="188">
        <f ca="1">INDEX(OFFSET(Sintesi!$B$5,$AC$12+AD3+1,0,1,20),1,$AC$13)</f>
        <v>0.79310999999999998</v>
      </c>
      <c r="AE7" s="188">
        <f ca="1">INDEX(OFFSET(Sintesi!$B$5,$AC$12+AE3+1,0,1,20),1,$AC$13)</f>
        <v>30.06521</v>
      </c>
      <c r="AF7" s="188">
        <f ca="1">INDEX(OFFSET(Sintesi!$B$5,$AC$12+AF3+1,0,1,20),1,$AC$13)</f>
        <v>6.4503599999999999</v>
      </c>
      <c r="AG7" s="188">
        <f ca="1">INDEX(OFFSET(Sintesi!$B$5,$AC$12+AG3+1,0,1,20),1,$AC$13)</f>
        <v>88.145439999999994</v>
      </c>
      <c r="AH7" s="188">
        <f ca="1">INDEX(OFFSET(Sintesi!$AB$20,$AC$12+AH3,0,1,20),1,$AC$13)</f>
        <v>9.3069999999999098E-2</v>
      </c>
      <c r="AI7" s="188">
        <f ca="1">INDEX(OFFSET(Sintesi!$AB$20,$AC$12+AI3,0,1,20),1,$AC$13)</f>
        <v>8.123429999999999</v>
      </c>
      <c r="AJ7" s="188">
        <f ca="1">INDEX(OFFSET(Sintesi!$AB$20,$AC$12+AJ3,0,1,20),1,$AC$13)</f>
        <v>11.6367125</v>
      </c>
    </row>
    <row r="8" spans="3:36" x14ac:dyDescent="0.35">
      <c r="C8" s="193">
        <f t="shared" ref="C8:C22" si="2">C7+28</f>
        <v>56</v>
      </c>
      <c r="D8" s="192" t="s">
        <v>135</v>
      </c>
      <c r="E8" s="188">
        <f ca="1">MIN(OFFSET(Sintesi!$B$6,$C8+E$3,1,1,20))</f>
        <v>24.826599999999999</v>
      </c>
      <c r="F8" s="194">
        <f ca="1">MAX(OFFSET(Sintesi!$B$6,$C8+F$3,1,1,20))</f>
        <v>0.77141999999999999</v>
      </c>
      <c r="G8" s="188">
        <f ca="1">MIN(OFFSET(Sintesi!$B$6,$C8+G$3,1,1,20))</f>
        <v>16.223880000000001</v>
      </c>
      <c r="H8" s="188">
        <f ca="1">MIN(OFFSET(Sintesi!$B$6,$C8+H$3,1,1,20))</f>
        <v>3.8057500000000002</v>
      </c>
      <c r="I8" s="188">
        <f ca="1">MIN(OFFSET(Sintesi!$B$6,$C8+I$3,1,1,20))</f>
        <v>69.714320000000001</v>
      </c>
      <c r="J8" s="188"/>
      <c r="K8" s="188">
        <f ca="1">MAX(OFFSET(Sintesi!$Y$19,$C8+K$3,3,1,18))</f>
        <v>7.2042900000000003</v>
      </c>
      <c r="L8" s="188">
        <f ca="1">MAX(OFFSET(Sintesi!$Y$19,$C8+L$3,3,1,18))</f>
        <v>9.8314500000000002</v>
      </c>
      <c r="M8" s="188">
        <f ca="1">MAX(OFFSET(Sintesi!$Y$19,$C8+M$3,3,1,18))</f>
        <v>11.667486666666667</v>
      </c>
      <c r="N8" s="188"/>
      <c r="O8" s="193">
        <f t="shared" si="1"/>
        <v>84</v>
      </c>
      <c r="P8" s="196" t="s">
        <v>136</v>
      </c>
      <c r="Q8" s="197">
        <f ca="1">INDEX(OFFSET(Sintesi!$B$5,$O8,1,1,22),MATCH(E9,OFFSET(Sintesi!$B$6,$C9+E$3,1,1,22),0))</f>
        <v>0.58235294117647052</v>
      </c>
      <c r="R8" s="197">
        <f ca="1">INDEX(OFFSET(Sintesi!$B$5,$O8,1,1,22),MATCH(F9,OFFSET(Sintesi!$B$6,$C9+F$3,1,1,22),0))</f>
        <v>0.49499999999999994</v>
      </c>
      <c r="S8" s="197">
        <f ca="1">INDEX(OFFSET(Sintesi!$B$5,$O8,1,1,22),MATCH(G9,OFFSET(Sintesi!$B$6,$C9+G$3,1,1,22),0))</f>
        <v>0.87352941176470578</v>
      </c>
      <c r="T8" s="197">
        <f ca="1">INDEX(OFFSET(Sintesi!$B$5,$O8,1,1,22),MATCH(H9,OFFSET(Sintesi!$B$6,$C9+H$3,1,1,22),0))</f>
        <v>0.69882352941176462</v>
      </c>
      <c r="U8" s="197">
        <f ca="1">INDEX(OFFSET(Sintesi!$B$5,$O8,1,1,22),MATCH(I9,OFFSET(Sintesi!$B$6,$C9+I$3,1,1,22),0))</f>
        <v>0.29117647058823526</v>
      </c>
      <c r="V8" s="197">
        <f ca="1">INDEX(OFFSET(Sintesi!$B$5,$O8,1,1,22),MATCH(K9,OFFSET(Sintesi!$Y$19,$C9+K$3,3,1,18),0))</f>
        <v>0.75705882352941167</v>
      </c>
      <c r="W8" s="197">
        <f ca="1">INDEX(OFFSET(Sintesi!$B$5,$O8,1,1,22),MATCH(L9,OFFSET(Sintesi!$Y$19,$C9+L$3,3,1,18),0))</f>
        <v>0.69882352941176462</v>
      </c>
      <c r="X8" s="197">
        <f ca="1">INDEX(OFFSET(Sintesi!$B$5,$O8,1,1,22),MATCH(M9,OFFSET(Sintesi!$Y$19,$C9+M$3,3,1,18),0))</f>
        <v>0.52411764705882347</v>
      </c>
    </row>
    <row r="9" spans="3:36" x14ac:dyDescent="0.35">
      <c r="C9" s="193">
        <f t="shared" si="2"/>
        <v>84</v>
      </c>
      <c r="D9" s="192" t="s">
        <v>136</v>
      </c>
      <c r="E9" s="188">
        <f ca="1">MIN(OFFSET(Sintesi!$B$6,$C9+E$3,1,1,20))</f>
        <v>22.479099999999999</v>
      </c>
      <c r="F9" s="194">
        <f ca="1">MAX(OFFSET(Sintesi!$B$6,$C9+F$3,1,1,20))</f>
        <v>0.85950000000000004</v>
      </c>
      <c r="G9" s="188">
        <f ca="1">MIN(OFFSET(Sintesi!$B$6,$C9+G$3,1,1,20))</f>
        <v>15.325570000000001</v>
      </c>
      <c r="H9" s="188">
        <f ca="1">MIN(OFFSET(Sintesi!$B$6,$C9+H$3,1,1,20))</f>
        <v>2.9339900000000001</v>
      </c>
      <c r="I9" s="188">
        <f ca="1">MIN(OFFSET(Sintesi!$B$6,$C9+I$3,1,1,20))</f>
        <v>43.950580000000002</v>
      </c>
      <c r="J9" s="188"/>
      <c r="K9" s="188">
        <f ca="1">MAX(OFFSET(Sintesi!$Y$19,$C9+K$3,3,1,18))</f>
        <v>8.0979466666666653</v>
      </c>
      <c r="L9" s="188">
        <f ca="1">MAX(OFFSET(Sintesi!$Y$19,$C9+L$3,3,1,18))</f>
        <v>10.29101</v>
      </c>
      <c r="M9" s="188">
        <f ca="1">MAX(OFFSET(Sintesi!$Y$19,$C9+M$3,3,1,18))</f>
        <v>11.833355555555556</v>
      </c>
      <c r="N9" s="188"/>
      <c r="O9" s="193">
        <f t="shared" si="1"/>
        <v>112</v>
      </c>
      <c r="P9" s="196" t="s">
        <v>137</v>
      </c>
      <c r="Q9" s="197">
        <f ca="1">INDEX(OFFSET(Sintesi!$B$5,$O9,1,1,22),MATCH(E10,OFFSET(Sintesi!$B$6,$C10+E$3,1,1,22),0))</f>
        <v>0.42899999999999999</v>
      </c>
      <c r="R9" s="197">
        <f ca="1">INDEX(OFFSET(Sintesi!$B$5,$O9,1,1,22),MATCH(F10,OFFSET(Sintesi!$B$6,$C10+F$3,1,1,22),0))</f>
        <v>0.36299999999999999</v>
      </c>
      <c r="S9" s="197">
        <f ca="1">INDEX(OFFSET(Sintesi!$B$5,$O9,1,1,22),MATCH(G10,OFFSET(Sintesi!$B$6,$C10+G$3,1,1,22),0))</f>
        <v>0.72599999999999998</v>
      </c>
      <c r="T9" s="197">
        <f ca="1">INDEX(OFFSET(Sintesi!$B$5,$O9,1,1,22),MATCH(H10,OFFSET(Sintesi!$B$6,$C10+H$3,1,1,22),0))</f>
        <v>0.52800000000000002</v>
      </c>
      <c r="U9" s="197">
        <f ca="1">INDEX(OFFSET(Sintesi!$B$5,$O9,1,1,22),MATCH(I10,OFFSET(Sintesi!$B$6,$C10+I$3,1,1,22),0))</f>
        <v>0.23099999999999998</v>
      </c>
      <c r="V9" s="197">
        <f ca="1">INDEX(OFFSET(Sintesi!$B$5,$O9,1,1,22),MATCH(K10,OFFSET(Sintesi!$Y$19,$C10+K$3,3,1,18),0))</f>
        <v>0.52800000000000002</v>
      </c>
      <c r="W9" s="197">
        <f ca="1">INDEX(OFFSET(Sintesi!$B$5,$O9,1,1,22),MATCH(L10,OFFSET(Sintesi!$Y$19,$C10+L$3,3,1,18),0))</f>
        <v>0.42899999999999999</v>
      </c>
      <c r="X9" s="197">
        <f ca="1">INDEX(OFFSET(Sintesi!$B$5,$O9,1,1,22),MATCH(M10,OFFSET(Sintesi!$Y$19,$C10+M$3,3,1,18),0))</f>
        <v>0.29699999999999999</v>
      </c>
      <c r="AB9" s="198"/>
      <c r="AC9" s="138"/>
    </row>
    <row r="10" spans="3:36" x14ac:dyDescent="0.35">
      <c r="C10" s="193">
        <f t="shared" si="2"/>
        <v>112</v>
      </c>
      <c r="D10" s="192" t="s">
        <v>137</v>
      </c>
      <c r="E10" s="188">
        <f ca="1">MIN(OFFSET(Sintesi!$B$6,$C10+E$3,1,1,20))</f>
        <v>23.02786</v>
      </c>
      <c r="F10" s="194">
        <f ca="1">MAX(OFFSET(Sintesi!$B$6,$C10+F$3,1,1,20))</f>
        <v>0.84421000000000002</v>
      </c>
      <c r="G10" s="188">
        <f ca="1">MIN(OFFSET(Sintesi!$B$6,$C10+G$3,1,1,20))</f>
        <v>15.744590000000001</v>
      </c>
      <c r="H10" s="188">
        <f ca="1">MIN(OFFSET(Sintesi!$B$6,$C10+H$3,1,1,20))</f>
        <v>3.0041000000000002</v>
      </c>
      <c r="I10" s="188">
        <f ca="1">MIN(OFFSET(Sintesi!$B$6,$C10+I$3,1,1,20))</f>
        <v>46.935209999999998</v>
      </c>
      <c r="J10" s="188"/>
      <c r="K10" s="188">
        <f ca="1">MAX(OFFSET(Sintesi!$Y$19,$C10+K$3,3,1,18))</f>
        <v>8.3426833333333335</v>
      </c>
      <c r="L10" s="188">
        <f ca="1">MAX(OFFSET(Sintesi!$Y$19,$C10+L$3,3,1,18))</f>
        <v>10.48095</v>
      </c>
      <c r="M10" s="188">
        <f ca="1">MAX(OFFSET(Sintesi!$Y$19,$C10+M$3,3,1,18))</f>
        <v>12.091186666666665</v>
      </c>
      <c r="N10" s="188"/>
      <c r="O10" s="193">
        <f t="shared" si="1"/>
        <v>140</v>
      </c>
      <c r="P10" s="196" t="s">
        <v>138</v>
      </c>
      <c r="Q10" s="197">
        <f ca="1">INDEX(OFFSET(Sintesi!$B$5,$O10,1,1,22),MATCH(E12,OFFSET(Sintesi!$B$6,$C12+E$3,1,1,22),0))</f>
        <v>1</v>
      </c>
      <c r="R10" s="197">
        <f ca="1">INDEX(OFFSET(Sintesi!$B$5,$O10,1,1,22),MATCH(F12,OFFSET(Sintesi!$B$6,$C12+F$3,1,1,22),0))</f>
        <v>1</v>
      </c>
      <c r="S10" s="197">
        <f ca="1">INDEX(OFFSET(Sintesi!$B$5,$O10,1,1,22),MATCH(G12,OFFSET(Sintesi!$B$6,$C12+G$3,1,1,22),0))</f>
        <v>1</v>
      </c>
      <c r="T10" s="197">
        <f ca="1">INDEX(OFFSET(Sintesi!$B$5,$O10,1,1,22),MATCH(H12,OFFSET(Sintesi!$B$6,$C12+H$3,1,1,22),0))</f>
        <v>1</v>
      </c>
      <c r="U10" s="197">
        <f ca="1">INDEX(OFFSET(Sintesi!$B$5,$O10,1,1,22),MATCH(I12,OFFSET(Sintesi!$B$6,$C12+I$3,1,1,22),0))</f>
        <v>0.41249999999999998</v>
      </c>
      <c r="V10" s="197">
        <f ca="1">INDEX(OFFSET(Sintesi!$B$5,$O10,1,1,22),MATCH(K12,OFFSET(Sintesi!$Y$19,$C12+K$3,3,1,18),0))</f>
        <v>1</v>
      </c>
      <c r="W10" s="197">
        <f ca="1">INDEX(OFFSET(Sintesi!$B$5,$O10,1,1,22),MATCH(L12,OFFSET(Sintesi!$Y$19,$C12+L$3,3,1,18),0))</f>
        <v>1</v>
      </c>
      <c r="X10" s="197">
        <f ca="1">INDEX(OFFSET(Sintesi!$B$5,$O10,1,1,22),MATCH(M12,OFFSET(Sintesi!$Y$19,$C12+M$3,3,1,18),0))</f>
        <v>0.53625</v>
      </c>
      <c r="AB10" s="198" t="s">
        <v>126</v>
      </c>
      <c r="AC10" s="138" t="s">
        <v>134</v>
      </c>
    </row>
    <row r="11" spans="3:36" x14ac:dyDescent="0.35">
      <c r="C11" s="193">
        <f t="shared" si="2"/>
        <v>140</v>
      </c>
      <c r="D11" s="192" t="s">
        <v>144</v>
      </c>
      <c r="E11" s="195">
        <f ca="1">OFFSET(Sintesi!$B$6,$C11+E$3,1)</f>
        <v>24.258310000000002</v>
      </c>
      <c r="F11" s="194">
        <f ca="1">OFFSET(Sintesi!$B$6,$C11+F$3,1)</f>
        <v>0.85043000000000002</v>
      </c>
      <c r="G11" s="188">
        <f ca="1">OFFSET(Sintesi!$B$6,$C11+G$3,1)</f>
        <v>10.087870000000001</v>
      </c>
      <c r="H11" s="188">
        <f ca="1">OFFSET(Sintesi!$B$6,$C11+H$3,1)</f>
        <v>1.5902099999999999</v>
      </c>
      <c r="I11" s="188">
        <f ca="1">OFFSET(Sintesi!$B$6,$C11+I$3,1)</f>
        <v>112.40157000000001</v>
      </c>
      <c r="J11" s="188"/>
      <c r="K11" s="188">
        <f ca="1">OFFSET(Sintesi!$Y$19,$C11+K$3,3)</f>
        <v>10.233356666666666</v>
      </c>
      <c r="L11" s="188">
        <f ca="1">OFFSET(Sintesi!$Y$19,$C11+L$3,3)</f>
        <v>11.219009999999999</v>
      </c>
      <c r="M11" s="188">
        <f ca="1">OFFSET(Sintesi!$Y$19,$C11+M$3,3)</f>
        <v>11.876112222222222</v>
      </c>
      <c r="N11" s="188"/>
      <c r="O11" s="193">
        <f t="shared" si="1"/>
        <v>168</v>
      </c>
      <c r="P11" s="196" t="s">
        <v>145</v>
      </c>
      <c r="Q11" s="197">
        <f ca="1">INDEX(OFFSET(Sintesi!$B$5,$O11,1,1,22),MATCH(E13,OFFSET(Sintesi!$B$6,$C13+E$3,1,1,22),0))</f>
        <v>1</v>
      </c>
      <c r="R11" s="197">
        <f ca="1">INDEX(OFFSET(Sintesi!$B$5,$O11,1,1,22),MATCH(F13,OFFSET(Sintesi!$B$6,$C13+F$3,1,1,22),0))</f>
        <v>1</v>
      </c>
      <c r="S11" s="197">
        <f ca="1">INDEX(OFFSET(Sintesi!$B$5,$O11,1,1,22),MATCH(G13,OFFSET(Sintesi!$B$6,$C13+G$3,1,1,22),0))</f>
        <v>1</v>
      </c>
      <c r="T11" s="197">
        <f ca="1">INDEX(OFFSET(Sintesi!$B$5,$O11,1,1,22),MATCH(H13,OFFSET(Sintesi!$B$6,$C13+H$3,1,1,22),0))</f>
        <v>1</v>
      </c>
      <c r="U11" s="197">
        <f ca="1">INDEX(OFFSET(Sintesi!$B$5,$O11,1,1,22),MATCH(I13,OFFSET(Sintesi!$B$6,$C13+I$3,1,1,22),0))</f>
        <v>0.38500000000000001</v>
      </c>
      <c r="V11" s="197">
        <f ca="1">INDEX(OFFSET(Sintesi!$B$5,$O11,1,1,22),MATCH(K13,OFFSET(Sintesi!$Y$19,$C13+K$3,3,1,18),0))</f>
        <v>1</v>
      </c>
      <c r="W11" s="197">
        <f ca="1">INDEX(OFFSET(Sintesi!$B$5,$O11,1,1,22),MATCH(L13,OFFSET(Sintesi!$Y$19,$C13+L$3,3,1,18),0))</f>
        <v>1</v>
      </c>
      <c r="X11" s="197">
        <f ca="1">INDEX(OFFSET(Sintesi!$B$5,$O11,1,1,22),MATCH(M13,OFFSET(Sintesi!$Y$19,$C13+M$3,3,1,18),0))</f>
        <v>0.495</v>
      </c>
      <c r="AB11" s="198" t="s">
        <v>125</v>
      </c>
      <c r="AC11" s="138" t="s">
        <v>128</v>
      </c>
    </row>
    <row r="12" spans="3:36" x14ac:dyDescent="0.35">
      <c r="C12" s="193">
        <f>C11</f>
        <v>140</v>
      </c>
      <c r="D12" s="192" t="s">
        <v>138</v>
      </c>
      <c r="E12" s="188">
        <f ca="1">MIN(OFFSET(Sintesi!$B$6,$C12+E$3,1,1,20))</f>
        <v>24.258310000000002</v>
      </c>
      <c r="F12" s="194">
        <f ca="1">MAX(OFFSET(Sintesi!$B$6,$C12+F$3,1,1,20))</f>
        <v>0.85043000000000002</v>
      </c>
      <c r="G12" s="188">
        <f ca="1">MIN(OFFSET(Sintesi!$B$6,$C12+G$3,1,1,20))</f>
        <v>10.087870000000001</v>
      </c>
      <c r="H12" s="188">
        <f ca="1">MIN(OFFSET(Sintesi!$B$6,$C12+H$3,1,1,20))</f>
        <v>1.5902099999999999</v>
      </c>
      <c r="I12" s="188">
        <f ca="1">MIN(OFFSET(Sintesi!$B$6,$C12+I$3,1,1,20))</f>
        <v>67.51491</v>
      </c>
      <c r="J12" s="188"/>
      <c r="K12" s="188">
        <f ca="1">MAX(OFFSET(Sintesi!$Y$19,$C12+K$3,3,1,18))</f>
        <v>10.233356666666666</v>
      </c>
      <c r="L12" s="188">
        <f ca="1">MAX(OFFSET(Sintesi!$Y$19,$C12+L$3,3,1,18))</f>
        <v>11.219009999999999</v>
      </c>
      <c r="M12" s="188">
        <f ca="1">MAX(OFFSET(Sintesi!$Y$19,$C12+M$3,3,1,18))</f>
        <v>12.223736666666667</v>
      </c>
      <c r="N12" s="188"/>
      <c r="O12" s="193">
        <f t="shared" si="1"/>
        <v>196</v>
      </c>
      <c r="P12" s="196" t="s">
        <v>146</v>
      </c>
      <c r="Q12" s="197">
        <f ca="1">INDEX(OFFSET(Sintesi!$B$5,$O12,1,1,22),MATCH(E14,OFFSET(Sintesi!$B$6,$C14+E$3,1,1,22),0))</f>
        <v>1</v>
      </c>
      <c r="R12" s="197">
        <f ca="1">INDEX(OFFSET(Sintesi!$B$5,$O12,1,1,22),MATCH(F14,OFFSET(Sintesi!$B$6,$C14+F$3,1,1,22),0))</f>
        <v>1</v>
      </c>
      <c r="S12" s="197">
        <f ca="1">INDEX(OFFSET(Sintesi!$B$5,$O12,1,1,22),MATCH(G14,OFFSET(Sintesi!$B$6,$C14+G$3,1,1,22),0))</f>
        <v>0.99</v>
      </c>
      <c r="T12" s="197">
        <f ca="1">INDEX(OFFSET(Sintesi!$B$5,$O12,1,1,22),MATCH(H14,OFFSET(Sintesi!$B$6,$C14+H$3,1,1,22),0))</f>
        <v>1</v>
      </c>
      <c r="U12" s="197">
        <f ca="1">INDEX(OFFSET(Sintesi!$B$5,$O12,1,1,22),MATCH(I14,OFFSET(Sintesi!$B$6,$C14+I$3,1,1,22),0))</f>
        <v>0.47142857142857142</v>
      </c>
      <c r="V12" s="197">
        <f ca="1">INDEX(OFFSET(Sintesi!$B$5,$O12,1,1,22),MATCH(K14,OFFSET(Sintesi!$Y$19,$C14+K$3,3,1,18),0))</f>
        <v>1</v>
      </c>
      <c r="W12" s="197">
        <f ca="1">INDEX(OFFSET(Sintesi!$B$5,$O12,1,1,22),MATCH(L14,OFFSET(Sintesi!$Y$19,$C14+L$3,3,1,18),0))</f>
        <v>0.99</v>
      </c>
      <c r="X12" s="197">
        <f ca="1">INDEX(OFFSET(Sintesi!$B$5,$O12,1,1,22),MATCH(M14,OFFSET(Sintesi!$Y$19,$C14+M$3,3,1,18),0))</f>
        <v>0.61285714285714288</v>
      </c>
      <c r="AB12" s="200" t="s">
        <v>154</v>
      </c>
      <c r="AC12" s="201">
        <f>INDEX($C$5:$C$22,MATCH(AC10,D5:D22,0))</f>
        <v>28</v>
      </c>
    </row>
    <row r="13" spans="3:36" x14ac:dyDescent="0.35">
      <c r="C13" s="193">
        <f t="shared" si="2"/>
        <v>168</v>
      </c>
      <c r="D13" s="192" t="s">
        <v>145</v>
      </c>
      <c r="E13" s="188">
        <f ca="1">MIN(OFFSET(Sintesi!$B$6,$C13+E$3,1,1,20))</f>
        <v>24.258310000000002</v>
      </c>
      <c r="F13" s="194">
        <f ca="1">MAX(OFFSET(Sintesi!$B$6,$C13+F$3,1,1,20))</f>
        <v>0.85043000000000002</v>
      </c>
      <c r="G13" s="188">
        <f ca="1">MIN(OFFSET(Sintesi!$B$6,$C13+G$3,1,1,20))</f>
        <v>10.087870000000001</v>
      </c>
      <c r="H13" s="188">
        <f ca="1">MIN(OFFSET(Sintesi!$B$6,$C13+H$3,1,1,20))</f>
        <v>1.5902099999999999</v>
      </c>
      <c r="I13" s="188">
        <f ca="1">MIN(OFFSET(Sintesi!$B$6,$C13+I$3,1,1,20))</f>
        <v>66.204459999999997</v>
      </c>
      <c r="J13" s="188"/>
      <c r="K13" s="188">
        <f ca="1">MAX(OFFSET(Sintesi!$Y$19,$C13+K$3,3,1,18))</f>
        <v>10.233356666666666</v>
      </c>
      <c r="L13" s="188">
        <f ca="1">MAX(OFFSET(Sintesi!$Y$19,$C13+L$3,3,1,18))</f>
        <v>11.219009999999999</v>
      </c>
      <c r="M13" s="188">
        <f ca="1">MAX(OFFSET(Sintesi!$Y$19,$C13+M$3,3,1,18))</f>
        <v>12.191638888888889</v>
      </c>
      <c r="N13" s="188"/>
      <c r="O13" s="193">
        <f t="shared" si="1"/>
        <v>224</v>
      </c>
      <c r="P13" s="196" t="s">
        <v>147</v>
      </c>
      <c r="Q13" s="197">
        <f ca="1">INDEX(OFFSET(Sintesi!$B$5,$O13,1,1,22),MATCH(E15,OFFSET(Sintesi!$B$6,$C15+E$3,1,1,22),0))</f>
        <v>0.99</v>
      </c>
      <c r="R13" s="197">
        <f ca="1">INDEX(OFFSET(Sintesi!$B$5,$O13,1,1,22),MATCH(F15,OFFSET(Sintesi!$B$6,$C15+F$3,1,1,22),0))</f>
        <v>0.99</v>
      </c>
      <c r="S13" s="197">
        <f ca="1">INDEX(OFFSET(Sintesi!$B$5,$O13,1,1,22),MATCH(G15,OFFSET(Sintesi!$B$6,$C15+G$3,1,1,22),0))</f>
        <v>0.99</v>
      </c>
      <c r="T13" s="197">
        <f ca="1">INDEX(OFFSET(Sintesi!$B$5,$O13,1,1,22),MATCH(H15,OFFSET(Sintesi!$B$6,$C15+H$3,1,1,22),0))</f>
        <v>0.99</v>
      </c>
      <c r="U13" s="197">
        <f ca="1">INDEX(OFFSET(Sintesi!$B$5,$O13,1,1,22),MATCH(I15,OFFSET(Sintesi!$B$6,$C15+I$3,1,1,22),0))</f>
        <v>0.29700000000000004</v>
      </c>
      <c r="V13" s="197">
        <f ca="1">INDEX(OFFSET(Sintesi!$B$5,$O13,1,1,22),MATCH(K15,OFFSET(Sintesi!$Y$19,$C15+K$3,3,1,18),0))</f>
        <v>0.84150000000000003</v>
      </c>
      <c r="W13" s="197">
        <f ca="1">INDEX(OFFSET(Sintesi!$B$5,$O13,1,1,22),MATCH(L15,OFFSET(Sintesi!$Y$19,$C15+L$3,3,1,18),0))</f>
        <v>0.79200000000000004</v>
      </c>
      <c r="X13" s="197">
        <f ca="1">INDEX(OFFSET(Sintesi!$B$5,$O13,1,1,22),MATCH(M15,OFFSET(Sintesi!$Y$19,$C15+M$3,3,1,18),0))</f>
        <v>0.39600000000000002</v>
      </c>
      <c r="AB13" s="200" t="s">
        <v>153</v>
      </c>
      <c r="AC13" s="201">
        <f ca="1">MATCH(INDEX(Q5:X19,MATCH(AC10,P5:P19,0),MATCH(AC11,Q4:X4,0)),OFFSET(Sintesi!$B$5,0+AC12,0,1,20),0)</f>
        <v>10</v>
      </c>
    </row>
    <row r="14" spans="3:36" x14ac:dyDescent="0.35">
      <c r="C14" s="193">
        <f t="shared" si="2"/>
        <v>196</v>
      </c>
      <c r="D14" s="192" t="s">
        <v>146</v>
      </c>
      <c r="E14" s="188">
        <f ca="1">MIN(OFFSET(Sintesi!$B$6,$C14+E$3,1,1,20))</f>
        <v>24.258310000000002</v>
      </c>
      <c r="F14" s="194">
        <f ca="1">MAX(OFFSET(Sintesi!$B$6,$C14+F$3,1,1,20))</f>
        <v>0.85043000000000002</v>
      </c>
      <c r="G14" s="188">
        <f ca="1">MIN(OFFSET(Sintesi!$B$6,$C14+G$3,1,1,20))</f>
        <v>10.04651</v>
      </c>
      <c r="H14" s="188">
        <f ca="1">MIN(OFFSET(Sintesi!$B$6,$C14+H$3,1,1,20))</f>
        <v>1.5902099999999999</v>
      </c>
      <c r="I14" s="188">
        <f ca="1">MIN(OFFSET(Sintesi!$B$6,$C14+I$3,1,1,20))</f>
        <v>78.589330000000004</v>
      </c>
      <c r="J14" s="188"/>
      <c r="K14" s="188">
        <f ca="1">MAX(OFFSET(Sintesi!$Y$19,$C14+K$3,3,1,18))</f>
        <v>10.233356666666666</v>
      </c>
      <c r="L14" s="188">
        <f ca="1">MAX(OFFSET(Sintesi!$Y$19,$C14+L$3,3,1,18))</f>
        <v>11.220700000000001</v>
      </c>
      <c r="M14" s="188">
        <f ca="1">MAX(OFFSET(Sintesi!$Y$19,$C14+M$3,3,1,18))</f>
        <v>12.113842222222221</v>
      </c>
      <c r="N14" s="188"/>
      <c r="O14" s="193">
        <f t="shared" si="1"/>
        <v>252</v>
      </c>
      <c r="P14" s="196" t="s">
        <v>148</v>
      </c>
      <c r="Q14" s="197">
        <f ca="1">INDEX(OFFSET(Sintesi!$B$5,$O14,1,1,22),MATCH(E16,OFFSET(Sintesi!$B$6,$C16+E$3,1,1,22),0))</f>
        <v>1</v>
      </c>
      <c r="R14" s="197">
        <f ca="1">INDEX(OFFSET(Sintesi!$B$5,$O14,1,1,22),MATCH(F16,OFFSET(Sintesi!$B$6,$C16+F$3,1,1,22),0))</f>
        <v>1</v>
      </c>
      <c r="S14" s="197">
        <f ca="1">INDEX(OFFSET(Sintesi!$B$5,$O14,1,1,22),MATCH(G16,OFFSET(Sintesi!$B$6,$C16+G$3,1,1,22),0))</f>
        <v>0.86624999999999996</v>
      </c>
      <c r="T14" s="197">
        <f ca="1">INDEX(OFFSET(Sintesi!$B$5,$O14,1,1,22),MATCH(H16,OFFSET(Sintesi!$B$6,$C16+H$3,1,1,22),0))</f>
        <v>1</v>
      </c>
      <c r="U14" s="197">
        <f ca="1">INDEX(OFFSET(Sintesi!$B$5,$O14,1,1,22),MATCH(I16,OFFSET(Sintesi!$B$6,$C16+I$3,1,1,22),0))</f>
        <v>0.30937499999999996</v>
      </c>
      <c r="V14" s="197">
        <f ca="1">INDEX(OFFSET(Sintesi!$B$5,$O14,1,1,22),MATCH(K16,OFFSET(Sintesi!$Y$19,$C16+K$3,3,1,18),0))</f>
        <v>0.86624999999999996</v>
      </c>
      <c r="W14" s="197">
        <f ca="1">INDEX(OFFSET(Sintesi!$B$5,$O14,1,1,22),MATCH(L16,OFFSET(Sintesi!$Y$19,$C16+L$3,3,1,18),0))</f>
        <v>0.74249999999999994</v>
      </c>
      <c r="X14" s="197">
        <f ca="1">INDEX(OFFSET(Sintesi!$B$5,$O14,1,1,22),MATCH(M16,OFFSET(Sintesi!$Y$19,$C16+M$3,3,1,18),0))</f>
        <v>0.37124999999999997</v>
      </c>
    </row>
    <row r="15" spans="3:36" x14ac:dyDescent="0.35">
      <c r="C15" s="193">
        <f t="shared" si="2"/>
        <v>224</v>
      </c>
      <c r="D15" s="192" t="s">
        <v>147</v>
      </c>
      <c r="E15" s="188">
        <f ca="1">MIN(OFFSET(Sintesi!$B$6,$C15+E$3,1,1,20))</f>
        <v>24.1709</v>
      </c>
      <c r="F15" s="194">
        <f ca="1">MAX(OFFSET(Sintesi!$B$6,$C15+F$3,1,1,20))</f>
        <v>0.85094000000000003</v>
      </c>
      <c r="G15" s="188">
        <f ca="1">MIN(OFFSET(Sintesi!$B$6,$C15+G$3,1,1,20))</f>
        <v>9.7936999999999994</v>
      </c>
      <c r="H15" s="188">
        <f ca="1">MIN(OFFSET(Sintesi!$B$6,$C15+H$3,1,1,20))</f>
        <v>1.5484599999999999</v>
      </c>
      <c r="I15" s="188">
        <f ca="1">MIN(OFFSET(Sintesi!$B$6,$C15+I$3,1,1,20))</f>
        <v>51.12818</v>
      </c>
      <c r="J15" s="188"/>
      <c r="K15" s="188">
        <f ca="1">MAX(OFFSET(Sintesi!$Y$19,$C15+K$3,3,1,18))</f>
        <v>10.320730000000001</v>
      </c>
      <c r="L15" s="188">
        <f ca="1">MAX(OFFSET(Sintesi!$Y$19,$C15+L$3,3,1,18))</f>
        <v>11.31817</v>
      </c>
      <c r="M15" s="188">
        <f ca="1">MAX(OFFSET(Sintesi!$Y$19,$C15+M$3,3,1,18))</f>
        <v>12.435562222222222</v>
      </c>
      <c r="N15" s="188"/>
      <c r="O15" s="193">
        <f t="shared" si="1"/>
        <v>280</v>
      </c>
      <c r="P15" s="196" t="s">
        <v>139</v>
      </c>
      <c r="Q15" s="197">
        <f ca="1">INDEX(OFFSET(Sintesi!$B$5,$O15,1,1,22),MATCH(E18,OFFSET(Sintesi!$B$6,$C18+E$3,1,1,22),0))</f>
        <v>1</v>
      </c>
      <c r="R15" s="197">
        <f ca="1">INDEX(OFFSET(Sintesi!$B$5,$O15,1,1,22),MATCH(F18,OFFSET(Sintesi!$B$6,$C18+F$3,1,1,22),0))</f>
        <v>1</v>
      </c>
      <c r="S15" s="197">
        <f ca="1">INDEX(OFFSET(Sintesi!$B$5,$O15,1,1,22),MATCH(G18,OFFSET(Sintesi!$B$6,$C18+G$3,1,1,22),0))</f>
        <v>1</v>
      </c>
      <c r="T15" s="197">
        <f ca="1">INDEX(OFFSET(Sintesi!$B$5,$O15,1,1,22),MATCH(H18,OFFSET(Sintesi!$B$6,$C18+H$3,1,1,22),0))</f>
        <v>1</v>
      </c>
      <c r="U15" s="197">
        <f ca="1">INDEX(OFFSET(Sintesi!$B$5,$O15,1,1,22),MATCH(I18,OFFSET(Sintesi!$B$6,$C18+I$3,1,1,22),0))</f>
        <v>0.41249999999999998</v>
      </c>
      <c r="V15" s="197">
        <f ca="1">INDEX(OFFSET(Sintesi!$B$5,$O15,1,1,22),MATCH(K18,OFFSET(Sintesi!$Y$19,$C18+K$3,3,1,18),0))</f>
        <v>1</v>
      </c>
      <c r="W15" s="197">
        <f ca="1">INDEX(OFFSET(Sintesi!$B$5,$O15,1,1,22),MATCH(L18,OFFSET(Sintesi!$Y$19,$C18+L$3,3,1,18),0))</f>
        <v>1</v>
      </c>
      <c r="X15" s="197">
        <f ca="1">INDEX(OFFSET(Sintesi!$B$5,$O15,1,1,22),MATCH(M18,OFFSET(Sintesi!$Y$19,$C18+M$3,3,1,18),0))</f>
        <v>0.53625</v>
      </c>
    </row>
    <row r="16" spans="3:36" x14ac:dyDescent="0.35">
      <c r="C16" s="193">
        <f t="shared" si="2"/>
        <v>252</v>
      </c>
      <c r="D16" s="192" t="s">
        <v>148</v>
      </c>
      <c r="E16" s="188">
        <f ca="1">MIN(OFFSET(Sintesi!$B$6,$C16+E$3,1,1,20))</f>
        <v>24.258310000000002</v>
      </c>
      <c r="F16" s="194">
        <f ca="1">MAX(OFFSET(Sintesi!$B$6,$C16+F$3,1,1,20))</f>
        <v>0.85043000000000002</v>
      </c>
      <c r="G16" s="188">
        <f ca="1">MIN(OFFSET(Sintesi!$B$6,$C16+G$3,1,1,20))</f>
        <v>9.7792999999999992</v>
      </c>
      <c r="H16" s="188">
        <f ca="1">MIN(OFFSET(Sintesi!$B$6,$C16+H$3,1,1,20))</f>
        <v>1.5902099999999999</v>
      </c>
      <c r="I16" s="188">
        <f ca="1">MIN(OFFSET(Sintesi!$B$6,$C16+I$3,1,1,20))</f>
        <v>66.09084</v>
      </c>
      <c r="J16" s="188"/>
      <c r="K16" s="188">
        <f ca="1">MAX(OFFSET(Sintesi!$Y$19,$C16+K$3,3,1,18))</f>
        <v>10.260110000000001</v>
      </c>
      <c r="L16" s="188">
        <f ca="1">MAX(OFFSET(Sintesi!$Y$19,$C16+L$3,3,1,18))</f>
        <v>11.27251</v>
      </c>
      <c r="M16" s="188">
        <f ca="1">MAX(OFFSET(Sintesi!$Y$19,$C16+M$3,3,1,18))</f>
        <v>12.430446666666667</v>
      </c>
      <c r="N16" s="188"/>
      <c r="O16" s="193">
        <f t="shared" si="1"/>
        <v>308</v>
      </c>
      <c r="P16" s="196" t="s">
        <v>140</v>
      </c>
      <c r="Q16" s="197">
        <f ca="1">INDEX(OFFSET(Sintesi!$B$5,$O16,1,1,22),MATCH(E19,OFFSET(Sintesi!$B$6,$C19+E$3,1,1,22),0))</f>
        <v>1</v>
      </c>
      <c r="R16" s="197">
        <f ca="1">INDEX(OFFSET(Sintesi!$B$5,$O16,1,1,22),MATCH(F19,OFFSET(Sintesi!$B$6,$C19+F$3,1,1,22),0))</f>
        <v>1</v>
      </c>
      <c r="S16" s="197">
        <f ca="1">INDEX(OFFSET(Sintesi!$B$5,$O16,1,1,22),MATCH(G19,OFFSET(Sintesi!$B$6,$C19+G$3,1,1,22),0))</f>
        <v>1</v>
      </c>
      <c r="T16" s="197">
        <f ca="1">INDEX(OFFSET(Sintesi!$B$5,$O16,1,1,22),MATCH(H19,OFFSET(Sintesi!$B$6,$C19+H$3,1,1,22),0))</f>
        <v>1</v>
      </c>
      <c r="U16" s="197">
        <f ca="1">INDEX(OFFSET(Sintesi!$B$5,$O16,1,1,22),MATCH(I19,OFFSET(Sintesi!$B$6,$C19+I$3,1,1,22),0))</f>
        <v>0.34941176470588237</v>
      </c>
      <c r="V16" s="197">
        <f ca="1">INDEX(OFFSET(Sintesi!$B$5,$O16,1,1,22),MATCH(K19,OFFSET(Sintesi!$Y$19,$C19+K$3,3,1,18),0))</f>
        <v>1</v>
      </c>
      <c r="W16" s="197">
        <f ca="1">INDEX(OFFSET(Sintesi!$B$5,$O16,1,1,22),MATCH(L19,OFFSET(Sintesi!$Y$19,$C19+L$3,3,1,18),0))</f>
        <v>0.93176470588235294</v>
      </c>
      <c r="X16" s="197">
        <f ca="1">INDEX(OFFSET(Sintesi!$B$5,$O16,1,1,22),MATCH(M19,OFFSET(Sintesi!$Y$19,$C19+M$3,3,1,18),0))</f>
        <v>0.46588235294117647</v>
      </c>
    </row>
    <row r="17" spans="3:24" x14ac:dyDescent="0.35">
      <c r="C17" s="193">
        <f>C16+28</f>
        <v>280</v>
      </c>
      <c r="D17" s="192" t="s">
        <v>152</v>
      </c>
      <c r="E17" s="188">
        <f ca="1">OFFSET(Sintesi!$B$6,$C17+E$3,1)</f>
        <v>24.226780000000002</v>
      </c>
      <c r="F17" s="194">
        <f ca="1">OFFSET(Sintesi!$B$6,$C17+F$3,1)</f>
        <v>0.86767000000000005</v>
      </c>
      <c r="G17" s="188">
        <f ca="1">OFFSET(Sintesi!$B$6,$C17+G$3,1)</f>
        <v>9.2286999999999999</v>
      </c>
      <c r="H17" s="188">
        <f ca="1">OFFSET(Sintesi!$B$6,$C17+H$3,1)</f>
        <v>1.32524</v>
      </c>
      <c r="I17" s="188">
        <f ca="1">OFFSET(Sintesi!$B$6,$C17+I$3,1)</f>
        <v>101.24485</v>
      </c>
      <c r="J17" s="188"/>
      <c r="K17" s="188">
        <f ca="1">OFFSET(Sintesi!$Y$19,$C17+K$3,3)</f>
        <v>10.694453333333334</v>
      </c>
      <c r="L17" s="188">
        <f ca="1">OFFSET(Sintesi!$Y$19,$C17+L$3,3)</f>
        <v>11.41544</v>
      </c>
      <c r="M17" s="188">
        <f ca="1">OFFSET(Sintesi!$Y$19,$C17+M$3,3)</f>
        <v>11.896097777777777</v>
      </c>
      <c r="N17" s="188"/>
      <c r="O17" s="193">
        <f t="shared" si="1"/>
        <v>336</v>
      </c>
      <c r="P17" s="196" t="s">
        <v>141</v>
      </c>
      <c r="Q17" s="197">
        <f ca="1">INDEX(OFFSET(Sintesi!$B$5,$O17,1,1,22),MATCH(E20,OFFSET(Sintesi!$B$6,$C20+E$3,1,1,22),0))</f>
        <v>1</v>
      </c>
      <c r="R17" s="197">
        <f ca="1">INDEX(OFFSET(Sintesi!$B$5,$O17,1,1,22),MATCH(F20,OFFSET(Sintesi!$B$6,$C20+F$3,1,1,22),0))</f>
        <v>1</v>
      </c>
      <c r="S17" s="197">
        <f ca="1">INDEX(OFFSET(Sintesi!$B$5,$O17,1,1,22),MATCH(G20,OFFSET(Sintesi!$B$6,$C20+G$3,1,1,22),0))</f>
        <v>1</v>
      </c>
      <c r="T17" s="197">
        <f ca="1">INDEX(OFFSET(Sintesi!$B$5,$O17,1,1,22),MATCH(H20,OFFSET(Sintesi!$B$6,$C20+H$3,1,1,22),0))</f>
        <v>1</v>
      </c>
      <c r="U17" s="197">
        <f ca="1">INDEX(OFFSET(Sintesi!$B$5,$O17,1,1,22),MATCH(I20,OFFSET(Sintesi!$B$6,$C20+I$3,1,1,22),0))</f>
        <v>0.37714285714285711</v>
      </c>
      <c r="V17" s="197">
        <f ca="1">INDEX(OFFSET(Sintesi!$B$5,$O17,1,1,22),MATCH(K20,OFFSET(Sintesi!$Y$19,$C20+K$3,3,1,18),0))</f>
        <v>1</v>
      </c>
      <c r="W17" s="197">
        <f ca="1">INDEX(OFFSET(Sintesi!$B$5,$O17,1,1,22),MATCH(L20,OFFSET(Sintesi!$Y$19,$C20+L$3,3,1,18),0))</f>
        <v>1</v>
      </c>
      <c r="X17" s="197">
        <f ca="1">INDEX(OFFSET(Sintesi!$B$5,$O17,1,1,22),MATCH(M20,OFFSET(Sintesi!$Y$19,$C20+M$3,3,1,18),0))</f>
        <v>0.56571428571428573</v>
      </c>
    </row>
    <row r="18" spans="3:24" x14ac:dyDescent="0.35">
      <c r="C18" s="193">
        <f>C17</f>
        <v>280</v>
      </c>
      <c r="D18" s="192" t="s">
        <v>139</v>
      </c>
      <c r="E18" s="188">
        <f ca="1">MIN(OFFSET(Sintesi!$B$6,$C18+E$3,1,1,20))</f>
        <v>24.226780000000002</v>
      </c>
      <c r="F18" s="194">
        <f ca="1">MAX(OFFSET(Sintesi!$B$6,$C18+F$3,1,1,20))</f>
        <v>0.86767000000000005</v>
      </c>
      <c r="G18" s="188">
        <f ca="1">MIN(OFFSET(Sintesi!$B$6,$C18+G$3,1,1,20))</f>
        <v>9.2286999999999999</v>
      </c>
      <c r="H18" s="188">
        <f ca="1">MIN(OFFSET(Sintesi!$B$6,$C18+H$3,1,1,20))</f>
        <v>1.32524</v>
      </c>
      <c r="I18" s="188">
        <f ca="1">MIN(OFFSET(Sintesi!$B$6,$C18+I$3,1,1,20))</f>
        <v>63.293190000000003</v>
      </c>
      <c r="J18" s="188"/>
      <c r="K18" s="188">
        <f ca="1">MAX(OFFSET(Sintesi!$Y$19,$C18+K$3,3,1,18))</f>
        <v>10.694453333333334</v>
      </c>
      <c r="L18" s="188">
        <f ca="1">MAX(OFFSET(Sintesi!$Y$19,$C18+L$3,3,1,18))</f>
        <v>11.41544</v>
      </c>
      <c r="M18" s="188">
        <f ca="1">MAX(OFFSET(Sintesi!$Y$19,$C18+M$3,3,1,18))</f>
        <v>12.239208888888889</v>
      </c>
      <c r="N18" s="188"/>
      <c r="O18" s="193">
        <f t="shared" si="1"/>
        <v>364</v>
      </c>
      <c r="P18" s="196" t="s">
        <v>142</v>
      </c>
      <c r="Q18" s="197">
        <f ca="1">INDEX(OFFSET(Sintesi!$B$5,$O18,1,1,22),MATCH(E21,OFFSET(Sintesi!$B$6,$C21+E$3,1,1,22),0))</f>
        <v>0.99</v>
      </c>
      <c r="R18" s="197">
        <f ca="1">INDEX(OFFSET(Sintesi!$B$5,$O18,1,1,22),MATCH(F21,OFFSET(Sintesi!$B$6,$C21+F$3,1,1,22),0))</f>
        <v>0.99</v>
      </c>
      <c r="S18" s="197">
        <f ca="1">INDEX(OFFSET(Sintesi!$B$5,$O18,1,1,22),MATCH(G21,OFFSET(Sintesi!$B$6,$C21+G$3,1,1,22),0))</f>
        <v>0.99</v>
      </c>
      <c r="T18" s="197">
        <f ca="1">INDEX(OFFSET(Sintesi!$B$5,$O18,1,1,22),MATCH(H21,OFFSET(Sintesi!$B$6,$C21+H$3,1,1,22),0))</f>
        <v>0.99</v>
      </c>
      <c r="U18" s="197">
        <f ca="1">INDEX(OFFSET(Sintesi!$B$5,$O18,1,1,22),MATCH(I21,OFFSET(Sintesi!$B$6,$C21+I$3,1,1,22),0))</f>
        <v>0.31263157894736837</v>
      </c>
      <c r="V18" s="197">
        <f ca="1">INDEX(OFFSET(Sintesi!$B$5,$O18,1,1,22),MATCH(K21,OFFSET(Sintesi!$Y$19,$C21+K$3,3,1,18),0))</f>
        <v>0.99</v>
      </c>
      <c r="W18" s="197">
        <f ca="1">INDEX(OFFSET(Sintesi!$B$5,$O18,1,1,22),MATCH(L21,OFFSET(Sintesi!$Y$19,$C21+L$3,3,1,18),0))</f>
        <v>0.67736842105263151</v>
      </c>
      <c r="X18" s="197">
        <f ca="1">INDEX(OFFSET(Sintesi!$B$5,$O18,1,1,22),MATCH(M21,OFFSET(Sintesi!$Y$19,$C21+M$3,3,1,18),0))</f>
        <v>0.41684210526315785</v>
      </c>
    </row>
    <row r="19" spans="3:24" x14ac:dyDescent="0.35">
      <c r="C19" s="193">
        <f>C18+28</f>
        <v>308</v>
      </c>
      <c r="D19" s="192" t="s">
        <v>140</v>
      </c>
      <c r="E19" s="188">
        <f ca="1">MIN(OFFSET(Sintesi!$B$6,$C19+E$3,1,1,20))</f>
        <v>24.226780000000002</v>
      </c>
      <c r="F19" s="194">
        <f ca="1">MAX(OFFSET(Sintesi!$B$6,$C19+F$3,1,1,20))</f>
        <v>0.86767000000000005</v>
      </c>
      <c r="G19" s="188">
        <f ca="1">MIN(OFFSET(Sintesi!$B$6,$C19+G$3,1,1,20))</f>
        <v>9.2286999999999999</v>
      </c>
      <c r="H19" s="188">
        <f ca="1">MIN(OFFSET(Sintesi!$B$6,$C19+H$3,1,1,20))</f>
        <v>1.32524</v>
      </c>
      <c r="I19" s="188">
        <f ca="1">MIN(OFFSET(Sintesi!$B$6,$C19+I$3,1,1,20))</f>
        <v>56.498849999999997</v>
      </c>
      <c r="J19" s="188"/>
      <c r="K19" s="188">
        <f ca="1">MAX(OFFSET(Sintesi!$Y$19,$C19+K$3,3,1,18))</f>
        <v>10.694453333333334</v>
      </c>
      <c r="L19" s="188">
        <f ca="1">MAX(OFFSET(Sintesi!$Y$19,$C19+L$3,3,1,18))</f>
        <v>11.416779999999999</v>
      </c>
      <c r="M19" s="188">
        <f ca="1">MAX(OFFSET(Sintesi!$Y$19,$C19+M$3,3,1,18))</f>
        <v>12.231013333333333</v>
      </c>
      <c r="N19" s="188"/>
      <c r="O19" s="193">
        <f t="shared" si="1"/>
        <v>392</v>
      </c>
      <c r="P19" s="196" t="s">
        <v>143</v>
      </c>
      <c r="Q19" s="197">
        <f ca="1">INDEX(OFFSET(Sintesi!$B$5,$O19,1,1,22),MATCH(E22,OFFSET(Sintesi!$B$6,$C22+E$3,1,1,22),0))</f>
        <v>1</v>
      </c>
      <c r="R19" s="197">
        <f ca="1">INDEX(OFFSET(Sintesi!$B$5,$O19,1,1,22),MATCH(F22,OFFSET(Sintesi!$B$6,$C22+F$3,1,1,22),0))</f>
        <v>1</v>
      </c>
      <c r="S19" s="197">
        <f ca="1">INDEX(OFFSET(Sintesi!$B$5,$O19,1,1,22),MATCH(G22,OFFSET(Sintesi!$B$6,$C22+G$3,1,1,22),0))</f>
        <v>0.80437499999999995</v>
      </c>
      <c r="T19" s="197">
        <f ca="1">INDEX(OFFSET(Sintesi!$B$5,$O19,1,1,22),MATCH(H22,OFFSET(Sintesi!$B$6,$C22+H$3,1,1,22),0))</f>
        <v>1</v>
      </c>
      <c r="U19" s="197">
        <f ca="1">INDEX(OFFSET(Sintesi!$B$5,$O19,1,1,22),MATCH(I22,OFFSET(Sintesi!$B$6,$C22+I$3,1,1,22),0))</f>
        <v>0.30937499999999996</v>
      </c>
      <c r="V19" s="197">
        <f ca="1">INDEX(OFFSET(Sintesi!$B$5,$O19,1,1,22),MATCH(K22,OFFSET(Sintesi!$Y$19,$C22+K$3,3,1,18),0))</f>
        <v>1</v>
      </c>
      <c r="W19" s="197">
        <f ca="1">INDEX(OFFSET(Sintesi!$B$5,$O19,1,1,22),MATCH(L22,OFFSET(Sintesi!$Y$19,$C22+L$3,3,1,18),0))</f>
        <v>0.80437499999999995</v>
      </c>
      <c r="X19" s="197">
        <f ca="1">INDEX(OFFSET(Sintesi!$B$5,$O19,1,1,22),MATCH(M22,OFFSET(Sintesi!$Y$19,$C22+M$3,3,1,18),0))</f>
        <v>0.37124999999999997</v>
      </c>
    </row>
    <row r="20" spans="3:24" x14ac:dyDescent="0.35">
      <c r="C20" s="193">
        <f t="shared" si="2"/>
        <v>336</v>
      </c>
      <c r="D20" s="192" t="s">
        <v>141</v>
      </c>
      <c r="E20" s="188">
        <f ca="1">MIN(OFFSET(Sintesi!$B$6,$C20+E$3,1,1,20))</f>
        <v>24.226780000000002</v>
      </c>
      <c r="F20" s="194">
        <f ca="1">MAX(OFFSET(Sintesi!$B$6,$C20+F$3,1,1,20))</f>
        <v>0.86767000000000005</v>
      </c>
      <c r="G20" s="188">
        <f ca="1">MIN(OFFSET(Sintesi!$B$6,$C20+G$3,1,1,20))</f>
        <v>9.2286999999999999</v>
      </c>
      <c r="H20" s="188">
        <f ca="1">MIN(OFFSET(Sintesi!$B$6,$C20+H$3,1,1,20))</f>
        <v>1.32524</v>
      </c>
      <c r="I20" s="188">
        <f ca="1">MIN(OFFSET(Sintesi!$B$6,$C20+I$3,1,1,20))</f>
        <v>60.787039999999998</v>
      </c>
      <c r="J20" s="188"/>
      <c r="K20" s="188">
        <f ca="1">MAX(OFFSET(Sintesi!$Y$19,$C20+K$3,3,1,18))</f>
        <v>10.694453333333334</v>
      </c>
      <c r="L20" s="188">
        <f ca="1">MAX(OFFSET(Sintesi!$Y$19,$C20+L$3,3,1,18))</f>
        <v>11.41544</v>
      </c>
      <c r="M20" s="188">
        <f ca="1">MAX(OFFSET(Sintesi!$Y$19,$C20+M$3,3,1,18))</f>
        <v>12.171452222222221</v>
      </c>
      <c r="N20" s="188"/>
    </row>
    <row r="21" spans="3:24" x14ac:dyDescent="0.35">
      <c r="C21" s="193">
        <f t="shared" si="2"/>
        <v>364</v>
      </c>
      <c r="D21" s="192" t="s">
        <v>142</v>
      </c>
      <c r="E21" s="188">
        <f ca="1">MIN(OFFSET(Sintesi!$B$6,$C21+E$3,1,1,20))</f>
        <v>24.210260000000002</v>
      </c>
      <c r="F21" s="194">
        <f ca="1">MAX(OFFSET(Sintesi!$B$6,$C21+F$3,1,1,20))</f>
        <v>0.86809000000000003</v>
      </c>
      <c r="G21" s="188">
        <f ca="1">MIN(OFFSET(Sintesi!$B$6,$C21+G$3,1,1,20))</f>
        <v>9.0870200000000008</v>
      </c>
      <c r="H21" s="188">
        <f ca="1">MIN(OFFSET(Sintesi!$B$6,$C21+H$3,1,1,20))</f>
        <v>1.3040099999999999</v>
      </c>
      <c r="I21" s="188">
        <f ca="1">MIN(OFFSET(Sintesi!$B$6,$C21+I$3,1,1,20))</f>
        <v>49.944189999999999</v>
      </c>
      <c r="J21" s="188"/>
      <c r="K21" s="188">
        <f ca="1">MAX(OFFSET(Sintesi!$Y$19,$C21+K$3,3,1,18))</f>
        <v>10.740549999999999</v>
      </c>
      <c r="L21" s="188">
        <f ca="1">MAX(OFFSET(Sintesi!$Y$19,$C21+L$3,3,1,18))</f>
        <v>11.49091</v>
      </c>
      <c r="M21" s="188">
        <f ca="1">MAX(OFFSET(Sintesi!$Y$19,$C21+M$3,3,1,18))</f>
        <v>12.37197888888889</v>
      </c>
      <c r="N21" s="188"/>
    </row>
    <row r="22" spans="3:24" x14ac:dyDescent="0.35">
      <c r="C22" s="193">
        <f t="shared" si="2"/>
        <v>392</v>
      </c>
      <c r="D22" s="192" t="s">
        <v>143</v>
      </c>
      <c r="E22" s="188">
        <f ca="1">MIN(OFFSET(Sintesi!$B$6,$C22+E$3,1,1,20))</f>
        <v>24.226780000000002</v>
      </c>
      <c r="F22" s="194">
        <f ca="1">MAX(OFFSET(Sintesi!$B$6,$C22+F$3,1,1,20))</f>
        <v>0.86767000000000005</v>
      </c>
      <c r="G22" s="188">
        <f ca="1">MIN(OFFSET(Sintesi!$B$6,$C22+G$3,1,1,20))</f>
        <v>9.1287900000000004</v>
      </c>
      <c r="H22" s="188">
        <f ca="1">MIN(OFFSET(Sintesi!$B$6,$C22+H$3,1,1,20))</f>
        <v>1.32524</v>
      </c>
      <c r="I22" s="188">
        <f ca="1">MIN(OFFSET(Sintesi!$B$6,$C22+I$3,1,1,20))</f>
        <v>63.098709999999997</v>
      </c>
      <c r="J22" s="188"/>
      <c r="K22" s="188">
        <f ca="1">MAX(OFFSET(Sintesi!$Y$19,$C22+K$3,3,1,18))</f>
        <v>10.694453333333334</v>
      </c>
      <c r="L22" s="188">
        <f ca="1">MAX(OFFSET(Sintesi!$Y$19,$C22+L$3,3,1,18))</f>
        <v>11.43671</v>
      </c>
      <c r="M22" s="188">
        <f ca="1">MAX(OFFSET(Sintesi!$Y$19,$C22+M$3,3,1,18))</f>
        <v>12.39070888888889</v>
      </c>
      <c r="N22" s="188"/>
    </row>
    <row r="23" spans="3:24" x14ac:dyDescent="0.35">
      <c r="E23" s="188"/>
      <c r="F23" s="188"/>
      <c r="G23" s="188"/>
      <c r="H23" s="188"/>
      <c r="I23" s="188"/>
      <c r="J23" s="188"/>
      <c r="K23" s="188"/>
      <c r="L23" s="188"/>
      <c r="M23" s="188"/>
      <c r="N23" s="188"/>
    </row>
    <row r="24" spans="3:24" x14ac:dyDescent="0.35">
      <c r="E24" s="188"/>
      <c r="F24" s="188"/>
      <c r="G24" s="188"/>
      <c r="H24" s="188"/>
      <c r="I24" s="188"/>
      <c r="J24" s="188"/>
      <c r="K24" s="188"/>
      <c r="L24" s="188"/>
      <c r="M24" s="188"/>
      <c r="N24" s="188"/>
    </row>
    <row r="25" spans="3:24" x14ac:dyDescent="0.35">
      <c r="E25" s="188"/>
      <c r="F25" s="188"/>
      <c r="G25" s="188"/>
      <c r="H25" s="188"/>
      <c r="I25" s="188"/>
      <c r="J25" s="188"/>
      <c r="K25" s="188"/>
      <c r="L25" s="188"/>
      <c r="M25" s="188"/>
      <c r="N25" s="188"/>
    </row>
  </sheetData>
  <dataValidations disablePrompts="1" count="2">
    <dataValidation type="list" allowBlank="1" showInputMessage="1" showErrorMessage="1" sqref="AC10" xr:uid="{18D0C34B-B095-4A3E-A5BE-78B114666269}">
      <formula1>$P$5:$P$19</formula1>
    </dataValidation>
    <dataValidation type="list" allowBlank="1" showInputMessage="1" showErrorMessage="1" sqref="AC11" xr:uid="{C4D92C31-11F5-44B2-9BD9-AC37DD50EEDA}">
      <formula1>$Q$4:$X$4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F25FC-012B-44D5-9475-0F01C57466FF}">
  <sheetPr codeName="Foglio4"/>
  <dimension ref="A1:AB90"/>
  <sheetViews>
    <sheetView topLeftCell="B22" zoomScale="60" zoomScaleNormal="60" workbookViewId="0">
      <selection activeCell="D66" sqref="D66"/>
    </sheetView>
  </sheetViews>
  <sheetFormatPr defaultRowHeight="14.5" x14ac:dyDescent="0.35"/>
  <cols>
    <col min="1" max="1" width="4" customWidth="1"/>
    <col min="3" max="3" width="5.26953125" style="81" customWidth="1"/>
    <col min="4" max="4" width="32.54296875" style="132" customWidth="1"/>
    <col min="5" max="5" width="6.26953125" style="32" customWidth="1"/>
    <col min="6" max="23" width="9.7265625" customWidth="1"/>
    <col min="26" max="26" width="27.26953125" customWidth="1"/>
  </cols>
  <sheetData>
    <row r="1" spans="1:28" s="132" customFormat="1" ht="12" customHeight="1" x14ac:dyDescent="0.3">
      <c r="E1" s="132">
        <v>1</v>
      </c>
      <c r="F1" s="132">
        <v>2</v>
      </c>
      <c r="G1" s="132">
        <v>3</v>
      </c>
      <c r="H1" s="132">
        <v>4</v>
      </c>
      <c r="I1" s="132">
        <v>5</v>
      </c>
      <c r="J1" s="132">
        <v>6</v>
      </c>
      <c r="K1" s="132">
        <v>7</v>
      </c>
      <c r="L1" s="132">
        <v>8</v>
      </c>
      <c r="M1" s="132">
        <v>9</v>
      </c>
      <c r="N1" s="132">
        <v>10</v>
      </c>
      <c r="O1" s="132">
        <v>11</v>
      </c>
      <c r="P1" s="132">
        <v>12</v>
      </c>
      <c r="Q1" s="132">
        <v>13</v>
      </c>
      <c r="R1" s="132">
        <v>14</v>
      </c>
      <c r="S1" s="132">
        <v>15</v>
      </c>
      <c r="T1" s="132">
        <v>16</v>
      </c>
      <c r="U1" s="132">
        <v>17</v>
      </c>
      <c r="V1" s="132">
        <v>18</v>
      </c>
      <c r="W1" s="132">
        <v>19</v>
      </c>
      <c r="Z1" s="159" t="s">
        <v>125</v>
      </c>
    </row>
    <row r="2" spans="1:28" x14ac:dyDescent="0.35">
      <c r="A2" s="285" t="s">
        <v>112</v>
      </c>
      <c r="B2" s="286" t="s">
        <v>189</v>
      </c>
      <c r="C2" s="139">
        <v>0</v>
      </c>
      <c r="D2" s="140" t="s">
        <v>6</v>
      </c>
      <c r="E2" s="136" t="s">
        <v>118</v>
      </c>
      <c r="F2" s="165">
        <f ca="1">VLOOKUP($D2,OFFSET(Sintesi!$B$6,1+$C2,0,26,20),'Grafici KPI'!F$1,FALSE)</f>
        <v>24.972940000000001</v>
      </c>
      <c r="G2" s="165">
        <f ca="1">VLOOKUP($D2,OFFSET(Sintesi!$B$6,1+$C2,0,26,20),'Grafici KPI'!G$1,FALSE)</f>
        <v>24.25066</v>
      </c>
      <c r="H2" s="165">
        <f ca="1">VLOOKUP($D2,OFFSET(Sintesi!$B$6,1+$C2,0,26,20),'Grafici KPI'!H$1,FALSE)</f>
        <v>24.041799999999999</v>
      </c>
      <c r="I2" s="165">
        <f ca="1">VLOOKUP($D2,OFFSET(Sintesi!$B$6,1+$C2,0,26,20),'Grafici KPI'!I$1,FALSE)</f>
        <v>23.932680000000001</v>
      </c>
      <c r="J2" s="165">
        <f ca="1">VLOOKUP($D2,OFFSET(Sintesi!$B$6,1+$C2,0,26,20),'Grafici KPI'!J$1,FALSE)</f>
        <v>23.761399999999998</v>
      </c>
      <c r="K2" s="165">
        <f ca="1">VLOOKUP($D2,OFFSET(Sintesi!$B$6,1+$C2,0,26,20),'Grafici KPI'!K$1,FALSE)</f>
        <v>23.412949999999999</v>
      </c>
      <c r="L2" s="165">
        <f ca="1">VLOOKUP($D2,OFFSET(Sintesi!$B$6,1+$C2,0,26,20),'Grafici KPI'!L$1,FALSE)</f>
        <v>23.202010000000001</v>
      </c>
      <c r="M2" s="165">
        <f ca="1">VLOOKUP($D2,OFFSET(Sintesi!$B$6,1+$C2,0,26,20),'Grafici KPI'!M$1,FALSE)</f>
        <v>22.881730000000001</v>
      </c>
      <c r="N2" s="165">
        <f ca="1">VLOOKUP($D2,OFFSET(Sintesi!$B$6,1+$C2,0,26,20),'Grafici KPI'!N$1,FALSE)</f>
        <v>22.493929999999999</v>
      </c>
      <c r="O2" s="165">
        <f ca="1">VLOOKUP($D2,OFFSET(Sintesi!$B$6,1+$C2,0,26,20),'Grafici KPI'!O$1,FALSE)</f>
        <v>21.896419999999999</v>
      </c>
      <c r="P2" s="165">
        <f ca="1">VLOOKUP($D2,OFFSET(Sintesi!$B$6,1+$C2,0,26,20),'Grafici KPI'!P$1,FALSE)</f>
        <v>21.350629999999999</v>
      </c>
      <c r="Q2" s="165">
        <f ca="1">VLOOKUP($D2,OFFSET(Sintesi!$B$6,1+$C2,0,26,20),'Grafici KPI'!Q$1,FALSE)</f>
        <v>20.592780000000001</v>
      </c>
      <c r="R2" s="165">
        <f ca="1">VLOOKUP($D2,OFFSET(Sintesi!$B$6,1+$C2,0,26,20),'Grafici KPI'!R$1,FALSE)</f>
        <v>19.849679999999999</v>
      </c>
      <c r="S2" s="165">
        <f ca="1">VLOOKUP($D2,OFFSET(Sintesi!$B$6,1+$C2,0,26,20),'Grafici KPI'!S$1,FALSE)</f>
        <v>18.88617</v>
      </c>
      <c r="T2" s="165">
        <f ca="1">VLOOKUP($D2,OFFSET(Sintesi!$B$6,1+$C2,0,26,20),'Grafici KPI'!T$1,FALSE)</f>
        <v>17.59928</v>
      </c>
      <c r="U2" s="165">
        <f ca="1">VLOOKUP($D2,OFFSET(Sintesi!$B$6,1+$C2,0,26,20),'Grafici KPI'!U$1,FALSE)</f>
        <v>17.050039999999999</v>
      </c>
      <c r="V2" s="165">
        <f ca="1">VLOOKUP($D2,OFFSET(Sintesi!$B$6,1+$C2,0,26,20),'Grafici KPI'!V$1,FALSE)</f>
        <v>16.421469999999999</v>
      </c>
      <c r="W2" s="165"/>
      <c r="X2" s="138"/>
      <c r="Z2" s="158" t="s">
        <v>33</v>
      </c>
      <c r="AA2" s="176">
        <v>1</v>
      </c>
      <c r="AB2" s="132"/>
    </row>
    <row r="3" spans="1:28" x14ac:dyDescent="0.35">
      <c r="A3" s="285"/>
      <c r="B3" s="286"/>
      <c r="C3" s="139">
        <v>0</v>
      </c>
      <c r="D3" s="140" t="s">
        <v>117</v>
      </c>
      <c r="E3" s="136" t="s">
        <v>119</v>
      </c>
      <c r="F3" s="165">
        <f ca="1">VLOOKUP($D3,OFFSET(Sintesi!$B$6,$C3-1,0,1,20),'Grafici KPI'!F$1,FALSE)</f>
        <v>1</v>
      </c>
      <c r="G3" s="165">
        <f ca="1">VLOOKUP($D3,OFFSET(Sintesi!$B$6,$C3-1,0,1,20),'Grafici KPI'!G$1,FALSE)</f>
        <v>0.99</v>
      </c>
      <c r="H3" s="165">
        <f ca="1">VLOOKUP($D3,OFFSET(Sintesi!$B$6,$C3-1,0,1,20),'Grafici KPI'!H$1,FALSE)</f>
        <v>0.95039999999999991</v>
      </c>
      <c r="I3" s="165">
        <f ca="1">VLOOKUP($D3,OFFSET(Sintesi!$B$6,$C3-1,0,1,20),'Grafici KPI'!I$1,FALSE)</f>
        <v>0.91079999999999994</v>
      </c>
      <c r="J3" s="165">
        <f ca="1">VLOOKUP($D3,OFFSET(Sintesi!$B$6,$C3-1,0,1,20),'Grafici KPI'!J$1,FALSE)</f>
        <v>0.87119999999999997</v>
      </c>
      <c r="K3" s="165">
        <f ca="1">VLOOKUP($D3,OFFSET(Sintesi!$B$6,$C3-1,0,1,20),'Grafici KPI'!K$1,FALSE)</f>
        <v>0.83160000000000001</v>
      </c>
      <c r="L3" s="165">
        <f ca="1">VLOOKUP($D3,OFFSET(Sintesi!$B$6,$C3-1,0,1,20),'Grafici KPI'!L$1,FALSE)</f>
        <v>0.79199999999999993</v>
      </c>
      <c r="M3" s="165">
        <f ca="1">VLOOKUP($D3,OFFSET(Sintesi!$B$6,$C3-1,0,1,20),'Grafici KPI'!M$1,FALSE)</f>
        <v>0.75239999999999996</v>
      </c>
      <c r="N3" s="165">
        <f ca="1">VLOOKUP($D3,OFFSET(Sintesi!$B$6,$C3-1,0,1,20),'Grafici KPI'!N$1,FALSE)</f>
        <v>0.71279999999999999</v>
      </c>
      <c r="O3" s="165">
        <f ca="1">VLOOKUP($D3,OFFSET(Sintesi!$B$6,$C3-1,0,1,20),'Grafici KPI'!O$1,FALSE)</f>
        <v>0.67319999999999991</v>
      </c>
      <c r="P3" s="165">
        <f ca="1">VLOOKUP($D3,OFFSET(Sintesi!$B$6,$C3-1,0,1,20),'Grafici KPI'!P$1,FALSE)</f>
        <v>0.63359999999999994</v>
      </c>
      <c r="Q3" s="165">
        <f ca="1">VLOOKUP($D3,OFFSET(Sintesi!$B$6,$C3-1,0,1,20),'Grafici KPI'!Q$1,FALSE)</f>
        <v>0.59399999999999997</v>
      </c>
      <c r="R3" s="165">
        <f ca="1">VLOOKUP($D3,OFFSET(Sintesi!$B$6,$C3-1,0,1,20),'Grafici KPI'!R$1,FALSE)</f>
        <v>0.5544</v>
      </c>
      <c r="S3" s="165">
        <f ca="1">VLOOKUP($D3,OFFSET(Sintesi!$B$6,$C3-1,0,1,20),'Grafici KPI'!S$1,FALSE)</f>
        <v>0.51479999999999992</v>
      </c>
      <c r="T3" s="165">
        <f ca="1">VLOOKUP($D3,OFFSET(Sintesi!$B$6,$C3-1,0,1,20),'Grafici KPI'!T$1,FALSE)</f>
        <v>0.47519999999999996</v>
      </c>
      <c r="U3" s="165">
        <f ca="1">VLOOKUP($D3,OFFSET(Sintesi!$B$6,$C3-1,0,1,20),'Grafici KPI'!U$1,FALSE)</f>
        <v>0.45539999999999997</v>
      </c>
      <c r="V3" s="165">
        <f ca="1">VLOOKUP($D3,OFFSET(Sintesi!$B$6,$C3-1,0,1,20),'Grafici KPI'!V$1,FALSE)</f>
        <v>0.43559999999999999</v>
      </c>
      <c r="W3" s="165"/>
      <c r="X3" s="138"/>
      <c r="Z3" s="158" t="s">
        <v>2</v>
      </c>
      <c r="AA3" s="176">
        <v>2</v>
      </c>
      <c r="AB3" s="132"/>
    </row>
    <row r="4" spans="1:28" x14ac:dyDescent="0.35">
      <c r="A4" s="285"/>
      <c r="B4" s="286"/>
      <c r="C4" s="139">
        <v>0</v>
      </c>
      <c r="D4" s="140" t="str">
        <f>$D$49</f>
        <v>% Of Jobs Delivered In Time</v>
      </c>
      <c r="E4" s="136" t="s">
        <v>120</v>
      </c>
      <c r="F4" s="165">
        <f ca="1">VLOOKUP($D4,OFFSET(Sintesi!$B$6,1+$C4,0,26,20),'Grafici KPI'!F$1,FALSE)</f>
        <v>0.76626000000000005</v>
      </c>
      <c r="G4" s="165">
        <f ca="1">VLOOKUP($D4,OFFSET(Sintesi!$B$6,1+$C4,0,26,20),'Grafici KPI'!G$1,FALSE)</f>
        <v>0.76939999999999997</v>
      </c>
      <c r="H4" s="165">
        <f ca="1">VLOOKUP($D4,OFFSET(Sintesi!$B$6,1+$C4,0,26,20),'Grafici KPI'!H$1,FALSE)</f>
        <v>0.77100000000000002</v>
      </c>
      <c r="I4" s="165">
        <f ca="1">VLOOKUP($D4,OFFSET(Sintesi!$B$6,1+$C4,0,26,20),'Grafici KPI'!I$1,FALSE)</f>
        <v>0.76888999999999996</v>
      </c>
      <c r="J4" s="165">
        <f ca="1">VLOOKUP($D4,OFFSET(Sintesi!$B$6,1+$C4,0,26,20),'Grafici KPI'!J$1,FALSE)</f>
        <v>0.76742999999999995</v>
      </c>
      <c r="K4" s="165">
        <f ca="1">VLOOKUP($D4,OFFSET(Sintesi!$B$6,1+$C4,0,26,20),'Grafici KPI'!K$1,FALSE)</f>
        <v>0.76971000000000001</v>
      </c>
      <c r="L4" s="165">
        <f ca="1">VLOOKUP($D4,OFFSET(Sintesi!$B$6,1+$C4,0,26,20),'Grafici KPI'!L$1,FALSE)</f>
        <v>0.76751999999999998</v>
      </c>
      <c r="M4" s="165">
        <f ca="1">VLOOKUP($D4,OFFSET(Sintesi!$B$6,1+$C4,0,26,20),'Grafici KPI'!M$1,FALSE)</f>
        <v>0.76275000000000004</v>
      </c>
      <c r="N4" s="165">
        <f ca="1">VLOOKUP($D4,OFFSET(Sintesi!$B$6,1+$C4,0,26,20),'Grafici KPI'!N$1,FALSE)</f>
        <v>0.76173000000000002</v>
      </c>
      <c r="O4" s="165">
        <f ca="1">VLOOKUP($D4,OFFSET(Sintesi!$B$6,1+$C4,0,26,20),'Grafici KPI'!O$1,FALSE)</f>
        <v>0.75690999999999997</v>
      </c>
      <c r="P4" s="165">
        <f ca="1">VLOOKUP($D4,OFFSET(Sintesi!$B$6,1+$C4,0,26,20),'Grafici KPI'!P$1,FALSE)</f>
        <v>0.74934000000000001</v>
      </c>
      <c r="Q4" s="165">
        <f ca="1">VLOOKUP($D4,OFFSET(Sintesi!$B$6,1+$C4,0,26,20),'Grafici KPI'!Q$1,FALSE)</f>
        <v>0.74553000000000003</v>
      </c>
      <c r="R4" s="165">
        <f ca="1">VLOOKUP($D4,OFFSET(Sintesi!$B$6,1+$C4,0,26,20),'Grafici KPI'!R$1,FALSE)</f>
        <v>0.73370000000000002</v>
      </c>
      <c r="S4" s="165">
        <f ca="1">VLOOKUP($D4,OFFSET(Sintesi!$B$6,1+$C4,0,26,20),'Grafici KPI'!S$1,FALSE)</f>
        <v>0.69355</v>
      </c>
      <c r="T4" s="165">
        <f ca="1">VLOOKUP($D4,OFFSET(Sintesi!$B$6,1+$C4,0,26,20),'Grafici KPI'!T$1,FALSE)</f>
        <v>0.67071000000000003</v>
      </c>
      <c r="U4" s="165">
        <f ca="1">VLOOKUP($D4,OFFSET(Sintesi!$B$6,1+$C4,0,26,20),'Grafici KPI'!U$1,FALSE)</f>
        <v>0.6472</v>
      </c>
      <c r="V4" s="165">
        <f ca="1">VLOOKUP($D4,OFFSET(Sintesi!$B$6,1+$C4,0,26,20),'Grafici KPI'!V$1,FALSE)</f>
        <v>0.63207999999999998</v>
      </c>
      <c r="W4" s="165"/>
      <c r="X4" s="138"/>
      <c r="Z4" s="158" t="s">
        <v>9</v>
      </c>
      <c r="AA4" s="176">
        <v>3</v>
      </c>
      <c r="AB4" s="132"/>
    </row>
    <row r="5" spans="1:28" x14ac:dyDescent="0.35">
      <c r="A5" s="285"/>
      <c r="B5" s="286" t="s">
        <v>190</v>
      </c>
      <c r="C5" s="139">
        <f t="shared" ref="C5:C11" si="0">C2+28</f>
        <v>28</v>
      </c>
      <c r="D5" s="140" t="s">
        <v>6</v>
      </c>
      <c r="E5" s="162" t="s">
        <v>118</v>
      </c>
      <c r="F5" s="166">
        <f ca="1">VLOOKUP($D5,OFFSET(Sintesi!$B$6,1+$C5,0,26,20),'Grafici KPI'!F$1,FALSE)</f>
        <v>24.972940000000001</v>
      </c>
      <c r="G5" s="166">
        <f ca="1">VLOOKUP($D5,OFFSET(Sintesi!$B$6,1+$C5,0,26,20),'Grafici KPI'!G$1,FALSE)</f>
        <v>24.456009999999999</v>
      </c>
      <c r="H5" s="166">
        <f ca="1">VLOOKUP($D5,OFFSET(Sintesi!$B$6,1+$C5,0,26,20),'Grafici KPI'!H$1,FALSE)</f>
        <v>24.109000000000002</v>
      </c>
      <c r="I5" s="166">
        <f ca="1">VLOOKUP($D5,OFFSET(Sintesi!$B$6,1+$C5,0,26,20),'Grafici KPI'!I$1,FALSE)</f>
        <v>23.979679999999998</v>
      </c>
      <c r="J5" s="166">
        <f ca="1">VLOOKUP($D5,OFFSET(Sintesi!$B$6,1+$C5,0,26,20),'Grafici KPI'!J$1,FALSE)</f>
        <v>23.633489999999998</v>
      </c>
      <c r="K5" s="166">
        <f ca="1">VLOOKUP($D5,OFFSET(Sintesi!$B$6,1+$C5,0,26,20),'Grafici KPI'!K$1,FALSE)</f>
        <v>23.167249999999999</v>
      </c>
      <c r="L5" s="166">
        <f ca="1">VLOOKUP($D5,OFFSET(Sintesi!$B$6,1+$C5,0,26,20),'Grafici KPI'!L$1,FALSE)</f>
        <v>22.6858</v>
      </c>
      <c r="M5" s="166">
        <f ca="1">VLOOKUP($D5,OFFSET(Sintesi!$B$6,1+$C5,0,26,20),'Grafici KPI'!M$1,FALSE)</f>
        <v>22.069199999999999</v>
      </c>
      <c r="N5" s="166">
        <f ca="1">VLOOKUP($D5,OFFSET(Sintesi!$B$6,1+$C5,0,26,20),'Grafici KPI'!N$1,FALSE)</f>
        <v>20.951370000000001</v>
      </c>
      <c r="O5" s="166">
        <f ca="1">VLOOKUP($D5,OFFSET(Sintesi!$B$6,1+$C5,0,26,20),'Grafici KPI'!O$1,FALSE)</f>
        <v>19.874549999999999</v>
      </c>
      <c r="P5" s="166">
        <f ca="1">VLOOKUP($D5,OFFSET(Sintesi!$B$6,1+$C5,0,26,20),'Grafici KPI'!P$1,FALSE)</f>
        <v>18.180599999999998</v>
      </c>
      <c r="Q5" s="166">
        <f ca="1">VLOOKUP($D5,OFFSET(Sintesi!$B$6,1+$C5,0,26,20),'Grafici KPI'!Q$1,FALSE)</f>
        <v>17.087589999999999</v>
      </c>
      <c r="R5" s="166">
        <f ca="1">VLOOKUP($D5,OFFSET(Sintesi!$B$6,1+$C5,0,26,20),'Grafici KPI'!R$1,FALSE)</f>
        <v>16.171530000000001</v>
      </c>
      <c r="S5" s="166">
        <f ca="1">VLOOKUP($D5,OFFSET(Sintesi!$B$6,1+$C5,0,26,20),'Grafici KPI'!S$1,FALSE)</f>
        <v>15.12988</v>
      </c>
      <c r="T5" s="166"/>
      <c r="U5" s="166"/>
      <c r="V5" s="166"/>
      <c r="W5" s="166"/>
      <c r="X5" s="138"/>
      <c r="Z5" s="158" t="s">
        <v>10</v>
      </c>
      <c r="AA5" s="176">
        <v>4</v>
      </c>
      <c r="AB5" s="132"/>
    </row>
    <row r="6" spans="1:28" x14ac:dyDescent="0.35">
      <c r="A6" s="285"/>
      <c r="B6" s="286"/>
      <c r="C6" s="139">
        <f t="shared" si="0"/>
        <v>28</v>
      </c>
      <c r="D6" s="140" t="s">
        <v>117</v>
      </c>
      <c r="E6" s="162" t="s">
        <v>119</v>
      </c>
      <c r="F6" s="166">
        <f ca="1">VLOOKUP($D6,OFFSET(Sintesi!$B$6,$C6-1,0,1,20),'Grafici KPI'!F$1,FALSE)</f>
        <v>1</v>
      </c>
      <c r="G6" s="166">
        <f ca="1">VLOOKUP($D6,OFFSET(Sintesi!$B$6,$C6-1,0,1,20),'Grafici KPI'!G$1,FALSE)</f>
        <v>0.99</v>
      </c>
      <c r="H6" s="166">
        <f ca="1">VLOOKUP($D6,OFFSET(Sintesi!$B$6,$C6-1,0,1,20),'Grafici KPI'!H$1,FALSE)</f>
        <v>0.93176470588235294</v>
      </c>
      <c r="I6" s="166">
        <f ca="1">VLOOKUP($D6,OFFSET(Sintesi!$B$6,$C6-1,0,1,20),'Grafici KPI'!I$1,FALSE)</f>
        <v>0.87352941176470589</v>
      </c>
      <c r="J6" s="166">
        <f ca="1">VLOOKUP($D6,OFFSET(Sintesi!$B$6,$C6-1,0,1,20),'Grafici KPI'!J$1,FALSE)</f>
        <v>0.81529411764705884</v>
      </c>
      <c r="K6" s="166">
        <f ca="1">VLOOKUP($D6,OFFSET(Sintesi!$B$6,$C6-1,0,1,20),'Grafici KPI'!K$1,FALSE)</f>
        <v>0.75705882352941178</v>
      </c>
      <c r="L6" s="166">
        <f ca="1">VLOOKUP($D6,OFFSET(Sintesi!$B$6,$C6-1,0,1,20),'Grafici KPI'!L$1,FALSE)</f>
        <v>0.69882352941176473</v>
      </c>
      <c r="M6" s="166">
        <f ca="1">VLOOKUP($D6,OFFSET(Sintesi!$B$6,$C6-1,0,1,20),'Grafici KPI'!M$1,FALSE)</f>
        <v>0.64058823529411768</v>
      </c>
      <c r="N6" s="166">
        <f ca="1">VLOOKUP($D6,OFFSET(Sintesi!$B$6,$C6-1,0,1,20),'Grafici KPI'!N$1,FALSE)</f>
        <v>0.58235294117647063</v>
      </c>
      <c r="O6" s="166">
        <f ca="1">VLOOKUP($D6,OFFSET(Sintesi!$B$6,$C6-1,0,1,20),'Grafici KPI'!O$1,FALSE)</f>
        <v>0.52411764705882358</v>
      </c>
      <c r="P6" s="166">
        <f ca="1">VLOOKUP($D6,OFFSET(Sintesi!$B$6,$C6-1,0,1,20),'Grafici KPI'!P$1,FALSE)</f>
        <v>0.46588235294117647</v>
      </c>
      <c r="Q6" s="166">
        <f ca="1">VLOOKUP($D6,OFFSET(Sintesi!$B$6,$C6-1,0,1,20),'Grafici KPI'!Q$1,FALSE)</f>
        <v>0.43676470588235294</v>
      </c>
      <c r="R6" s="166">
        <f ca="1">VLOOKUP($D6,OFFSET(Sintesi!$B$6,$C6-1,0,1,20),'Grafici KPI'!R$1,FALSE)</f>
        <v>0.40764705882352942</v>
      </c>
      <c r="S6" s="166">
        <f ca="1">VLOOKUP($D6,OFFSET(Sintesi!$B$6,$C6-1,0,1,20),'Grafici KPI'!S$1,FALSE)</f>
        <v>0.37852941176470589</v>
      </c>
      <c r="T6" s="166"/>
      <c r="U6" s="166"/>
      <c r="V6" s="166"/>
      <c r="W6" s="166"/>
      <c r="X6" s="138"/>
      <c r="Z6" s="158" t="s">
        <v>11</v>
      </c>
      <c r="AA6" s="176">
        <v>5</v>
      </c>
      <c r="AB6" s="132"/>
    </row>
    <row r="7" spans="1:28" x14ac:dyDescent="0.35">
      <c r="A7" s="285"/>
      <c r="B7" s="286"/>
      <c r="C7" s="139">
        <f t="shared" si="0"/>
        <v>28</v>
      </c>
      <c r="D7" s="140" t="str">
        <f>$D$49</f>
        <v>% Of Jobs Delivered In Time</v>
      </c>
      <c r="E7" s="162" t="s">
        <v>120</v>
      </c>
      <c r="F7" s="166">
        <f ca="1">VLOOKUP($D7,OFFSET(Sintesi!$B$6,1+$C7,0,26,20),'Grafici KPI'!F$1,FALSE)</f>
        <v>0.76626000000000005</v>
      </c>
      <c r="G7" s="166">
        <f ca="1">VLOOKUP($D7,OFFSET(Sintesi!$B$6,1+$C7,0,26,20),'Grafici KPI'!G$1,FALSE)</f>
        <v>0.76898</v>
      </c>
      <c r="H7" s="166">
        <f ca="1">VLOOKUP($D7,OFFSET(Sintesi!$B$6,1+$C7,0,26,20),'Grafici KPI'!H$1,FALSE)</f>
        <v>0.77373000000000003</v>
      </c>
      <c r="I7" s="166">
        <f ca="1">VLOOKUP($D7,OFFSET(Sintesi!$B$6,1+$C7,0,26,20),'Grafici KPI'!I$1,FALSE)</f>
        <v>0.77273000000000003</v>
      </c>
      <c r="J7" s="166">
        <f ca="1">VLOOKUP($D7,OFFSET(Sintesi!$B$6,1+$C7,0,26,20),'Grafici KPI'!J$1,FALSE)</f>
        <v>0.77698999999999996</v>
      </c>
      <c r="K7" s="166">
        <f ca="1">VLOOKUP($D7,OFFSET(Sintesi!$B$6,1+$C7,0,26,20),'Grafici KPI'!K$1,FALSE)</f>
        <v>0.78156000000000003</v>
      </c>
      <c r="L7" s="166">
        <f ca="1">VLOOKUP($D7,OFFSET(Sintesi!$B$6,1+$C7,0,26,20),'Grafici KPI'!L$1,FALSE)</f>
        <v>0.78408</v>
      </c>
      <c r="M7" s="166">
        <f ca="1">VLOOKUP($D7,OFFSET(Sintesi!$B$6,1+$C7,0,26,20),'Grafici KPI'!M$1,FALSE)</f>
        <v>0.78629000000000004</v>
      </c>
      <c r="N7" s="166">
        <f ca="1">VLOOKUP($D7,OFFSET(Sintesi!$B$6,1+$C7,0,26,20),'Grafici KPI'!N$1,FALSE)</f>
        <v>0.79310999999999998</v>
      </c>
      <c r="O7" s="166">
        <f ca="1">VLOOKUP($D7,OFFSET(Sintesi!$B$6,1+$C7,0,26,20),'Grafici KPI'!O$1,FALSE)</f>
        <v>0.79178999999999999</v>
      </c>
      <c r="P7" s="166">
        <f ca="1">VLOOKUP($D7,OFFSET(Sintesi!$B$6,1+$C7,0,26,20),'Grafici KPI'!P$1,FALSE)</f>
        <v>0.78715999999999997</v>
      </c>
      <c r="Q7" s="166">
        <f ca="1">VLOOKUP($D7,OFFSET(Sintesi!$B$6,1+$C7,0,26,20),'Grafici KPI'!Q$1,FALSE)</f>
        <v>0.78242999999999996</v>
      </c>
      <c r="R7" s="166">
        <f ca="1">VLOOKUP($D7,OFFSET(Sintesi!$B$6,1+$C7,0,26,20),'Grafici KPI'!R$1,FALSE)</f>
        <v>0.76668000000000003</v>
      </c>
      <c r="S7" s="166">
        <f ca="1">VLOOKUP($D7,OFFSET(Sintesi!$B$6,1+$C7,0,26,20),'Grafici KPI'!S$1,FALSE)</f>
        <v>0.74509999999999998</v>
      </c>
      <c r="T7" s="166"/>
      <c r="U7" s="166"/>
      <c r="V7" s="166"/>
      <c r="W7" s="166"/>
      <c r="X7" s="138"/>
    </row>
    <row r="8" spans="1:28" x14ac:dyDescent="0.35">
      <c r="A8" s="285"/>
      <c r="B8" s="286" t="s">
        <v>191</v>
      </c>
      <c r="C8" s="139">
        <f t="shared" si="0"/>
        <v>56</v>
      </c>
      <c r="D8" s="140" t="s">
        <v>6</v>
      </c>
      <c r="E8" s="163" t="s">
        <v>118</v>
      </c>
      <c r="F8" s="167">
        <f ca="1">VLOOKUP($D8,OFFSET(Sintesi!$B$6,1+$C8,0,26,20),'Grafici KPI'!F$1,FALSE)</f>
        <v>24.972940000000001</v>
      </c>
      <c r="G8" s="167">
        <f ca="1">VLOOKUP($D8,OFFSET(Sintesi!$B$6,1+$C8,0,26,20),'Grafici KPI'!G$1,FALSE)</f>
        <v>24.369700000000002</v>
      </c>
      <c r="H8" s="167">
        <f ca="1">VLOOKUP($D8,OFFSET(Sintesi!$B$6,1+$C8,0,26,20),'Grafici KPI'!H$1,FALSE)</f>
        <v>24.11176</v>
      </c>
      <c r="I8" s="167">
        <f ca="1">VLOOKUP($D8,OFFSET(Sintesi!$B$6,1+$C8,0,26,20),'Grafici KPI'!I$1,FALSE)</f>
        <v>23.987169999999999</v>
      </c>
      <c r="J8" s="167">
        <f ca="1">VLOOKUP($D8,OFFSET(Sintesi!$B$6,1+$C8,0,26,20),'Grafici KPI'!J$1,FALSE)</f>
        <v>23.562439999999999</v>
      </c>
      <c r="K8" s="167">
        <f ca="1">VLOOKUP($D8,OFFSET(Sintesi!$B$6,1+$C8,0,26,20),'Grafici KPI'!K$1,FALSE)</f>
        <v>23.27064</v>
      </c>
      <c r="L8" s="167">
        <f ca="1">VLOOKUP($D8,OFFSET(Sintesi!$B$6,1+$C8,0,26,20),'Grafici KPI'!L$1,FALSE)</f>
        <v>22.9663</v>
      </c>
      <c r="M8" s="167">
        <f ca="1">VLOOKUP($D8,OFFSET(Sintesi!$B$6,1+$C8,0,26,20),'Grafici KPI'!M$1,FALSE)</f>
        <v>22.23415</v>
      </c>
      <c r="N8" s="167">
        <f ca="1">VLOOKUP($D8,OFFSET(Sintesi!$B$6,1+$C8,0,26,20),'Grafici KPI'!N$1,FALSE)</f>
        <v>21.582999999999998</v>
      </c>
      <c r="O8" s="167">
        <f ca="1">VLOOKUP($D8,OFFSET(Sintesi!$B$6,1+$C8,0,26,20),'Grafici KPI'!O$1,FALSE)</f>
        <v>20.805289999999999</v>
      </c>
      <c r="P8" s="167">
        <f ca="1">VLOOKUP($D8,OFFSET(Sintesi!$B$6,1+$C8,0,26,20),'Grafici KPI'!P$1,FALSE)</f>
        <v>19.721160000000001</v>
      </c>
      <c r="Q8" s="167">
        <f ca="1">VLOOKUP($D8,OFFSET(Sintesi!$B$6,1+$C8,0,26,20),'Grafici KPI'!Q$1,FALSE)</f>
        <v>18.471350000000001</v>
      </c>
      <c r="R8" s="167">
        <f ca="1">VLOOKUP($D8,OFFSET(Sintesi!$B$6,1+$C8,0,26,20),'Grafici KPI'!R$1,FALSE)</f>
        <v>16.805520000000001</v>
      </c>
      <c r="S8" s="167"/>
      <c r="T8" s="167"/>
      <c r="U8" s="167"/>
      <c r="V8" s="167"/>
      <c r="W8" s="167"/>
      <c r="X8" s="138"/>
    </row>
    <row r="9" spans="1:28" x14ac:dyDescent="0.35">
      <c r="A9" s="285"/>
      <c r="B9" s="286"/>
      <c r="C9" s="139">
        <f t="shared" si="0"/>
        <v>56</v>
      </c>
      <c r="D9" s="140" t="s">
        <v>117</v>
      </c>
      <c r="E9" s="163" t="s">
        <v>119</v>
      </c>
      <c r="F9" s="167">
        <f ca="1">VLOOKUP($D9,OFFSET(Sintesi!$B$6,$C9-1,0,1,20),'Grafici KPI'!F$1,FALSE)</f>
        <v>1</v>
      </c>
      <c r="G9" s="167">
        <f ca="1">VLOOKUP($D9,OFFSET(Sintesi!$B$6,$C9-1,0,1,20),'Grafici KPI'!G$1,FALSE)</f>
        <v>0.99</v>
      </c>
      <c r="H9" s="167">
        <f ca="1">VLOOKUP($D9,OFFSET(Sintesi!$B$6,$C9-1,0,1,20),'Grafici KPI'!H$1,FALSE)</f>
        <v>0.9405</v>
      </c>
      <c r="I9" s="167">
        <f ca="1">VLOOKUP($D9,OFFSET(Sintesi!$B$6,$C9-1,0,1,20),'Grafici KPI'!I$1,FALSE)</f>
        <v>0.89100000000000001</v>
      </c>
      <c r="J9" s="167">
        <f ca="1">VLOOKUP($D9,OFFSET(Sintesi!$B$6,$C9-1,0,1,20),'Grafici KPI'!J$1,FALSE)</f>
        <v>0.84150000000000003</v>
      </c>
      <c r="K9" s="167">
        <f ca="1">VLOOKUP($D9,OFFSET(Sintesi!$B$6,$C9-1,0,1,20),'Grafici KPI'!K$1,FALSE)</f>
        <v>0.79200000000000004</v>
      </c>
      <c r="L9" s="167">
        <f ca="1">VLOOKUP($D9,OFFSET(Sintesi!$B$6,$C9-1,0,1,20),'Grafici KPI'!L$1,FALSE)</f>
        <v>0.74250000000000005</v>
      </c>
      <c r="M9" s="167">
        <f ca="1">VLOOKUP($D9,OFFSET(Sintesi!$B$6,$C9-1,0,1,20),'Grafici KPI'!M$1,FALSE)</f>
        <v>0.69299999999999995</v>
      </c>
      <c r="N9" s="167">
        <f ca="1">VLOOKUP($D9,OFFSET(Sintesi!$B$6,$C9-1,0,1,20),'Grafici KPI'!N$1,FALSE)</f>
        <v>0.64349999999999996</v>
      </c>
      <c r="O9" s="167">
        <f ca="1">VLOOKUP($D9,OFFSET(Sintesi!$B$6,$C9-1,0,1,20),'Grafici KPI'!O$1,FALSE)</f>
        <v>0.59399999999999997</v>
      </c>
      <c r="P9" s="167">
        <f ca="1">VLOOKUP($D9,OFFSET(Sintesi!$B$6,$C9-1,0,1,20),'Grafici KPI'!P$1,FALSE)</f>
        <v>0.54449999999999998</v>
      </c>
      <c r="Q9" s="167">
        <f ca="1">VLOOKUP($D9,OFFSET(Sintesi!$B$6,$C9-1,0,1,20),'Grafici KPI'!Q$1,FALSE)</f>
        <v>0.495</v>
      </c>
      <c r="R9" s="167">
        <f ca="1">VLOOKUP($D9,OFFSET(Sintesi!$B$6,$C9-1,0,1,20),'Grafici KPI'!R$1,FALSE)</f>
        <v>0.44550000000000001</v>
      </c>
      <c r="S9" s="167"/>
      <c r="T9" s="167"/>
      <c r="U9" s="167"/>
      <c r="V9" s="167"/>
      <c r="W9" s="167"/>
      <c r="X9" s="138"/>
    </row>
    <row r="10" spans="1:28" x14ac:dyDescent="0.35">
      <c r="A10" s="285"/>
      <c r="B10" s="286"/>
      <c r="C10" s="139">
        <f t="shared" si="0"/>
        <v>56</v>
      </c>
      <c r="D10" s="140" t="str">
        <f>$D$49</f>
        <v>% Of Jobs Delivered In Time</v>
      </c>
      <c r="E10" s="163" t="s">
        <v>120</v>
      </c>
      <c r="F10" s="167">
        <f ca="1">VLOOKUP($D10,OFFSET(Sintesi!$B$6,1+$C10,0,26,20),'Grafici KPI'!F$1,FALSE)</f>
        <v>0.76626000000000005</v>
      </c>
      <c r="G10" s="167">
        <f ca="1">VLOOKUP($D10,OFFSET(Sintesi!$B$6,1+$C10,0,26,20),'Grafici KPI'!G$1,FALSE)</f>
        <v>0.76819000000000004</v>
      </c>
      <c r="H10" s="167">
        <f ca="1">VLOOKUP($D10,OFFSET(Sintesi!$B$6,1+$C10,0,26,20),'Grafici KPI'!H$1,FALSE)</f>
        <v>0.77073999999999998</v>
      </c>
      <c r="I10" s="167">
        <f ca="1">VLOOKUP($D10,OFFSET(Sintesi!$B$6,1+$C10,0,26,20),'Grafici KPI'!I$1,FALSE)</f>
        <v>0.76698999999999995</v>
      </c>
      <c r="J10" s="167">
        <f ca="1">VLOOKUP($D10,OFFSET(Sintesi!$B$6,1+$C10,0,26,20),'Grafici KPI'!J$1,FALSE)</f>
        <v>0.77039000000000002</v>
      </c>
      <c r="K10" s="167">
        <f ca="1">VLOOKUP($D10,OFFSET(Sintesi!$B$6,1+$C10,0,26,20),'Grafici KPI'!K$1,FALSE)</f>
        <v>0.77141999999999999</v>
      </c>
      <c r="L10" s="167">
        <f ca="1">VLOOKUP($D10,OFFSET(Sintesi!$B$6,1+$C10,0,26,20),'Grafici KPI'!L$1,FALSE)</f>
        <v>0.76490999999999998</v>
      </c>
      <c r="M10" s="167">
        <f ca="1">VLOOKUP($D10,OFFSET(Sintesi!$B$6,1+$C10,0,26,20),'Grafici KPI'!M$1,FALSE)</f>
        <v>0.76856999999999998</v>
      </c>
      <c r="N10" s="167">
        <f ca="1">VLOOKUP($D10,OFFSET(Sintesi!$B$6,1+$C10,0,26,20),'Grafici KPI'!N$1,FALSE)</f>
        <v>0.75882000000000005</v>
      </c>
      <c r="O10" s="167">
        <f ca="1">VLOOKUP($D10,OFFSET(Sintesi!$B$6,1+$C10,0,26,20),'Grafici KPI'!O$1,FALSE)</f>
        <v>0.75202000000000002</v>
      </c>
      <c r="P10" s="167">
        <f ca="1">VLOOKUP($D10,OFFSET(Sintesi!$B$6,1+$C10,0,26,20),'Grafici KPI'!P$1,FALSE)</f>
        <v>0.73875000000000002</v>
      </c>
      <c r="Q10" s="167">
        <f ca="1">VLOOKUP($D10,OFFSET(Sintesi!$B$6,1+$C10,0,26,20),'Grafici KPI'!Q$1,FALSE)</f>
        <v>0.69801000000000002</v>
      </c>
      <c r="R10" s="167">
        <f ca="1">VLOOKUP($D10,OFFSET(Sintesi!$B$6,1+$C10,0,26,20),'Grafici KPI'!R$1,FALSE)</f>
        <v>0.65595000000000003</v>
      </c>
      <c r="S10" s="167"/>
      <c r="T10" s="167"/>
      <c r="U10" s="167"/>
      <c r="V10" s="167"/>
      <c r="W10" s="167"/>
      <c r="X10" s="138"/>
    </row>
    <row r="11" spans="1:28" x14ac:dyDescent="0.35">
      <c r="A11" s="285"/>
      <c r="B11" s="286" t="s">
        <v>192</v>
      </c>
      <c r="C11" s="139">
        <f t="shared" si="0"/>
        <v>84</v>
      </c>
      <c r="D11" s="140" t="s">
        <v>6</v>
      </c>
      <c r="E11" s="164" t="s">
        <v>118</v>
      </c>
      <c r="F11" s="168">
        <f ca="1">VLOOKUP($D11,OFFSET(Sintesi!$B$6,1+$C11,0,26,20),'Grafici KPI'!F$1,FALSE)</f>
        <v>24.972940000000001</v>
      </c>
      <c r="G11" s="168">
        <f ca="1">VLOOKUP($D11,OFFSET(Sintesi!$B$6,1+$C11,0,26,20),'Grafici KPI'!G$1,FALSE)</f>
        <v>23.511869999999998</v>
      </c>
      <c r="H11" s="168">
        <f ca="1">VLOOKUP($D11,OFFSET(Sintesi!$B$6,1+$C11,0,26,20),'Grafici KPI'!H$1,FALSE)</f>
        <v>23.105450000000001</v>
      </c>
      <c r="I11" s="168">
        <f ca="1">VLOOKUP($D11,OFFSET(Sintesi!$B$6,1+$C11,0,26,20),'Grafici KPI'!I$1,FALSE)</f>
        <v>22.58982</v>
      </c>
      <c r="J11" s="168">
        <f ca="1">VLOOKUP($D11,OFFSET(Sintesi!$B$6,1+$C11,0,26,20),'Grafici KPI'!J$1,FALSE)</f>
        <v>21.992850000000001</v>
      </c>
      <c r="K11" s="168">
        <f ca="1">VLOOKUP($D11,OFFSET(Sintesi!$B$6,1+$C11,0,26,20),'Grafici KPI'!K$1,FALSE)</f>
        <v>21.221319999999999</v>
      </c>
      <c r="L11" s="168">
        <f ca="1">VLOOKUP($D11,OFFSET(Sintesi!$B$6,1+$C11,0,26,20),'Grafici KPI'!L$1,FALSE)</f>
        <v>20.423739999999999</v>
      </c>
      <c r="M11" s="168">
        <f ca="1">VLOOKUP($D11,OFFSET(Sintesi!$B$6,1+$C11,0,26,20),'Grafici KPI'!M$1,FALSE)</f>
        <v>19.49811</v>
      </c>
      <c r="N11" s="168">
        <f ca="1">VLOOKUP($D11,OFFSET(Sintesi!$B$6,1+$C11,0,26,20),'Grafici KPI'!N$1,FALSE)</f>
        <v>18.374420000000001</v>
      </c>
      <c r="O11" s="168">
        <f ca="1">VLOOKUP($D11,OFFSET(Sintesi!$B$6,1+$C11,0,26,20),'Grafici KPI'!O$1,FALSE)</f>
        <v>17.16666</v>
      </c>
      <c r="P11" s="168">
        <f ca="1">VLOOKUP($D11,OFFSET(Sintesi!$B$6,1+$C11,0,26,20),'Grafici KPI'!P$1,FALSE)</f>
        <v>16.44482</v>
      </c>
      <c r="Q11" s="168">
        <f ca="1">VLOOKUP($D11,OFFSET(Sintesi!$B$6,1+$C11,0,26,20),'Grafici KPI'!Q$1,FALSE)</f>
        <v>15.75225</v>
      </c>
      <c r="R11" s="168">
        <f ca="1">VLOOKUP($D11,OFFSET(Sintesi!$B$6,1+$C11,0,26,20),'Grafici KPI'!R$1,FALSE)</f>
        <v>14.973509999999999</v>
      </c>
      <c r="S11" s="168">
        <f ca="1">VLOOKUP($D11,OFFSET(Sintesi!$B$6,1+$C11,0,26,20),'Grafici KPI'!S$1,FALSE)</f>
        <v>14.14127</v>
      </c>
      <c r="T11" s="168">
        <f ca="1">VLOOKUP($D11,OFFSET(Sintesi!$B$6,1+$C11,0,26,20),'Grafici KPI'!T$1,FALSE)</f>
        <v>13.21156</v>
      </c>
      <c r="U11" s="168">
        <f ca="1">VLOOKUP($D11,OFFSET(Sintesi!$B$6,1+$C11,0,26,20),'Grafici KPI'!U$1,FALSE)</f>
        <v>12.30533</v>
      </c>
      <c r="V11" s="168">
        <f ca="1">VLOOKUP($D11,OFFSET(Sintesi!$B$6,1+$C11,0,26,20),'Grafici KPI'!V$1,FALSE)</f>
        <v>11.300509999999999</v>
      </c>
      <c r="W11" s="168">
        <f ca="1">VLOOKUP($D11,OFFSET(Sintesi!$B$6,1+$C11,0,26,20),'Grafici KPI'!W$1,FALSE)</f>
        <v>10.26953</v>
      </c>
      <c r="X11" s="138"/>
    </row>
    <row r="12" spans="1:28" x14ac:dyDescent="0.35">
      <c r="A12" s="285"/>
      <c r="B12" s="286"/>
      <c r="C12" s="139">
        <f t="shared" ref="C12:C46" si="1">C9+28</f>
        <v>84</v>
      </c>
      <c r="D12" s="140" t="s">
        <v>117</v>
      </c>
      <c r="E12" s="164" t="s">
        <v>119</v>
      </c>
      <c r="F12" s="168">
        <f ca="1">VLOOKUP($D12,OFFSET(Sintesi!$B$6,$C12-1,0,1,20),'Grafici KPI'!F$1,FALSE)</f>
        <v>1</v>
      </c>
      <c r="G12" s="168">
        <f ca="1">VLOOKUP($D12,OFFSET(Sintesi!$B$6,$C12-1,0,1,20),'Grafici KPI'!G$1,FALSE)</f>
        <v>0.99</v>
      </c>
      <c r="H12" s="168">
        <f ca="1">VLOOKUP($D12,OFFSET(Sintesi!$B$6,$C12-1,0,1,20),'Grafici KPI'!H$1,FALSE)</f>
        <v>0.93176470588235283</v>
      </c>
      <c r="I12" s="168">
        <f ca="1">VLOOKUP($D12,OFFSET(Sintesi!$B$6,$C12-1,0,1,20),'Grafici KPI'!I$1,FALSE)</f>
        <v>0.87352941176470578</v>
      </c>
      <c r="J12" s="168">
        <f ca="1">VLOOKUP($D12,OFFSET(Sintesi!$B$6,$C12-1,0,1,20),'Grafici KPI'!J$1,FALSE)</f>
        <v>0.81529411764705872</v>
      </c>
      <c r="K12" s="168">
        <f ca="1">VLOOKUP($D12,OFFSET(Sintesi!$B$6,$C12-1,0,1,20),'Grafici KPI'!K$1,FALSE)</f>
        <v>0.75705882352941167</v>
      </c>
      <c r="L12" s="168">
        <f ca="1">VLOOKUP($D12,OFFSET(Sintesi!$B$6,$C12-1,0,1,20),'Grafici KPI'!L$1,FALSE)</f>
        <v>0.69882352941176462</v>
      </c>
      <c r="M12" s="168">
        <f ca="1">VLOOKUP($D12,OFFSET(Sintesi!$B$6,$C12-1,0,1,20),'Grafici KPI'!M$1,FALSE)</f>
        <v>0.64058823529411757</v>
      </c>
      <c r="N12" s="168">
        <f ca="1">VLOOKUP($D12,OFFSET(Sintesi!$B$6,$C12-1,0,1,20),'Grafici KPI'!N$1,FALSE)</f>
        <v>0.58235294117647052</v>
      </c>
      <c r="O12" s="168">
        <f ca="1">VLOOKUP($D12,OFFSET(Sintesi!$B$6,$C12-1,0,1,20),'Grafici KPI'!O$1,FALSE)</f>
        <v>0.52411764705882347</v>
      </c>
      <c r="P12" s="168">
        <f ca="1">VLOOKUP($D12,OFFSET(Sintesi!$B$6,$C12-1,0,1,20),'Grafici KPI'!P$1,FALSE)</f>
        <v>0.49499999999999994</v>
      </c>
      <c r="Q12" s="168">
        <f ca="1">VLOOKUP($D12,OFFSET(Sintesi!$B$6,$C12-1,0,1,20),'Grafici KPI'!Q$1,FALSE)</f>
        <v>0.46588235294117641</v>
      </c>
      <c r="R12" s="168">
        <f ca="1">VLOOKUP($D12,OFFSET(Sintesi!$B$6,$C12-1,0,1,20),'Grafici KPI'!R$1,FALSE)</f>
        <v>0.43676470588235289</v>
      </c>
      <c r="S12" s="168">
        <f ca="1">VLOOKUP($D12,OFFSET(Sintesi!$B$6,$C12-1,0,1,20),'Grafici KPI'!S$1,FALSE)</f>
        <v>0.40764705882352936</v>
      </c>
      <c r="T12" s="168">
        <f ca="1">VLOOKUP($D12,OFFSET(Sintesi!$B$6,$C12-1,0,1,20),'Grafici KPI'!T$1,FALSE)</f>
        <v>0.37852941176470584</v>
      </c>
      <c r="U12" s="168">
        <f ca="1">VLOOKUP($D12,OFFSET(Sintesi!$B$6,$C12-1,0,1,20),'Grafici KPI'!U$1,FALSE)</f>
        <v>0.34941176470588231</v>
      </c>
      <c r="V12" s="168">
        <f ca="1">VLOOKUP($D12,OFFSET(Sintesi!$B$6,$C12-1,0,1,20),'Grafici KPI'!V$1,FALSE)</f>
        <v>0.32029411764705878</v>
      </c>
      <c r="W12" s="168">
        <f ca="1">VLOOKUP($D12,OFFSET(Sintesi!$B$6,$C12-1,0,1,20),'Grafici KPI'!W$1,FALSE)</f>
        <v>0.29117647058823526</v>
      </c>
      <c r="X12" s="138"/>
    </row>
    <row r="13" spans="1:28" x14ac:dyDescent="0.35">
      <c r="A13" s="285"/>
      <c r="B13" s="286"/>
      <c r="C13" s="139">
        <f t="shared" si="1"/>
        <v>84</v>
      </c>
      <c r="D13" s="140" t="str">
        <f>$D$49</f>
        <v>% Of Jobs Delivered In Time</v>
      </c>
      <c r="E13" s="164" t="s">
        <v>120</v>
      </c>
      <c r="F13" s="168">
        <f ca="1">VLOOKUP($D13,OFFSET(Sintesi!$B$6,1+$C13,0,26,20),'Grafici KPI'!F$1,FALSE)</f>
        <v>0.76626000000000005</v>
      </c>
      <c r="G13" s="168">
        <f ca="1">VLOOKUP($D13,OFFSET(Sintesi!$B$6,1+$C13,0,26,20),'Grafici KPI'!G$1,FALSE)</f>
        <v>0.78215999999999997</v>
      </c>
      <c r="H13" s="168">
        <f ca="1">VLOOKUP($D13,OFFSET(Sintesi!$B$6,1+$C13,0,26,20),'Grafici KPI'!H$1,FALSE)</f>
        <v>0.78876999999999997</v>
      </c>
      <c r="I13" s="168">
        <f ca="1">VLOOKUP($D13,OFFSET(Sintesi!$B$6,1+$C13,0,26,20),'Grafici KPI'!I$1,FALSE)</f>
        <v>0.79540999999999995</v>
      </c>
      <c r="J13" s="168">
        <f ca="1">VLOOKUP($D13,OFFSET(Sintesi!$B$6,1+$C13,0,26,20),'Grafici KPI'!J$1,FALSE)</f>
        <v>0.80671999999999999</v>
      </c>
      <c r="K13" s="168">
        <f ca="1">VLOOKUP($D13,OFFSET(Sintesi!$B$6,1+$C13,0,26,20),'Grafici KPI'!K$1,FALSE)</f>
        <v>0.81818999999999997</v>
      </c>
      <c r="L13" s="168">
        <f ca="1">VLOOKUP($D13,OFFSET(Sintesi!$B$6,1+$C13,0,26,20),'Grafici KPI'!L$1,FALSE)</f>
        <v>0.82901000000000002</v>
      </c>
      <c r="M13" s="168">
        <f ca="1">VLOOKUP($D13,OFFSET(Sintesi!$B$6,1+$C13,0,26,20),'Grafici KPI'!M$1,FALSE)</f>
        <v>0.84172999999999998</v>
      </c>
      <c r="N13" s="168">
        <f ca="1">VLOOKUP($D13,OFFSET(Sintesi!$B$6,1+$C13,0,26,20),'Grafici KPI'!N$1,FALSE)</f>
        <v>0.85068999999999995</v>
      </c>
      <c r="O13" s="168">
        <f ca="1">VLOOKUP($D13,OFFSET(Sintesi!$B$6,1+$C13,0,26,20),'Grafici KPI'!O$1,FALSE)</f>
        <v>0.85711999999999999</v>
      </c>
      <c r="P13" s="168">
        <f ca="1">VLOOKUP($D13,OFFSET(Sintesi!$B$6,1+$C13,0,26,20),'Grafici KPI'!P$1,FALSE)</f>
        <v>0.85950000000000004</v>
      </c>
      <c r="Q13" s="168">
        <f ca="1">VLOOKUP($D13,OFFSET(Sintesi!$B$6,1+$C13,0,26,20),'Grafici KPI'!Q$1,FALSE)</f>
        <v>0.85719999999999996</v>
      </c>
      <c r="R13" s="168">
        <f ca="1">VLOOKUP($D13,OFFSET(Sintesi!$B$6,1+$C13,0,26,20),'Grafici KPI'!R$1,FALSE)</f>
        <v>0.85411999999999999</v>
      </c>
      <c r="S13" s="168">
        <f ca="1">VLOOKUP($D13,OFFSET(Sintesi!$B$6,1+$C13,0,26,20),'Grafici KPI'!S$1,FALSE)</f>
        <v>0.84279999999999999</v>
      </c>
      <c r="T13" s="168">
        <f ca="1">VLOOKUP($D13,OFFSET(Sintesi!$B$6,1+$C13,0,26,20),'Grafici KPI'!T$1,FALSE)</f>
        <v>0.83057000000000003</v>
      </c>
      <c r="U13" s="168">
        <f ca="1">VLOOKUP($D13,OFFSET(Sintesi!$B$6,1+$C13,0,26,20),'Grafici KPI'!U$1,FALSE)</f>
        <v>0.79835999999999996</v>
      </c>
      <c r="V13" s="168">
        <f ca="1">VLOOKUP($D13,OFFSET(Sintesi!$B$6,1+$C13,0,26,20),'Grafici KPI'!V$1,FALSE)</f>
        <v>0.76215999999999995</v>
      </c>
      <c r="W13" s="168">
        <f ca="1">VLOOKUP($D13,OFFSET(Sintesi!$B$6,1+$C13,0,26,20),'Grafici KPI'!W$1,FALSE)</f>
        <v>0.71223999999999998</v>
      </c>
      <c r="X13" s="138"/>
    </row>
    <row r="14" spans="1:28" x14ac:dyDescent="0.35">
      <c r="A14" s="285"/>
      <c r="B14" s="286" t="s">
        <v>193</v>
      </c>
      <c r="C14" s="139">
        <f t="shared" si="1"/>
        <v>112</v>
      </c>
      <c r="D14" s="140" t="s">
        <v>6</v>
      </c>
      <c r="E14" s="137" t="s">
        <v>118</v>
      </c>
      <c r="F14" s="169">
        <f ca="1">VLOOKUP($D14,OFFSET(Sintesi!$B$6,1+$C14,0,26,20),'Grafici KPI'!F$1,FALSE)</f>
        <v>24.972940000000001</v>
      </c>
      <c r="G14" s="169">
        <f ca="1">VLOOKUP($D14,OFFSET(Sintesi!$B$6,1+$C14,0,26,20),'Grafici KPI'!G$1,FALSE)</f>
        <v>24.378520000000002</v>
      </c>
      <c r="H14" s="169">
        <f ca="1">VLOOKUP($D14,OFFSET(Sintesi!$B$6,1+$C14,0,26,20),'Grafici KPI'!H$1,FALSE)</f>
        <v>24.0548</v>
      </c>
      <c r="I14" s="169">
        <f ca="1">VLOOKUP($D14,OFFSET(Sintesi!$B$6,1+$C14,0,26,20),'Grafici KPI'!I$1,FALSE)</f>
        <v>23.78041</v>
      </c>
      <c r="J14" s="169">
        <f ca="1">VLOOKUP($D14,OFFSET(Sintesi!$B$6,1+$C14,0,26,20),'Grafici KPI'!J$1,FALSE)</f>
        <v>23.78041</v>
      </c>
      <c r="K14" s="169">
        <f ca="1">VLOOKUP($D14,OFFSET(Sintesi!$B$6,1+$C14,0,26,20),'Grafici KPI'!K$1,FALSE)</f>
        <v>22.980319999999999</v>
      </c>
      <c r="L14" s="169">
        <f ca="1">VLOOKUP($D14,OFFSET(Sintesi!$B$6,1+$C14,0,26,20),'Grafici KPI'!L$1,FALSE)</f>
        <v>22.237179999999999</v>
      </c>
      <c r="M14" s="169">
        <f ca="1">VLOOKUP($D14,OFFSET(Sintesi!$B$6,1+$C14,0,26,20),'Grafici KPI'!M$1,FALSE)</f>
        <v>21.39621</v>
      </c>
      <c r="N14" s="169">
        <f ca="1">VLOOKUP($D14,OFFSET(Sintesi!$B$6,1+$C14,0,26,20),'Grafici KPI'!N$1,FALSE)</f>
        <v>20.321619999999999</v>
      </c>
      <c r="O14" s="169">
        <f ca="1">VLOOKUP($D14,OFFSET(Sintesi!$B$6,1+$C14,0,26,20),'Grafici KPI'!O$1,FALSE)</f>
        <v>19.67155</v>
      </c>
      <c r="P14" s="169">
        <f ca="1">VLOOKUP($D14,OFFSET(Sintesi!$B$6,1+$C14,0,26,20),'Grafici KPI'!P$1,FALSE)</f>
        <v>18.941790000000001</v>
      </c>
      <c r="Q14" s="169">
        <f ca="1">VLOOKUP($D14,OFFSET(Sintesi!$B$6,1+$C14,0,26,20),'Grafici KPI'!Q$1,FALSE)</f>
        <v>18.147880000000001</v>
      </c>
      <c r="R14" s="169">
        <f ca="1">VLOOKUP($D14,OFFSET(Sintesi!$B$6,1+$C14,0,26,20),'Grafici KPI'!R$1,FALSE)</f>
        <v>17.214469999999999</v>
      </c>
      <c r="S14" s="169">
        <f ca="1">VLOOKUP($D14,OFFSET(Sintesi!$B$6,1+$C14,0,26,20),'Grafici KPI'!S$1,FALSE)</f>
        <v>16.157499999999999</v>
      </c>
      <c r="T14" s="169">
        <f ca="1">VLOOKUP($D14,OFFSET(Sintesi!$B$6,1+$C14,0,26,20),'Grafici KPI'!T$1,FALSE)</f>
        <v>15.058059999999999</v>
      </c>
      <c r="U14" s="169">
        <f ca="1">VLOOKUP($D14,OFFSET(Sintesi!$B$6,1+$C14,0,26,20),'Grafici KPI'!U$1,FALSE)</f>
        <v>13.88949</v>
      </c>
      <c r="V14" s="169">
        <f ca="1">VLOOKUP($D14,OFFSET(Sintesi!$B$6,1+$C14,0,26,20),'Grafici KPI'!V$1,FALSE)</f>
        <v>12.59324</v>
      </c>
      <c r="W14" s="169">
        <f ca="1">VLOOKUP($D14,OFFSET(Sintesi!$B$6,1+$C14,0,26,20),'Grafici KPI'!W$1,FALSE)</f>
        <v>11.03763</v>
      </c>
      <c r="X14" s="138"/>
    </row>
    <row r="15" spans="1:28" x14ac:dyDescent="0.35">
      <c r="A15" s="285"/>
      <c r="B15" s="286"/>
      <c r="C15" s="139">
        <f t="shared" si="1"/>
        <v>112</v>
      </c>
      <c r="D15" s="140" t="s">
        <v>117</v>
      </c>
      <c r="E15" s="137" t="s">
        <v>119</v>
      </c>
      <c r="F15" s="169">
        <f ca="1">VLOOKUP($D15,OFFSET(Sintesi!$B$6,$C15-1,0,1,20),'Grafici KPI'!F$1,FALSE)</f>
        <v>1</v>
      </c>
      <c r="G15" s="169">
        <f ca="1">VLOOKUP($D15,OFFSET(Sintesi!$B$6,$C15-1,0,1,20),'Grafici KPI'!G$1,FALSE)</f>
        <v>0.99</v>
      </c>
      <c r="H15" s="169">
        <f ca="1">VLOOKUP($D15,OFFSET(Sintesi!$B$6,$C15-1,0,1,20),'Grafici KPI'!H$1,FALSE)</f>
        <v>0.92399999999999993</v>
      </c>
      <c r="I15" s="169">
        <f ca="1">VLOOKUP($D15,OFFSET(Sintesi!$B$6,$C15-1,0,1,20),'Grafici KPI'!I$1,FALSE)</f>
        <v>0.85799999999999998</v>
      </c>
      <c r="J15" s="169">
        <f ca="1">VLOOKUP($D15,OFFSET(Sintesi!$B$6,$C15-1,0,1,20),'Grafici KPI'!J$1,FALSE)</f>
        <v>0.79199999999999993</v>
      </c>
      <c r="K15" s="169">
        <f ca="1">VLOOKUP($D15,OFFSET(Sintesi!$B$6,$C15-1,0,1,20),'Grafici KPI'!K$1,FALSE)</f>
        <v>0.72599999999999998</v>
      </c>
      <c r="L15" s="169">
        <f ca="1">VLOOKUP($D15,OFFSET(Sintesi!$B$6,$C15-1,0,1,20),'Grafici KPI'!L$1,FALSE)</f>
        <v>0.65999999999999992</v>
      </c>
      <c r="M15" s="169">
        <f ca="1">VLOOKUP($D15,OFFSET(Sintesi!$B$6,$C15-1,0,1,20),'Grafici KPI'!M$1,FALSE)</f>
        <v>0.59399999999999997</v>
      </c>
      <c r="N15" s="169">
        <f ca="1">VLOOKUP($D15,OFFSET(Sintesi!$B$6,$C15-1,0,1,20),'Grafici KPI'!N$1,FALSE)</f>
        <v>0.52800000000000002</v>
      </c>
      <c r="O15" s="169">
        <f ca="1">VLOOKUP($D15,OFFSET(Sintesi!$B$6,$C15-1,0,1,20),'Grafici KPI'!O$1,FALSE)</f>
        <v>0.495</v>
      </c>
      <c r="P15" s="169">
        <f ca="1">VLOOKUP($D15,OFFSET(Sintesi!$B$6,$C15-1,0,1,20),'Grafici KPI'!P$1,FALSE)</f>
        <v>0.46199999999999997</v>
      </c>
      <c r="Q15" s="169">
        <f ca="1">VLOOKUP($D15,OFFSET(Sintesi!$B$6,$C15-1,0,1,20),'Grafici KPI'!Q$1,FALSE)</f>
        <v>0.42899999999999999</v>
      </c>
      <c r="R15" s="169">
        <f ca="1">VLOOKUP($D15,OFFSET(Sintesi!$B$6,$C15-1,0,1,20),'Grafici KPI'!R$1,FALSE)</f>
        <v>0.39599999999999996</v>
      </c>
      <c r="S15" s="169">
        <f ca="1">VLOOKUP($D15,OFFSET(Sintesi!$B$6,$C15-1,0,1,20),'Grafici KPI'!S$1,FALSE)</f>
        <v>0.36299999999999999</v>
      </c>
      <c r="T15" s="169">
        <f ca="1">VLOOKUP($D15,OFFSET(Sintesi!$B$6,$C15-1,0,1,20),'Grafici KPI'!T$1,FALSE)</f>
        <v>0.32999999999999996</v>
      </c>
      <c r="U15" s="169">
        <f ca="1">VLOOKUP($D15,OFFSET(Sintesi!$B$6,$C15-1,0,1,20),'Grafici KPI'!U$1,FALSE)</f>
        <v>0.29699999999999999</v>
      </c>
      <c r="V15" s="169">
        <f ca="1">VLOOKUP($D15,OFFSET(Sintesi!$B$6,$C15-1,0,1,20),'Grafici KPI'!V$1,FALSE)</f>
        <v>0.26400000000000001</v>
      </c>
      <c r="W15" s="169">
        <f ca="1">VLOOKUP($D15,OFFSET(Sintesi!$B$6,$C15-1,0,1,20),'Grafici KPI'!W$1,FALSE)</f>
        <v>0.23099999999999998</v>
      </c>
      <c r="X15" s="138"/>
    </row>
    <row r="16" spans="1:28" x14ac:dyDescent="0.35">
      <c r="A16" s="285"/>
      <c r="B16" s="286"/>
      <c r="C16" s="139">
        <f t="shared" si="1"/>
        <v>112</v>
      </c>
      <c r="D16" s="140" t="str">
        <f>$D$49</f>
        <v>% Of Jobs Delivered In Time</v>
      </c>
      <c r="E16" s="137" t="s">
        <v>120</v>
      </c>
      <c r="F16" s="169">
        <f ca="1">VLOOKUP($D16,OFFSET(Sintesi!$B$6,1+$C16,0,26,20),'Grafici KPI'!F$1,FALSE)</f>
        <v>0.76626000000000005</v>
      </c>
      <c r="G16" s="169">
        <f ca="1">VLOOKUP($D16,OFFSET(Sintesi!$B$6,1+$C16,0,26,20),'Grafici KPI'!G$1,FALSE)</f>
        <v>0.77100000000000002</v>
      </c>
      <c r="H16" s="169">
        <f ca="1">VLOOKUP($D16,OFFSET(Sintesi!$B$6,1+$C16,0,26,20),'Grafici KPI'!H$1,FALSE)</f>
        <v>0.77641000000000004</v>
      </c>
      <c r="I16" s="169">
        <f ca="1">VLOOKUP($D16,OFFSET(Sintesi!$B$6,1+$C16,0,26,20),'Grafici KPI'!I$1,FALSE)</f>
        <v>0.77993000000000001</v>
      </c>
      <c r="J16" s="169">
        <f ca="1">VLOOKUP($D16,OFFSET(Sintesi!$B$6,1+$C16,0,26,20),'Grafici KPI'!J$1,FALSE)</f>
        <v>0.77993000000000001</v>
      </c>
      <c r="K16" s="169">
        <f ca="1">VLOOKUP($D16,OFFSET(Sintesi!$B$6,1+$C16,0,26,20),'Grafici KPI'!K$1,FALSE)</f>
        <v>0.78727000000000003</v>
      </c>
      <c r="L16" s="169">
        <f ca="1">VLOOKUP($D16,OFFSET(Sintesi!$B$6,1+$C16,0,26,20),'Grafici KPI'!L$1,FALSE)</f>
        <v>0.79769999999999996</v>
      </c>
      <c r="M16" s="169">
        <f ca="1">VLOOKUP($D16,OFFSET(Sintesi!$B$6,1+$C16,0,26,20),'Grafici KPI'!M$1,FALSE)</f>
        <v>0.80949000000000004</v>
      </c>
      <c r="N16" s="169">
        <f ca="1">VLOOKUP($D16,OFFSET(Sintesi!$B$6,1+$C16,0,26,20),'Grafici KPI'!N$1,FALSE)</f>
        <v>0.82130999999999998</v>
      </c>
      <c r="O16" s="169">
        <f ca="1">VLOOKUP($D16,OFFSET(Sintesi!$B$6,1+$C16,0,26,20),'Grafici KPI'!O$1,FALSE)</f>
        <v>0.82665999999999995</v>
      </c>
      <c r="P16" s="169">
        <f ca="1">VLOOKUP($D16,OFFSET(Sintesi!$B$6,1+$C16,0,26,20),'Grafici KPI'!P$1,FALSE)</f>
        <v>0.83074000000000003</v>
      </c>
      <c r="Q16" s="169">
        <f ca="1">VLOOKUP($D16,OFFSET(Sintesi!$B$6,1+$C16,0,26,20),'Grafici KPI'!Q$1,FALSE)</f>
        <v>0.83792999999999995</v>
      </c>
      <c r="R16" s="169">
        <f ca="1">VLOOKUP($D16,OFFSET(Sintesi!$B$6,1+$C16,0,26,20),'Grafici KPI'!R$1,FALSE)</f>
        <v>0.84028000000000003</v>
      </c>
      <c r="S16" s="169">
        <f ca="1">VLOOKUP($D16,OFFSET(Sintesi!$B$6,1+$C16,0,26,20),'Grafici KPI'!S$1,FALSE)</f>
        <v>0.84421000000000002</v>
      </c>
      <c r="T16" s="169">
        <f ca="1">VLOOKUP($D16,OFFSET(Sintesi!$B$6,1+$C16,0,26,20),'Grafici KPI'!T$1,FALSE)</f>
        <v>0.83828000000000003</v>
      </c>
      <c r="U16" s="169">
        <f ca="1">VLOOKUP($D16,OFFSET(Sintesi!$B$6,1+$C16,0,26,20),'Grafici KPI'!U$1,FALSE)</f>
        <v>0.79944000000000004</v>
      </c>
      <c r="V16" s="169">
        <f ca="1">VLOOKUP($D16,OFFSET(Sintesi!$B$6,1+$C16,0,26,20),'Grafici KPI'!V$1,FALSE)</f>
        <v>0.72704000000000002</v>
      </c>
      <c r="W16" s="169">
        <f ca="1">VLOOKUP($D16,OFFSET(Sintesi!$B$6,1+$C16,0,26,20),'Grafici KPI'!W$1,FALSE)</f>
        <v>0.54183000000000003</v>
      </c>
      <c r="X16" s="138"/>
    </row>
    <row r="17" spans="1:26" x14ac:dyDescent="0.35">
      <c r="A17" s="285" t="s">
        <v>123</v>
      </c>
      <c r="B17" s="286" t="s">
        <v>189</v>
      </c>
      <c r="C17" s="139">
        <f t="shared" si="1"/>
        <v>140</v>
      </c>
      <c r="D17" s="140" t="s">
        <v>6</v>
      </c>
      <c r="E17" s="145" t="s">
        <v>118</v>
      </c>
      <c r="F17" s="170">
        <f ca="1">VLOOKUP($D17,OFFSET(Sintesi!$B$6,1+$C17,0,26,20),'Grafici KPI'!F$1,FALSE)</f>
        <v>24.258310000000002</v>
      </c>
      <c r="G17" s="170">
        <f ca="1">VLOOKUP($D17,OFFSET(Sintesi!$B$6,1+$C17,0,26,20),'Grafici KPI'!G$1,FALSE)</f>
        <v>23.983339999999998</v>
      </c>
      <c r="H17" s="170">
        <f ca="1">VLOOKUP($D17,OFFSET(Sintesi!$B$6,1+$C17,0,26,20),'Grafici KPI'!H$1,FALSE)</f>
        <v>23.853829999999999</v>
      </c>
      <c r="I17" s="170">
        <f ca="1">VLOOKUP($D17,OFFSET(Sintesi!$B$6,1+$C17,0,26,20),'Grafici KPI'!I$1,FALSE)</f>
        <v>23.82169</v>
      </c>
      <c r="J17" s="170">
        <f ca="1">VLOOKUP($D17,OFFSET(Sintesi!$B$6,1+$C17,0,26,20),'Grafici KPI'!J$1,FALSE)</f>
        <v>23.71189</v>
      </c>
      <c r="K17" s="170">
        <f ca="1">VLOOKUP($D17,OFFSET(Sintesi!$B$6,1+$C17,0,26,20),'Grafici KPI'!K$1,FALSE)</f>
        <v>23.510670000000001</v>
      </c>
      <c r="L17" s="170">
        <f ca="1">VLOOKUP($D17,OFFSET(Sintesi!$B$6,1+$C17,0,26,20),'Grafici KPI'!L$1,FALSE)</f>
        <v>23.263359999999999</v>
      </c>
      <c r="M17" s="170">
        <f ca="1">VLOOKUP($D17,OFFSET(Sintesi!$B$6,1+$C17,0,26,20),'Grafici KPI'!M$1,FALSE)</f>
        <v>23.0854</v>
      </c>
      <c r="N17" s="170">
        <f ca="1">VLOOKUP($D17,OFFSET(Sintesi!$B$6,1+$C17,0,26,20),'Grafici KPI'!N$1,FALSE)</f>
        <v>22.871700000000001</v>
      </c>
      <c r="O17" s="170">
        <f ca="1">VLOOKUP($D17,OFFSET(Sintesi!$B$6,1+$C17,0,26,20),'Grafici KPI'!O$1,FALSE)</f>
        <v>22.573609999999999</v>
      </c>
      <c r="P17" s="170">
        <f ca="1">VLOOKUP($D17,OFFSET(Sintesi!$B$6,1+$C17,0,26,20),'Grafici KPI'!P$1,FALSE)</f>
        <v>22.16696</v>
      </c>
      <c r="Q17" s="170">
        <f ca="1">VLOOKUP($D17,OFFSET(Sintesi!$B$6,1+$C17,0,26,20),'Grafici KPI'!Q$1,FALSE)</f>
        <v>21.7681</v>
      </c>
      <c r="R17" s="170">
        <f ca="1">VLOOKUP($D17,OFFSET(Sintesi!$B$6,1+$C17,0,26,20),'Grafici KPI'!R$1,FALSE)</f>
        <v>21.178809999999999</v>
      </c>
      <c r="S17" s="170">
        <f ca="1">VLOOKUP($D17,OFFSET(Sintesi!$B$6,1+$C17,0,26,20),'Grafici KPI'!S$1,FALSE)</f>
        <v>20.476140000000001</v>
      </c>
      <c r="T17" s="170">
        <f ca="1">VLOOKUP($D17,OFFSET(Sintesi!$B$6,1+$C17,0,26,20),'Grafici KPI'!T$1,FALSE)</f>
        <v>19.459320000000002</v>
      </c>
      <c r="U17" s="170">
        <f ca="1">VLOOKUP($D17,OFFSET(Sintesi!$B$6,1+$C17,0,26,20),'Grafici KPI'!U$1,FALSE)</f>
        <v>18.2606</v>
      </c>
      <c r="V17" s="170"/>
      <c r="W17" s="170"/>
      <c r="X17" s="138"/>
      <c r="Z17" s="158"/>
    </row>
    <row r="18" spans="1:26" x14ac:dyDescent="0.35">
      <c r="A18" s="285"/>
      <c r="B18" s="286"/>
      <c r="C18" s="139">
        <f t="shared" si="1"/>
        <v>140</v>
      </c>
      <c r="D18" s="140" t="s">
        <v>117</v>
      </c>
      <c r="E18" s="145" t="s">
        <v>119</v>
      </c>
      <c r="F18" s="170">
        <f ca="1">VLOOKUP($D18,OFFSET(Sintesi!$B$6,$C18-1,0,1,20),'Grafici KPI'!F$1,FALSE)</f>
        <v>1</v>
      </c>
      <c r="G18" s="170">
        <f ca="1">VLOOKUP($D18,OFFSET(Sintesi!$B$6,$C18-1,0,1,20),'Grafici KPI'!G$1,FALSE)</f>
        <v>0.99</v>
      </c>
      <c r="H18" s="170">
        <f ca="1">VLOOKUP($D18,OFFSET(Sintesi!$B$6,$C18-1,0,1,20),'Grafici KPI'!H$1,FALSE)</f>
        <v>0.94874999999999998</v>
      </c>
      <c r="I18" s="170">
        <f ca="1">VLOOKUP($D18,OFFSET(Sintesi!$B$6,$C18-1,0,1,20),'Grafici KPI'!I$1,FALSE)</f>
        <v>0.90749999999999997</v>
      </c>
      <c r="J18" s="170">
        <f ca="1">VLOOKUP($D18,OFFSET(Sintesi!$B$6,$C18-1,0,1,20),'Grafici KPI'!J$1,FALSE)</f>
        <v>0.86624999999999996</v>
      </c>
      <c r="K18" s="170">
        <f ca="1">VLOOKUP($D18,OFFSET(Sintesi!$B$6,$C18-1,0,1,20),'Grafici KPI'!K$1,FALSE)</f>
        <v>0.82499999999999996</v>
      </c>
      <c r="L18" s="170">
        <f ca="1">VLOOKUP($D18,OFFSET(Sintesi!$B$6,$C18-1,0,1,20),'Grafici KPI'!L$1,FALSE)</f>
        <v>0.78374999999999995</v>
      </c>
      <c r="M18" s="170">
        <f ca="1">VLOOKUP($D18,OFFSET(Sintesi!$B$6,$C18-1,0,1,20),'Grafici KPI'!M$1,FALSE)</f>
        <v>0.74249999999999994</v>
      </c>
      <c r="N18" s="170">
        <f ca="1">VLOOKUP($D18,OFFSET(Sintesi!$B$6,$C18-1,0,1,20),'Grafici KPI'!N$1,FALSE)</f>
        <v>0.70124999999999993</v>
      </c>
      <c r="O18" s="170">
        <f ca="1">VLOOKUP($D18,OFFSET(Sintesi!$B$6,$C18-1,0,1,20),'Grafici KPI'!O$1,FALSE)</f>
        <v>0.65999999999999992</v>
      </c>
      <c r="P18" s="170">
        <f ca="1">VLOOKUP($D18,OFFSET(Sintesi!$B$6,$C18-1,0,1,20),'Grafici KPI'!P$1,FALSE)</f>
        <v>0.61875000000000002</v>
      </c>
      <c r="Q18" s="170">
        <f ca="1">VLOOKUP($D18,OFFSET(Sintesi!$B$6,$C18-1,0,1,20),'Grafici KPI'!Q$1,FALSE)</f>
        <v>0.57750000000000001</v>
      </c>
      <c r="R18" s="170">
        <f ca="1">VLOOKUP($D18,OFFSET(Sintesi!$B$6,$C18-1,0,1,20),'Grafici KPI'!R$1,FALSE)</f>
        <v>0.53625</v>
      </c>
      <c r="S18" s="170">
        <f ca="1">VLOOKUP($D18,OFFSET(Sintesi!$B$6,$C18-1,0,1,20),'Grafici KPI'!S$1,FALSE)</f>
        <v>0.495</v>
      </c>
      <c r="T18" s="170">
        <f ca="1">VLOOKUP($D18,OFFSET(Sintesi!$B$6,$C18-1,0,1,20),'Grafici KPI'!T$1,FALSE)</f>
        <v>0.45374999999999999</v>
      </c>
      <c r="U18" s="170">
        <f ca="1">VLOOKUP($D18,OFFSET(Sintesi!$B$6,$C18-1,0,1,20),'Grafici KPI'!U$1,FALSE)</f>
        <v>0.41249999999999998</v>
      </c>
      <c r="V18" s="170"/>
      <c r="W18" s="170"/>
      <c r="X18" s="138"/>
      <c r="Z18" s="158"/>
    </row>
    <row r="19" spans="1:26" x14ac:dyDescent="0.35">
      <c r="A19" s="285"/>
      <c r="B19" s="286"/>
      <c r="C19" s="139">
        <f t="shared" si="1"/>
        <v>140</v>
      </c>
      <c r="D19" s="140" t="str">
        <f>$D$49</f>
        <v>% Of Jobs Delivered In Time</v>
      </c>
      <c r="E19" s="145" t="s">
        <v>120</v>
      </c>
      <c r="F19" s="170">
        <f ca="1">VLOOKUP($D19,OFFSET(Sintesi!$B$6,1+$C19,0,26,20),'Grafici KPI'!F$1,FALSE)</f>
        <v>0.85043000000000002</v>
      </c>
      <c r="G19" s="170">
        <f ca="1">VLOOKUP($D19,OFFSET(Sintesi!$B$6,1+$C19,0,26,20),'Grafici KPI'!G$1,FALSE)</f>
        <v>0.84472000000000003</v>
      </c>
      <c r="H19" s="170">
        <f ca="1">VLOOKUP($D19,OFFSET(Sintesi!$B$6,1+$C19,0,26,20),'Grafici KPI'!H$1,FALSE)</f>
        <v>0.84547000000000005</v>
      </c>
      <c r="I19" s="170">
        <f ca="1">VLOOKUP($D19,OFFSET(Sintesi!$B$6,1+$C19,0,26,20),'Grafici KPI'!I$1,FALSE)</f>
        <v>0.83979000000000004</v>
      </c>
      <c r="J19" s="170">
        <f ca="1">VLOOKUP($D19,OFFSET(Sintesi!$B$6,1+$C19,0,26,20),'Grafici KPI'!J$1,FALSE)</f>
        <v>0.83467000000000002</v>
      </c>
      <c r="K19" s="170">
        <f ca="1">VLOOKUP($D19,OFFSET(Sintesi!$B$6,1+$C19,0,26,20),'Grafici KPI'!K$1,FALSE)</f>
        <v>0.82725000000000004</v>
      </c>
      <c r="L19" s="170">
        <f ca="1">VLOOKUP($D19,OFFSET(Sintesi!$B$6,1+$C19,0,26,20),'Grafici KPI'!L$1,FALSE)</f>
        <v>0.81745000000000001</v>
      </c>
      <c r="M19" s="170">
        <f ca="1">VLOOKUP($D19,OFFSET(Sintesi!$B$6,1+$C19,0,26,20),'Grafici KPI'!M$1,FALSE)</f>
        <v>0.80335000000000001</v>
      </c>
      <c r="N19" s="170">
        <f ca="1">VLOOKUP($D19,OFFSET(Sintesi!$B$6,1+$C19,0,26,20),'Grafici KPI'!N$1,FALSE)</f>
        <v>0.77981</v>
      </c>
      <c r="O19" s="170">
        <f ca="1">VLOOKUP($D19,OFFSET(Sintesi!$B$6,1+$C19,0,26,20),'Grafici KPI'!O$1,FALSE)</f>
        <v>0.74590999999999996</v>
      </c>
      <c r="P19" s="170">
        <f ca="1">VLOOKUP($D19,OFFSET(Sintesi!$B$6,1+$C19,0,26,20),'Grafici KPI'!P$1,FALSE)</f>
        <v>0.71552000000000004</v>
      </c>
      <c r="Q19" s="170">
        <f ca="1">VLOOKUP($D19,OFFSET(Sintesi!$B$6,1+$C19,0,26,20),'Grafici KPI'!Q$1,FALSE)</f>
        <v>0.65835999999999995</v>
      </c>
      <c r="R19" s="170">
        <f ca="1">VLOOKUP($D19,OFFSET(Sintesi!$B$6,1+$C19,0,26,20),'Grafici KPI'!R$1,FALSE)</f>
        <v>0.59397</v>
      </c>
      <c r="S19" s="170">
        <f ca="1">VLOOKUP($D19,OFFSET(Sintesi!$B$6,1+$C19,0,26,20),'Grafici KPI'!S$1,FALSE)</f>
        <v>0.49308000000000002</v>
      </c>
      <c r="T19" s="170">
        <f ca="1">VLOOKUP($D19,OFFSET(Sintesi!$B$6,1+$C19,0,26,20),'Grafici KPI'!T$1,FALSE)</f>
        <v>0.39588000000000001</v>
      </c>
      <c r="U19" s="170">
        <f ca="1">VLOOKUP($D19,OFFSET(Sintesi!$B$6,1+$C19,0,26,20),'Grafici KPI'!U$1,FALSE)</f>
        <v>0.30037000000000003</v>
      </c>
      <c r="V19" s="170"/>
      <c r="W19" s="170"/>
      <c r="X19" s="138"/>
      <c r="Z19" s="158"/>
    </row>
    <row r="20" spans="1:26" x14ac:dyDescent="0.35">
      <c r="A20" s="285"/>
      <c r="B20" s="286" t="s">
        <v>190</v>
      </c>
      <c r="C20" s="139">
        <f t="shared" si="1"/>
        <v>168</v>
      </c>
      <c r="D20" s="140" t="s">
        <v>6</v>
      </c>
      <c r="E20" s="146" t="s">
        <v>118</v>
      </c>
      <c r="F20" s="171">
        <f ca="1">VLOOKUP($D20,OFFSET(Sintesi!$B$6,1+$C20,0,26,20),'Grafici KPI'!F$1,FALSE)</f>
        <v>24.258310000000002</v>
      </c>
      <c r="G20" s="171">
        <f ca="1">VLOOKUP($D20,OFFSET(Sintesi!$B$6,1+$C20,0,26,20),'Grafici KPI'!G$1,FALSE)</f>
        <v>23.96743</v>
      </c>
      <c r="H20" s="171">
        <f ca="1">VLOOKUP($D20,OFFSET(Sintesi!$B$6,1+$C20,0,26,20),'Grafici KPI'!H$1,FALSE)</f>
        <v>23.87425</v>
      </c>
      <c r="I20" s="171">
        <f ca="1">VLOOKUP($D20,OFFSET(Sintesi!$B$6,1+$C20,0,26,20),'Grafici KPI'!I$1,FALSE)</f>
        <v>23.621880000000001</v>
      </c>
      <c r="J20" s="171">
        <f ca="1">VLOOKUP($D20,OFFSET(Sintesi!$B$6,1+$C20,0,26,20),'Grafici KPI'!J$1,FALSE)</f>
        <v>23.4313</v>
      </c>
      <c r="K20" s="171">
        <f ca="1">VLOOKUP($D20,OFFSET(Sintesi!$B$6,1+$C20,0,26,20),'Grafici KPI'!K$1,FALSE)</f>
        <v>23.194579999999998</v>
      </c>
      <c r="L20" s="171">
        <f ca="1">VLOOKUP($D20,OFFSET(Sintesi!$B$6,1+$C20,0,26,20),'Grafici KPI'!L$1,FALSE)</f>
        <v>22.979800000000001</v>
      </c>
      <c r="M20" s="171">
        <f ca="1">VLOOKUP($D20,OFFSET(Sintesi!$B$6,1+$C20,0,26,20),'Grafici KPI'!M$1,FALSE)</f>
        <v>22.55996</v>
      </c>
      <c r="N20" s="171">
        <f ca="1">VLOOKUP($D20,OFFSET(Sintesi!$B$6,1+$C20,0,26,20),'Grafici KPI'!N$1,FALSE)</f>
        <v>22.130030000000001</v>
      </c>
      <c r="O20" s="171">
        <f ca="1">VLOOKUP($D20,OFFSET(Sintesi!$B$6,1+$C20,0,26,20),'Grafici KPI'!O$1,FALSE)</f>
        <v>21.61656</v>
      </c>
      <c r="P20" s="171">
        <f ca="1">VLOOKUP($D20,OFFSET(Sintesi!$B$6,1+$C20,0,26,20),'Grafici KPI'!P$1,FALSE)</f>
        <v>20.794440000000002</v>
      </c>
      <c r="Q20" s="171">
        <f ca="1">VLOOKUP($D20,OFFSET(Sintesi!$B$6,1+$C20,0,26,20),'Grafici KPI'!Q$1,FALSE)</f>
        <v>19.976600000000001</v>
      </c>
      <c r="R20" s="171">
        <f ca="1">VLOOKUP($D20,OFFSET(Sintesi!$B$6,1+$C20,0,26,20),'Grafici KPI'!R$1,FALSE)</f>
        <v>18.214300000000001</v>
      </c>
      <c r="S20" s="171"/>
      <c r="T20" s="171"/>
      <c r="U20" s="171"/>
      <c r="V20" s="171"/>
      <c r="W20" s="171"/>
      <c r="X20" s="138"/>
      <c r="Z20" s="158"/>
    </row>
    <row r="21" spans="1:26" x14ac:dyDescent="0.35">
      <c r="A21" s="285"/>
      <c r="B21" s="286"/>
      <c r="C21" s="139">
        <f t="shared" si="1"/>
        <v>168</v>
      </c>
      <c r="D21" s="140" t="s">
        <v>117</v>
      </c>
      <c r="E21" s="147" t="s">
        <v>119</v>
      </c>
      <c r="F21" s="172">
        <f ca="1">VLOOKUP($D21,OFFSET(Sintesi!$B$6,$C21-1,0,1,20),'Grafici KPI'!F$1,FALSE)</f>
        <v>1</v>
      </c>
      <c r="G21" s="172">
        <f ca="1">VLOOKUP($D21,OFFSET(Sintesi!$B$6,$C21-1,0,1,20),'Grafici KPI'!G$1,FALSE)</f>
        <v>0.99</v>
      </c>
      <c r="H21" s="172">
        <f ca="1">VLOOKUP($D21,OFFSET(Sintesi!$B$6,$C21-1,0,1,20),'Grafici KPI'!H$1,FALSE)</f>
        <v>0.93500000000000005</v>
      </c>
      <c r="I21" s="172">
        <f ca="1">VLOOKUP($D21,OFFSET(Sintesi!$B$6,$C21-1,0,1,20),'Grafici KPI'!I$1,FALSE)</f>
        <v>0.88</v>
      </c>
      <c r="J21" s="172">
        <f ca="1">VLOOKUP($D21,OFFSET(Sintesi!$B$6,$C21-1,0,1,20),'Grafici KPI'!J$1,FALSE)</f>
        <v>0.82500000000000007</v>
      </c>
      <c r="K21" s="172">
        <f ca="1">VLOOKUP($D21,OFFSET(Sintesi!$B$6,$C21-1,0,1,20),'Grafici KPI'!K$1,FALSE)</f>
        <v>0.77</v>
      </c>
      <c r="L21" s="172">
        <f ca="1">VLOOKUP($D21,OFFSET(Sintesi!$B$6,$C21-1,0,1,20),'Grafici KPI'!L$1,FALSE)</f>
        <v>0.71499999999999997</v>
      </c>
      <c r="M21" s="172">
        <f ca="1">VLOOKUP($D21,OFFSET(Sintesi!$B$6,$C21-1,0,1,20),'Grafici KPI'!M$1,FALSE)</f>
        <v>0.66</v>
      </c>
      <c r="N21" s="172">
        <f ca="1">VLOOKUP($D21,OFFSET(Sintesi!$B$6,$C21-1,0,1,20),'Grafici KPI'!N$1,FALSE)</f>
        <v>0.60499999999999998</v>
      </c>
      <c r="O21" s="172">
        <f ca="1">VLOOKUP($D21,OFFSET(Sintesi!$B$6,$C21-1,0,1,20),'Grafici KPI'!O$1,FALSE)</f>
        <v>0.55000000000000004</v>
      </c>
      <c r="P21" s="172">
        <f ca="1">VLOOKUP($D21,OFFSET(Sintesi!$B$6,$C21-1,0,1,20),'Grafici KPI'!P$1,FALSE)</f>
        <v>0.495</v>
      </c>
      <c r="Q21" s="172">
        <f ca="1">VLOOKUP($D21,OFFSET(Sintesi!$B$6,$C21-1,0,1,20),'Grafici KPI'!Q$1,FALSE)</f>
        <v>0.44</v>
      </c>
      <c r="R21" s="172">
        <f ca="1">VLOOKUP($D21,OFFSET(Sintesi!$B$6,$C21-1,0,1,20),'Grafici KPI'!R$1,FALSE)</f>
        <v>0.38500000000000001</v>
      </c>
      <c r="S21" s="172"/>
      <c r="T21" s="172"/>
      <c r="U21" s="172"/>
      <c r="V21" s="172"/>
      <c r="W21" s="172"/>
      <c r="X21" s="138"/>
      <c r="Z21" s="158"/>
    </row>
    <row r="22" spans="1:26" x14ac:dyDescent="0.35">
      <c r="A22" s="285"/>
      <c r="B22" s="286"/>
      <c r="C22" s="139">
        <f t="shared" si="1"/>
        <v>168</v>
      </c>
      <c r="D22" s="140" t="str">
        <f>$D$49</f>
        <v>% Of Jobs Delivered In Time</v>
      </c>
      <c r="E22" s="147" t="s">
        <v>120</v>
      </c>
      <c r="F22" s="172">
        <f ca="1">VLOOKUP($D22,OFFSET(Sintesi!$B$6,1+$C22,0,26,20),'Grafici KPI'!F$1,FALSE)</f>
        <v>0.85043000000000002</v>
      </c>
      <c r="G22" s="172">
        <f ca="1">VLOOKUP($D22,OFFSET(Sintesi!$B$6,1+$C22,0,26,20),'Grafici KPI'!G$1,FALSE)</f>
        <v>0.8468</v>
      </c>
      <c r="H22" s="172">
        <f ca="1">VLOOKUP($D22,OFFSET(Sintesi!$B$6,1+$C22,0,26,20),'Grafici KPI'!H$1,FALSE)</f>
        <v>0.84248999999999996</v>
      </c>
      <c r="I22" s="172">
        <f ca="1">VLOOKUP($D22,OFFSET(Sintesi!$B$6,1+$C22,0,26,20),'Grafici KPI'!I$1,FALSE)</f>
        <v>0.84428000000000003</v>
      </c>
      <c r="J22" s="172">
        <f ca="1">VLOOKUP($D22,OFFSET(Sintesi!$B$6,1+$C22,0,26,20),'Grafici KPI'!J$1,FALSE)</f>
        <v>0.84131</v>
      </c>
      <c r="K22" s="172">
        <f ca="1">VLOOKUP($D22,OFFSET(Sintesi!$B$6,1+$C22,0,26,20),'Grafici KPI'!K$1,FALSE)</f>
        <v>0.83308000000000004</v>
      </c>
      <c r="L22" s="172">
        <f ca="1">VLOOKUP($D22,OFFSET(Sintesi!$B$6,1+$C22,0,26,20),'Grafici KPI'!L$1,FALSE)</f>
        <v>0.81152999999999997</v>
      </c>
      <c r="M22" s="172">
        <f ca="1">VLOOKUP($D22,OFFSET(Sintesi!$B$6,1+$C22,0,26,20),'Grafici KPI'!M$1,FALSE)</f>
        <v>0.78791999999999995</v>
      </c>
      <c r="N22" s="172">
        <f ca="1">VLOOKUP($D22,OFFSET(Sintesi!$B$6,1+$C22,0,26,20),'Grafici KPI'!N$1,FALSE)</f>
        <v>0.74333000000000005</v>
      </c>
      <c r="O22" s="172">
        <f ca="1">VLOOKUP($D22,OFFSET(Sintesi!$B$6,1+$C22,0,26,20),'Grafici KPI'!O$1,FALSE)</f>
        <v>0.69074999999999998</v>
      </c>
      <c r="P22" s="172">
        <f ca="1">VLOOKUP($D22,OFFSET(Sintesi!$B$6,1+$C22,0,26,20),'Grafici KPI'!P$1,FALSE)</f>
        <v>0.63036000000000003</v>
      </c>
      <c r="Q22" s="172">
        <f ca="1">VLOOKUP($D22,OFFSET(Sintesi!$B$6,1+$C22,0,26,20),'Grafici KPI'!Q$1,FALSE)</f>
        <v>0.51834999999999998</v>
      </c>
      <c r="R22" s="172">
        <f ca="1">VLOOKUP($D22,OFFSET(Sintesi!$B$6,1+$C22,0,26,20),'Grafici KPI'!R$1,FALSE)</f>
        <v>0.43031000000000003</v>
      </c>
      <c r="S22" s="172"/>
      <c r="T22" s="172"/>
      <c r="U22" s="172"/>
      <c r="V22" s="172"/>
      <c r="W22" s="172"/>
      <c r="X22" s="138"/>
    </row>
    <row r="23" spans="1:26" x14ac:dyDescent="0.35">
      <c r="A23" s="285"/>
      <c r="B23" s="286" t="s">
        <v>191</v>
      </c>
      <c r="C23" s="139">
        <f t="shared" si="1"/>
        <v>196</v>
      </c>
      <c r="D23" s="140" t="s">
        <v>6</v>
      </c>
      <c r="E23" s="148" t="s">
        <v>118</v>
      </c>
      <c r="F23" s="173">
        <f ca="1">VLOOKUP($D23,OFFSET(Sintesi!$B$6,1+$C23,0,26,20),'Grafici KPI'!F$1,FALSE)</f>
        <v>24.258310000000002</v>
      </c>
      <c r="G23" s="173">
        <f ca="1">VLOOKUP($D23,OFFSET(Sintesi!$B$6,1+$C23,0,26,20),'Grafici KPI'!G$1,FALSE)</f>
        <v>23.952259999999999</v>
      </c>
      <c r="H23" s="173">
        <f ca="1">VLOOKUP($D23,OFFSET(Sintesi!$B$6,1+$C23,0,26,20),'Grafici KPI'!H$1,FALSE)</f>
        <v>23.953900000000001</v>
      </c>
      <c r="I23" s="173">
        <f ca="1">VLOOKUP($D23,OFFSET(Sintesi!$B$6,1+$C23,0,26,20),'Grafici KPI'!I$1,FALSE)</f>
        <v>23.722930000000002</v>
      </c>
      <c r="J23" s="173">
        <f ca="1">VLOOKUP($D23,OFFSET(Sintesi!$B$6,1+$C23,0,26,20),'Grafici KPI'!J$1,FALSE)</f>
        <v>23.581859999999999</v>
      </c>
      <c r="K23" s="173">
        <f ca="1">VLOOKUP($D23,OFFSET(Sintesi!$B$6,1+$C23,0,26,20),'Grafici KPI'!K$1,FALSE)</f>
        <v>23.366810000000001</v>
      </c>
      <c r="L23" s="173">
        <f ca="1">VLOOKUP($D23,OFFSET(Sintesi!$B$6,1+$C23,0,26,20),'Grafici KPI'!L$1,FALSE)</f>
        <v>23.210740000000001</v>
      </c>
      <c r="M23" s="173">
        <f ca="1">VLOOKUP($D23,OFFSET(Sintesi!$B$6,1+$C23,0,26,20),'Grafici KPI'!M$1,FALSE)</f>
        <v>22.863119999999999</v>
      </c>
      <c r="N23" s="173">
        <f ca="1">VLOOKUP($D23,OFFSET(Sintesi!$B$6,1+$C23,0,26,20),'Grafici KPI'!N$1,FALSE)</f>
        <v>22.519850000000002</v>
      </c>
      <c r="O23" s="173">
        <f ca="1">VLOOKUP($D23,OFFSET(Sintesi!$B$6,1+$C23,0,26,20),'Grafici KPI'!O$1,FALSE)</f>
        <v>22.089880000000001</v>
      </c>
      <c r="P23" s="173">
        <f ca="1">VLOOKUP($D23,OFFSET(Sintesi!$B$6,1+$C23,0,26,20),'Grafici KPI'!P$1,FALSE)</f>
        <v>21.6218</v>
      </c>
      <c r="Q23" s="173">
        <f ca="1">VLOOKUP($D23,OFFSET(Sintesi!$B$6,1+$C23,0,26,20),'Grafici KPI'!Q$1,FALSE)</f>
        <v>21.000160000000001</v>
      </c>
      <c r="R23" s="173">
        <f ca="1">VLOOKUP($D23,OFFSET(Sintesi!$B$6,1+$C23,0,26,20),'Grafici KPI'!R$1,FALSE)</f>
        <v>19.96576</v>
      </c>
      <c r="S23" s="173"/>
      <c r="T23" s="173"/>
      <c r="U23" s="173"/>
      <c r="V23" s="173"/>
      <c r="W23" s="173"/>
      <c r="X23" s="138"/>
    </row>
    <row r="24" spans="1:26" x14ac:dyDescent="0.35">
      <c r="A24" s="285"/>
      <c r="B24" s="286"/>
      <c r="C24" s="139">
        <f t="shared" si="1"/>
        <v>196</v>
      </c>
      <c r="D24" s="140" t="s">
        <v>117</v>
      </c>
      <c r="E24" s="148" t="s">
        <v>119</v>
      </c>
      <c r="F24" s="173">
        <f ca="1">VLOOKUP($D24,OFFSET(Sintesi!$B$6,$C24-1,0,1,20),'Grafici KPI'!F$1,FALSE)</f>
        <v>1</v>
      </c>
      <c r="G24" s="173">
        <f ca="1">VLOOKUP($D24,OFFSET(Sintesi!$B$6,$C24-1,0,1,20),'Grafici KPI'!G$1,FALSE)</f>
        <v>0.99</v>
      </c>
      <c r="H24" s="173">
        <f ca="1">VLOOKUP($D24,OFFSET(Sintesi!$B$6,$C24-1,0,1,20),'Grafici KPI'!H$1,FALSE)</f>
        <v>0.94285714285714284</v>
      </c>
      <c r="I24" s="173">
        <f ca="1">VLOOKUP($D24,OFFSET(Sintesi!$B$6,$C24-1,0,1,20),'Grafici KPI'!I$1,FALSE)</f>
        <v>0.89571428571428569</v>
      </c>
      <c r="J24" s="173">
        <f ca="1">VLOOKUP($D24,OFFSET(Sintesi!$B$6,$C24-1,0,1,20),'Grafici KPI'!J$1,FALSE)</f>
        <v>0.84857142857142853</v>
      </c>
      <c r="K24" s="173">
        <f ca="1">VLOOKUP($D24,OFFSET(Sintesi!$B$6,$C24-1,0,1,20),'Grafici KPI'!K$1,FALSE)</f>
        <v>0.80142857142857138</v>
      </c>
      <c r="L24" s="173">
        <f ca="1">VLOOKUP($D24,OFFSET(Sintesi!$B$6,$C24-1,0,1,20),'Grafici KPI'!L$1,FALSE)</f>
        <v>0.75428571428571423</v>
      </c>
      <c r="M24" s="173">
        <f ca="1">VLOOKUP($D24,OFFSET(Sintesi!$B$6,$C24-1,0,1,20),'Grafici KPI'!M$1,FALSE)</f>
        <v>0.70714285714285718</v>
      </c>
      <c r="N24" s="173">
        <f ca="1">VLOOKUP($D24,OFFSET(Sintesi!$B$6,$C24-1,0,1,20),'Grafici KPI'!N$1,FALSE)</f>
        <v>0.66</v>
      </c>
      <c r="O24" s="173">
        <f ca="1">VLOOKUP($D24,OFFSET(Sintesi!$B$6,$C24-1,0,1,20),'Grafici KPI'!O$1,FALSE)</f>
        <v>0.61285714285714288</v>
      </c>
      <c r="P24" s="173">
        <f ca="1">VLOOKUP($D24,OFFSET(Sintesi!$B$6,$C24-1,0,1,20),'Grafici KPI'!P$1,FALSE)</f>
        <v>0.56571428571428573</v>
      </c>
      <c r="Q24" s="173">
        <f ca="1">VLOOKUP($D24,OFFSET(Sintesi!$B$6,$C24-1,0,1,20),'Grafici KPI'!Q$1,FALSE)</f>
        <v>0.51857142857142857</v>
      </c>
      <c r="R24" s="173">
        <f ca="1">VLOOKUP($D24,OFFSET(Sintesi!$B$6,$C24-1,0,1,20),'Grafici KPI'!R$1,FALSE)</f>
        <v>0.47142857142857142</v>
      </c>
      <c r="S24" s="173"/>
      <c r="T24" s="173"/>
      <c r="U24" s="173"/>
      <c r="V24" s="173"/>
      <c r="W24" s="173"/>
      <c r="X24" s="138"/>
    </row>
    <row r="25" spans="1:26" x14ac:dyDescent="0.35">
      <c r="A25" s="285"/>
      <c r="B25" s="286"/>
      <c r="C25" s="139">
        <f t="shared" si="1"/>
        <v>196</v>
      </c>
      <c r="D25" s="140" t="str">
        <f>$D$49</f>
        <v>% Of Jobs Delivered In Time</v>
      </c>
      <c r="E25" s="148" t="s">
        <v>120</v>
      </c>
      <c r="F25" s="173">
        <f ca="1">VLOOKUP($D25,OFFSET(Sintesi!$B$6,1+$C25,0,26,20),'Grafici KPI'!F$1,FALSE)</f>
        <v>0.85043000000000002</v>
      </c>
      <c r="G25" s="173">
        <f ca="1">VLOOKUP($D25,OFFSET(Sintesi!$B$6,1+$C25,0,26,20),'Grafici KPI'!G$1,FALSE)</f>
        <v>0.84528999999999999</v>
      </c>
      <c r="H25" s="173">
        <f ca="1">VLOOKUP($D25,OFFSET(Sintesi!$B$6,1+$C25,0,26,20),'Grafici KPI'!H$1,FALSE)</f>
        <v>0.83603000000000005</v>
      </c>
      <c r="I25" s="173">
        <f ca="1">VLOOKUP($D25,OFFSET(Sintesi!$B$6,1+$C25,0,26,20),'Grafici KPI'!I$1,FALSE)</f>
        <v>0.83401999999999998</v>
      </c>
      <c r="J25" s="173">
        <f ca="1">VLOOKUP($D25,OFFSET(Sintesi!$B$6,1+$C25,0,26,20),'Grafici KPI'!J$1,FALSE)</f>
        <v>0.82937000000000005</v>
      </c>
      <c r="K25" s="173">
        <f ca="1">VLOOKUP($D25,OFFSET(Sintesi!$B$6,1+$C25,0,26,20),'Grafici KPI'!K$1,FALSE)</f>
        <v>0.81376000000000004</v>
      </c>
      <c r="L25" s="173">
        <f ca="1">VLOOKUP($D25,OFFSET(Sintesi!$B$6,1+$C25,0,26,20),'Grafici KPI'!L$1,FALSE)</f>
        <v>0.78749000000000002</v>
      </c>
      <c r="M25" s="173">
        <f ca="1">VLOOKUP($D25,OFFSET(Sintesi!$B$6,1+$C25,0,26,20),'Grafici KPI'!M$1,FALSE)</f>
        <v>0.75800000000000001</v>
      </c>
      <c r="N25" s="173">
        <f ca="1">VLOOKUP($D25,OFFSET(Sintesi!$B$6,1+$C25,0,26,20),'Grafici KPI'!N$1,FALSE)</f>
        <v>0.72160999999999997</v>
      </c>
      <c r="O25" s="173">
        <f ca="1">VLOOKUP($D25,OFFSET(Sintesi!$B$6,1+$C25,0,26,20),'Grafici KPI'!O$1,FALSE)</f>
        <v>0.67295000000000005</v>
      </c>
      <c r="P25" s="173">
        <f ca="1">VLOOKUP($D25,OFFSET(Sintesi!$B$6,1+$C25,0,26,20),'Grafici KPI'!P$1,FALSE)</f>
        <v>0.58604999999999996</v>
      </c>
      <c r="Q25" s="173">
        <f ca="1">VLOOKUP($D25,OFFSET(Sintesi!$B$6,1+$C25,0,26,20),'Grafici KPI'!Q$1,FALSE)</f>
        <v>0.47447</v>
      </c>
      <c r="R25" s="173">
        <f ca="1">VLOOKUP($D25,OFFSET(Sintesi!$B$6,1+$C25,0,26,20),'Grafici KPI'!R$1,FALSE)</f>
        <v>0.33743000000000001</v>
      </c>
      <c r="S25" s="173"/>
      <c r="T25" s="173"/>
      <c r="U25" s="173"/>
      <c r="V25" s="173"/>
      <c r="W25" s="173"/>
      <c r="X25" s="138"/>
    </row>
    <row r="26" spans="1:26" x14ac:dyDescent="0.35">
      <c r="A26" s="285"/>
      <c r="B26" s="286" t="s">
        <v>192</v>
      </c>
      <c r="C26" s="139">
        <f t="shared" si="1"/>
        <v>224</v>
      </c>
      <c r="D26" s="140" t="s">
        <v>6</v>
      </c>
      <c r="E26" s="149" t="s">
        <v>118</v>
      </c>
      <c r="F26" s="174">
        <f ca="1">VLOOKUP($D26,OFFSET(Sintesi!$B$6,1+$C26,0,26,20),'Grafici KPI'!F$1,FALSE)</f>
        <v>24.258310000000002</v>
      </c>
      <c r="G26" s="174">
        <f ca="1">VLOOKUP($D26,OFFSET(Sintesi!$B$6,1+$C26,0,26,20),'Grafici KPI'!G$1,FALSE)</f>
        <v>23.721409999999999</v>
      </c>
      <c r="H26" s="174">
        <f ca="1">VLOOKUP($D26,OFFSET(Sintesi!$B$6,1+$C26,0,26,20),'Grafici KPI'!H$1,FALSE)</f>
        <v>23.472079999999998</v>
      </c>
      <c r="I26" s="174">
        <f ca="1">VLOOKUP($D26,OFFSET(Sintesi!$B$6,1+$C26,0,26,20),'Grafici KPI'!I$1,FALSE)</f>
        <v>23.244240000000001</v>
      </c>
      <c r="J26" s="174">
        <f ca="1">VLOOKUP($D26,OFFSET(Sintesi!$B$6,1+$C26,0,26,20),'Grafici KPI'!J$1,FALSE)</f>
        <v>22.977550000000001</v>
      </c>
      <c r="K26" s="174">
        <f ca="1">VLOOKUP($D26,OFFSET(Sintesi!$B$6,1+$C26,0,26,20),'Grafici KPI'!K$1,FALSE)</f>
        <v>22.664400000000001</v>
      </c>
      <c r="L26" s="174">
        <f ca="1">VLOOKUP($D26,OFFSET(Sintesi!$B$6,1+$C26,0,26,20),'Grafici KPI'!L$1,FALSE)</f>
        <v>21.732890000000001</v>
      </c>
      <c r="M26" s="174">
        <f ca="1">VLOOKUP($D26,OFFSET(Sintesi!$B$6,1+$C26,0,26,20),'Grafici KPI'!M$1,FALSE)</f>
        <v>21.037189999999999</v>
      </c>
      <c r="N26" s="174">
        <f ca="1">VLOOKUP($D26,OFFSET(Sintesi!$B$6,1+$C26,0,26,20),'Grafici KPI'!N$1,FALSE)</f>
        <v>19.393699999999999</v>
      </c>
      <c r="O26" s="174">
        <f ca="1">VLOOKUP($D26,OFFSET(Sintesi!$B$6,1+$C26,0,26,20),'Grafici KPI'!O$1,FALSE)</f>
        <v>18.369820000000001</v>
      </c>
      <c r="P26" s="174">
        <f ca="1">VLOOKUP($D26,OFFSET(Sintesi!$B$6,1+$C26,0,26,20),'Grafici KPI'!P$1,FALSE)</f>
        <v>17.12349</v>
      </c>
      <c r="Q26" s="174">
        <f ca="1">VLOOKUP($D26,OFFSET(Sintesi!$B$6,1+$C26,0,26,20),'Grafici KPI'!Q$1,FALSE)</f>
        <v>15.497350000000001</v>
      </c>
      <c r="R26" s="174">
        <f ca="1">VLOOKUP($D26,OFFSET(Sintesi!$B$6,1+$C26,0,26,20),'Grafici KPI'!R$1,FALSE)</f>
        <v>13.273720000000001</v>
      </c>
      <c r="S26" s="174"/>
      <c r="T26" s="174"/>
      <c r="U26" s="174"/>
      <c r="V26" s="174"/>
      <c r="W26" s="174"/>
      <c r="X26" s="138"/>
    </row>
    <row r="27" spans="1:26" x14ac:dyDescent="0.35">
      <c r="A27" s="285"/>
      <c r="B27" s="286"/>
      <c r="C27" s="139">
        <f t="shared" si="1"/>
        <v>224</v>
      </c>
      <c r="D27" s="140" t="s">
        <v>117</v>
      </c>
      <c r="E27" s="149" t="s">
        <v>119</v>
      </c>
      <c r="F27" s="174">
        <f ca="1">VLOOKUP($D27,OFFSET(Sintesi!$B$6,$C27-1,0,1,20),'Grafici KPI'!F$1,FALSE)</f>
        <v>1</v>
      </c>
      <c r="G27" s="174">
        <f ca="1">VLOOKUP($D27,OFFSET(Sintesi!$B$6,$C27-1,0,1,20),'Grafici KPI'!G$1,FALSE)</f>
        <v>0.99</v>
      </c>
      <c r="H27" s="174">
        <f ca="1">VLOOKUP($D27,OFFSET(Sintesi!$B$6,$C27-1,0,1,20),'Grafici KPI'!H$1,FALSE)</f>
        <v>0.89100000000000001</v>
      </c>
      <c r="I27" s="174">
        <f ca="1">VLOOKUP($D27,OFFSET(Sintesi!$B$6,$C27-1,0,1,20),'Grafici KPI'!I$1,FALSE)</f>
        <v>0.84150000000000003</v>
      </c>
      <c r="J27" s="174">
        <f ca="1">VLOOKUP($D27,OFFSET(Sintesi!$B$6,$C27-1,0,1,20),'Grafici KPI'!J$1,FALSE)</f>
        <v>0.79200000000000004</v>
      </c>
      <c r="K27" s="174">
        <f ca="1">VLOOKUP($D27,OFFSET(Sintesi!$B$6,$C27-1,0,1,20),'Grafici KPI'!K$1,FALSE)</f>
        <v>0.74250000000000005</v>
      </c>
      <c r="L27" s="174">
        <f ca="1">VLOOKUP($D27,OFFSET(Sintesi!$B$6,$C27-1,0,1,20),'Grafici KPI'!L$1,FALSE)</f>
        <v>0.64350000000000007</v>
      </c>
      <c r="M27" s="174">
        <f ca="1">VLOOKUP($D27,OFFSET(Sintesi!$B$6,$C27-1,0,1,20),'Grafici KPI'!M$1,FALSE)</f>
        <v>0.59400000000000008</v>
      </c>
      <c r="N27" s="174">
        <f ca="1">VLOOKUP($D27,OFFSET(Sintesi!$B$6,$C27-1,0,1,20),'Grafici KPI'!N$1,FALSE)</f>
        <v>0.49500000000000005</v>
      </c>
      <c r="O27" s="174">
        <f ca="1">VLOOKUP($D27,OFFSET(Sintesi!$B$6,$C27-1,0,1,20),'Grafici KPI'!O$1,FALSE)</f>
        <v>0.44550000000000001</v>
      </c>
      <c r="P27" s="174">
        <f ca="1">VLOOKUP($D27,OFFSET(Sintesi!$B$6,$C27-1,0,1,20),'Grafici KPI'!P$1,FALSE)</f>
        <v>0.39600000000000002</v>
      </c>
      <c r="Q27" s="174">
        <f ca="1">VLOOKUP($D27,OFFSET(Sintesi!$B$6,$C27-1,0,1,20),'Grafici KPI'!Q$1,FALSE)</f>
        <v>0.34650000000000003</v>
      </c>
      <c r="R27" s="174">
        <f ca="1">VLOOKUP($D27,OFFSET(Sintesi!$B$6,$C27-1,0,1,20),'Grafici KPI'!R$1,FALSE)</f>
        <v>0.29700000000000004</v>
      </c>
      <c r="S27" s="174"/>
      <c r="T27" s="174"/>
      <c r="U27" s="174"/>
      <c r="V27" s="174"/>
      <c r="W27" s="174"/>
      <c r="X27" s="138"/>
    </row>
    <row r="28" spans="1:26" x14ac:dyDescent="0.35">
      <c r="A28" s="285"/>
      <c r="B28" s="286"/>
      <c r="C28" s="139">
        <f t="shared" si="1"/>
        <v>224</v>
      </c>
      <c r="D28" s="140" t="str">
        <f>$D$49</f>
        <v>% Of Jobs Delivered In Time</v>
      </c>
      <c r="E28" s="149" t="s">
        <v>120</v>
      </c>
      <c r="F28" s="174">
        <f ca="1">VLOOKUP($D28,OFFSET(Sintesi!$B$6,1+$C28,0,26,20),'Grafici KPI'!F$1,FALSE)</f>
        <v>0.85043000000000002</v>
      </c>
      <c r="G28" s="174">
        <f ca="1">VLOOKUP($D28,OFFSET(Sintesi!$B$6,1+$C28,0,26,20),'Grafici KPI'!G$1,FALSE)</f>
        <v>0.85094000000000003</v>
      </c>
      <c r="H28" s="174">
        <f ca="1">VLOOKUP($D28,OFFSET(Sintesi!$B$6,1+$C28,0,26,20),'Grafici KPI'!H$1,FALSE)</f>
        <v>0.84824999999999995</v>
      </c>
      <c r="I28" s="174">
        <f ca="1">VLOOKUP($D28,OFFSET(Sintesi!$B$6,1+$C28,0,26,20),'Grafici KPI'!I$1,FALSE)</f>
        <v>0.84852000000000005</v>
      </c>
      <c r="J28" s="174">
        <f ca="1">VLOOKUP($D28,OFFSET(Sintesi!$B$6,1+$C28,0,26,20),'Grafici KPI'!J$1,FALSE)</f>
        <v>0.84948000000000001</v>
      </c>
      <c r="K28" s="174">
        <f ca="1">VLOOKUP($D28,OFFSET(Sintesi!$B$6,1+$C28,0,26,20),'Grafici KPI'!K$1,FALSE)</f>
        <v>0.84269000000000005</v>
      </c>
      <c r="L28" s="174">
        <f ca="1">VLOOKUP($D28,OFFSET(Sintesi!$B$6,1+$C28,0,26,20),'Grafici KPI'!L$1,FALSE)</f>
        <v>0.82415000000000005</v>
      </c>
      <c r="M28" s="174">
        <f ca="1">VLOOKUP($D28,OFFSET(Sintesi!$B$6,1+$C28,0,26,20),'Grafici KPI'!M$1,FALSE)</f>
        <v>0.81674999999999998</v>
      </c>
      <c r="N28" s="174">
        <f ca="1">VLOOKUP($D28,OFFSET(Sintesi!$B$6,1+$C28,0,26,20),'Grafici KPI'!N$1,FALSE)</f>
        <v>0.76536999999999999</v>
      </c>
      <c r="O28" s="174">
        <f ca="1">VLOOKUP($D28,OFFSET(Sintesi!$B$6,1+$C28,0,26,20),'Grafici KPI'!O$1,FALSE)</f>
        <v>0.71548999999999996</v>
      </c>
      <c r="P28" s="174">
        <f ca="1">VLOOKUP($D28,OFFSET(Sintesi!$B$6,1+$C28,0,26,20),'Grafici KPI'!P$1,FALSE)</f>
        <v>0.64502000000000004</v>
      </c>
      <c r="Q28" s="174">
        <f ca="1">VLOOKUP($D28,OFFSET(Sintesi!$B$6,1+$C28,0,26,20),'Grafici KPI'!Q$1,FALSE)</f>
        <v>0.53373000000000004</v>
      </c>
      <c r="R28" s="174">
        <f ca="1">VLOOKUP($D28,OFFSET(Sintesi!$B$6,1+$C28,0,26,20),'Grafici KPI'!R$1,FALSE)</f>
        <v>0.47360000000000002</v>
      </c>
      <c r="S28" s="174"/>
      <c r="T28" s="174"/>
      <c r="U28" s="174"/>
      <c r="V28" s="174"/>
      <c r="W28" s="174"/>
      <c r="X28" s="138"/>
    </row>
    <row r="29" spans="1:26" x14ac:dyDescent="0.35">
      <c r="A29" s="285"/>
      <c r="B29" s="286" t="s">
        <v>193</v>
      </c>
      <c r="C29" s="139">
        <f t="shared" si="1"/>
        <v>252</v>
      </c>
      <c r="D29" s="140" t="s">
        <v>6</v>
      </c>
      <c r="E29" s="150" t="s">
        <v>118</v>
      </c>
      <c r="F29" s="175">
        <f ca="1">VLOOKUP($D29,OFFSET(Sintesi!$B$6,1+$C29,0,26,20),'Grafici KPI'!F$1,FALSE)</f>
        <v>24.258310000000002</v>
      </c>
      <c r="G29" s="175">
        <f ca="1">VLOOKUP($D29,OFFSET(Sintesi!$B$6,1+$C29,0,26,20),'Grafici KPI'!G$1,FALSE)</f>
        <v>23.932020000000001</v>
      </c>
      <c r="H29" s="175">
        <f ca="1">VLOOKUP($D29,OFFSET(Sintesi!$B$6,1+$C29,0,26,20),'Grafici KPI'!H$1,FALSE)</f>
        <v>23.930099999999999</v>
      </c>
      <c r="I29" s="175">
        <f ca="1">VLOOKUP($D29,OFFSET(Sintesi!$B$6,1+$C29,0,26,20),'Grafici KPI'!I$1,FALSE)</f>
        <v>23.72926</v>
      </c>
      <c r="J29" s="175">
        <f ca="1">VLOOKUP($D29,OFFSET(Sintesi!$B$6,1+$C29,0,26,20),'Grafici KPI'!J$1,FALSE)</f>
        <v>23.49</v>
      </c>
      <c r="K29" s="175">
        <f ca="1">VLOOKUP($D29,OFFSET(Sintesi!$B$6,1+$C29,0,26,20),'Grafici KPI'!K$1,FALSE)</f>
        <v>23.151230000000002</v>
      </c>
      <c r="L29" s="175">
        <f ca="1">VLOOKUP($D29,OFFSET(Sintesi!$B$6,1+$C29,0,26,20),'Grafici KPI'!L$1,FALSE)</f>
        <v>22.803789999999999</v>
      </c>
      <c r="M29" s="175">
        <f ca="1">VLOOKUP($D29,OFFSET(Sintesi!$B$6,1+$C29,0,26,20),'Grafici KPI'!M$1,FALSE)</f>
        <v>22.43505</v>
      </c>
      <c r="N29" s="175">
        <f ca="1">VLOOKUP($D29,OFFSET(Sintesi!$B$6,1+$C29,0,26,20),'Grafici KPI'!N$1,FALSE)</f>
        <v>21.794039999999999</v>
      </c>
      <c r="O29" s="175">
        <f ca="1">VLOOKUP($D29,OFFSET(Sintesi!$B$6,1+$C29,0,26,20),'Grafici KPI'!O$1,FALSE)</f>
        <v>20.933589999999999</v>
      </c>
      <c r="P29" s="175">
        <f ca="1">VLOOKUP($D29,OFFSET(Sintesi!$B$6,1+$C29,0,26,20),'Grafici KPI'!P$1,FALSE)</f>
        <v>19.65662</v>
      </c>
      <c r="Q29" s="175">
        <f ca="1">VLOOKUP($D29,OFFSET(Sintesi!$B$6,1+$C29,0,26,20),'Grafici KPI'!Q$1,FALSE)</f>
        <v>18.07122</v>
      </c>
      <c r="R29" s="175">
        <f ca="1">VLOOKUP($D29,OFFSET(Sintesi!$B$6,1+$C29,0,26,20),'Grafici KPI'!R$1,FALSE)</f>
        <v>15.802020000000001</v>
      </c>
      <c r="S29" s="175"/>
      <c r="T29" s="175"/>
      <c r="U29" s="175"/>
      <c r="V29" s="175"/>
      <c r="W29" s="175"/>
      <c r="X29" s="138"/>
    </row>
    <row r="30" spans="1:26" x14ac:dyDescent="0.35">
      <c r="A30" s="285"/>
      <c r="B30" s="286"/>
      <c r="C30" s="139">
        <f t="shared" si="1"/>
        <v>252</v>
      </c>
      <c r="D30" s="140" t="s">
        <v>117</v>
      </c>
      <c r="E30" s="150" t="s">
        <v>119</v>
      </c>
      <c r="F30" s="175">
        <f ca="1">VLOOKUP($D30,OFFSET(Sintesi!$B$6,$C30-1,0,1,20),'Grafici KPI'!F$1,FALSE)</f>
        <v>1</v>
      </c>
      <c r="G30" s="175">
        <f ca="1">VLOOKUP($D30,OFFSET(Sintesi!$B$6,$C30-1,0,1,20),'Grafici KPI'!G$1,FALSE)</f>
        <v>0.99</v>
      </c>
      <c r="H30" s="175">
        <f ca="1">VLOOKUP($D30,OFFSET(Sintesi!$B$6,$C30-1,0,1,20),'Grafici KPI'!H$1,FALSE)</f>
        <v>0.92812499999999998</v>
      </c>
      <c r="I30" s="175">
        <f ca="1">VLOOKUP($D30,OFFSET(Sintesi!$B$6,$C30-1,0,1,20),'Grafici KPI'!I$1,FALSE)</f>
        <v>0.86624999999999996</v>
      </c>
      <c r="J30" s="175">
        <f ca="1">VLOOKUP($D30,OFFSET(Sintesi!$B$6,$C30-1,0,1,20),'Grafici KPI'!J$1,FALSE)</f>
        <v>0.80437499999999995</v>
      </c>
      <c r="K30" s="175">
        <f ca="1">VLOOKUP($D30,OFFSET(Sintesi!$B$6,$C30-1,0,1,20),'Grafici KPI'!K$1,FALSE)</f>
        <v>0.74249999999999994</v>
      </c>
      <c r="L30" s="175">
        <f ca="1">VLOOKUP($D30,OFFSET(Sintesi!$B$6,$C30-1,0,1,20),'Grafici KPI'!L$1,FALSE)</f>
        <v>0.68062499999999992</v>
      </c>
      <c r="M30" s="175">
        <f ca="1">VLOOKUP($D30,OFFSET(Sintesi!$B$6,$C30-1,0,1,20),'Grafici KPI'!M$1,FALSE)</f>
        <v>0.61874999999999991</v>
      </c>
      <c r="N30" s="175">
        <f ca="1">VLOOKUP($D30,OFFSET(Sintesi!$B$6,$C30-1,0,1,20),'Grafici KPI'!N$1,FALSE)</f>
        <v>0.55687500000000001</v>
      </c>
      <c r="O30" s="175">
        <f ca="1">VLOOKUP($D30,OFFSET(Sintesi!$B$6,$C30-1,0,1,20),'Grafici KPI'!O$1,FALSE)</f>
        <v>0.495</v>
      </c>
      <c r="P30" s="175">
        <f ca="1">VLOOKUP($D30,OFFSET(Sintesi!$B$6,$C30-1,0,1,20),'Grafici KPI'!P$1,FALSE)</f>
        <v>0.43312499999999998</v>
      </c>
      <c r="Q30" s="175">
        <f ca="1">VLOOKUP($D30,OFFSET(Sintesi!$B$6,$C30-1,0,1,20),'Grafici KPI'!Q$1,FALSE)</f>
        <v>0.37124999999999997</v>
      </c>
      <c r="R30" s="175">
        <f ca="1">VLOOKUP($D30,OFFSET(Sintesi!$B$6,$C30-1,0,1,20),'Grafici KPI'!R$1,FALSE)</f>
        <v>0.30937499999999996</v>
      </c>
      <c r="S30" s="175"/>
      <c r="T30" s="175"/>
      <c r="U30" s="175"/>
      <c r="V30" s="175"/>
      <c r="W30" s="175"/>
      <c r="X30" s="138"/>
    </row>
    <row r="31" spans="1:26" x14ac:dyDescent="0.35">
      <c r="A31" s="285"/>
      <c r="B31" s="286"/>
      <c r="C31" s="139">
        <f t="shared" si="1"/>
        <v>252</v>
      </c>
      <c r="D31" s="140" t="str">
        <f>$D$49</f>
        <v>% Of Jobs Delivered In Time</v>
      </c>
      <c r="E31" s="150" t="s">
        <v>120</v>
      </c>
      <c r="F31" s="175">
        <f ca="1">VLOOKUP($D31,OFFSET(Sintesi!$B$6,1+$C31,0,26,20),'Grafici KPI'!F$1,FALSE)</f>
        <v>0.85043000000000002</v>
      </c>
      <c r="G31" s="175">
        <f ca="1">VLOOKUP($D31,OFFSET(Sintesi!$B$6,1+$C31,0,26,20),'Grafici KPI'!G$1,FALSE)</f>
        <v>0.84726000000000001</v>
      </c>
      <c r="H31" s="175">
        <f ca="1">VLOOKUP($D31,OFFSET(Sintesi!$B$6,1+$C31,0,26,20),'Grafici KPI'!H$1,FALSE)</f>
        <v>0.84467999999999999</v>
      </c>
      <c r="I31" s="175">
        <f ca="1">VLOOKUP($D31,OFFSET(Sintesi!$B$6,1+$C31,0,26,20),'Grafici KPI'!I$1,FALSE)</f>
        <v>0.84433999999999998</v>
      </c>
      <c r="J31" s="175">
        <f ca="1">VLOOKUP($D31,OFFSET(Sintesi!$B$6,1+$C31,0,26,20),'Grafici KPI'!J$1,FALSE)</f>
        <v>0.84170999999999996</v>
      </c>
      <c r="K31" s="175">
        <f ca="1">VLOOKUP($D31,OFFSET(Sintesi!$B$6,1+$C31,0,26,20),'Grafici KPI'!K$1,FALSE)</f>
        <v>0.84108000000000005</v>
      </c>
      <c r="L31" s="175">
        <f ca="1">VLOOKUP($D31,OFFSET(Sintesi!$B$6,1+$C31,0,26,20),'Grafici KPI'!L$1,FALSE)</f>
        <v>0.83116999999999996</v>
      </c>
      <c r="M31" s="175">
        <f ca="1">VLOOKUP($D31,OFFSET(Sintesi!$B$6,1+$C31,0,26,20),'Grafici KPI'!M$1,FALSE)</f>
        <v>0.81391999999999998</v>
      </c>
      <c r="N31" s="175">
        <f ca="1">VLOOKUP($D31,OFFSET(Sintesi!$B$6,1+$C31,0,26,20),'Grafici KPI'!N$1,FALSE)</f>
        <v>0.77805000000000002</v>
      </c>
      <c r="O31" s="175">
        <f ca="1">VLOOKUP($D31,OFFSET(Sintesi!$B$6,1+$C31,0,26,20),'Grafici KPI'!O$1,FALSE)</f>
        <v>0.74085999999999996</v>
      </c>
      <c r="P31" s="175">
        <f ca="1">VLOOKUP($D31,OFFSET(Sintesi!$B$6,1+$C31,0,26,20),'Grafici KPI'!P$1,FALSE)</f>
        <v>0.66329000000000005</v>
      </c>
      <c r="Q31" s="175">
        <f ca="1">VLOOKUP($D31,OFFSET(Sintesi!$B$6,1+$C31,0,26,20),'Grafici KPI'!Q$1,FALSE)</f>
        <v>0.52087000000000006</v>
      </c>
      <c r="R31" s="175">
        <f ca="1">VLOOKUP($D31,OFFSET(Sintesi!$B$6,1+$C31,0,26,20),'Grafici KPI'!R$1,FALSE)</f>
        <v>0.30554999999999999</v>
      </c>
      <c r="S31" s="175"/>
      <c r="T31" s="175"/>
      <c r="U31" s="175"/>
      <c r="V31" s="175"/>
      <c r="W31" s="175"/>
      <c r="X31" s="138"/>
    </row>
    <row r="32" spans="1:26" x14ac:dyDescent="0.35">
      <c r="A32" s="285" t="s">
        <v>124</v>
      </c>
      <c r="B32" s="286" t="s">
        <v>189</v>
      </c>
      <c r="C32" s="139">
        <f t="shared" si="1"/>
        <v>280</v>
      </c>
      <c r="D32" s="140" t="s">
        <v>6</v>
      </c>
      <c r="E32" s="151" t="s">
        <v>118</v>
      </c>
      <c r="F32" s="141">
        <f ca="1">VLOOKUP($D32,OFFSET(Sintesi!$B$6,1+$C32,0,26,20),'Grafici KPI'!F$1,FALSE)</f>
        <v>24.226780000000002</v>
      </c>
      <c r="G32" s="141">
        <f ca="1">VLOOKUP($D32,OFFSET(Sintesi!$B$6,1+$C32,0,26,20),'Grafici KPI'!G$1,FALSE)</f>
        <v>24.005040000000001</v>
      </c>
      <c r="H32" s="141">
        <f ca="1">VLOOKUP($D32,OFFSET(Sintesi!$B$6,1+$C32,0,26,20),'Grafici KPI'!H$1,FALSE)</f>
        <v>23.980090000000001</v>
      </c>
      <c r="I32" s="141">
        <f ca="1">VLOOKUP($D32,OFFSET(Sintesi!$B$6,1+$C32,0,26,20),'Grafici KPI'!I$1,FALSE)</f>
        <v>23.865030000000001</v>
      </c>
      <c r="J32" s="141">
        <f ca="1">VLOOKUP($D32,OFFSET(Sintesi!$B$6,1+$C32,0,26,20),'Grafici KPI'!J$1,FALSE)</f>
        <v>23.753900000000002</v>
      </c>
      <c r="K32" s="141">
        <f ca="1">VLOOKUP($D32,OFFSET(Sintesi!$B$6,1+$C32,0,26,20),'Grafici KPI'!K$1,FALSE)</f>
        <v>23.648879999999998</v>
      </c>
      <c r="L32" s="141">
        <f ca="1">VLOOKUP($D32,OFFSET(Sintesi!$B$6,1+$C32,0,26,20),'Grafici KPI'!L$1,FALSE)</f>
        <v>23.36486</v>
      </c>
      <c r="M32" s="141">
        <f ca="1">VLOOKUP($D32,OFFSET(Sintesi!$B$6,1+$C32,0,26,20),'Grafici KPI'!M$1,FALSE)</f>
        <v>23.16366</v>
      </c>
      <c r="N32" s="141">
        <f ca="1">VLOOKUP($D32,OFFSET(Sintesi!$B$6,1+$C32,0,26,20),'Grafici KPI'!N$1,FALSE)</f>
        <v>22.917210000000001</v>
      </c>
      <c r="O32" s="141">
        <f ca="1">VLOOKUP($D32,OFFSET(Sintesi!$B$6,1+$C32,0,26,20),'Grafici KPI'!O$1,FALSE)</f>
        <v>22.583449999999999</v>
      </c>
      <c r="P32" s="141">
        <f ca="1">VLOOKUP($D32,OFFSET(Sintesi!$B$6,1+$C32,0,26,20),'Grafici KPI'!P$1,FALSE)</f>
        <v>22.195550000000001</v>
      </c>
      <c r="Q32" s="141">
        <f ca="1">VLOOKUP($D32,OFFSET(Sintesi!$B$6,1+$C32,0,26,20),'Grafici KPI'!Q$1,FALSE)</f>
        <v>21.840800000000002</v>
      </c>
      <c r="R32" s="141">
        <f ca="1">VLOOKUP($D32,OFFSET(Sintesi!$B$6,1+$C32,0,26,20),'Grafici KPI'!R$1,FALSE)</f>
        <v>21.23565</v>
      </c>
      <c r="S32" s="141">
        <f ca="1">VLOOKUP($D32,OFFSET(Sintesi!$B$6,1+$C32,0,26,20),'Grafici KPI'!S$1,FALSE)</f>
        <v>20.55688</v>
      </c>
      <c r="T32" s="141">
        <f ca="1">VLOOKUP($D32,OFFSET(Sintesi!$B$6,1+$C32,0,26,20),'Grafici KPI'!T$1,FALSE)</f>
        <v>19.49118</v>
      </c>
      <c r="U32" s="141">
        <f ca="1">VLOOKUP($D32,OFFSET(Sintesi!$B$6,1+$C32,0,26,20),'Grafici KPI'!U$1,FALSE)</f>
        <v>18.098140000000001</v>
      </c>
      <c r="V32" s="141"/>
      <c r="W32" s="141"/>
      <c r="X32" s="138"/>
    </row>
    <row r="33" spans="1:26" x14ac:dyDescent="0.35">
      <c r="A33" s="285"/>
      <c r="B33" s="286"/>
      <c r="C33" s="139">
        <f t="shared" si="1"/>
        <v>280</v>
      </c>
      <c r="D33" s="140" t="s">
        <v>117</v>
      </c>
      <c r="E33" s="151" t="s">
        <v>119</v>
      </c>
      <c r="F33" s="141">
        <f ca="1">VLOOKUP($D33,OFFSET(Sintesi!$B$6,$C33-1,0,1,20),'Grafici KPI'!F$1,FALSE)</f>
        <v>1</v>
      </c>
      <c r="G33" s="141">
        <f ca="1">VLOOKUP($D33,OFFSET(Sintesi!$B$6,$C33-1,0,1,20),'Grafici KPI'!G$1,FALSE)</f>
        <v>0.99</v>
      </c>
      <c r="H33" s="141">
        <f ca="1">VLOOKUP($D33,OFFSET(Sintesi!$B$6,$C33-1,0,1,20),'Grafici KPI'!H$1,FALSE)</f>
        <v>0.94874999999999998</v>
      </c>
      <c r="I33" s="141">
        <f ca="1">VLOOKUP($D33,OFFSET(Sintesi!$B$6,$C33-1,0,1,20),'Grafici KPI'!I$1,FALSE)</f>
        <v>0.90749999999999997</v>
      </c>
      <c r="J33" s="141">
        <f ca="1">VLOOKUP($D33,OFFSET(Sintesi!$B$6,$C33-1,0,1,20),'Grafici KPI'!J$1,FALSE)</f>
        <v>0.86624999999999996</v>
      </c>
      <c r="K33" s="141">
        <f ca="1">VLOOKUP($D33,OFFSET(Sintesi!$B$6,$C33-1,0,1,20),'Grafici KPI'!K$1,FALSE)</f>
        <v>0.82499999999999996</v>
      </c>
      <c r="L33" s="141">
        <f ca="1">VLOOKUP($D33,OFFSET(Sintesi!$B$6,$C33-1,0,1,20),'Grafici KPI'!L$1,FALSE)</f>
        <v>0.78374999999999995</v>
      </c>
      <c r="M33" s="141">
        <f ca="1">VLOOKUP($D33,OFFSET(Sintesi!$B$6,$C33-1,0,1,20),'Grafici KPI'!M$1,FALSE)</f>
        <v>0.74249999999999994</v>
      </c>
      <c r="N33" s="141">
        <f ca="1">VLOOKUP($D33,OFFSET(Sintesi!$B$6,$C33-1,0,1,20),'Grafici KPI'!N$1,FALSE)</f>
        <v>0.70124999999999993</v>
      </c>
      <c r="O33" s="141">
        <f ca="1">VLOOKUP($D33,OFFSET(Sintesi!$B$6,$C33-1,0,1,20),'Grafici KPI'!O$1,FALSE)</f>
        <v>0.65999999999999992</v>
      </c>
      <c r="P33" s="141">
        <f ca="1">VLOOKUP($D33,OFFSET(Sintesi!$B$6,$C33-1,0,1,20),'Grafici KPI'!P$1,FALSE)</f>
        <v>0.61875000000000002</v>
      </c>
      <c r="Q33" s="141">
        <f ca="1">VLOOKUP($D33,OFFSET(Sintesi!$B$6,$C33-1,0,1,20),'Grafici KPI'!Q$1,FALSE)</f>
        <v>0.57750000000000001</v>
      </c>
      <c r="R33" s="141">
        <f ca="1">VLOOKUP($D33,OFFSET(Sintesi!$B$6,$C33-1,0,1,20),'Grafici KPI'!R$1,FALSE)</f>
        <v>0.53625</v>
      </c>
      <c r="S33" s="141">
        <f ca="1">VLOOKUP($D33,OFFSET(Sintesi!$B$6,$C33-1,0,1,20),'Grafici KPI'!S$1,FALSE)</f>
        <v>0.495</v>
      </c>
      <c r="T33" s="141">
        <f ca="1">VLOOKUP($D33,OFFSET(Sintesi!$B$6,$C33-1,0,1,20),'Grafici KPI'!T$1,FALSE)</f>
        <v>0.45374999999999999</v>
      </c>
      <c r="U33" s="141">
        <f ca="1">VLOOKUP($D33,OFFSET(Sintesi!$B$6,$C33-1,0,1,20),'Grafici KPI'!U$1,FALSE)</f>
        <v>0.41249999999999998</v>
      </c>
      <c r="V33" s="141"/>
      <c r="W33" s="141"/>
      <c r="X33" s="138"/>
    </row>
    <row r="34" spans="1:26" x14ac:dyDescent="0.35">
      <c r="A34" s="285"/>
      <c r="B34" s="286"/>
      <c r="C34" s="139">
        <f t="shared" si="1"/>
        <v>280</v>
      </c>
      <c r="D34" s="140" t="str">
        <f>$D$49</f>
        <v>% Of Jobs Delivered In Time</v>
      </c>
      <c r="E34" s="151" t="s">
        <v>120</v>
      </c>
      <c r="F34" s="141">
        <f ca="1">VLOOKUP($D34,OFFSET(Sintesi!$B$6,1+$C34,0,26,20),'Grafici KPI'!F$1,FALSE)</f>
        <v>0.86767000000000005</v>
      </c>
      <c r="G34" s="141">
        <f ca="1">VLOOKUP($D34,OFFSET(Sintesi!$B$6,1+$C34,0,26,20),'Grafici KPI'!G$1,FALSE)</f>
        <v>0.86185999999999996</v>
      </c>
      <c r="H34" s="141">
        <f ca="1">VLOOKUP($D34,OFFSET(Sintesi!$B$6,1+$C34,0,26,20),'Grafici KPI'!H$1,FALSE)</f>
        <v>0.86017999999999994</v>
      </c>
      <c r="I34" s="141">
        <f ca="1">VLOOKUP($D34,OFFSET(Sintesi!$B$6,1+$C34,0,26,20),'Grafici KPI'!I$1,FALSE)</f>
        <v>0.85929</v>
      </c>
      <c r="J34" s="141">
        <f ca="1">VLOOKUP($D34,OFFSET(Sintesi!$B$6,1+$C34,0,26,20),'Grafici KPI'!J$1,FALSE)</f>
        <v>0.85375999999999996</v>
      </c>
      <c r="K34" s="141">
        <f ca="1">VLOOKUP($D34,OFFSET(Sintesi!$B$6,1+$C34,0,26,20),'Grafici KPI'!K$1,FALSE)</f>
        <v>0.84369000000000005</v>
      </c>
      <c r="L34" s="141">
        <f ca="1">VLOOKUP($D34,OFFSET(Sintesi!$B$6,1+$C34,0,26,20),'Grafici KPI'!L$1,FALSE)</f>
        <v>0.83496999999999999</v>
      </c>
      <c r="M34" s="141">
        <f ca="1">VLOOKUP($D34,OFFSET(Sintesi!$B$6,1+$C34,0,26,20),'Grafici KPI'!M$1,FALSE)</f>
        <v>0.81847999999999999</v>
      </c>
      <c r="N34" s="141">
        <f ca="1">VLOOKUP($D34,OFFSET(Sintesi!$B$6,1+$C34,0,26,20),'Grafici KPI'!N$1,FALSE)</f>
        <v>0.79227000000000003</v>
      </c>
      <c r="O34" s="141">
        <f ca="1">VLOOKUP($D34,OFFSET(Sintesi!$B$6,1+$C34,0,26,20),'Grafici KPI'!O$1,FALSE)</f>
        <v>0.75661</v>
      </c>
      <c r="P34" s="141">
        <f ca="1">VLOOKUP($D34,OFFSET(Sintesi!$B$6,1+$C34,0,26,20),'Grafici KPI'!P$1,FALSE)</f>
        <v>0.72218000000000004</v>
      </c>
      <c r="Q34" s="141">
        <f ca="1">VLOOKUP($D34,OFFSET(Sintesi!$B$6,1+$C34,0,26,20),'Grafici KPI'!Q$1,FALSE)</f>
        <v>0.66335999999999995</v>
      </c>
      <c r="R34" s="141">
        <f ca="1">VLOOKUP($D34,OFFSET(Sintesi!$B$6,1+$C34,0,26,20),'Grafici KPI'!R$1,FALSE)</f>
        <v>0.59872999999999998</v>
      </c>
      <c r="S34" s="141">
        <f ca="1">VLOOKUP($D34,OFFSET(Sintesi!$B$6,1+$C34,0,26,20),'Grafici KPI'!S$1,FALSE)</f>
        <v>0.5111</v>
      </c>
      <c r="T34" s="141">
        <f ca="1">VLOOKUP($D34,OFFSET(Sintesi!$B$6,1+$C34,0,26,20),'Grafici KPI'!T$1,FALSE)</f>
        <v>0.39006999999999997</v>
      </c>
      <c r="U34" s="141">
        <f ca="1">VLOOKUP($D34,OFFSET(Sintesi!$B$6,1+$C34,0,26,20),'Grafici KPI'!U$1,FALSE)</f>
        <v>0.31311</v>
      </c>
      <c r="V34" s="141"/>
      <c r="W34" s="141"/>
      <c r="X34" s="138"/>
    </row>
    <row r="35" spans="1:26" x14ac:dyDescent="0.35">
      <c r="A35" s="285"/>
      <c r="B35" s="286" t="s">
        <v>190</v>
      </c>
      <c r="C35" s="139">
        <f t="shared" si="1"/>
        <v>308</v>
      </c>
      <c r="D35" s="140" t="s">
        <v>6</v>
      </c>
      <c r="E35" s="152" t="s">
        <v>118</v>
      </c>
      <c r="F35" s="142">
        <f ca="1">VLOOKUP($D35,OFFSET(Sintesi!$B$6,1+$C35,0,26,20),'Grafici KPI'!F$1,FALSE)</f>
        <v>24.226780000000002</v>
      </c>
      <c r="G35" s="142">
        <f ca="1">VLOOKUP($D35,OFFSET(Sintesi!$B$6,1+$C35,0,26,20),'Grafici KPI'!G$1,FALSE)</f>
        <v>23.930479999999999</v>
      </c>
      <c r="H35" s="142">
        <f ca="1">VLOOKUP($D35,OFFSET(Sintesi!$B$6,1+$C35,0,26,20),'Grafici KPI'!H$1,FALSE)</f>
        <v>23.78049</v>
      </c>
      <c r="I35" s="142">
        <f ca="1">VLOOKUP($D35,OFFSET(Sintesi!$B$6,1+$C35,0,26,20),'Grafici KPI'!I$1,FALSE)</f>
        <v>23.641729999999999</v>
      </c>
      <c r="J35" s="142">
        <f ca="1">VLOOKUP($D35,OFFSET(Sintesi!$B$6,1+$C35,0,26,20),'Grafici KPI'!J$1,FALSE)</f>
        <v>23.447959999999998</v>
      </c>
      <c r="K35" s="142">
        <f ca="1">VLOOKUP($D35,OFFSET(Sintesi!$B$6,1+$C35,0,26,20),'Grafici KPI'!K$1,FALSE)</f>
        <v>23.2315</v>
      </c>
      <c r="L35" s="142">
        <f ca="1">VLOOKUP($D35,OFFSET(Sintesi!$B$6,1+$C35,0,26,20),'Grafici KPI'!L$1,FALSE)</f>
        <v>22.89969</v>
      </c>
      <c r="M35" s="142">
        <f ca="1">VLOOKUP($D35,OFFSET(Sintesi!$B$6,1+$C35,0,26,20),'Grafici KPI'!M$1,FALSE)</f>
        <v>22.527940000000001</v>
      </c>
      <c r="N35" s="142">
        <f ca="1">VLOOKUP($D35,OFFSET(Sintesi!$B$6,1+$C35,0,26,20),'Grafici KPI'!N$1,FALSE)</f>
        <v>21.98574</v>
      </c>
      <c r="O35" s="142">
        <f ca="1">VLOOKUP($D35,OFFSET(Sintesi!$B$6,1+$C35,0,26,20),'Grafici KPI'!O$1,FALSE)</f>
        <v>21.281369999999999</v>
      </c>
      <c r="P35" s="142">
        <f ca="1">VLOOKUP($D35,OFFSET(Sintesi!$B$6,1+$C35,0,26,20),'Grafici KPI'!P$1,FALSE)</f>
        <v>20.351310000000002</v>
      </c>
      <c r="Q35" s="142">
        <f ca="1">VLOOKUP($D35,OFFSET(Sintesi!$B$6,1+$C35,0,26,20),'Grafici KPI'!Q$1,FALSE)</f>
        <v>19.054310000000001</v>
      </c>
      <c r="R35" s="142">
        <f ca="1">VLOOKUP($D35,OFFSET(Sintesi!$B$6,1+$C35,0,26,20),'Grafici KPI'!R$1,FALSE)</f>
        <v>16.61252</v>
      </c>
      <c r="S35" s="142"/>
      <c r="T35" s="142"/>
      <c r="U35" s="142"/>
      <c r="V35" s="142"/>
      <c r="W35" s="142"/>
      <c r="X35" s="138"/>
    </row>
    <row r="36" spans="1:26" x14ac:dyDescent="0.35">
      <c r="A36" s="285"/>
      <c r="B36" s="286"/>
      <c r="C36" s="139">
        <f t="shared" si="1"/>
        <v>308</v>
      </c>
      <c r="D36" s="140" t="s">
        <v>117</v>
      </c>
      <c r="E36" s="152" t="s">
        <v>119</v>
      </c>
      <c r="F36" s="142">
        <f ca="1">VLOOKUP($D36,OFFSET(Sintesi!$B$6,$C36-1,0,1,20),'Grafici KPI'!F$1,FALSE)</f>
        <v>1</v>
      </c>
      <c r="G36" s="142">
        <f ca="1">VLOOKUP($D36,OFFSET(Sintesi!$B$6,$C36-1,0,1,20),'Grafici KPI'!G$1,FALSE)</f>
        <v>0.99</v>
      </c>
      <c r="H36" s="142">
        <f ca="1">VLOOKUP($D36,OFFSET(Sintesi!$B$6,$C36-1,0,1,20),'Grafici KPI'!H$1,FALSE)</f>
        <v>0.93176470588235294</v>
      </c>
      <c r="I36" s="142">
        <f ca="1">VLOOKUP($D36,OFFSET(Sintesi!$B$6,$C36-1,0,1,20),'Grafici KPI'!I$1,FALSE)</f>
        <v>0.87352941176470589</v>
      </c>
      <c r="J36" s="142">
        <f ca="1">VLOOKUP($D36,OFFSET(Sintesi!$B$6,$C36-1,0,1,20),'Grafici KPI'!J$1,FALSE)</f>
        <v>0.81529411764705884</v>
      </c>
      <c r="K36" s="142">
        <f ca="1">VLOOKUP($D36,OFFSET(Sintesi!$B$6,$C36-1,0,1,20),'Grafici KPI'!K$1,FALSE)</f>
        <v>0.75705882352941178</v>
      </c>
      <c r="L36" s="142">
        <f ca="1">VLOOKUP($D36,OFFSET(Sintesi!$B$6,$C36-1,0,1,20),'Grafici KPI'!L$1,FALSE)</f>
        <v>0.69882352941176473</v>
      </c>
      <c r="M36" s="142">
        <f ca="1">VLOOKUP($D36,OFFSET(Sintesi!$B$6,$C36-1,0,1,20),'Grafici KPI'!M$1,FALSE)</f>
        <v>0.64058823529411768</v>
      </c>
      <c r="N36" s="142">
        <f ca="1">VLOOKUP($D36,OFFSET(Sintesi!$B$6,$C36-1,0,1,20),'Grafici KPI'!N$1,FALSE)</f>
        <v>0.58235294117647063</v>
      </c>
      <c r="O36" s="142">
        <f ca="1">VLOOKUP($D36,OFFSET(Sintesi!$B$6,$C36-1,0,1,20),'Grafici KPI'!O$1,FALSE)</f>
        <v>0.52411764705882358</v>
      </c>
      <c r="P36" s="142">
        <f ca="1">VLOOKUP($D36,OFFSET(Sintesi!$B$6,$C36-1,0,1,20),'Grafici KPI'!P$1,FALSE)</f>
        <v>0.46588235294117647</v>
      </c>
      <c r="Q36" s="142">
        <f ca="1">VLOOKUP($D36,OFFSET(Sintesi!$B$6,$C36-1,0,1,20),'Grafici KPI'!Q$1,FALSE)</f>
        <v>0.40764705882352942</v>
      </c>
      <c r="R36" s="142">
        <f ca="1">VLOOKUP($D36,OFFSET(Sintesi!$B$6,$C36-1,0,1,20),'Grafici KPI'!R$1,FALSE)</f>
        <v>0.34941176470588237</v>
      </c>
      <c r="S36" s="142"/>
      <c r="T36" s="142"/>
      <c r="U36" s="142"/>
      <c r="V36" s="142"/>
      <c r="W36" s="142"/>
      <c r="X36" s="138"/>
    </row>
    <row r="37" spans="1:26" x14ac:dyDescent="0.35">
      <c r="A37" s="285"/>
      <c r="B37" s="286"/>
      <c r="C37" s="139">
        <f t="shared" si="1"/>
        <v>308</v>
      </c>
      <c r="D37" s="140" t="str">
        <f>$D$49</f>
        <v>% Of Jobs Delivered In Time</v>
      </c>
      <c r="E37" s="152" t="s">
        <v>120</v>
      </c>
      <c r="F37" s="142">
        <f ca="1">VLOOKUP($D37,OFFSET(Sintesi!$B$6,1+$C37,0,26,20),'Grafici KPI'!F$1,FALSE)</f>
        <v>0.86767000000000005</v>
      </c>
      <c r="G37" s="142">
        <f ca="1">VLOOKUP($D37,OFFSET(Sintesi!$B$6,1+$C37,0,26,20),'Grafici KPI'!G$1,FALSE)</f>
        <v>0.86475000000000002</v>
      </c>
      <c r="H37" s="142">
        <f ca="1">VLOOKUP($D37,OFFSET(Sintesi!$B$6,1+$C37,0,26,20),'Grafici KPI'!H$1,FALSE)</f>
        <v>0.86339999999999995</v>
      </c>
      <c r="I37" s="142">
        <f ca="1">VLOOKUP($D37,OFFSET(Sintesi!$B$6,1+$C37,0,26,20),'Grafici KPI'!I$1,FALSE)</f>
        <v>0.8599</v>
      </c>
      <c r="J37" s="142">
        <f ca="1">VLOOKUP($D37,OFFSET(Sintesi!$B$6,1+$C37,0,26,20),'Grafici KPI'!J$1,FALSE)</f>
        <v>0.85377000000000003</v>
      </c>
      <c r="K37" s="142">
        <f ca="1">VLOOKUP($D37,OFFSET(Sintesi!$B$6,1+$C37,0,26,20),'Grafici KPI'!K$1,FALSE)</f>
        <v>0.84148999999999996</v>
      </c>
      <c r="L37" s="142">
        <f ca="1">VLOOKUP($D37,OFFSET(Sintesi!$B$6,1+$C37,0,26,20),'Grafici KPI'!L$1,FALSE)</f>
        <v>0.82438</v>
      </c>
      <c r="M37" s="142">
        <f ca="1">VLOOKUP($D37,OFFSET(Sintesi!$B$6,1+$C37,0,26,20),'Grafici KPI'!M$1,FALSE)</f>
        <v>0.77695999999999998</v>
      </c>
      <c r="N37" s="142">
        <f ca="1">VLOOKUP($D37,OFFSET(Sintesi!$B$6,1+$C37,0,26,20),'Grafici KPI'!N$1,FALSE)</f>
        <v>0.73297999999999996</v>
      </c>
      <c r="O37" s="142">
        <f ca="1">VLOOKUP($D37,OFFSET(Sintesi!$B$6,1+$C37,0,26,20),'Grafici KPI'!O$1,FALSE)</f>
        <v>0.69408000000000003</v>
      </c>
      <c r="P37" s="142">
        <f ca="1">VLOOKUP($D37,OFFSET(Sintesi!$B$6,1+$C37,0,26,20),'Grafici KPI'!P$1,FALSE)</f>
        <v>0.60253999999999996</v>
      </c>
      <c r="Q37" s="142">
        <f ca="1">VLOOKUP($D37,OFFSET(Sintesi!$B$6,1+$C37,0,26,20),'Grafici KPI'!Q$1,FALSE)</f>
        <v>0.45950000000000002</v>
      </c>
      <c r="R37" s="142">
        <f ca="1">VLOOKUP($D37,OFFSET(Sintesi!$B$6,1+$C37,0,26,20),'Grafici KPI'!R$1,FALSE)</f>
        <v>0.42155999999999999</v>
      </c>
      <c r="S37" s="142"/>
      <c r="T37" s="142"/>
      <c r="U37" s="142"/>
      <c r="V37" s="142"/>
      <c r="W37" s="142"/>
      <c r="X37" s="138"/>
    </row>
    <row r="38" spans="1:26" x14ac:dyDescent="0.35">
      <c r="A38" s="285"/>
      <c r="B38" s="286" t="s">
        <v>191</v>
      </c>
      <c r="C38" s="139">
        <f t="shared" si="1"/>
        <v>336</v>
      </c>
      <c r="D38" s="140" t="s">
        <v>6</v>
      </c>
      <c r="E38" s="153" t="s">
        <v>118</v>
      </c>
      <c r="F38" s="143">
        <f ca="1">VLOOKUP($D38,OFFSET(Sintesi!$B$6,1+$C38,0,26,20),'Grafici KPI'!F$1,FALSE)</f>
        <v>24.226780000000002</v>
      </c>
      <c r="G38" s="143">
        <f ca="1">VLOOKUP($D38,OFFSET(Sintesi!$B$6,1+$C38,0,26,20),'Grafici KPI'!G$1,FALSE)</f>
        <v>23.994309999999999</v>
      </c>
      <c r="H38" s="143">
        <f ca="1">VLOOKUP($D38,OFFSET(Sintesi!$B$6,1+$C38,0,26,20),'Grafici KPI'!H$1,FALSE)</f>
        <v>23.825399999999998</v>
      </c>
      <c r="I38" s="143">
        <f ca="1">VLOOKUP($D38,OFFSET(Sintesi!$B$6,1+$C38,0,26,20),'Grafici KPI'!I$1,FALSE)</f>
        <v>23.779319999999998</v>
      </c>
      <c r="J38" s="143">
        <f ca="1">VLOOKUP($D38,OFFSET(Sintesi!$B$6,1+$C38,0,26,20),'Grafici KPI'!J$1,FALSE)</f>
        <v>23.677720000000001</v>
      </c>
      <c r="K38" s="143">
        <f ca="1">VLOOKUP($D38,OFFSET(Sintesi!$B$6,1+$C38,0,26,20),'Grafici KPI'!K$1,FALSE)</f>
        <v>23.507359999999998</v>
      </c>
      <c r="L38" s="143">
        <f ca="1">VLOOKUP($D38,OFFSET(Sintesi!$B$6,1+$C38,0,26,20),'Grafici KPI'!L$1,FALSE)</f>
        <v>23.344169999999998</v>
      </c>
      <c r="M38" s="143">
        <f ca="1">VLOOKUP($D38,OFFSET(Sintesi!$B$6,1+$C38,0,26,20),'Grafici KPI'!M$1,FALSE)</f>
        <v>23.084859999999999</v>
      </c>
      <c r="N38" s="143">
        <f ca="1">VLOOKUP($D38,OFFSET(Sintesi!$B$6,1+$C38,0,26,20),'Grafici KPI'!N$1,FALSE)</f>
        <v>22.645810000000001</v>
      </c>
      <c r="O38" s="143">
        <f ca="1">VLOOKUP($D38,OFFSET(Sintesi!$B$6,1+$C38,0,26,20),'Grafici KPI'!O$1,FALSE)</f>
        <v>22.42944</v>
      </c>
      <c r="P38" s="143">
        <f ca="1">VLOOKUP($D38,OFFSET(Sintesi!$B$6,1+$C38,0,26,20),'Grafici KPI'!P$1,FALSE)</f>
        <v>21.79204</v>
      </c>
      <c r="Q38" s="143">
        <f ca="1">VLOOKUP($D38,OFFSET(Sintesi!$B$6,1+$C38,0,26,20),'Grafici KPI'!Q$1,FALSE)</f>
        <v>21.107510000000001</v>
      </c>
      <c r="R38" s="143">
        <f ca="1">VLOOKUP($D38,OFFSET(Sintesi!$B$6,1+$C38,0,26,20),'Grafici KPI'!R$1,FALSE)</f>
        <v>20.269459999999999</v>
      </c>
      <c r="S38" s="143">
        <f ca="1">VLOOKUP($D38,OFFSET(Sintesi!$B$6,1+$C38,0,26,20),'Grafici KPI'!S$1,FALSE)</f>
        <v>18.810420000000001</v>
      </c>
      <c r="T38" s="143">
        <f ca="1">VLOOKUP($D38,OFFSET(Sintesi!$B$6,1+$C38,0,26,20),'Grafici KPI'!T$1,FALSE)</f>
        <v>16.93974</v>
      </c>
      <c r="U38" s="143"/>
      <c r="V38" s="143"/>
      <c r="W38" s="143"/>
      <c r="X38" s="138"/>
    </row>
    <row r="39" spans="1:26" x14ac:dyDescent="0.35">
      <c r="A39" s="285"/>
      <c r="B39" s="286"/>
      <c r="C39" s="139">
        <f t="shared" si="1"/>
        <v>336</v>
      </c>
      <c r="D39" s="140" t="s">
        <v>117</v>
      </c>
      <c r="E39" s="153" t="s">
        <v>119</v>
      </c>
      <c r="F39" s="143">
        <f ca="1">VLOOKUP($D39,OFFSET(Sintesi!$B$6,$C39-1,0,1,20),'Grafici KPI'!F$1,FALSE)</f>
        <v>1</v>
      </c>
      <c r="G39" s="143">
        <f ca="1">VLOOKUP($D39,OFFSET(Sintesi!$B$6,$C39-1,0,1,20),'Grafici KPI'!G$1,FALSE)</f>
        <v>0.99</v>
      </c>
      <c r="H39" s="143">
        <f ca="1">VLOOKUP($D39,OFFSET(Sintesi!$B$6,$C39-1,0,1,20),'Grafici KPI'!H$1,FALSE)</f>
        <v>0.94285714285714284</v>
      </c>
      <c r="I39" s="143">
        <f ca="1">VLOOKUP($D39,OFFSET(Sintesi!$B$6,$C39-1,0,1,20),'Grafici KPI'!I$1,FALSE)</f>
        <v>0.89571428571428569</v>
      </c>
      <c r="J39" s="143">
        <f ca="1">VLOOKUP($D39,OFFSET(Sintesi!$B$6,$C39-1,0,1,20),'Grafici KPI'!J$1,FALSE)</f>
        <v>0.84857142857142853</v>
      </c>
      <c r="K39" s="143">
        <f ca="1">VLOOKUP($D39,OFFSET(Sintesi!$B$6,$C39-1,0,1,20),'Grafici KPI'!K$1,FALSE)</f>
        <v>0.80142857142857138</v>
      </c>
      <c r="L39" s="143">
        <f ca="1">VLOOKUP($D39,OFFSET(Sintesi!$B$6,$C39-1,0,1,20),'Grafici KPI'!L$1,FALSE)</f>
        <v>0.75428571428571423</v>
      </c>
      <c r="M39" s="143">
        <f ca="1">VLOOKUP($D39,OFFSET(Sintesi!$B$6,$C39-1,0,1,20),'Grafici KPI'!M$1,FALSE)</f>
        <v>0.70714285714285718</v>
      </c>
      <c r="N39" s="143">
        <f ca="1">VLOOKUP($D39,OFFSET(Sintesi!$B$6,$C39-1,0,1,20),'Grafici KPI'!N$1,FALSE)</f>
        <v>0.66</v>
      </c>
      <c r="O39" s="143">
        <f ca="1">VLOOKUP($D39,OFFSET(Sintesi!$B$6,$C39-1,0,1,20),'Grafici KPI'!O$1,FALSE)</f>
        <v>0.61285714285714288</v>
      </c>
      <c r="P39" s="143">
        <f ca="1">VLOOKUP($D39,OFFSET(Sintesi!$B$6,$C39-1,0,1,20),'Grafici KPI'!P$1,FALSE)</f>
        <v>0.56571428571428573</v>
      </c>
      <c r="Q39" s="143">
        <f ca="1">VLOOKUP($D39,OFFSET(Sintesi!$B$6,$C39-1,0,1,20),'Grafici KPI'!Q$1,FALSE)</f>
        <v>0.51857142857142857</v>
      </c>
      <c r="R39" s="143">
        <f ca="1">VLOOKUP($D39,OFFSET(Sintesi!$B$6,$C39-1,0,1,20),'Grafici KPI'!R$1,FALSE)</f>
        <v>0.47142857142857142</v>
      </c>
      <c r="S39" s="143">
        <f ca="1">VLOOKUP($D39,OFFSET(Sintesi!$B$6,$C39-1,0,1,20),'Grafici KPI'!S$1,FALSE)</f>
        <v>0.42428571428571427</v>
      </c>
      <c r="T39" s="143">
        <f ca="1">VLOOKUP($D39,OFFSET(Sintesi!$B$6,$C39-1,0,1,20),'Grafici KPI'!T$1,FALSE)</f>
        <v>0.37714285714285711</v>
      </c>
      <c r="U39" s="143"/>
      <c r="V39" s="143"/>
      <c r="W39" s="143"/>
      <c r="X39" s="138"/>
    </row>
    <row r="40" spans="1:26" x14ac:dyDescent="0.35">
      <c r="A40" s="285"/>
      <c r="B40" s="286"/>
      <c r="C40" s="139">
        <f t="shared" si="1"/>
        <v>336</v>
      </c>
      <c r="D40" s="140" t="str">
        <f>$D$49</f>
        <v>% Of Jobs Delivered In Time</v>
      </c>
      <c r="E40" s="153" t="s">
        <v>120</v>
      </c>
      <c r="F40" s="143">
        <f ca="1">VLOOKUP($D40,OFFSET(Sintesi!$B$6,1+$C40,0,26,20),'Grafici KPI'!F$1,FALSE)</f>
        <v>0.86767000000000005</v>
      </c>
      <c r="G40" s="143">
        <f ca="1">VLOOKUP($D40,OFFSET(Sintesi!$B$6,1+$C40,0,26,20),'Grafici KPI'!G$1,FALSE)</f>
        <v>0.86270999999999998</v>
      </c>
      <c r="H40" s="143">
        <f ca="1">VLOOKUP($D40,OFFSET(Sintesi!$B$6,1+$C40,0,26,20),'Grafici KPI'!H$1,FALSE)</f>
        <v>0.86373999999999995</v>
      </c>
      <c r="I40" s="143">
        <f ca="1">VLOOKUP($D40,OFFSET(Sintesi!$B$6,1+$C40,0,26,20),'Grafici KPI'!I$1,FALSE)</f>
        <v>0.85836000000000001</v>
      </c>
      <c r="J40" s="143">
        <f ca="1">VLOOKUP($D40,OFFSET(Sintesi!$B$6,1+$C40,0,26,20),'Grafici KPI'!J$1,FALSE)</f>
        <v>0.84919999999999995</v>
      </c>
      <c r="K40" s="143">
        <f ca="1">VLOOKUP($D40,OFFSET(Sintesi!$B$6,1+$C40,0,26,20),'Grafici KPI'!K$1,FALSE)</f>
        <v>0.83611000000000002</v>
      </c>
      <c r="L40" s="143">
        <f ca="1">VLOOKUP($D40,OFFSET(Sintesi!$B$6,1+$C40,0,26,20),'Grafici KPI'!L$1,FALSE)</f>
        <v>0.80952000000000002</v>
      </c>
      <c r="M40" s="143">
        <f ca="1">VLOOKUP($D40,OFFSET(Sintesi!$B$6,1+$C40,0,26,20),'Grafici KPI'!M$1,FALSE)</f>
        <v>0.78398999999999996</v>
      </c>
      <c r="N40" s="143">
        <f ca="1">VLOOKUP($D40,OFFSET(Sintesi!$B$6,1+$C40,0,26,20),'Grafici KPI'!N$1,FALSE)</f>
        <v>0.74739999999999995</v>
      </c>
      <c r="O40" s="143">
        <f ca="1">VLOOKUP($D40,OFFSET(Sintesi!$B$6,1+$C40,0,26,20),'Grafici KPI'!O$1,FALSE)</f>
        <v>0.68071999999999999</v>
      </c>
      <c r="P40" s="143">
        <f ca="1">VLOOKUP($D40,OFFSET(Sintesi!$B$6,1+$C40,0,26,20),'Grafici KPI'!P$1,FALSE)</f>
        <v>0.63134999999999997</v>
      </c>
      <c r="Q40" s="143">
        <f ca="1">VLOOKUP($D40,OFFSET(Sintesi!$B$6,1+$C40,0,26,20),'Grafici KPI'!Q$1,FALSE)</f>
        <v>0.55047999999999997</v>
      </c>
      <c r="R40" s="143">
        <f ca="1">VLOOKUP($D40,OFFSET(Sintesi!$B$6,1+$C40,0,26,20),'Grafici KPI'!R$1,FALSE)</f>
        <v>0.38011</v>
      </c>
      <c r="S40" s="143">
        <f ca="1">VLOOKUP($D40,OFFSET(Sintesi!$B$6,1+$C40,0,26,20),'Grafici KPI'!S$1,FALSE)</f>
        <v>0.29969000000000001</v>
      </c>
      <c r="T40" s="143">
        <f ca="1">VLOOKUP($D40,OFFSET(Sintesi!$B$6,1+$C40,0,26,20),'Grafici KPI'!T$1,FALSE)</f>
        <v>0.25933</v>
      </c>
      <c r="U40" s="143"/>
      <c r="V40" s="143"/>
      <c r="W40" s="143"/>
      <c r="X40" s="138"/>
    </row>
    <row r="41" spans="1:26" x14ac:dyDescent="0.35">
      <c r="A41" s="285"/>
      <c r="B41" s="286" t="s">
        <v>192</v>
      </c>
      <c r="C41" s="139">
        <f t="shared" si="1"/>
        <v>364</v>
      </c>
      <c r="D41" s="140" t="s">
        <v>6</v>
      </c>
      <c r="E41" s="154" t="s">
        <v>118</v>
      </c>
      <c r="F41" s="144">
        <f ca="1">VLOOKUP($D41,OFFSET(Sintesi!$B$6,1+$C41,0,26,20),'Grafici KPI'!F$1,FALSE)</f>
        <v>24.226780000000002</v>
      </c>
      <c r="G41" s="144">
        <f ca="1">VLOOKUP($D41,OFFSET(Sintesi!$B$6,1+$C41,0,26,20),'Grafici KPI'!G$1,FALSE)</f>
        <v>23.763639999999999</v>
      </c>
      <c r="H41" s="144">
        <f ca="1">VLOOKUP($D41,OFFSET(Sintesi!$B$6,1+$C41,0,26,20),'Grafici KPI'!H$1,FALSE)</f>
        <v>23.74783</v>
      </c>
      <c r="I41" s="144">
        <f ca="1">VLOOKUP($D41,OFFSET(Sintesi!$B$6,1+$C41,0,26,20),'Grafici KPI'!I$1,FALSE)</f>
        <v>23.55021</v>
      </c>
      <c r="J41" s="144">
        <f ca="1">VLOOKUP($D41,OFFSET(Sintesi!$B$6,1+$C41,0,26,20),'Grafici KPI'!J$1,FALSE)</f>
        <v>23.285129999999999</v>
      </c>
      <c r="K41" s="144">
        <f ca="1">VLOOKUP($D41,OFFSET(Sintesi!$B$6,1+$C41,0,26,20),'Grafici KPI'!K$1,FALSE)</f>
        <v>22.99898</v>
      </c>
      <c r="L41" s="144">
        <f ca="1">VLOOKUP($D41,OFFSET(Sintesi!$B$6,1+$C41,0,26,20),'Grafici KPI'!L$1,FALSE)</f>
        <v>22.596900000000002</v>
      </c>
      <c r="M41" s="144">
        <f ca="1">VLOOKUP($D41,OFFSET(Sintesi!$B$6,1+$C41,0,26,20),'Grafici KPI'!M$1,FALSE)</f>
        <v>22.111419999999999</v>
      </c>
      <c r="N41" s="144">
        <f ca="1">VLOOKUP($D41,OFFSET(Sintesi!$B$6,1+$C41,0,26,20),'Grafici KPI'!N$1,FALSE)</f>
        <v>21.454684999999998</v>
      </c>
      <c r="O41" s="144">
        <f ca="1">VLOOKUP($D41,OFFSET(Sintesi!$B$6,1+$C41,0,26,20),'Grafici KPI'!O$1,FALSE)</f>
        <v>20.79795</v>
      </c>
      <c r="P41" s="144">
        <f ca="1">VLOOKUP($D41,OFFSET(Sintesi!$B$6,1+$C41,0,26,20),'Grafici KPI'!P$1,FALSE)</f>
        <v>20.088619999999999</v>
      </c>
      <c r="Q41" s="144">
        <f ca="1">VLOOKUP($D41,OFFSET(Sintesi!$B$6,1+$C41,0,26,20),'Grafici KPI'!Q$1,FALSE)</f>
        <v>19.012699999999999</v>
      </c>
      <c r="R41" s="144">
        <f ca="1">VLOOKUP($D41,OFFSET(Sintesi!$B$6,1+$C41,0,26,20),'Grafici KPI'!R$1,FALSE)</f>
        <v>17.725100000000001</v>
      </c>
      <c r="S41" s="144">
        <f ca="1">VLOOKUP($D41,OFFSET(Sintesi!$B$6,1+$C41,0,26,20),'Grafici KPI'!S$1,FALSE)</f>
        <v>16.01859</v>
      </c>
      <c r="T41" s="144">
        <f ca="1">VLOOKUP($D41,OFFSET(Sintesi!$B$6,1+$C41,0,26,20),'Grafici KPI'!T$1,FALSE)</f>
        <v>13.654299999999999</v>
      </c>
      <c r="U41" s="144"/>
      <c r="V41" s="144"/>
      <c r="W41" s="144"/>
      <c r="X41" s="138"/>
    </row>
    <row r="42" spans="1:26" x14ac:dyDescent="0.35">
      <c r="A42" s="285"/>
      <c r="B42" s="286"/>
      <c r="C42" s="139">
        <f t="shared" si="1"/>
        <v>364</v>
      </c>
      <c r="D42" s="140" t="s">
        <v>117</v>
      </c>
      <c r="E42" s="155" t="s">
        <v>119</v>
      </c>
      <c r="F42" s="144">
        <f ca="1">VLOOKUP($D42,OFFSET(Sintesi!$B$6,$C42-1,0,1,20),'Grafici KPI'!F$1,FALSE)</f>
        <v>1</v>
      </c>
      <c r="G42" s="144">
        <f ca="1">VLOOKUP($D42,OFFSET(Sintesi!$B$6,$C42-1,0,1,20),'Grafici KPI'!G$1,FALSE)</f>
        <v>0.99</v>
      </c>
      <c r="H42" s="144">
        <f ca="1">VLOOKUP($D42,OFFSET(Sintesi!$B$6,$C42-1,0,1,20),'Grafici KPI'!H$1,FALSE)</f>
        <v>0.93789473684210523</v>
      </c>
      <c r="I42" s="144">
        <f ca="1">VLOOKUP($D42,OFFSET(Sintesi!$B$6,$C42-1,0,1,20),'Grafici KPI'!I$1,FALSE)</f>
        <v>0.88578947368421046</v>
      </c>
      <c r="J42" s="144">
        <f ca="1">VLOOKUP($D42,OFFSET(Sintesi!$B$6,$C42-1,0,1,20),'Grafici KPI'!J$1,FALSE)</f>
        <v>0.83368421052631569</v>
      </c>
      <c r="K42" s="144">
        <f ca="1">VLOOKUP($D42,OFFSET(Sintesi!$B$6,$C42-1,0,1,20),'Grafici KPI'!K$1,FALSE)</f>
        <v>0.78157894736842093</v>
      </c>
      <c r="L42" s="144">
        <f ca="1">VLOOKUP($D42,OFFSET(Sintesi!$B$6,$C42-1,0,1,20),'Grafici KPI'!L$1,FALSE)</f>
        <v>0.72947368421052627</v>
      </c>
      <c r="M42" s="144">
        <f ca="1">VLOOKUP($D42,OFFSET(Sintesi!$B$6,$C42-1,0,1,20),'Grafici KPI'!M$1,FALSE)</f>
        <v>0.67736842105263151</v>
      </c>
      <c r="N42" s="144">
        <f ca="1">VLOOKUP($D42,OFFSET(Sintesi!$B$6,$C42-1,0,1,20),'Grafici KPI'!N$1,FALSE)</f>
        <v>0.62526315789473674</v>
      </c>
      <c r="O42" s="144">
        <f ca="1">VLOOKUP($D42,OFFSET(Sintesi!$B$6,$C42-1,0,1,20),'Grafici KPI'!O$1,FALSE)</f>
        <v>0.57315789473684209</v>
      </c>
      <c r="P42" s="144">
        <f ca="1">VLOOKUP($D42,OFFSET(Sintesi!$B$6,$C42-1,0,1,20),'Grafici KPI'!P$1,FALSE)</f>
        <v>0.52105263157894732</v>
      </c>
      <c r="Q42" s="144">
        <f ca="1">VLOOKUP($D42,OFFSET(Sintesi!$B$6,$C42-1,0,1,20),'Grafici KPI'!Q$1,FALSE)</f>
        <v>0.46894736842105261</v>
      </c>
      <c r="R42" s="144">
        <f ca="1">VLOOKUP($D42,OFFSET(Sintesi!$B$6,$C42-1,0,1,20),'Grafici KPI'!R$1,FALSE)</f>
        <v>0.41684210526315785</v>
      </c>
      <c r="S42" s="144">
        <f ca="1">VLOOKUP($D42,OFFSET(Sintesi!$B$6,$C42-1,0,1,20),'Grafici KPI'!S$1,FALSE)</f>
        <v>0.36473684210526314</v>
      </c>
      <c r="T42" s="144">
        <f ca="1">VLOOKUP($D42,OFFSET(Sintesi!$B$6,$C42-1,0,1,20),'Grafici KPI'!T$1,FALSE)</f>
        <v>0.31263157894736837</v>
      </c>
      <c r="U42" s="144"/>
      <c r="V42" s="144"/>
      <c r="W42" s="144"/>
    </row>
    <row r="43" spans="1:26" x14ac:dyDescent="0.35">
      <c r="A43" s="285"/>
      <c r="B43" s="286"/>
      <c r="C43" s="139">
        <f t="shared" si="1"/>
        <v>364</v>
      </c>
      <c r="D43" s="140" t="str">
        <f>$D$49</f>
        <v>% Of Jobs Delivered In Time</v>
      </c>
      <c r="E43" s="155" t="s">
        <v>120</v>
      </c>
      <c r="F43" s="144">
        <f ca="1">VLOOKUP($D43,OFFSET(Sintesi!$B$6,1+$C43,0,26,20),'Grafici KPI'!F$1,FALSE)</f>
        <v>0.86767000000000005</v>
      </c>
      <c r="G43" s="144">
        <f ca="1">VLOOKUP($D43,OFFSET(Sintesi!$B$6,1+$C43,0,26,20),'Grafici KPI'!G$1,FALSE)</f>
        <v>0.86809000000000003</v>
      </c>
      <c r="H43" s="144">
        <f ca="1">VLOOKUP($D43,OFFSET(Sintesi!$B$6,1+$C43,0,26,20),'Grafici KPI'!H$1,FALSE)</f>
        <v>0.86329999999999996</v>
      </c>
      <c r="I43" s="144">
        <f ca="1">VLOOKUP($D43,OFFSET(Sintesi!$B$6,1+$C43,0,26,20),'Grafici KPI'!I$1,FALSE)</f>
        <v>0.86385000000000001</v>
      </c>
      <c r="J43" s="144">
        <f ca="1">VLOOKUP($D43,OFFSET(Sintesi!$B$6,1+$C43,0,26,20),'Grafici KPI'!J$1,FALSE)</f>
        <v>0.86399000000000004</v>
      </c>
      <c r="K43" s="144">
        <f ca="1">VLOOKUP($D43,OFFSET(Sintesi!$B$6,1+$C43,0,26,20),'Grafici KPI'!K$1,FALSE)</f>
        <v>0.86251999999999995</v>
      </c>
      <c r="L43" s="144">
        <f ca="1">VLOOKUP($D43,OFFSET(Sintesi!$B$6,1+$C43,0,26,20),'Grafici KPI'!L$1,FALSE)</f>
        <v>0.85780999999999996</v>
      </c>
      <c r="M43" s="144">
        <f ca="1">VLOOKUP($D43,OFFSET(Sintesi!$B$6,1+$C43,0,26,20),'Grafici KPI'!M$1,FALSE)</f>
        <v>0.85021000000000002</v>
      </c>
      <c r="N43" s="144">
        <f ca="1">VLOOKUP($D43,OFFSET(Sintesi!$B$6,1+$C43,0,26,20),'Grafici KPI'!N$1,FALSE)</f>
        <v>0.83956500000000001</v>
      </c>
      <c r="O43" s="144">
        <f ca="1">VLOOKUP($D43,OFFSET(Sintesi!$B$6,1+$C43,0,26,20),'Grafici KPI'!O$1,FALSE)</f>
        <v>0.82891999999999999</v>
      </c>
      <c r="P43" s="144">
        <f ca="1">VLOOKUP($D43,OFFSET(Sintesi!$B$6,1+$C43,0,26,20),'Grafici KPI'!P$1,FALSE)</f>
        <v>0.77849000000000002</v>
      </c>
      <c r="Q43" s="144">
        <f ca="1">VLOOKUP($D43,OFFSET(Sintesi!$B$6,1+$C43,0,26,20),'Grafici KPI'!Q$1,FALSE)</f>
        <v>0.74434999999999996</v>
      </c>
      <c r="R43" s="144">
        <f ca="1">VLOOKUP($D43,OFFSET(Sintesi!$B$6,1+$C43,0,26,20),'Grafici KPI'!R$1,FALSE)</f>
        <v>0.69044000000000005</v>
      </c>
      <c r="S43" s="144">
        <f ca="1">VLOOKUP($D43,OFFSET(Sintesi!$B$6,1+$C43,0,26,20),'Grafici KPI'!S$1,FALSE)</f>
        <v>0.58965000000000001</v>
      </c>
      <c r="T43" s="144">
        <f ca="1">VLOOKUP($D43,OFFSET(Sintesi!$B$6,1+$C43,0,26,20),'Grafici KPI'!T$1,FALSE)</f>
        <v>0.51224000000000003</v>
      </c>
      <c r="U43" s="144"/>
      <c r="V43" s="144"/>
      <c r="W43" s="144"/>
    </row>
    <row r="44" spans="1:26" x14ac:dyDescent="0.35">
      <c r="A44" s="285"/>
      <c r="B44" s="286" t="s">
        <v>193</v>
      </c>
      <c r="C44" s="139">
        <f t="shared" si="1"/>
        <v>392</v>
      </c>
      <c r="D44" s="140" t="s">
        <v>6</v>
      </c>
      <c r="E44" s="156" t="s">
        <v>118</v>
      </c>
      <c r="F44" s="157">
        <f ca="1">VLOOKUP($D44,OFFSET(Sintesi!$B$6,1+$C44,0,26,20),'Grafici KPI'!F$1,FALSE)</f>
        <v>24.226780000000002</v>
      </c>
      <c r="G44" s="157">
        <f ca="1">VLOOKUP($D44,OFFSET(Sintesi!$B$6,1+$C44,0,26,20),'Grafici KPI'!G$1,FALSE)</f>
        <v>24.09667</v>
      </c>
      <c r="H44" s="157">
        <f ca="1">VLOOKUP($D44,OFFSET(Sintesi!$B$6,1+$C44,0,26,20),'Grafici KPI'!H$1,FALSE)</f>
        <v>24.072679999999998</v>
      </c>
      <c r="I44" s="157">
        <f ca="1">VLOOKUP($D44,OFFSET(Sintesi!$B$6,1+$C44,0,26,20),'Grafici KPI'!I$1,FALSE)</f>
        <v>23.938030000000001</v>
      </c>
      <c r="J44" s="157">
        <f ca="1">VLOOKUP($D44,OFFSET(Sintesi!$B$6,1+$C44,0,26,20),'Grafici KPI'!J$1,FALSE)</f>
        <v>23.640840000000001</v>
      </c>
      <c r="K44" s="157">
        <f ca="1">VLOOKUP($D44,OFFSET(Sintesi!$B$6,1+$C44,0,26,20),'Grafici KPI'!K$1,FALSE)</f>
        <v>23.366859999999999</v>
      </c>
      <c r="L44" s="157">
        <f ca="1">VLOOKUP($D44,OFFSET(Sintesi!$B$6,1+$C44,0,26,20),'Grafici KPI'!L$1,FALSE)</f>
        <v>23.132750000000001</v>
      </c>
      <c r="M44" s="157">
        <f ca="1">VLOOKUP($D44,OFFSET(Sintesi!$B$6,1+$C44,0,26,20),'Grafici KPI'!M$1,FALSE)</f>
        <v>22.58736</v>
      </c>
      <c r="N44" s="157">
        <f ca="1">VLOOKUP($D44,OFFSET(Sintesi!$B$6,1+$C44,0,26,20),'Grafici KPI'!N$1,FALSE)</f>
        <v>21.965219999999999</v>
      </c>
      <c r="O44" s="157">
        <f ca="1">VLOOKUP($D44,OFFSET(Sintesi!$B$6,1+$C44,0,26,20),'Grafici KPI'!O$1,FALSE)</f>
        <v>23.132750000000001</v>
      </c>
      <c r="P44" s="157">
        <f ca="1">VLOOKUP($D44,OFFSET(Sintesi!$B$6,1+$C44,0,26,20),'Grafici KPI'!P$1,FALSE)</f>
        <v>22.58736</v>
      </c>
      <c r="Q44" s="157">
        <f ca="1">VLOOKUP($D44,OFFSET(Sintesi!$B$6,1+$C44,0,26,20),'Grafici KPI'!Q$1,FALSE)</f>
        <v>21.965219999999999</v>
      </c>
      <c r="R44" s="157">
        <f ca="1">VLOOKUP($D44,OFFSET(Sintesi!$B$6,1+$C44,0,26,20),'Grafici KPI'!R$1,FALSE)</f>
        <v>21.025549999999999</v>
      </c>
      <c r="S44" s="157">
        <f ca="1">VLOOKUP($D44,OFFSET(Sintesi!$B$6,1+$C44,0,26,20),'Grafici KPI'!S$1,FALSE)</f>
        <v>19.992709999999999</v>
      </c>
      <c r="T44" s="157">
        <f ca="1">VLOOKUP($D44,OFFSET(Sintesi!$B$6,1+$C44,0,26,20),'Grafici KPI'!T$1,FALSE)</f>
        <v>18.294989999999999</v>
      </c>
      <c r="U44" s="157">
        <f ca="1">VLOOKUP($D44,OFFSET(Sintesi!$B$6,1+$C44,0,26,20),'Grafici KPI'!U$1,FALSE)</f>
        <v>15.89878</v>
      </c>
      <c r="V44" s="157"/>
      <c r="W44" s="157"/>
    </row>
    <row r="45" spans="1:26" x14ac:dyDescent="0.35">
      <c r="A45" s="285"/>
      <c r="B45" s="286"/>
      <c r="C45" s="139">
        <f t="shared" si="1"/>
        <v>392</v>
      </c>
      <c r="D45" s="140" t="s">
        <v>117</v>
      </c>
      <c r="E45" s="156" t="s">
        <v>119</v>
      </c>
      <c r="F45" s="157">
        <f ca="1">VLOOKUP($D45,OFFSET(Sintesi!$B$6,$C45-1,0,1,20),'Grafici KPI'!F$1,FALSE)</f>
        <v>1</v>
      </c>
      <c r="G45" s="157">
        <f ca="1">VLOOKUP($D45,OFFSET(Sintesi!$B$6,$C45-1,0,1,20),'Grafici KPI'!G$1,FALSE)</f>
        <v>0.99</v>
      </c>
      <c r="H45" s="157">
        <f ca="1">VLOOKUP($D45,OFFSET(Sintesi!$B$6,$C45-1,0,1,20),'Grafici KPI'!H$1,FALSE)</f>
        <v>0.92812499999999998</v>
      </c>
      <c r="I45" s="157">
        <f ca="1">VLOOKUP($D45,OFFSET(Sintesi!$B$6,$C45-1,0,1,20),'Grafici KPI'!I$1,FALSE)</f>
        <v>0.86624999999999996</v>
      </c>
      <c r="J45" s="157">
        <f ca="1">VLOOKUP($D45,OFFSET(Sintesi!$B$6,$C45-1,0,1,20),'Grafici KPI'!J$1,FALSE)</f>
        <v>0.80437499999999995</v>
      </c>
      <c r="K45" s="157">
        <f ca="1">VLOOKUP($D45,OFFSET(Sintesi!$B$6,$C45-1,0,1,20),'Grafici KPI'!K$1,FALSE)</f>
        <v>0.74249999999999994</v>
      </c>
      <c r="L45" s="157">
        <f ca="1">VLOOKUP($D45,OFFSET(Sintesi!$B$6,$C45-1,0,1,20),'Grafici KPI'!L$1,FALSE)</f>
        <v>0.68062499999999992</v>
      </c>
      <c r="M45" s="157">
        <f ca="1">VLOOKUP($D45,OFFSET(Sintesi!$B$6,$C45-1,0,1,20),'Grafici KPI'!M$1,FALSE)</f>
        <v>0.61874999999999991</v>
      </c>
      <c r="N45" s="157">
        <f ca="1">VLOOKUP($D45,OFFSET(Sintesi!$B$6,$C45-1,0,1,20),'Grafici KPI'!N$1,FALSE)</f>
        <v>0.55687500000000001</v>
      </c>
      <c r="O45" s="157">
        <f ca="1">VLOOKUP($D45,OFFSET(Sintesi!$B$6,$C45-1,0,1,20),'Grafici KPI'!O$1,FALSE)</f>
        <v>0.68062499999999992</v>
      </c>
      <c r="P45" s="157">
        <f ca="1">VLOOKUP($D45,OFFSET(Sintesi!$B$6,$C45-1,0,1,20),'Grafici KPI'!P$1,FALSE)</f>
        <v>0.61874999999999991</v>
      </c>
      <c r="Q45" s="157">
        <f ca="1">VLOOKUP($D45,OFFSET(Sintesi!$B$6,$C45-1,0,1,20),'Grafici KPI'!Q$1,FALSE)</f>
        <v>0.55687500000000001</v>
      </c>
      <c r="R45" s="157">
        <f ca="1">VLOOKUP($D45,OFFSET(Sintesi!$B$6,$C45-1,0,1,20),'Grafici KPI'!R$1,FALSE)</f>
        <v>0.495</v>
      </c>
      <c r="S45" s="157">
        <f ca="1">VLOOKUP($D45,OFFSET(Sintesi!$B$6,$C45-1,0,1,20),'Grafici KPI'!S$1,FALSE)</f>
        <v>0.43312499999999998</v>
      </c>
      <c r="T45" s="157">
        <f ca="1">VLOOKUP($D45,OFFSET(Sintesi!$B$6,$C45-1,0,1,20),'Grafici KPI'!T$1,FALSE)</f>
        <v>0.37124999999999997</v>
      </c>
      <c r="U45" s="157">
        <f ca="1">VLOOKUP($D45,OFFSET(Sintesi!$B$6,$C45-1,0,1,20),'Grafici KPI'!U$1,FALSE)</f>
        <v>0.30937499999999996</v>
      </c>
      <c r="V45" s="157"/>
      <c r="W45" s="157"/>
    </row>
    <row r="46" spans="1:26" x14ac:dyDescent="0.35">
      <c r="A46" s="285"/>
      <c r="B46" s="286"/>
      <c r="C46" s="139">
        <f t="shared" si="1"/>
        <v>392</v>
      </c>
      <c r="D46" s="140" t="str">
        <f>$D$49</f>
        <v>% Of Jobs Delivered In Time</v>
      </c>
      <c r="E46" s="156" t="s">
        <v>120</v>
      </c>
      <c r="F46" s="157">
        <f ca="1">VLOOKUP($D46,OFFSET(Sintesi!$B$6,1+$C46,0,26,20),'Grafici KPI'!F$1,FALSE)</f>
        <v>0.86767000000000005</v>
      </c>
      <c r="G46" s="157">
        <f ca="1">VLOOKUP($D46,OFFSET(Sintesi!$B$6,1+$C46,0,26,20),'Grafici KPI'!G$1,FALSE)</f>
        <v>0.85755000000000003</v>
      </c>
      <c r="H46" s="157">
        <f ca="1">VLOOKUP($D46,OFFSET(Sintesi!$B$6,1+$C46,0,26,20),'Grafici KPI'!H$1,FALSE)</f>
        <v>0.85489000000000004</v>
      </c>
      <c r="I46" s="157">
        <f ca="1">VLOOKUP($D46,OFFSET(Sintesi!$B$6,1+$C46,0,26,20),'Grafici KPI'!I$1,FALSE)</f>
        <v>0.85304999999999997</v>
      </c>
      <c r="J46" s="157">
        <f ca="1">VLOOKUP($D46,OFFSET(Sintesi!$B$6,1+$C46,0,26,20),'Grafici KPI'!J$1,FALSE)</f>
        <v>0.85440000000000005</v>
      </c>
      <c r="K46" s="157">
        <f ca="1">VLOOKUP($D46,OFFSET(Sintesi!$B$6,1+$C46,0,26,20),'Grafici KPI'!K$1,FALSE)</f>
        <v>0.84955000000000003</v>
      </c>
      <c r="L46" s="157">
        <f ca="1">VLOOKUP($D46,OFFSET(Sintesi!$B$6,1+$C46,0,26,20),'Grafici KPI'!L$1,FALSE)</f>
        <v>0.84038999999999997</v>
      </c>
      <c r="M46" s="157">
        <f ca="1">VLOOKUP($D46,OFFSET(Sintesi!$B$6,1+$C46,0,26,20),'Grafici KPI'!M$1,FALSE)</f>
        <v>0.82584999999999997</v>
      </c>
      <c r="N46" s="157">
        <f ca="1">VLOOKUP($D46,OFFSET(Sintesi!$B$6,1+$C46,0,26,20),'Grafici KPI'!N$1,FALSE)</f>
        <v>0.79442000000000002</v>
      </c>
      <c r="O46" s="157">
        <f ca="1">VLOOKUP($D46,OFFSET(Sintesi!$B$6,1+$C46,0,26,20),'Grafici KPI'!O$1,FALSE)</f>
        <v>0.84038999999999997</v>
      </c>
      <c r="P46" s="157">
        <f ca="1">VLOOKUP($D46,OFFSET(Sintesi!$B$6,1+$C46,0,26,20),'Grafici KPI'!P$1,FALSE)</f>
        <v>0.82584999999999997</v>
      </c>
      <c r="Q46" s="157">
        <f ca="1">VLOOKUP($D46,OFFSET(Sintesi!$B$6,1+$C46,0,26,20),'Grafici KPI'!Q$1,FALSE)</f>
        <v>0.79442000000000002</v>
      </c>
      <c r="R46" s="157">
        <f ca="1">VLOOKUP($D46,OFFSET(Sintesi!$B$6,1+$C46,0,26,20),'Grafici KPI'!R$1,FALSE)</f>
        <v>0.75234999999999996</v>
      </c>
      <c r="S46" s="157">
        <f ca="1">VLOOKUP($D46,OFFSET(Sintesi!$B$6,1+$C46,0,26,20),'Grafici KPI'!S$1,FALSE)</f>
        <v>0.65215000000000001</v>
      </c>
      <c r="T46" s="157">
        <f ca="1">VLOOKUP($D46,OFFSET(Sintesi!$B$6,1+$C46,0,26,20),'Grafici KPI'!T$1,FALSE)</f>
        <v>0.53900000000000003</v>
      </c>
      <c r="U46" s="157">
        <f ca="1">VLOOKUP($D46,OFFSET(Sintesi!$B$6,1+$C46,0,26,20),'Grafici KPI'!U$1,FALSE)</f>
        <v>0.29291</v>
      </c>
      <c r="V46" s="157"/>
      <c r="W46" s="157"/>
    </row>
    <row r="47" spans="1:26" x14ac:dyDescent="0.3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</row>
    <row r="48" spans="1:26" x14ac:dyDescent="0.3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</row>
    <row r="49" spans="2:26" x14ac:dyDescent="0.35">
      <c r="B49" s="82"/>
      <c r="C49" s="160" t="s">
        <v>125</v>
      </c>
      <c r="D49" s="161" t="s">
        <v>9</v>
      </c>
      <c r="E49" s="177">
        <v>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</row>
    <row r="50" spans="2:26" x14ac:dyDescent="0.3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</row>
    <row r="51" spans="2:26" x14ac:dyDescent="0.3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</row>
    <row r="52" spans="2:26" x14ac:dyDescent="0.3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</row>
    <row r="53" spans="2:26" x14ac:dyDescent="0.3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</row>
    <row r="54" spans="2:26" x14ac:dyDescent="0.3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</row>
    <row r="55" spans="2:26" x14ac:dyDescent="0.35">
      <c r="B55" s="131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</row>
    <row r="56" spans="2:26" x14ac:dyDescent="0.35">
      <c r="B56" s="131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</row>
    <row r="57" spans="2:26" x14ac:dyDescent="0.35">
      <c r="B57" s="82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</row>
    <row r="58" spans="2:26" x14ac:dyDescent="0.35">
      <c r="B58" s="82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</row>
    <row r="59" spans="2:26" x14ac:dyDescent="0.35">
      <c r="B59" s="82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</row>
    <row r="60" spans="2:26" x14ac:dyDescent="0.35">
      <c r="B60" s="82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</row>
    <row r="61" spans="2:26" x14ac:dyDescent="0.35">
      <c r="B61" s="131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</row>
    <row r="62" spans="2:26" x14ac:dyDescent="0.35">
      <c r="B62" s="82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</row>
    <row r="63" spans="2:26" x14ac:dyDescent="0.35">
      <c r="B63" s="82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</row>
    <row r="64" spans="2:26" x14ac:dyDescent="0.35">
      <c r="B64" s="82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</row>
    <row r="65" spans="2:26" x14ac:dyDescent="0.35">
      <c r="B65" s="82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</row>
    <row r="66" spans="2:26" x14ac:dyDescent="0.35">
      <c r="B66" s="82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</row>
    <row r="67" spans="2:26" x14ac:dyDescent="0.35">
      <c r="B67" s="82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</row>
    <row r="68" spans="2:26" x14ac:dyDescent="0.35">
      <c r="B68" s="82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</row>
    <row r="69" spans="2:26" x14ac:dyDescent="0.35">
      <c r="B69" s="82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</row>
    <row r="70" spans="2:26" x14ac:dyDescent="0.35">
      <c r="B70" s="82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</row>
    <row r="71" spans="2:26" x14ac:dyDescent="0.35">
      <c r="B71" s="82"/>
      <c r="F71" s="217"/>
      <c r="G71" s="217"/>
      <c r="H71" s="217"/>
      <c r="I71" s="217"/>
      <c r="J71" s="217"/>
      <c r="K71" s="217"/>
      <c r="L71" s="217"/>
      <c r="M71" s="217"/>
      <c r="N71" s="217"/>
      <c r="O71" s="217"/>
      <c r="P71" s="217"/>
      <c r="Q71" s="217"/>
      <c r="R71" s="217"/>
      <c r="S71" s="217"/>
      <c r="T71" s="217"/>
      <c r="U71" s="217"/>
      <c r="V71" s="217"/>
      <c r="W71" s="217"/>
      <c r="X71" s="217"/>
      <c r="Y71" s="217"/>
      <c r="Z71" s="217"/>
    </row>
    <row r="72" spans="2:26" x14ac:dyDescent="0.35">
      <c r="B72" s="82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</row>
    <row r="73" spans="2:26" x14ac:dyDescent="0.35">
      <c r="B73" s="82"/>
      <c r="F73" s="217"/>
      <c r="G73" s="217"/>
      <c r="H73" s="217"/>
      <c r="I73" s="217"/>
      <c r="J73" s="217"/>
      <c r="K73" s="217"/>
      <c r="L73" s="217"/>
      <c r="M73" s="217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</row>
    <row r="74" spans="2:26" x14ac:dyDescent="0.35">
      <c r="B74" s="131"/>
      <c r="F74" s="217"/>
      <c r="G74" s="217"/>
      <c r="H74" s="217"/>
      <c r="I74" s="217"/>
      <c r="J74" s="217"/>
      <c r="K74" s="217"/>
      <c r="L74" s="217"/>
      <c r="M74" s="217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</row>
    <row r="75" spans="2:26" x14ac:dyDescent="0.35">
      <c r="B75" s="131"/>
      <c r="F75" s="217"/>
      <c r="G75" s="217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</row>
    <row r="76" spans="2:26" x14ac:dyDescent="0.35">
      <c r="B76" s="131"/>
      <c r="F76" s="217"/>
      <c r="G76" s="217"/>
      <c r="H76" s="217"/>
      <c r="I76" s="217"/>
      <c r="J76" s="217"/>
      <c r="K76" s="217"/>
      <c r="L76" s="217"/>
      <c r="M76" s="217"/>
      <c r="N76" s="217"/>
      <c r="O76" s="217"/>
      <c r="P76" s="217"/>
      <c r="Q76" s="217"/>
      <c r="R76" s="217"/>
      <c r="S76" s="217"/>
      <c r="T76" s="217"/>
      <c r="U76" s="217"/>
      <c r="V76" s="217"/>
      <c r="W76" s="217"/>
      <c r="X76" s="217"/>
      <c r="Y76" s="217"/>
      <c r="Z76" s="217"/>
    </row>
    <row r="77" spans="2:26" x14ac:dyDescent="0.35">
      <c r="F77" s="217"/>
      <c r="G77" s="217"/>
      <c r="H77" s="217"/>
      <c r="I77" s="217"/>
      <c r="J77" s="217"/>
      <c r="K77" s="217"/>
      <c r="L77" s="217"/>
      <c r="M77" s="217"/>
      <c r="N77" s="217"/>
      <c r="O77" s="217"/>
      <c r="P77" s="217"/>
      <c r="Q77" s="217"/>
      <c r="R77" s="217"/>
      <c r="S77" s="217"/>
      <c r="T77" s="217"/>
      <c r="U77" s="217"/>
      <c r="V77" s="217"/>
      <c r="W77" s="217"/>
      <c r="X77" s="217"/>
      <c r="Y77" s="217"/>
      <c r="Z77" s="217"/>
    </row>
    <row r="78" spans="2:26" x14ac:dyDescent="0.35">
      <c r="F78" s="217"/>
      <c r="G78" s="217"/>
      <c r="H78" s="217"/>
      <c r="I78" s="217"/>
      <c r="J78" s="217"/>
      <c r="K78" s="217"/>
      <c r="L78" s="217"/>
      <c r="M78" s="217"/>
      <c r="N78" s="217"/>
      <c r="O78" s="217"/>
      <c r="P78" s="217"/>
      <c r="Q78" s="217"/>
      <c r="R78" s="217"/>
      <c r="S78" s="217"/>
      <c r="T78" s="217"/>
      <c r="U78" s="217"/>
      <c r="V78" s="217"/>
      <c r="W78" s="217"/>
      <c r="X78" s="217"/>
      <c r="Y78" s="217"/>
      <c r="Z78" s="217"/>
    </row>
    <row r="79" spans="2:26" x14ac:dyDescent="0.35">
      <c r="F79" s="217"/>
      <c r="G79" s="217"/>
      <c r="H79" s="217"/>
      <c r="I79" s="217"/>
      <c r="J79" s="217"/>
      <c r="K79" s="217"/>
      <c r="L79" s="217"/>
      <c r="M79" s="217"/>
      <c r="N79" s="217"/>
      <c r="O79" s="217"/>
      <c r="P79" s="217"/>
      <c r="Q79" s="217"/>
      <c r="R79" s="217"/>
      <c r="S79" s="217"/>
      <c r="T79" s="217"/>
      <c r="U79" s="217"/>
      <c r="V79" s="217"/>
      <c r="W79" s="217"/>
      <c r="X79" s="217"/>
      <c r="Y79" s="217"/>
      <c r="Z79" s="217"/>
    </row>
    <row r="80" spans="2:26" x14ac:dyDescent="0.35">
      <c r="F80" s="217"/>
      <c r="G80" s="217"/>
      <c r="H80" s="217"/>
      <c r="I80" s="217"/>
      <c r="J80" s="217"/>
      <c r="K80" s="217"/>
      <c r="L80" s="217"/>
      <c r="M80" s="217"/>
      <c r="N80" s="217"/>
      <c r="O80" s="217"/>
      <c r="P80" s="217"/>
      <c r="Q80" s="217"/>
      <c r="R80" s="217"/>
      <c r="S80" s="217"/>
      <c r="T80" s="217"/>
      <c r="U80" s="217"/>
      <c r="V80" s="217"/>
      <c r="W80" s="217"/>
      <c r="X80" s="217"/>
      <c r="Y80" s="217"/>
      <c r="Z80" s="217"/>
    </row>
    <row r="81" spans="6:26" x14ac:dyDescent="0.35">
      <c r="F81" s="217"/>
      <c r="G81" s="217"/>
      <c r="H81" s="217"/>
      <c r="I81" s="217"/>
      <c r="J81" s="217"/>
      <c r="K81" s="217"/>
      <c r="L81" s="217"/>
      <c r="M81" s="217"/>
      <c r="N81" s="217"/>
      <c r="O81" s="217"/>
      <c r="P81" s="217"/>
      <c r="Q81" s="217"/>
      <c r="R81" s="217"/>
      <c r="S81" s="217"/>
      <c r="T81" s="217"/>
      <c r="U81" s="217"/>
      <c r="V81" s="217"/>
      <c r="W81" s="217"/>
      <c r="X81" s="217"/>
      <c r="Y81" s="217"/>
      <c r="Z81" s="217"/>
    </row>
    <row r="82" spans="6:26" x14ac:dyDescent="0.35">
      <c r="F82" s="217"/>
      <c r="G82" s="217"/>
      <c r="H82" s="217"/>
      <c r="I82" s="217"/>
      <c r="J82" s="217"/>
      <c r="K82" s="217"/>
      <c r="L82" s="217"/>
      <c r="M82" s="217"/>
      <c r="N82" s="217"/>
      <c r="O82" s="217"/>
      <c r="P82" s="217"/>
      <c r="Q82" s="217"/>
      <c r="R82" s="217"/>
      <c r="S82" s="217"/>
      <c r="T82" s="217"/>
      <c r="U82" s="217"/>
      <c r="V82" s="217"/>
      <c r="W82" s="217"/>
      <c r="X82" s="217"/>
      <c r="Y82" s="217"/>
      <c r="Z82" s="217"/>
    </row>
    <row r="83" spans="6:26" x14ac:dyDescent="0.35">
      <c r="F83" s="217"/>
      <c r="G83" s="217"/>
      <c r="H83" s="217"/>
      <c r="I83" s="217"/>
      <c r="J83" s="217"/>
      <c r="K83" s="217"/>
      <c r="L83" s="217"/>
      <c r="M83" s="217"/>
      <c r="N83" s="217"/>
      <c r="O83" s="217"/>
      <c r="P83" s="217"/>
      <c r="Q83" s="217"/>
      <c r="R83" s="217"/>
      <c r="S83" s="217"/>
      <c r="T83" s="217"/>
      <c r="U83" s="217"/>
      <c r="V83" s="217"/>
      <c r="W83" s="217"/>
      <c r="X83" s="217"/>
      <c r="Y83" s="217"/>
      <c r="Z83" s="217"/>
    </row>
    <row r="84" spans="6:26" x14ac:dyDescent="0.35">
      <c r="F84" s="217"/>
      <c r="G84" s="217"/>
      <c r="H84" s="217"/>
      <c r="I84" s="217"/>
      <c r="J84" s="217"/>
      <c r="K84" s="217"/>
      <c r="L84" s="217"/>
      <c r="M84" s="217"/>
      <c r="N84" s="217"/>
      <c r="O84" s="217"/>
      <c r="P84" s="217"/>
      <c r="Q84" s="217"/>
      <c r="R84" s="217"/>
      <c r="S84" s="217"/>
      <c r="T84" s="217"/>
      <c r="U84" s="217"/>
      <c r="V84" s="217"/>
      <c r="W84" s="217"/>
      <c r="X84" s="217"/>
      <c r="Y84" s="217"/>
      <c r="Z84" s="217"/>
    </row>
    <row r="85" spans="6:26" x14ac:dyDescent="0.35">
      <c r="F85" s="217"/>
      <c r="G85" s="217"/>
      <c r="H85" s="217"/>
      <c r="I85" s="217"/>
      <c r="J85" s="217"/>
      <c r="K85" s="217"/>
      <c r="L85" s="217"/>
      <c r="M85" s="217"/>
      <c r="N85" s="217"/>
      <c r="O85" s="217"/>
      <c r="P85" s="217"/>
      <c r="Q85" s="217"/>
      <c r="R85" s="217"/>
      <c r="S85" s="217"/>
      <c r="T85" s="217"/>
      <c r="U85" s="217"/>
      <c r="V85" s="217"/>
      <c r="W85" s="217"/>
      <c r="X85" s="217"/>
      <c r="Y85" s="217"/>
      <c r="Z85" s="217"/>
    </row>
    <row r="86" spans="6:26" x14ac:dyDescent="0.35">
      <c r="F86" s="217"/>
      <c r="G86" s="217"/>
      <c r="H86" s="217"/>
      <c r="I86" s="217"/>
      <c r="J86" s="217"/>
      <c r="K86" s="217"/>
      <c r="L86" s="217"/>
      <c r="M86" s="217"/>
      <c r="N86" s="217"/>
      <c r="O86" s="217"/>
      <c r="P86" s="217"/>
      <c r="Q86" s="217"/>
      <c r="R86" s="217"/>
      <c r="S86" s="217"/>
      <c r="T86" s="217"/>
      <c r="U86" s="217"/>
      <c r="V86" s="217"/>
      <c r="W86" s="217"/>
      <c r="X86" s="217"/>
      <c r="Y86" s="217"/>
      <c r="Z86" s="217"/>
    </row>
    <row r="87" spans="6:26" x14ac:dyDescent="0.35">
      <c r="F87" s="217"/>
      <c r="G87" s="217"/>
      <c r="H87" s="217"/>
      <c r="I87" s="217"/>
      <c r="J87" s="217"/>
      <c r="K87" s="217"/>
      <c r="L87" s="217"/>
      <c r="M87" s="217"/>
      <c r="N87" s="217"/>
      <c r="O87" s="217"/>
      <c r="P87" s="217"/>
      <c r="Q87" s="217"/>
      <c r="R87" s="217"/>
      <c r="S87" s="217"/>
      <c r="T87" s="217"/>
      <c r="U87" s="217"/>
      <c r="V87" s="217"/>
      <c r="W87" s="217"/>
      <c r="X87" s="217"/>
      <c r="Y87" s="217"/>
      <c r="Z87" s="217"/>
    </row>
    <row r="88" spans="6:26" x14ac:dyDescent="0.35">
      <c r="F88" s="217"/>
      <c r="G88" s="217"/>
      <c r="H88" s="217"/>
      <c r="I88" s="217"/>
      <c r="J88" s="217"/>
      <c r="K88" s="217"/>
      <c r="L88" s="217"/>
      <c r="M88" s="217"/>
      <c r="N88" s="217"/>
      <c r="O88" s="217"/>
      <c r="P88" s="217"/>
      <c r="Q88" s="217"/>
      <c r="R88" s="217"/>
      <c r="S88" s="217"/>
      <c r="T88" s="217"/>
      <c r="U88" s="217"/>
      <c r="V88" s="217"/>
      <c r="W88" s="217"/>
      <c r="X88" s="217"/>
      <c r="Y88" s="217"/>
      <c r="Z88" s="217"/>
    </row>
    <row r="89" spans="6:26" x14ac:dyDescent="0.35">
      <c r="F89" s="217"/>
      <c r="G89" s="217"/>
      <c r="H89" s="217"/>
      <c r="I89" s="217"/>
      <c r="J89" s="217"/>
      <c r="K89" s="217"/>
      <c r="L89" s="217"/>
      <c r="M89" s="217"/>
      <c r="N89" s="217"/>
      <c r="O89" s="217"/>
      <c r="P89" s="217"/>
      <c r="Q89" s="217"/>
      <c r="R89" s="217"/>
      <c r="S89" s="217"/>
      <c r="T89" s="217"/>
      <c r="U89" s="217"/>
      <c r="V89" s="217"/>
      <c r="W89" s="217"/>
      <c r="X89" s="217"/>
      <c r="Y89" s="217"/>
      <c r="Z89" s="217"/>
    </row>
    <row r="90" spans="6:26" x14ac:dyDescent="0.35">
      <c r="F90" s="217"/>
      <c r="G90" s="217"/>
      <c r="H90" s="217"/>
      <c r="I90" s="217"/>
      <c r="J90" s="217"/>
      <c r="K90" s="217"/>
      <c r="L90" s="217"/>
      <c r="M90" s="217"/>
      <c r="N90" s="217"/>
      <c r="O90" s="217"/>
      <c r="P90" s="217"/>
      <c r="Q90" s="217"/>
      <c r="R90" s="217"/>
      <c r="S90" s="217"/>
      <c r="T90" s="217"/>
      <c r="U90" s="217"/>
      <c r="V90" s="217"/>
      <c r="W90" s="217"/>
      <c r="X90" s="217"/>
      <c r="Y90" s="217"/>
      <c r="Z90" s="217"/>
    </row>
  </sheetData>
  <mergeCells count="18">
    <mergeCell ref="A2:A16"/>
    <mergeCell ref="A17:A31"/>
    <mergeCell ref="B17:B19"/>
    <mergeCell ref="B20:B22"/>
    <mergeCell ref="B23:B25"/>
    <mergeCell ref="B26:B28"/>
    <mergeCell ref="B29:B31"/>
    <mergeCell ref="B2:B4"/>
    <mergeCell ref="B5:B7"/>
    <mergeCell ref="B8:B10"/>
    <mergeCell ref="B11:B13"/>
    <mergeCell ref="B14:B16"/>
    <mergeCell ref="A32:A46"/>
    <mergeCell ref="B32:B34"/>
    <mergeCell ref="B35:B37"/>
    <mergeCell ref="B38:B40"/>
    <mergeCell ref="B41:B43"/>
    <mergeCell ref="B44:B46"/>
  </mergeCells>
  <dataValidations count="1">
    <dataValidation type="list" allowBlank="1" showInputMessage="1" showErrorMessage="1" sqref="D49" xr:uid="{1E898B18-D7C9-4367-9CDB-2FFE2E799705}">
      <formula1>$Z$2:$Z$6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CE13-9538-4730-80B4-0F2286F87B14}">
  <sheetPr codeName="Foglio9"/>
  <dimension ref="A1:W49"/>
  <sheetViews>
    <sheetView topLeftCell="B82" zoomScale="75" zoomScaleNormal="75" workbookViewId="0">
      <selection activeCell="B5" sqref="B5:B7"/>
    </sheetView>
  </sheetViews>
  <sheetFormatPr defaultRowHeight="14.5" x14ac:dyDescent="0.35"/>
  <cols>
    <col min="4" max="4" width="16.453125" customWidth="1"/>
  </cols>
  <sheetData>
    <row r="1" spans="1:23" x14ac:dyDescent="0.35">
      <c r="F1" s="183">
        <v>1</v>
      </c>
      <c r="G1" s="183">
        <v>2</v>
      </c>
      <c r="H1" s="183">
        <v>3</v>
      </c>
      <c r="I1" s="183">
        <v>4</v>
      </c>
      <c r="J1" s="183">
        <v>5</v>
      </c>
      <c r="K1" s="183">
        <v>6</v>
      </c>
      <c r="L1" s="183">
        <v>7</v>
      </c>
      <c r="M1" s="183">
        <v>8</v>
      </c>
      <c r="N1" s="183">
        <v>9</v>
      </c>
      <c r="O1" s="183">
        <v>10</v>
      </c>
      <c r="P1" s="183">
        <v>11</v>
      </c>
      <c r="Q1" s="183">
        <v>12</v>
      </c>
      <c r="R1" s="183">
        <v>13</v>
      </c>
      <c r="S1" s="183">
        <v>14</v>
      </c>
      <c r="T1" s="183">
        <v>15</v>
      </c>
      <c r="U1" s="183">
        <v>16</v>
      </c>
      <c r="V1" s="183">
        <v>17</v>
      </c>
      <c r="W1" s="183">
        <v>18</v>
      </c>
    </row>
    <row r="2" spans="1:23" x14ac:dyDescent="0.35">
      <c r="A2" s="285" t="s">
        <v>112</v>
      </c>
      <c r="B2" s="286" t="s">
        <v>107</v>
      </c>
      <c r="C2" s="139">
        <v>0</v>
      </c>
      <c r="D2" s="140" t="s">
        <v>6</v>
      </c>
      <c r="E2" s="136" t="s">
        <v>118</v>
      </c>
      <c r="F2" s="165">
        <f ca="1">VLOOKUP($D2,OFFSET(Sintesi!$B$6,1+$C2,0,26,20),'Grafici KPI'!F$1,FALSE)</f>
        <v>24.972940000000001</v>
      </c>
      <c r="G2" s="165">
        <f ca="1">VLOOKUP($D2,OFFSET(Sintesi!$B$6,1+$C2,0,26,20),'Grafici KPI'!G$1,FALSE)</f>
        <v>24.25066</v>
      </c>
      <c r="H2" s="165">
        <f ca="1">VLOOKUP($D2,OFFSET(Sintesi!$B$6,1+$C2,0,26,20),'Grafici KPI'!H$1,FALSE)</f>
        <v>24.041799999999999</v>
      </c>
      <c r="I2" s="165">
        <f ca="1">VLOOKUP($D2,OFFSET(Sintesi!$B$6,1+$C2,0,26,20),'Grafici KPI'!I$1,FALSE)</f>
        <v>23.932680000000001</v>
      </c>
      <c r="J2" s="165">
        <f ca="1">VLOOKUP($D2,OFFSET(Sintesi!$B$6,1+$C2,0,26,20),'Grafici KPI'!J$1,FALSE)</f>
        <v>23.761399999999998</v>
      </c>
      <c r="K2" s="165">
        <f ca="1">VLOOKUP($D2,OFFSET(Sintesi!$B$6,1+$C2,0,26,20),'Grafici KPI'!K$1,FALSE)</f>
        <v>23.412949999999999</v>
      </c>
      <c r="L2" s="165">
        <f ca="1">VLOOKUP($D2,OFFSET(Sintesi!$B$6,1+$C2,0,26,20),'Grafici KPI'!L$1,FALSE)</f>
        <v>23.202010000000001</v>
      </c>
      <c r="M2" s="165">
        <f ca="1">VLOOKUP($D2,OFFSET(Sintesi!$B$6,1+$C2,0,26,20),'Grafici KPI'!M$1,FALSE)</f>
        <v>22.881730000000001</v>
      </c>
      <c r="N2" s="165">
        <f ca="1">VLOOKUP($D2,OFFSET(Sintesi!$B$6,1+$C2,0,26,20),'Grafici KPI'!N$1,FALSE)</f>
        <v>22.493929999999999</v>
      </c>
      <c r="O2" s="165">
        <f ca="1">VLOOKUP($D2,OFFSET(Sintesi!$B$6,1+$C2,0,26,20),'Grafici KPI'!O$1,FALSE)</f>
        <v>21.896419999999999</v>
      </c>
      <c r="P2" s="165">
        <f ca="1">VLOOKUP($D2,OFFSET(Sintesi!$B$6,1+$C2,0,26,20),'Grafici KPI'!P$1,FALSE)</f>
        <v>21.350629999999999</v>
      </c>
      <c r="Q2" s="165">
        <f ca="1">VLOOKUP($D2,OFFSET(Sintesi!$B$6,1+$C2,0,26,20),'Grafici KPI'!Q$1,FALSE)</f>
        <v>20.592780000000001</v>
      </c>
      <c r="R2" s="165">
        <f ca="1">VLOOKUP($D2,OFFSET(Sintesi!$B$6,1+$C2,0,26,20),'Grafici KPI'!R$1,FALSE)</f>
        <v>19.849679999999999</v>
      </c>
      <c r="S2" s="165">
        <f ca="1">VLOOKUP($D2,OFFSET(Sintesi!$B$6,1+$C2,0,26,20),'Grafici KPI'!S$1,FALSE)</f>
        <v>18.88617</v>
      </c>
      <c r="T2" s="165">
        <f ca="1">VLOOKUP($D2,OFFSET(Sintesi!$B$6,1+$C2,0,26,20),'Grafici KPI'!T$1,FALSE)</f>
        <v>17.59928</v>
      </c>
      <c r="U2" s="165">
        <f ca="1">VLOOKUP($D2,OFFSET(Sintesi!$B$6,1+$C2,0,26,20),'Grafici KPI'!U$1,FALSE)</f>
        <v>17.050039999999999</v>
      </c>
      <c r="V2" s="165">
        <f ca="1">VLOOKUP($D2,OFFSET(Sintesi!$B$6,1+$C2,0,26,20),'Grafici KPI'!V$1,FALSE)</f>
        <v>16.421469999999999</v>
      </c>
      <c r="W2" s="165"/>
    </row>
    <row r="3" spans="1:23" x14ac:dyDescent="0.35">
      <c r="A3" s="285"/>
      <c r="B3" s="286"/>
      <c r="C3" s="139">
        <v>0</v>
      </c>
      <c r="D3" s="140" t="s">
        <v>117</v>
      </c>
      <c r="E3" s="136" t="s">
        <v>119</v>
      </c>
      <c r="F3" s="165">
        <f ca="1">VLOOKUP($D3,OFFSET(Sintesi!$B$6,$C3-1,0,1,20),'Grafici KPI'!F$1,FALSE)</f>
        <v>1</v>
      </c>
      <c r="G3" s="165">
        <f ca="1">VLOOKUP($D3,OFFSET(Sintesi!$B$6,$C3-1,0,1,20),'Grafici KPI'!G$1,FALSE)</f>
        <v>0.99</v>
      </c>
      <c r="H3" s="165">
        <f ca="1">VLOOKUP($D3,OFFSET(Sintesi!$B$6,$C3-1,0,1,20),'Grafici KPI'!H$1,FALSE)</f>
        <v>0.95039999999999991</v>
      </c>
      <c r="I3" s="165">
        <f ca="1">VLOOKUP($D3,OFFSET(Sintesi!$B$6,$C3-1,0,1,20),'Grafici KPI'!I$1,FALSE)</f>
        <v>0.91079999999999994</v>
      </c>
      <c r="J3" s="165">
        <f ca="1">VLOOKUP($D3,OFFSET(Sintesi!$B$6,$C3-1,0,1,20),'Grafici KPI'!J$1,FALSE)</f>
        <v>0.87119999999999997</v>
      </c>
      <c r="K3" s="165">
        <f ca="1">VLOOKUP($D3,OFFSET(Sintesi!$B$6,$C3-1,0,1,20),'Grafici KPI'!K$1,FALSE)</f>
        <v>0.83160000000000001</v>
      </c>
      <c r="L3" s="165">
        <f ca="1">VLOOKUP($D3,OFFSET(Sintesi!$B$6,$C3-1,0,1,20),'Grafici KPI'!L$1,FALSE)</f>
        <v>0.79199999999999993</v>
      </c>
      <c r="M3" s="165">
        <f ca="1">VLOOKUP($D3,OFFSET(Sintesi!$B$6,$C3-1,0,1,20),'Grafici KPI'!M$1,FALSE)</f>
        <v>0.75239999999999996</v>
      </c>
      <c r="N3" s="165">
        <f ca="1">VLOOKUP($D3,OFFSET(Sintesi!$B$6,$C3-1,0,1,20),'Grafici KPI'!N$1,FALSE)</f>
        <v>0.71279999999999999</v>
      </c>
      <c r="O3" s="165">
        <f ca="1">VLOOKUP($D3,OFFSET(Sintesi!$B$6,$C3-1,0,1,20),'Grafici KPI'!O$1,FALSE)</f>
        <v>0.67319999999999991</v>
      </c>
      <c r="P3" s="165">
        <f ca="1">VLOOKUP($D3,OFFSET(Sintesi!$B$6,$C3-1,0,1,20),'Grafici KPI'!P$1,FALSE)</f>
        <v>0.63359999999999994</v>
      </c>
      <c r="Q3" s="165">
        <f ca="1">VLOOKUP($D3,OFFSET(Sintesi!$B$6,$C3-1,0,1,20),'Grafici KPI'!Q$1,FALSE)</f>
        <v>0.59399999999999997</v>
      </c>
      <c r="R3" s="165">
        <f ca="1">VLOOKUP($D3,OFFSET(Sintesi!$B$6,$C3-1,0,1,20),'Grafici KPI'!R$1,FALSE)</f>
        <v>0.5544</v>
      </c>
      <c r="S3" s="165">
        <f ca="1">VLOOKUP($D3,OFFSET(Sintesi!$B$6,$C3-1,0,1,20),'Grafici KPI'!S$1,FALSE)</f>
        <v>0.51479999999999992</v>
      </c>
      <c r="T3" s="165">
        <f ca="1">VLOOKUP($D3,OFFSET(Sintesi!$B$6,$C3-1,0,1,20),'Grafici KPI'!T$1,FALSE)</f>
        <v>0.47519999999999996</v>
      </c>
      <c r="U3" s="165">
        <f ca="1">VLOOKUP($D3,OFFSET(Sintesi!$B$6,$C3-1,0,1,20),'Grafici KPI'!U$1,FALSE)</f>
        <v>0.45539999999999997</v>
      </c>
      <c r="V3" s="165">
        <f ca="1">VLOOKUP($D3,OFFSET(Sintesi!$B$6,$C3-1,0,1,20),'Grafici KPI'!V$1,FALSE)</f>
        <v>0.43559999999999999</v>
      </c>
      <c r="W3" s="165"/>
    </row>
    <row r="4" spans="1:23" x14ac:dyDescent="0.35">
      <c r="A4" s="285"/>
      <c r="B4" s="286"/>
      <c r="C4" s="139">
        <v>0</v>
      </c>
      <c r="D4" s="184">
        <f>$D$49</f>
        <v>3</v>
      </c>
      <c r="E4" s="136" t="s">
        <v>120</v>
      </c>
      <c r="F4" s="165">
        <f ca="1">VLOOKUP($D4,OFFSET(Sintesi!$Y$19,2+$C4,2,11,18),F$1+1,FALSE)</f>
        <v>9.7468500000000002</v>
      </c>
      <c r="G4" s="165">
        <f ca="1">VLOOKUP($D4,OFFSET(Sintesi!$Y$19,2+$C4,2,11,18),G$1+1,FALSE)</f>
        <v>9.7777899999999995</v>
      </c>
      <c r="H4" s="165">
        <f ca="1">VLOOKUP($D4,OFFSET(Sintesi!$Y$19,2+$C4,2,11,18),H$1+1,FALSE)</f>
        <v>9.7989700000000006</v>
      </c>
      <c r="I4" s="165">
        <f ca="1">VLOOKUP($D4,OFFSET(Sintesi!$Y$19,2+$C4,2,11,18),I$1+1,FALSE)</f>
        <v>9.7258300000000002</v>
      </c>
      <c r="J4" s="165">
        <f ca="1">VLOOKUP($D4,OFFSET(Sintesi!$Y$19,2+$C4,2,11,18),J$1+1,FALSE)</f>
        <v>9.6765500000000007</v>
      </c>
      <c r="K4" s="165">
        <f ca="1">VLOOKUP($D4,OFFSET(Sintesi!$Y$19,2+$C4,2,11,18),K$1+1,FALSE)</f>
        <v>9.6028200000000012</v>
      </c>
      <c r="L4" s="165">
        <f ca="1">VLOOKUP($D4,OFFSET(Sintesi!$Y$19,2+$C4,2,11,18),L$1+1,FALSE)</f>
        <v>9.4757700000000007</v>
      </c>
      <c r="M4" s="165">
        <f ca="1">VLOOKUP($D4,OFFSET(Sintesi!$Y$19,2+$C4,2,11,18),M$1+1,FALSE)</f>
        <v>9.1905800000000006</v>
      </c>
      <c r="N4" s="165">
        <f ca="1">VLOOKUP($D4,OFFSET(Sintesi!$Y$19,2+$C4,2,11,18),N$1+1,FALSE)</f>
        <v>8.8413599999999999</v>
      </c>
      <c r="O4" s="165">
        <f ca="1">VLOOKUP($D4,OFFSET(Sintesi!$Y$19,2+$C4,2,11,18),O$1+1,FALSE)</f>
        <v>8.3363499999999995</v>
      </c>
      <c r="P4" s="165">
        <f ca="1">VLOOKUP($D4,OFFSET(Sintesi!$Y$19,2+$C4,2,11,18),P$1+1,FALSE)</f>
        <v>7.5923400000000001</v>
      </c>
      <c r="Q4" s="165">
        <f ca="1">VLOOKUP($D4,OFFSET(Sintesi!$Y$19,2+$C4,2,11,18),Q$1+1,FALSE)</f>
        <v>6.9398400000000002</v>
      </c>
      <c r="R4" s="165">
        <f ca="1">VLOOKUP($D4,OFFSET(Sintesi!$Y$19,2+$C4,2,11,18),R$1+1,FALSE)</f>
        <v>5.7495899999999995</v>
      </c>
      <c r="S4" s="165">
        <f ca="1">VLOOKUP($D4,OFFSET(Sintesi!$Y$19,2+$C4,2,11,18),S$1+1,FALSE)</f>
        <v>2.9200599999999994</v>
      </c>
      <c r="T4" s="165">
        <f ca="1">VLOOKUP($D4,OFFSET(Sintesi!$Y$19,2+$C4,2,11,18),T$1+1,FALSE)</f>
        <v>-0.32304999999999851</v>
      </c>
      <c r="U4" s="165">
        <f ca="1">VLOOKUP($D4,OFFSET(Sintesi!$Y$19,2+$C4,2,11,18),U$1+1,FALSE)</f>
        <v>-3.2931200000000018</v>
      </c>
      <c r="V4" s="165">
        <f ca="1">VLOOKUP($D4,OFFSET(Sintesi!$Y$19,2+$C4,2,11,18),V$1+1,FALSE)</f>
        <v>-4.7098999999999975</v>
      </c>
      <c r="W4" s="165"/>
    </row>
    <row r="5" spans="1:23" x14ac:dyDescent="0.35">
      <c r="A5" s="285"/>
      <c r="B5" s="286" t="s">
        <v>108</v>
      </c>
      <c r="C5" s="139">
        <f t="shared" ref="C5:C46" si="0">C2+28</f>
        <v>28</v>
      </c>
      <c r="D5" s="140" t="s">
        <v>6</v>
      </c>
      <c r="E5" s="162" t="s">
        <v>118</v>
      </c>
      <c r="F5" s="166">
        <f ca="1">VLOOKUP($D5,OFFSET(Sintesi!$B$6,1+$C5,0,26,20),'Grafici KPI'!F$1,FALSE)</f>
        <v>24.972940000000001</v>
      </c>
      <c r="G5" s="166">
        <f ca="1">VLOOKUP($D5,OFFSET(Sintesi!$B$6,1+$C5,0,26,20),'Grafici KPI'!G$1,FALSE)</f>
        <v>24.456009999999999</v>
      </c>
      <c r="H5" s="166">
        <f ca="1">VLOOKUP($D5,OFFSET(Sintesi!$B$6,1+$C5,0,26,20),'Grafici KPI'!H$1,FALSE)</f>
        <v>24.109000000000002</v>
      </c>
      <c r="I5" s="166">
        <f ca="1">VLOOKUP($D5,OFFSET(Sintesi!$B$6,1+$C5,0,26,20),'Grafici KPI'!I$1,FALSE)</f>
        <v>23.979679999999998</v>
      </c>
      <c r="J5" s="166">
        <f ca="1">VLOOKUP($D5,OFFSET(Sintesi!$B$6,1+$C5,0,26,20),'Grafici KPI'!J$1,FALSE)</f>
        <v>23.633489999999998</v>
      </c>
      <c r="K5" s="166">
        <f ca="1">VLOOKUP($D5,OFFSET(Sintesi!$B$6,1+$C5,0,26,20),'Grafici KPI'!K$1,FALSE)</f>
        <v>23.167249999999999</v>
      </c>
      <c r="L5" s="166">
        <f ca="1">VLOOKUP($D5,OFFSET(Sintesi!$B$6,1+$C5,0,26,20),'Grafici KPI'!L$1,FALSE)</f>
        <v>22.6858</v>
      </c>
      <c r="M5" s="166">
        <f ca="1">VLOOKUP($D5,OFFSET(Sintesi!$B$6,1+$C5,0,26,20),'Grafici KPI'!M$1,FALSE)</f>
        <v>22.069199999999999</v>
      </c>
      <c r="N5" s="166">
        <f ca="1">VLOOKUP($D5,OFFSET(Sintesi!$B$6,1+$C5,0,26,20),'Grafici KPI'!N$1,FALSE)</f>
        <v>20.951370000000001</v>
      </c>
      <c r="O5" s="166">
        <f ca="1">VLOOKUP($D5,OFFSET(Sintesi!$B$6,1+$C5,0,26,20),'Grafici KPI'!O$1,FALSE)</f>
        <v>19.874549999999999</v>
      </c>
      <c r="P5" s="166">
        <f ca="1">VLOOKUP($D5,OFFSET(Sintesi!$B$6,1+$C5,0,26,20),'Grafici KPI'!P$1,FALSE)</f>
        <v>18.180599999999998</v>
      </c>
      <c r="Q5" s="166">
        <f ca="1">VLOOKUP($D5,OFFSET(Sintesi!$B$6,1+$C5,0,26,20),'Grafici KPI'!Q$1,FALSE)</f>
        <v>17.087589999999999</v>
      </c>
      <c r="R5" s="166">
        <f ca="1">VLOOKUP($D5,OFFSET(Sintesi!$B$6,1+$C5,0,26,20),'Grafici KPI'!R$1,FALSE)</f>
        <v>16.171530000000001</v>
      </c>
      <c r="S5" s="166">
        <f ca="1">VLOOKUP($D5,OFFSET(Sintesi!$B$6,1+$C5,0,26,20),'Grafici KPI'!S$1,FALSE)</f>
        <v>15.12988</v>
      </c>
      <c r="T5" s="166"/>
      <c r="U5" s="166"/>
      <c r="V5" s="166"/>
      <c r="W5" s="166"/>
    </row>
    <row r="6" spans="1:23" x14ac:dyDescent="0.35">
      <c r="A6" s="285"/>
      <c r="B6" s="286"/>
      <c r="C6" s="139">
        <f t="shared" si="0"/>
        <v>28</v>
      </c>
      <c r="D6" s="140" t="s">
        <v>117</v>
      </c>
      <c r="E6" s="162" t="s">
        <v>119</v>
      </c>
      <c r="F6" s="166">
        <f ca="1">VLOOKUP($D6,OFFSET(Sintesi!$B$6,$C6-1,0,1,20),'Grafici KPI'!F$1,FALSE)</f>
        <v>1</v>
      </c>
      <c r="G6" s="166">
        <f ca="1">VLOOKUP($D6,OFFSET(Sintesi!$B$6,$C6-1,0,1,20),'Grafici KPI'!G$1,FALSE)</f>
        <v>0.99</v>
      </c>
      <c r="H6" s="166">
        <f ca="1">VLOOKUP($D6,OFFSET(Sintesi!$B$6,$C6-1,0,1,20),'Grafici KPI'!H$1,FALSE)</f>
        <v>0.93176470588235294</v>
      </c>
      <c r="I6" s="166">
        <f ca="1">VLOOKUP($D6,OFFSET(Sintesi!$B$6,$C6-1,0,1,20),'Grafici KPI'!I$1,FALSE)</f>
        <v>0.87352941176470589</v>
      </c>
      <c r="J6" s="166">
        <f ca="1">VLOOKUP($D6,OFFSET(Sintesi!$B$6,$C6-1,0,1,20),'Grafici KPI'!J$1,FALSE)</f>
        <v>0.81529411764705884</v>
      </c>
      <c r="K6" s="166">
        <f ca="1">VLOOKUP($D6,OFFSET(Sintesi!$B$6,$C6-1,0,1,20),'Grafici KPI'!K$1,FALSE)</f>
        <v>0.75705882352941178</v>
      </c>
      <c r="L6" s="166">
        <f ca="1">VLOOKUP($D6,OFFSET(Sintesi!$B$6,$C6-1,0,1,20),'Grafici KPI'!L$1,FALSE)</f>
        <v>0.69882352941176473</v>
      </c>
      <c r="M6" s="166">
        <f ca="1">VLOOKUP($D6,OFFSET(Sintesi!$B$6,$C6-1,0,1,20),'Grafici KPI'!M$1,FALSE)</f>
        <v>0.64058823529411768</v>
      </c>
      <c r="N6" s="166">
        <f ca="1">VLOOKUP($D6,OFFSET(Sintesi!$B$6,$C6-1,0,1,20),'Grafici KPI'!N$1,FALSE)</f>
        <v>0.58235294117647063</v>
      </c>
      <c r="O6" s="166">
        <f ca="1">VLOOKUP($D6,OFFSET(Sintesi!$B$6,$C6-1,0,1,20),'Grafici KPI'!O$1,FALSE)</f>
        <v>0.52411764705882358</v>
      </c>
      <c r="P6" s="166">
        <f ca="1">VLOOKUP($D6,OFFSET(Sintesi!$B$6,$C6-1,0,1,20),'Grafici KPI'!P$1,FALSE)</f>
        <v>0.46588235294117647</v>
      </c>
      <c r="Q6" s="166">
        <f ca="1">VLOOKUP($D6,OFFSET(Sintesi!$B$6,$C6-1,0,1,20),'Grafici KPI'!Q$1,FALSE)</f>
        <v>0.43676470588235294</v>
      </c>
      <c r="R6" s="166">
        <f ca="1">VLOOKUP($D6,OFFSET(Sintesi!$B$6,$C6-1,0,1,20),'Grafici KPI'!R$1,FALSE)</f>
        <v>0.40764705882352942</v>
      </c>
      <c r="S6" s="166">
        <f ca="1">VLOOKUP($D6,OFFSET(Sintesi!$B$6,$C6-1,0,1,20),'Grafici KPI'!S$1,FALSE)</f>
        <v>0.37852941176470589</v>
      </c>
      <c r="T6" s="166"/>
      <c r="U6" s="166"/>
      <c r="V6" s="166"/>
      <c r="W6" s="166"/>
    </row>
    <row r="7" spans="1:23" x14ac:dyDescent="0.35">
      <c r="A7" s="285"/>
      <c r="B7" s="286"/>
      <c r="C7" s="139">
        <f t="shared" si="0"/>
        <v>28</v>
      </c>
      <c r="D7" s="184">
        <f>$D$49</f>
        <v>3</v>
      </c>
      <c r="E7" s="162" t="s">
        <v>120</v>
      </c>
      <c r="F7" s="166">
        <f ca="1">VLOOKUP($D7,OFFSET(Sintesi!$Y$19,2+$C7,2,11,18),F$1+1,FALSE)</f>
        <v>9.7468500000000002</v>
      </c>
      <c r="G7" s="166">
        <f ca="1">VLOOKUP($D7,OFFSET(Sintesi!$Y$19,2+$C7,2,11,18),G$1+1,FALSE)</f>
        <v>9.739139999999999</v>
      </c>
      <c r="H7" s="166">
        <f ca="1">VLOOKUP($D7,OFFSET(Sintesi!$Y$19,2+$C7,2,11,18),H$1+1,FALSE)</f>
        <v>9.7866199999999992</v>
      </c>
      <c r="I7" s="166">
        <f ca="1">VLOOKUP($D7,OFFSET(Sintesi!$Y$19,2+$C7,2,11,18),I$1+1,FALSE)</f>
        <v>9.7395399999999999</v>
      </c>
      <c r="J7" s="166">
        <f ca="1">VLOOKUP($D7,OFFSET(Sintesi!$Y$19,2+$C7,2,11,18),J$1+1,FALSE)</f>
        <v>9.6686499999999995</v>
      </c>
      <c r="K7" s="166">
        <f ca="1">VLOOKUP($D7,OFFSET(Sintesi!$Y$19,2+$C7,2,11,18),K$1+1,FALSE)</f>
        <v>9.6012799999999991</v>
      </c>
      <c r="L7" s="166">
        <f ca="1">VLOOKUP($D7,OFFSET(Sintesi!$Y$19,2+$C7,2,11,18),L$1+1,FALSE)</f>
        <v>9.1043099999999999</v>
      </c>
      <c r="M7" s="166">
        <f ca="1">VLOOKUP($D7,OFFSET(Sintesi!$Y$19,2+$C7,2,11,18),M$1+1,FALSE)</f>
        <v>8.4045799999999993</v>
      </c>
      <c r="N7" s="166">
        <f ca="1">VLOOKUP($D7,OFFSET(Sintesi!$Y$19,2+$C7,2,11,18),N$1+1,FALSE)</f>
        <v>7.6161300000000001</v>
      </c>
      <c r="O7" s="166">
        <f ca="1">VLOOKUP($D7,OFFSET(Sintesi!$Y$19,2+$C7,2,11,18),O$1+1,FALSE)</f>
        <v>6.1158399999999986</v>
      </c>
      <c r="P7" s="166">
        <f ca="1">VLOOKUP($D7,OFFSET(Sintesi!$Y$19,2+$C7,2,11,18),P$1+1,FALSE)</f>
        <v>3.7815200000000004</v>
      </c>
      <c r="Q7" s="166">
        <f ca="1">VLOOKUP($D7,OFFSET(Sintesi!$Y$19,2+$C7,2,11,18),Q$1+1,FALSE)</f>
        <v>2.4651300000000003</v>
      </c>
      <c r="R7" s="166">
        <f ca="1">VLOOKUP($D7,OFFSET(Sintesi!$Y$19,2+$C7,2,11,18),R$1+1,FALSE)</f>
        <v>0.13717000000000112</v>
      </c>
      <c r="S7" s="166">
        <f ca="1">VLOOKUP($D7,OFFSET(Sintesi!$Y$19,2+$C7,2,11,18),S$1+1,FALSE)</f>
        <v>-2.7193700000000014</v>
      </c>
      <c r="T7" s="166"/>
      <c r="U7" s="166"/>
      <c r="V7" s="166"/>
      <c r="W7" s="166"/>
    </row>
    <row r="8" spans="1:23" x14ac:dyDescent="0.35">
      <c r="A8" s="285"/>
      <c r="B8" s="286" t="s">
        <v>109</v>
      </c>
      <c r="C8" s="139">
        <f t="shared" si="0"/>
        <v>56</v>
      </c>
      <c r="D8" s="140" t="s">
        <v>6</v>
      </c>
      <c r="E8" s="163" t="s">
        <v>118</v>
      </c>
      <c r="F8" s="167">
        <f ca="1">VLOOKUP($D8,OFFSET(Sintesi!$B$6,1+$C8,0,26,20),'Grafici KPI'!F$1,FALSE)</f>
        <v>24.972940000000001</v>
      </c>
      <c r="G8" s="167">
        <f ca="1">VLOOKUP($D8,OFFSET(Sintesi!$B$6,1+$C8,0,26,20),'Grafici KPI'!G$1,FALSE)</f>
        <v>24.369700000000002</v>
      </c>
      <c r="H8" s="167">
        <f ca="1">VLOOKUP($D8,OFFSET(Sintesi!$B$6,1+$C8,0,26,20),'Grafici KPI'!H$1,FALSE)</f>
        <v>24.11176</v>
      </c>
      <c r="I8" s="167">
        <f ca="1">VLOOKUP($D8,OFFSET(Sintesi!$B$6,1+$C8,0,26,20),'Grafici KPI'!I$1,FALSE)</f>
        <v>23.987169999999999</v>
      </c>
      <c r="J8" s="167">
        <f ca="1">VLOOKUP($D8,OFFSET(Sintesi!$B$6,1+$C8,0,26,20),'Grafici KPI'!J$1,FALSE)</f>
        <v>23.562439999999999</v>
      </c>
      <c r="K8" s="167">
        <f ca="1">VLOOKUP($D8,OFFSET(Sintesi!$B$6,1+$C8,0,26,20),'Grafici KPI'!K$1,FALSE)</f>
        <v>23.27064</v>
      </c>
      <c r="L8" s="167">
        <f ca="1">VLOOKUP($D8,OFFSET(Sintesi!$B$6,1+$C8,0,26,20),'Grafici KPI'!L$1,FALSE)</f>
        <v>22.9663</v>
      </c>
      <c r="M8" s="167">
        <f ca="1">VLOOKUP($D8,OFFSET(Sintesi!$B$6,1+$C8,0,26,20),'Grafici KPI'!M$1,FALSE)</f>
        <v>22.23415</v>
      </c>
      <c r="N8" s="167">
        <f ca="1">VLOOKUP($D8,OFFSET(Sintesi!$B$6,1+$C8,0,26,20),'Grafici KPI'!N$1,FALSE)</f>
        <v>21.582999999999998</v>
      </c>
      <c r="O8" s="167">
        <f ca="1">VLOOKUP($D8,OFFSET(Sintesi!$B$6,1+$C8,0,26,20),'Grafici KPI'!O$1,FALSE)</f>
        <v>20.805289999999999</v>
      </c>
      <c r="P8" s="167">
        <f ca="1">VLOOKUP($D8,OFFSET(Sintesi!$B$6,1+$C8,0,26,20),'Grafici KPI'!P$1,FALSE)</f>
        <v>19.721160000000001</v>
      </c>
      <c r="Q8" s="167">
        <f ca="1">VLOOKUP($D8,OFFSET(Sintesi!$B$6,1+$C8,0,26,20),'Grafici KPI'!Q$1,FALSE)</f>
        <v>18.471350000000001</v>
      </c>
      <c r="R8" s="167">
        <f ca="1">VLOOKUP($D8,OFFSET(Sintesi!$B$6,1+$C8,0,26,20),'Grafici KPI'!R$1,FALSE)</f>
        <v>16.805520000000001</v>
      </c>
      <c r="S8" s="167"/>
      <c r="T8" s="167"/>
      <c r="U8" s="167"/>
      <c r="V8" s="167"/>
      <c r="W8" s="167"/>
    </row>
    <row r="9" spans="1:23" x14ac:dyDescent="0.35">
      <c r="A9" s="285"/>
      <c r="B9" s="286"/>
      <c r="C9" s="139">
        <f t="shared" si="0"/>
        <v>56</v>
      </c>
      <c r="D9" s="140" t="s">
        <v>117</v>
      </c>
      <c r="E9" s="163" t="s">
        <v>119</v>
      </c>
      <c r="F9" s="167">
        <f ca="1">VLOOKUP($D9,OFFSET(Sintesi!$B$6,$C9-1,0,1,20),'Grafici KPI'!F$1,FALSE)</f>
        <v>1</v>
      </c>
      <c r="G9" s="167">
        <f ca="1">VLOOKUP($D9,OFFSET(Sintesi!$B$6,$C9-1,0,1,20),'Grafici KPI'!G$1,FALSE)</f>
        <v>0.99</v>
      </c>
      <c r="H9" s="167">
        <f ca="1">VLOOKUP($D9,OFFSET(Sintesi!$B$6,$C9-1,0,1,20),'Grafici KPI'!H$1,FALSE)</f>
        <v>0.9405</v>
      </c>
      <c r="I9" s="167">
        <f ca="1">VLOOKUP($D9,OFFSET(Sintesi!$B$6,$C9-1,0,1,20),'Grafici KPI'!I$1,FALSE)</f>
        <v>0.89100000000000001</v>
      </c>
      <c r="J9" s="167">
        <f ca="1">VLOOKUP($D9,OFFSET(Sintesi!$B$6,$C9-1,0,1,20),'Grafici KPI'!J$1,FALSE)</f>
        <v>0.84150000000000003</v>
      </c>
      <c r="K9" s="167">
        <f ca="1">VLOOKUP($D9,OFFSET(Sintesi!$B$6,$C9-1,0,1,20),'Grafici KPI'!K$1,FALSE)</f>
        <v>0.79200000000000004</v>
      </c>
      <c r="L9" s="167">
        <f ca="1">VLOOKUP($D9,OFFSET(Sintesi!$B$6,$C9-1,0,1,20),'Grafici KPI'!L$1,FALSE)</f>
        <v>0.74250000000000005</v>
      </c>
      <c r="M9" s="167">
        <f ca="1">VLOOKUP($D9,OFFSET(Sintesi!$B$6,$C9-1,0,1,20),'Grafici KPI'!M$1,FALSE)</f>
        <v>0.69299999999999995</v>
      </c>
      <c r="N9" s="167">
        <f ca="1">VLOOKUP($D9,OFFSET(Sintesi!$B$6,$C9-1,0,1,20),'Grafici KPI'!N$1,FALSE)</f>
        <v>0.64349999999999996</v>
      </c>
      <c r="O9" s="167">
        <f ca="1">VLOOKUP($D9,OFFSET(Sintesi!$B$6,$C9-1,0,1,20),'Grafici KPI'!O$1,FALSE)</f>
        <v>0.59399999999999997</v>
      </c>
      <c r="P9" s="167">
        <f ca="1">VLOOKUP($D9,OFFSET(Sintesi!$B$6,$C9-1,0,1,20),'Grafici KPI'!P$1,FALSE)</f>
        <v>0.54449999999999998</v>
      </c>
      <c r="Q9" s="167">
        <f ca="1">VLOOKUP($D9,OFFSET(Sintesi!$B$6,$C9-1,0,1,20),'Grafici KPI'!Q$1,FALSE)</f>
        <v>0.495</v>
      </c>
      <c r="R9" s="167">
        <f ca="1">VLOOKUP($D9,OFFSET(Sintesi!$B$6,$C9-1,0,1,20),'Grafici KPI'!R$1,FALSE)</f>
        <v>0.44550000000000001</v>
      </c>
      <c r="S9" s="167"/>
      <c r="T9" s="167"/>
      <c r="U9" s="167"/>
      <c r="V9" s="167"/>
      <c r="W9" s="167"/>
    </row>
    <row r="10" spans="1:23" x14ac:dyDescent="0.35">
      <c r="A10" s="285"/>
      <c r="B10" s="286"/>
      <c r="C10" s="139">
        <f t="shared" si="0"/>
        <v>56</v>
      </c>
      <c r="D10" s="184">
        <f>$D$49</f>
        <v>3</v>
      </c>
      <c r="E10" s="163" t="s">
        <v>120</v>
      </c>
      <c r="F10" s="167">
        <f ca="1">VLOOKUP($D10,OFFSET(Sintesi!$Y$19,2+$C10,2,11,18),F$1+1,FALSE)</f>
        <v>9.7468500000000002</v>
      </c>
      <c r="G10" s="167">
        <f ca="1">VLOOKUP($D10,OFFSET(Sintesi!$Y$19,2+$C10,2,11,18),G$1+1,FALSE)</f>
        <v>9.7787399999999991</v>
      </c>
      <c r="H10" s="167">
        <f ca="1">VLOOKUP($D10,OFFSET(Sintesi!$Y$19,2+$C10,2,11,18),H$1+1,FALSE)</f>
        <v>9.8314500000000002</v>
      </c>
      <c r="I10" s="167">
        <f ca="1">VLOOKUP($D10,OFFSET(Sintesi!$Y$19,2+$C10,2,11,18),I$1+1,FALSE)</f>
        <v>9.7126900000000003</v>
      </c>
      <c r="J10" s="167">
        <f ca="1">VLOOKUP($D10,OFFSET(Sintesi!$Y$19,2+$C10,2,11,18),J$1+1,FALSE)</f>
        <v>9.72621</v>
      </c>
      <c r="K10" s="167">
        <f ca="1">VLOOKUP($D10,OFFSET(Sintesi!$Y$19,2+$C10,2,11,18),K$1+1,FALSE)</f>
        <v>9.6327999999999996</v>
      </c>
      <c r="L10" s="167">
        <f ca="1">VLOOKUP($D10,OFFSET(Sintesi!$Y$19,2+$C10,2,11,18),L$1+1,FALSE)</f>
        <v>9.2990999999999993</v>
      </c>
      <c r="M10" s="167">
        <f ca="1">VLOOKUP($D10,OFFSET(Sintesi!$Y$19,2+$C10,2,11,18),M$1+1,FALSE)</f>
        <v>9.0446600000000004</v>
      </c>
      <c r="N10" s="167">
        <f ca="1">VLOOKUP($D10,OFFSET(Sintesi!$Y$19,2+$C10,2,11,18),N$1+1,FALSE)</f>
        <v>8.2255099999999999</v>
      </c>
      <c r="O10" s="167">
        <f ca="1">VLOOKUP($D10,OFFSET(Sintesi!$Y$19,2+$C10,2,11,18),O$1+1,FALSE)</f>
        <v>7.3823100000000004</v>
      </c>
      <c r="P10" s="167">
        <f ca="1">VLOOKUP($D10,OFFSET(Sintesi!$Y$19,2+$C10,2,11,18),P$1+1,FALSE)</f>
        <v>5.8598199999999991</v>
      </c>
      <c r="Q10" s="167">
        <f ca="1">VLOOKUP($D10,OFFSET(Sintesi!$Y$19,2+$C10,2,11,18),Q$1+1,FALSE)</f>
        <v>2.8659800000000004</v>
      </c>
      <c r="R10" s="167">
        <f ca="1">VLOOKUP($D10,OFFSET(Sintesi!$Y$19,2+$C10,2,11,18),R$1+1,FALSE)</f>
        <v>-1.7045500000000011</v>
      </c>
      <c r="S10" s="167"/>
      <c r="T10" s="167"/>
      <c r="U10" s="167"/>
      <c r="V10" s="167"/>
      <c r="W10" s="167"/>
    </row>
    <row r="11" spans="1:23" x14ac:dyDescent="0.35">
      <c r="A11" s="285"/>
      <c r="B11" s="286" t="s">
        <v>121</v>
      </c>
      <c r="C11" s="139">
        <f t="shared" si="0"/>
        <v>84</v>
      </c>
      <c r="D11" s="140" t="s">
        <v>6</v>
      </c>
      <c r="E11" s="164" t="s">
        <v>118</v>
      </c>
      <c r="F11" s="168">
        <f ca="1">VLOOKUP($D11,OFFSET(Sintesi!$B$6,1+$C11,0,26,20),'Grafici KPI'!F$1,FALSE)</f>
        <v>24.972940000000001</v>
      </c>
      <c r="G11" s="168">
        <f ca="1">VLOOKUP($D11,OFFSET(Sintesi!$B$6,1+$C11,0,26,20),'Grafici KPI'!G$1,FALSE)</f>
        <v>23.511869999999998</v>
      </c>
      <c r="H11" s="168">
        <f ca="1">VLOOKUP($D11,OFFSET(Sintesi!$B$6,1+$C11,0,26,20),'Grafici KPI'!H$1,FALSE)</f>
        <v>23.105450000000001</v>
      </c>
      <c r="I11" s="168">
        <f ca="1">VLOOKUP($D11,OFFSET(Sintesi!$B$6,1+$C11,0,26,20),'Grafici KPI'!I$1,FALSE)</f>
        <v>22.58982</v>
      </c>
      <c r="J11" s="168">
        <f ca="1">VLOOKUP($D11,OFFSET(Sintesi!$B$6,1+$C11,0,26,20),'Grafici KPI'!J$1,FALSE)</f>
        <v>21.992850000000001</v>
      </c>
      <c r="K11" s="168">
        <f ca="1">VLOOKUP($D11,OFFSET(Sintesi!$B$6,1+$C11,0,26,20),'Grafici KPI'!K$1,FALSE)</f>
        <v>21.221319999999999</v>
      </c>
      <c r="L11" s="168">
        <f ca="1">VLOOKUP($D11,OFFSET(Sintesi!$B$6,1+$C11,0,26,20),'Grafici KPI'!L$1,FALSE)</f>
        <v>20.423739999999999</v>
      </c>
      <c r="M11" s="168">
        <f ca="1">VLOOKUP($D11,OFFSET(Sintesi!$B$6,1+$C11,0,26,20),'Grafici KPI'!M$1,FALSE)</f>
        <v>19.49811</v>
      </c>
      <c r="N11" s="168">
        <f ca="1">VLOOKUP($D11,OFFSET(Sintesi!$B$6,1+$C11,0,26,20),'Grafici KPI'!N$1,FALSE)</f>
        <v>18.374420000000001</v>
      </c>
      <c r="O11" s="168">
        <f ca="1">VLOOKUP($D11,OFFSET(Sintesi!$B$6,1+$C11,0,26,20),'Grafici KPI'!O$1,FALSE)</f>
        <v>17.16666</v>
      </c>
      <c r="P11" s="168">
        <f ca="1">VLOOKUP($D11,OFFSET(Sintesi!$B$6,1+$C11,0,26,20),'Grafici KPI'!P$1,FALSE)</f>
        <v>16.44482</v>
      </c>
      <c r="Q11" s="168">
        <f ca="1">VLOOKUP($D11,OFFSET(Sintesi!$B$6,1+$C11,0,26,20),'Grafici KPI'!Q$1,FALSE)</f>
        <v>15.75225</v>
      </c>
      <c r="R11" s="168">
        <f ca="1">VLOOKUP($D11,OFFSET(Sintesi!$B$6,1+$C11,0,26,20),'Grafici KPI'!R$1,FALSE)</f>
        <v>14.973509999999999</v>
      </c>
      <c r="S11" s="168">
        <f ca="1">VLOOKUP($D11,OFFSET(Sintesi!$B$6,1+$C11,0,26,20),'Grafici KPI'!S$1,FALSE)</f>
        <v>14.14127</v>
      </c>
      <c r="T11" s="168">
        <f ca="1">VLOOKUP($D11,OFFSET(Sintesi!$B$6,1+$C11,0,26,20),'Grafici KPI'!T$1,FALSE)</f>
        <v>13.21156</v>
      </c>
      <c r="U11" s="168">
        <f ca="1">VLOOKUP($D11,OFFSET(Sintesi!$B$6,1+$C11,0,26,20),'Grafici KPI'!U$1,FALSE)</f>
        <v>12.30533</v>
      </c>
      <c r="V11" s="168">
        <f ca="1">VLOOKUP($D11,OFFSET(Sintesi!$B$6,1+$C11,0,26,20),'Grafici KPI'!V$1,FALSE)</f>
        <v>11.300509999999999</v>
      </c>
      <c r="W11" s="168"/>
    </row>
    <row r="12" spans="1:23" x14ac:dyDescent="0.35">
      <c r="A12" s="285"/>
      <c r="B12" s="286"/>
      <c r="C12" s="139">
        <f t="shared" si="0"/>
        <v>84</v>
      </c>
      <c r="D12" s="140" t="s">
        <v>117</v>
      </c>
      <c r="E12" s="164" t="s">
        <v>119</v>
      </c>
      <c r="F12" s="168">
        <f ca="1">VLOOKUP($D12,OFFSET(Sintesi!$B$6,$C12-1,0,1,20),'Grafici KPI'!F$1,FALSE)</f>
        <v>1</v>
      </c>
      <c r="G12" s="168">
        <f ca="1">VLOOKUP($D12,OFFSET(Sintesi!$B$6,$C12-1,0,1,20),'Grafici KPI'!G$1,FALSE)</f>
        <v>0.99</v>
      </c>
      <c r="H12" s="168">
        <f ca="1">VLOOKUP($D12,OFFSET(Sintesi!$B$6,$C12-1,0,1,20),'Grafici KPI'!H$1,FALSE)</f>
        <v>0.93176470588235283</v>
      </c>
      <c r="I12" s="168">
        <f ca="1">VLOOKUP($D12,OFFSET(Sintesi!$B$6,$C12-1,0,1,20),'Grafici KPI'!I$1,FALSE)</f>
        <v>0.87352941176470578</v>
      </c>
      <c r="J12" s="168">
        <f ca="1">VLOOKUP($D12,OFFSET(Sintesi!$B$6,$C12-1,0,1,20),'Grafici KPI'!J$1,FALSE)</f>
        <v>0.81529411764705872</v>
      </c>
      <c r="K12" s="168">
        <f ca="1">VLOOKUP($D12,OFFSET(Sintesi!$B$6,$C12-1,0,1,20),'Grafici KPI'!K$1,FALSE)</f>
        <v>0.75705882352941167</v>
      </c>
      <c r="L12" s="168">
        <f ca="1">VLOOKUP($D12,OFFSET(Sintesi!$B$6,$C12-1,0,1,20),'Grafici KPI'!L$1,FALSE)</f>
        <v>0.69882352941176462</v>
      </c>
      <c r="M12" s="168">
        <f ca="1">VLOOKUP($D12,OFFSET(Sintesi!$B$6,$C12-1,0,1,20),'Grafici KPI'!M$1,FALSE)</f>
        <v>0.64058823529411757</v>
      </c>
      <c r="N12" s="168">
        <f ca="1">VLOOKUP($D12,OFFSET(Sintesi!$B$6,$C12-1,0,1,20),'Grafici KPI'!N$1,FALSE)</f>
        <v>0.58235294117647052</v>
      </c>
      <c r="O12" s="168">
        <f ca="1">VLOOKUP($D12,OFFSET(Sintesi!$B$6,$C12-1,0,1,20),'Grafici KPI'!O$1,FALSE)</f>
        <v>0.52411764705882347</v>
      </c>
      <c r="P12" s="168">
        <f ca="1">VLOOKUP($D12,OFFSET(Sintesi!$B$6,$C12-1,0,1,20),'Grafici KPI'!P$1,FALSE)</f>
        <v>0.49499999999999994</v>
      </c>
      <c r="Q12" s="168">
        <f ca="1">VLOOKUP($D12,OFFSET(Sintesi!$B$6,$C12-1,0,1,20),'Grafici KPI'!Q$1,FALSE)</f>
        <v>0.46588235294117641</v>
      </c>
      <c r="R12" s="168">
        <f ca="1">VLOOKUP($D12,OFFSET(Sintesi!$B$6,$C12-1,0,1,20),'Grafici KPI'!R$1,FALSE)</f>
        <v>0.43676470588235289</v>
      </c>
      <c r="S12" s="168">
        <f ca="1">VLOOKUP($D12,OFFSET(Sintesi!$B$6,$C12-1,0,1,20),'Grafici KPI'!S$1,FALSE)</f>
        <v>0.40764705882352936</v>
      </c>
      <c r="T12" s="168">
        <f ca="1">VLOOKUP($D12,OFFSET(Sintesi!$B$6,$C12-1,0,1,20),'Grafici KPI'!T$1,FALSE)</f>
        <v>0.37852941176470584</v>
      </c>
      <c r="U12" s="168">
        <f ca="1">VLOOKUP($D12,OFFSET(Sintesi!$B$6,$C12-1,0,1,20),'Grafici KPI'!U$1,FALSE)</f>
        <v>0.34941176470588231</v>
      </c>
      <c r="V12" s="168">
        <f ca="1">VLOOKUP($D12,OFFSET(Sintesi!$B$6,$C12-1,0,1,20),'Grafici KPI'!V$1,FALSE)</f>
        <v>0.32029411764705878</v>
      </c>
      <c r="W12" s="168"/>
    </row>
    <row r="13" spans="1:23" x14ac:dyDescent="0.35">
      <c r="A13" s="285"/>
      <c r="B13" s="286"/>
      <c r="C13" s="139">
        <f t="shared" si="0"/>
        <v>84</v>
      </c>
      <c r="D13" s="184">
        <f>$D$49</f>
        <v>3</v>
      </c>
      <c r="E13" s="164" t="s">
        <v>120</v>
      </c>
      <c r="F13" s="168">
        <f ca="1">VLOOKUP($D13,OFFSET(Sintesi!$Y$19,2+$C13,2,11,18),F$1+1,FALSE)</f>
        <v>9.7468500000000002</v>
      </c>
      <c r="G13" s="168">
        <f ca="1">VLOOKUP($D13,OFFSET(Sintesi!$Y$19,2+$C13,2,11,18),G$1+1,FALSE)</f>
        <v>10.048410000000001</v>
      </c>
      <c r="H13" s="168">
        <f ca="1">VLOOKUP($D13,OFFSET(Sintesi!$Y$19,2+$C13,2,11,18),H$1+1,FALSE)</f>
        <v>10.09957</v>
      </c>
      <c r="I13" s="168">
        <f ca="1">VLOOKUP($D13,OFFSET(Sintesi!$Y$19,2+$C13,2,11,18),I$1+1,FALSE)</f>
        <v>10.169409999999999</v>
      </c>
      <c r="J13" s="168">
        <f ca="1">VLOOKUP($D13,OFFSET(Sintesi!$Y$19,2+$C13,2,11,18),J$1+1,FALSE)</f>
        <v>10.21576</v>
      </c>
      <c r="K13" s="168">
        <f ca="1">VLOOKUP($D13,OFFSET(Sintesi!$Y$19,2+$C13,2,11,18),K$1+1,FALSE)</f>
        <v>10.288360000000001</v>
      </c>
      <c r="L13" s="168">
        <f ca="1">VLOOKUP($D13,OFFSET(Sintesi!$Y$19,2+$C13,2,11,18),L$1+1,FALSE)</f>
        <v>10.29101</v>
      </c>
      <c r="M13" s="168">
        <f ca="1">VLOOKUP($D13,OFFSET(Sintesi!$Y$19,2+$C13,2,11,18),M$1+1,FALSE)</f>
        <v>10.19666</v>
      </c>
      <c r="N13" s="168">
        <f ca="1">VLOOKUP($D13,OFFSET(Sintesi!$Y$19,2+$C13,2,11,18),N$1+1,FALSE)</f>
        <v>10.052859999999999</v>
      </c>
      <c r="O13" s="168">
        <f ca="1">VLOOKUP($D13,OFFSET(Sintesi!$Y$19,2+$C13,2,11,18),O$1+1,FALSE)</f>
        <v>9.617560000000001</v>
      </c>
      <c r="P13" s="168">
        <f ca="1">VLOOKUP($D13,OFFSET(Sintesi!$Y$19,2+$C13,2,11,18),P$1+1,FALSE)</f>
        <v>9.3361400000000003</v>
      </c>
      <c r="Q13" s="168">
        <f ca="1">VLOOKUP($D13,OFFSET(Sintesi!$Y$19,2+$C13,2,11,18),Q$1+1,FALSE)</f>
        <v>8.9238</v>
      </c>
      <c r="R13" s="168">
        <f ca="1">VLOOKUP($D13,OFFSET(Sintesi!$Y$19,2+$C13,2,11,18),R$1+1,FALSE)</f>
        <v>8.2527200000000001</v>
      </c>
      <c r="S13" s="168">
        <f ca="1">VLOOKUP($D13,OFFSET(Sintesi!$Y$19,2+$C13,2,11,18),S$1+1,FALSE)</f>
        <v>7.2632599999999998</v>
      </c>
      <c r="T13" s="168">
        <f ca="1">VLOOKUP($D13,OFFSET(Sintesi!$Y$19,2+$C13,2,11,18),T$1+1,FALSE)</f>
        <v>5.9173399999999994</v>
      </c>
      <c r="U13" s="168">
        <f ca="1">VLOOKUP($D13,OFFSET(Sintesi!$Y$19,2+$C13,2,11,18),U$1+1,FALSE)</f>
        <v>3.7430000000000003</v>
      </c>
      <c r="V13" s="168">
        <f ca="1">VLOOKUP($D13,OFFSET(Sintesi!$Y$19,2+$C13,2,11,18),V$1+1,FALSE)</f>
        <v>0.36055999999999955</v>
      </c>
      <c r="W13" s="168"/>
    </row>
    <row r="14" spans="1:23" x14ac:dyDescent="0.35">
      <c r="A14" s="285"/>
      <c r="B14" s="286" t="s">
        <v>122</v>
      </c>
      <c r="C14" s="139">
        <f t="shared" si="0"/>
        <v>112</v>
      </c>
      <c r="D14" s="140" t="s">
        <v>6</v>
      </c>
      <c r="E14" s="137" t="s">
        <v>118</v>
      </c>
      <c r="F14" s="169">
        <f ca="1">VLOOKUP($D14,OFFSET(Sintesi!$B$6,1+$C14,0,26,20),'Grafici KPI'!F$1,FALSE)</f>
        <v>24.972940000000001</v>
      </c>
      <c r="G14" s="169">
        <f ca="1">VLOOKUP($D14,OFFSET(Sintesi!$B$6,1+$C14,0,26,20),'Grafici KPI'!G$1,FALSE)</f>
        <v>24.378520000000002</v>
      </c>
      <c r="H14" s="169">
        <f ca="1">VLOOKUP($D14,OFFSET(Sintesi!$B$6,1+$C14,0,26,20),'Grafici KPI'!H$1,FALSE)</f>
        <v>24.0548</v>
      </c>
      <c r="I14" s="169">
        <f ca="1">VLOOKUP($D14,OFFSET(Sintesi!$B$6,1+$C14,0,26,20),'Grafici KPI'!I$1,FALSE)</f>
        <v>23.78041</v>
      </c>
      <c r="J14" s="169">
        <f ca="1">VLOOKUP($D14,OFFSET(Sintesi!$B$6,1+$C14,0,26,20),'Grafici KPI'!J$1,FALSE)</f>
        <v>23.78041</v>
      </c>
      <c r="K14" s="169">
        <f ca="1">VLOOKUP($D14,OFFSET(Sintesi!$B$6,1+$C14,0,26,20),'Grafici KPI'!K$1,FALSE)</f>
        <v>22.980319999999999</v>
      </c>
      <c r="L14" s="169">
        <f ca="1">VLOOKUP($D14,OFFSET(Sintesi!$B$6,1+$C14,0,26,20),'Grafici KPI'!L$1,FALSE)</f>
        <v>22.237179999999999</v>
      </c>
      <c r="M14" s="169">
        <f ca="1">VLOOKUP($D14,OFFSET(Sintesi!$B$6,1+$C14,0,26,20),'Grafici KPI'!M$1,FALSE)</f>
        <v>21.39621</v>
      </c>
      <c r="N14" s="169">
        <f ca="1">VLOOKUP($D14,OFFSET(Sintesi!$B$6,1+$C14,0,26,20),'Grafici KPI'!N$1,FALSE)</f>
        <v>20.321619999999999</v>
      </c>
      <c r="O14" s="169">
        <f ca="1">VLOOKUP($D14,OFFSET(Sintesi!$B$6,1+$C14,0,26,20),'Grafici KPI'!O$1,FALSE)</f>
        <v>19.67155</v>
      </c>
      <c r="P14" s="169">
        <f ca="1">VLOOKUP($D14,OFFSET(Sintesi!$B$6,1+$C14,0,26,20),'Grafici KPI'!P$1,FALSE)</f>
        <v>18.941790000000001</v>
      </c>
      <c r="Q14" s="169">
        <f ca="1">VLOOKUP($D14,OFFSET(Sintesi!$B$6,1+$C14,0,26,20),'Grafici KPI'!Q$1,FALSE)</f>
        <v>18.147880000000001</v>
      </c>
      <c r="R14" s="169">
        <f ca="1">VLOOKUP($D14,OFFSET(Sintesi!$B$6,1+$C14,0,26,20),'Grafici KPI'!R$1,FALSE)</f>
        <v>17.214469999999999</v>
      </c>
      <c r="S14" s="169">
        <f ca="1">VLOOKUP($D14,OFFSET(Sintesi!$B$6,1+$C14,0,26,20),'Grafici KPI'!S$1,FALSE)</f>
        <v>16.157499999999999</v>
      </c>
      <c r="T14" s="169">
        <f ca="1">VLOOKUP($D14,OFFSET(Sintesi!$B$6,1+$C14,0,26,20),'Grafici KPI'!T$1,FALSE)</f>
        <v>15.058059999999999</v>
      </c>
      <c r="U14" s="169">
        <f ca="1">VLOOKUP($D14,OFFSET(Sintesi!$B$6,1+$C14,0,26,20),'Grafici KPI'!U$1,FALSE)</f>
        <v>13.88949</v>
      </c>
      <c r="V14" s="169">
        <f ca="1">VLOOKUP($D14,OFFSET(Sintesi!$B$6,1+$C14,0,26,20),'Grafici KPI'!V$1,FALSE)</f>
        <v>12.59324</v>
      </c>
      <c r="W14" s="169"/>
    </row>
    <row r="15" spans="1:23" x14ac:dyDescent="0.35">
      <c r="A15" s="285"/>
      <c r="B15" s="286"/>
      <c r="C15" s="139">
        <f t="shared" si="0"/>
        <v>112</v>
      </c>
      <c r="D15" s="140" t="s">
        <v>117</v>
      </c>
      <c r="E15" s="137" t="s">
        <v>119</v>
      </c>
      <c r="F15" s="169">
        <f ca="1">VLOOKUP($D15,OFFSET(Sintesi!$B$6,$C15-1,0,1,20),'Grafici KPI'!F$1,FALSE)</f>
        <v>1</v>
      </c>
      <c r="G15" s="169">
        <f ca="1">VLOOKUP($D15,OFFSET(Sintesi!$B$6,$C15-1,0,1,20),'Grafici KPI'!G$1,FALSE)</f>
        <v>0.99</v>
      </c>
      <c r="H15" s="169">
        <f ca="1">VLOOKUP($D15,OFFSET(Sintesi!$B$6,$C15-1,0,1,20),'Grafici KPI'!H$1,FALSE)</f>
        <v>0.92399999999999993</v>
      </c>
      <c r="I15" s="169">
        <f ca="1">VLOOKUP($D15,OFFSET(Sintesi!$B$6,$C15-1,0,1,20),'Grafici KPI'!I$1,FALSE)</f>
        <v>0.85799999999999998</v>
      </c>
      <c r="J15" s="169">
        <f ca="1">VLOOKUP($D15,OFFSET(Sintesi!$B$6,$C15-1,0,1,20),'Grafici KPI'!J$1,FALSE)</f>
        <v>0.79199999999999993</v>
      </c>
      <c r="K15" s="169">
        <f ca="1">VLOOKUP($D15,OFFSET(Sintesi!$B$6,$C15-1,0,1,20),'Grafici KPI'!K$1,FALSE)</f>
        <v>0.72599999999999998</v>
      </c>
      <c r="L15" s="169">
        <f ca="1">VLOOKUP($D15,OFFSET(Sintesi!$B$6,$C15-1,0,1,20),'Grafici KPI'!L$1,FALSE)</f>
        <v>0.65999999999999992</v>
      </c>
      <c r="M15" s="169">
        <f ca="1">VLOOKUP($D15,OFFSET(Sintesi!$B$6,$C15-1,0,1,20),'Grafici KPI'!M$1,FALSE)</f>
        <v>0.59399999999999997</v>
      </c>
      <c r="N15" s="169">
        <f ca="1">VLOOKUP($D15,OFFSET(Sintesi!$B$6,$C15-1,0,1,20),'Grafici KPI'!N$1,FALSE)</f>
        <v>0.52800000000000002</v>
      </c>
      <c r="O15" s="169">
        <f ca="1">VLOOKUP($D15,OFFSET(Sintesi!$B$6,$C15-1,0,1,20),'Grafici KPI'!O$1,FALSE)</f>
        <v>0.495</v>
      </c>
      <c r="P15" s="169">
        <f ca="1">VLOOKUP($D15,OFFSET(Sintesi!$B$6,$C15-1,0,1,20),'Grafici KPI'!P$1,FALSE)</f>
        <v>0.46199999999999997</v>
      </c>
      <c r="Q15" s="169">
        <f ca="1">VLOOKUP($D15,OFFSET(Sintesi!$B$6,$C15-1,0,1,20),'Grafici KPI'!Q$1,FALSE)</f>
        <v>0.42899999999999999</v>
      </c>
      <c r="R15" s="169">
        <f ca="1">VLOOKUP($D15,OFFSET(Sintesi!$B$6,$C15-1,0,1,20),'Grafici KPI'!R$1,FALSE)</f>
        <v>0.39599999999999996</v>
      </c>
      <c r="S15" s="169">
        <f ca="1">VLOOKUP($D15,OFFSET(Sintesi!$B$6,$C15-1,0,1,20),'Grafici KPI'!S$1,FALSE)</f>
        <v>0.36299999999999999</v>
      </c>
      <c r="T15" s="169">
        <f ca="1">VLOOKUP($D15,OFFSET(Sintesi!$B$6,$C15-1,0,1,20),'Grafici KPI'!T$1,FALSE)</f>
        <v>0.32999999999999996</v>
      </c>
      <c r="U15" s="169">
        <f ca="1">VLOOKUP($D15,OFFSET(Sintesi!$B$6,$C15-1,0,1,20),'Grafici KPI'!U$1,FALSE)</f>
        <v>0.29699999999999999</v>
      </c>
      <c r="V15" s="169">
        <f ca="1">VLOOKUP($D15,OFFSET(Sintesi!$B$6,$C15-1,0,1,20),'Grafici KPI'!V$1,FALSE)</f>
        <v>0.26400000000000001</v>
      </c>
      <c r="W15" s="169"/>
    </row>
    <row r="16" spans="1:23" x14ac:dyDescent="0.35">
      <c r="A16" s="285"/>
      <c r="B16" s="286"/>
      <c r="C16" s="139">
        <f t="shared" si="0"/>
        <v>112</v>
      </c>
      <c r="D16" s="184">
        <f>$D$49</f>
        <v>3</v>
      </c>
      <c r="E16" s="137" t="s">
        <v>120</v>
      </c>
      <c r="F16" s="169">
        <f ca="1">VLOOKUP($D16,OFFSET(Sintesi!$Y$19,2+$C16,2,11,18),F$1+1,FALSE)</f>
        <v>9.7468500000000002</v>
      </c>
      <c r="G16" s="169">
        <f ca="1">VLOOKUP($D16,OFFSET(Sintesi!$Y$19,2+$C16,2,11,18),G$1+1,FALSE)</f>
        <v>9.8683300000000003</v>
      </c>
      <c r="H16" s="169">
        <f ca="1">VLOOKUP($D16,OFFSET(Sintesi!$Y$19,2+$C16,2,11,18),H$1+1,FALSE)</f>
        <v>9.9500200000000003</v>
      </c>
      <c r="I16" s="169">
        <f ca="1">VLOOKUP($D16,OFFSET(Sintesi!$Y$19,2+$C16,2,11,18),I$1+1,FALSE)</f>
        <v>9.9925300000000004</v>
      </c>
      <c r="J16" s="169">
        <f ca="1">VLOOKUP($D16,OFFSET(Sintesi!$Y$19,2+$C16,2,11,18),J$1+1,FALSE)</f>
        <v>9.9925300000000004</v>
      </c>
      <c r="K16" s="169">
        <f ca="1">VLOOKUP($D16,OFFSET(Sintesi!$Y$19,2+$C16,2,11,18),K$1+1,FALSE)</f>
        <v>10.10872</v>
      </c>
      <c r="L16" s="169">
        <f ca="1">VLOOKUP($D16,OFFSET(Sintesi!$Y$19,2+$C16,2,11,18),L$1+1,FALSE)</f>
        <v>10.213509999999999</v>
      </c>
      <c r="M16" s="169">
        <f ca="1">VLOOKUP($D16,OFFSET(Sintesi!$Y$19,2+$C16,2,11,18),M$1+1,FALSE)</f>
        <v>10.33972</v>
      </c>
      <c r="N16" s="169">
        <f ca="1">VLOOKUP($D16,OFFSET(Sintesi!$Y$19,2+$C16,2,11,18),N$1+1,FALSE)</f>
        <v>10.42967</v>
      </c>
      <c r="O16" s="169">
        <f ca="1">VLOOKUP($D16,OFFSET(Sintesi!$Y$19,2+$C16,2,11,18),O$1+1,FALSE)</f>
        <v>10.44197</v>
      </c>
      <c r="P16" s="169">
        <f ca="1">VLOOKUP($D16,OFFSET(Sintesi!$Y$19,2+$C16,2,11,18),P$1+1,FALSE)</f>
        <v>10.46452</v>
      </c>
      <c r="Q16" s="169">
        <f ca="1">VLOOKUP($D16,OFFSET(Sintesi!$Y$19,2+$C16,2,11,18),Q$1+1,FALSE)</f>
        <v>10.48095</v>
      </c>
      <c r="R16" s="169">
        <f ca="1">VLOOKUP($D16,OFFSET(Sintesi!$Y$19,2+$C16,2,11,18),R$1+1,FALSE)</f>
        <v>10.39106</v>
      </c>
      <c r="S16" s="169">
        <f ca="1">VLOOKUP($D16,OFFSET(Sintesi!$Y$19,2+$C16,2,11,18),S$1+1,FALSE)</f>
        <v>10.33761</v>
      </c>
      <c r="T16" s="169">
        <f ca="1">VLOOKUP($D16,OFFSET(Sintesi!$Y$19,2+$C16,2,11,18),T$1+1,FALSE)</f>
        <v>10.03842</v>
      </c>
      <c r="U16" s="169">
        <f ca="1">VLOOKUP($D16,OFFSET(Sintesi!$Y$19,2+$C16,2,11,18),U$1+1,FALSE)</f>
        <v>9.1663599999999992</v>
      </c>
      <c r="V16" s="169">
        <f ca="1">VLOOKUP($D16,OFFSET(Sintesi!$Y$19,2+$C16,2,11,18),V$1+1,FALSE)</f>
        <v>6.9627999999999997</v>
      </c>
      <c r="W16" s="169"/>
    </row>
    <row r="17" spans="1:23" x14ac:dyDescent="0.35">
      <c r="A17" s="285" t="s">
        <v>123</v>
      </c>
      <c r="B17" s="286" t="s">
        <v>107</v>
      </c>
      <c r="C17" s="139">
        <f t="shared" si="0"/>
        <v>140</v>
      </c>
      <c r="D17" s="140" t="s">
        <v>6</v>
      </c>
      <c r="E17" s="145" t="s">
        <v>118</v>
      </c>
      <c r="F17" s="170">
        <f ca="1">VLOOKUP($D17,OFFSET(Sintesi!$B$6,1+$C17,0,26,20),'Grafici KPI'!F$1,FALSE)</f>
        <v>24.258310000000002</v>
      </c>
      <c r="G17" s="170">
        <f ca="1">VLOOKUP($D17,OFFSET(Sintesi!$B$6,1+$C17,0,26,20),'Grafici KPI'!G$1,FALSE)</f>
        <v>23.983339999999998</v>
      </c>
      <c r="H17" s="170">
        <f ca="1">VLOOKUP($D17,OFFSET(Sintesi!$B$6,1+$C17,0,26,20),'Grafici KPI'!H$1,FALSE)</f>
        <v>23.853829999999999</v>
      </c>
      <c r="I17" s="170">
        <f ca="1">VLOOKUP($D17,OFFSET(Sintesi!$B$6,1+$C17,0,26,20),'Grafici KPI'!I$1,FALSE)</f>
        <v>23.82169</v>
      </c>
      <c r="J17" s="170">
        <f ca="1">VLOOKUP($D17,OFFSET(Sintesi!$B$6,1+$C17,0,26,20),'Grafici KPI'!J$1,FALSE)</f>
        <v>23.71189</v>
      </c>
      <c r="K17" s="170">
        <f ca="1">VLOOKUP($D17,OFFSET(Sintesi!$B$6,1+$C17,0,26,20),'Grafici KPI'!K$1,FALSE)</f>
        <v>23.510670000000001</v>
      </c>
      <c r="L17" s="170">
        <f ca="1">VLOOKUP($D17,OFFSET(Sintesi!$B$6,1+$C17,0,26,20),'Grafici KPI'!L$1,FALSE)</f>
        <v>23.263359999999999</v>
      </c>
      <c r="M17" s="170">
        <f ca="1">VLOOKUP($D17,OFFSET(Sintesi!$B$6,1+$C17,0,26,20),'Grafici KPI'!M$1,FALSE)</f>
        <v>23.0854</v>
      </c>
      <c r="N17" s="170">
        <f ca="1">VLOOKUP($D17,OFFSET(Sintesi!$B$6,1+$C17,0,26,20),'Grafici KPI'!N$1,FALSE)</f>
        <v>22.871700000000001</v>
      </c>
      <c r="O17" s="170">
        <f ca="1">VLOOKUP($D17,OFFSET(Sintesi!$B$6,1+$C17,0,26,20),'Grafici KPI'!O$1,FALSE)</f>
        <v>22.573609999999999</v>
      </c>
      <c r="P17" s="170">
        <f ca="1">VLOOKUP($D17,OFFSET(Sintesi!$B$6,1+$C17,0,26,20),'Grafici KPI'!P$1,FALSE)</f>
        <v>22.16696</v>
      </c>
      <c r="Q17" s="170">
        <f ca="1">VLOOKUP($D17,OFFSET(Sintesi!$B$6,1+$C17,0,26,20),'Grafici KPI'!Q$1,FALSE)</f>
        <v>21.7681</v>
      </c>
      <c r="R17" s="170">
        <f ca="1">VLOOKUP($D17,OFFSET(Sintesi!$B$6,1+$C17,0,26,20),'Grafici KPI'!R$1,FALSE)</f>
        <v>21.178809999999999</v>
      </c>
      <c r="S17" s="170">
        <f ca="1">VLOOKUP($D17,OFFSET(Sintesi!$B$6,1+$C17,0,26,20),'Grafici KPI'!S$1,FALSE)</f>
        <v>20.476140000000001</v>
      </c>
      <c r="T17" s="170">
        <f ca="1">VLOOKUP($D17,OFFSET(Sintesi!$B$6,1+$C17,0,26,20),'Grafici KPI'!T$1,FALSE)</f>
        <v>19.459320000000002</v>
      </c>
      <c r="U17" s="170">
        <f ca="1">VLOOKUP($D17,OFFSET(Sintesi!$B$6,1+$C17,0,26,20),'Grafici KPI'!U$1,FALSE)</f>
        <v>18.2606</v>
      </c>
      <c r="V17" s="170"/>
      <c r="W17" s="170"/>
    </row>
    <row r="18" spans="1:23" x14ac:dyDescent="0.35">
      <c r="A18" s="285"/>
      <c r="B18" s="286"/>
      <c r="C18" s="139">
        <f t="shared" si="0"/>
        <v>140</v>
      </c>
      <c r="D18" s="140" t="s">
        <v>117</v>
      </c>
      <c r="E18" s="145" t="s">
        <v>119</v>
      </c>
      <c r="F18" s="170">
        <f ca="1">VLOOKUP($D18,OFFSET(Sintesi!$B$6,$C18-1,0,1,20),'Grafici KPI'!F$1,FALSE)</f>
        <v>1</v>
      </c>
      <c r="G18" s="170">
        <f ca="1">VLOOKUP($D18,OFFSET(Sintesi!$B$6,$C18-1,0,1,20),'Grafici KPI'!G$1,FALSE)</f>
        <v>0.99</v>
      </c>
      <c r="H18" s="170">
        <f ca="1">VLOOKUP($D18,OFFSET(Sintesi!$B$6,$C18-1,0,1,20),'Grafici KPI'!H$1,FALSE)</f>
        <v>0.94874999999999998</v>
      </c>
      <c r="I18" s="170">
        <f ca="1">VLOOKUP($D18,OFFSET(Sintesi!$B$6,$C18-1,0,1,20),'Grafici KPI'!I$1,FALSE)</f>
        <v>0.90749999999999997</v>
      </c>
      <c r="J18" s="170">
        <f ca="1">VLOOKUP($D18,OFFSET(Sintesi!$B$6,$C18-1,0,1,20),'Grafici KPI'!J$1,FALSE)</f>
        <v>0.86624999999999996</v>
      </c>
      <c r="K18" s="170">
        <f ca="1">VLOOKUP($D18,OFFSET(Sintesi!$B$6,$C18-1,0,1,20),'Grafici KPI'!K$1,FALSE)</f>
        <v>0.82499999999999996</v>
      </c>
      <c r="L18" s="170">
        <f ca="1">VLOOKUP($D18,OFFSET(Sintesi!$B$6,$C18-1,0,1,20),'Grafici KPI'!L$1,FALSE)</f>
        <v>0.78374999999999995</v>
      </c>
      <c r="M18" s="170">
        <f ca="1">VLOOKUP($D18,OFFSET(Sintesi!$B$6,$C18-1,0,1,20),'Grafici KPI'!M$1,FALSE)</f>
        <v>0.74249999999999994</v>
      </c>
      <c r="N18" s="170">
        <f ca="1">VLOOKUP($D18,OFFSET(Sintesi!$B$6,$C18-1,0,1,20),'Grafici KPI'!N$1,FALSE)</f>
        <v>0.70124999999999993</v>
      </c>
      <c r="O18" s="170">
        <f ca="1">VLOOKUP($D18,OFFSET(Sintesi!$B$6,$C18-1,0,1,20),'Grafici KPI'!O$1,FALSE)</f>
        <v>0.65999999999999992</v>
      </c>
      <c r="P18" s="170">
        <f ca="1">VLOOKUP($D18,OFFSET(Sintesi!$B$6,$C18-1,0,1,20),'Grafici KPI'!P$1,FALSE)</f>
        <v>0.61875000000000002</v>
      </c>
      <c r="Q18" s="170">
        <f ca="1">VLOOKUP($D18,OFFSET(Sintesi!$B$6,$C18-1,0,1,20),'Grafici KPI'!Q$1,FALSE)</f>
        <v>0.57750000000000001</v>
      </c>
      <c r="R18" s="170">
        <f ca="1">VLOOKUP($D18,OFFSET(Sintesi!$B$6,$C18-1,0,1,20),'Grafici KPI'!R$1,FALSE)</f>
        <v>0.53625</v>
      </c>
      <c r="S18" s="170">
        <f ca="1">VLOOKUP($D18,OFFSET(Sintesi!$B$6,$C18-1,0,1,20),'Grafici KPI'!S$1,FALSE)</f>
        <v>0.495</v>
      </c>
      <c r="T18" s="170">
        <f ca="1">VLOOKUP($D18,OFFSET(Sintesi!$B$6,$C18-1,0,1,20),'Grafici KPI'!T$1,FALSE)</f>
        <v>0.45374999999999999</v>
      </c>
      <c r="U18" s="170">
        <f ca="1">VLOOKUP($D18,OFFSET(Sintesi!$B$6,$C18-1,0,1,20),'Grafici KPI'!U$1,FALSE)</f>
        <v>0.41249999999999998</v>
      </c>
      <c r="V18" s="170"/>
      <c r="W18" s="170"/>
    </row>
    <row r="19" spans="1:23" x14ac:dyDescent="0.35">
      <c r="A19" s="285"/>
      <c r="B19" s="286"/>
      <c r="C19" s="139">
        <f t="shared" si="0"/>
        <v>140</v>
      </c>
      <c r="D19" s="184">
        <f>$D$49</f>
        <v>3</v>
      </c>
      <c r="E19" s="145" t="s">
        <v>120</v>
      </c>
      <c r="F19" s="170">
        <f ca="1">VLOOKUP($D19,OFFSET(Sintesi!$Y$19,2+$C19,2,11,18),F$1+1,FALSE)</f>
        <v>11.219009999999999</v>
      </c>
      <c r="G19" s="170">
        <f ca="1">VLOOKUP($D19,OFFSET(Sintesi!$Y$19,2+$C19,2,11,18),G$1+1,FALSE)</f>
        <v>11.203289999999999</v>
      </c>
      <c r="H19" s="170">
        <f ca="1">VLOOKUP($D19,OFFSET(Sintesi!$Y$19,2+$C19,2,11,18),H$1+1,FALSE)</f>
        <v>11.210179999999999</v>
      </c>
      <c r="I19" s="170">
        <f ca="1">VLOOKUP($D19,OFFSET(Sintesi!$Y$19,2+$C19,2,11,18),I$1+1,FALSE)</f>
        <v>11.18004</v>
      </c>
      <c r="J19" s="170">
        <f ca="1">VLOOKUP($D19,OFFSET(Sintesi!$Y$19,2+$C19,2,11,18),J$1+1,FALSE)</f>
        <v>11.16211</v>
      </c>
      <c r="K19" s="170">
        <f ca="1">VLOOKUP($D19,OFFSET(Sintesi!$Y$19,2+$C19,2,11,18),K$1+1,FALSE)</f>
        <v>11.13231</v>
      </c>
      <c r="L19" s="170">
        <f ca="1">VLOOKUP($D19,OFFSET(Sintesi!$Y$19,2+$C19,2,11,18),L$1+1,FALSE)</f>
        <v>11.08014</v>
      </c>
      <c r="M19" s="170">
        <f ca="1">VLOOKUP($D19,OFFSET(Sintesi!$Y$19,2+$C19,2,11,18),M$1+1,FALSE)</f>
        <v>10.99639</v>
      </c>
      <c r="N19" s="170">
        <f ca="1">VLOOKUP($D19,OFFSET(Sintesi!$Y$19,2+$C19,2,11,18),N$1+1,FALSE)</f>
        <v>10.835889999999999</v>
      </c>
      <c r="O19" s="170">
        <f ca="1">VLOOKUP($D19,OFFSET(Sintesi!$Y$19,2+$C19,2,11,18),O$1+1,FALSE)</f>
        <v>10.416730000000001</v>
      </c>
      <c r="P19" s="170">
        <f ca="1">VLOOKUP($D19,OFFSET(Sintesi!$Y$19,2+$C19,2,11,18),P$1+1,FALSE)</f>
        <v>10.14719</v>
      </c>
      <c r="Q19" s="170">
        <f ca="1">VLOOKUP($D19,OFFSET(Sintesi!$Y$19,2+$C19,2,11,18),Q$1+1,FALSE)</f>
        <v>9.5481300000000005</v>
      </c>
      <c r="R19" s="170">
        <f ca="1">VLOOKUP($D19,OFFSET(Sintesi!$Y$19,2+$C19,2,11,18),R$1+1,FALSE)</f>
        <v>8.5749099999999991</v>
      </c>
      <c r="S19" s="170">
        <f ca="1">VLOOKUP($D19,OFFSET(Sintesi!$Y$19,2+$C19,2,11,18),S$1+1,FALSE)</f>
        <v>6.6953999999999994</v>
      </c>
      <c r="T19" s="170">
        <f ca="1">VLOOKUP($D19,OFFSET(Sintesi!$Y$19,2+$C19,2,11,18),T$1+1,FALSE)</f>
        <v>4.16709</v>
      </c>
      <c r="U19" s="170">
        <f ca="1">VLOOKUP($D19,OFFSET(Sintesi!$Y$19,2+$C19,2,11,18),U$1+1,FALSE)</f>
        <v>-4.1351000000000013</v>
      </c>
      <c r="V19" s="170"/>
      <c r="W19" s="170"/>
    </row>
    <row r="20" spans="1:23" x14ac:dyDescent="0.35">
      <c r="A20" s="285"/>
      <c r="B20" s="286" t="s">
        <v>108</v>
      </c>
      <c r="C20" s="139">
        <f t="shared" si="0"/>
        <v>168</v>
      </c>
      <c r="D20" s="140" t="s">
        <v>6</v>
      </c>
      <c r="E20" s="146" t="s">
        <v>118</v>
      </c>
      <c r="F20" s="171">
        <f ca="1">VLOOKUP($D20,OFFSET(Sintesi!$B$6,1+$C20,0,26,20),'Grafici KPI'!F$1,FALSE)</f>
        <v>24.258310000000002</v>
      </c>
      <c r="G20" s="171">
        <f ca="1">VLOOKUP($D20,OFFSET(Sintesi!$B$6,1+$C20,0,26,20),'Grafici KPI'!G$1,FALSE)</f>
        <v>23.96743</v>
      </c>
      <c r="H20" s="171">
        <f ca="1">VLOOKUP($D20,OFFSET(Sintesi!$B$6,1+$C20,0,26,20),'Grafici KPI'!H$1,FALSE)</f>
        <v>23.87425</v>
      </c>
      <c r="I20" s="171">
        <f ca="1">VLOOKUP($D20,OFFSET(Sintesi!$B$6,1+$C20,0,26,20),'Grafici KPI'!I$1,FALSE)</f>
        <v>23.621880000000001</v>
      </c>
      <c r="J20" s="171">
        <f ca="1">VLOOKUP($D20,OFFSET(Sintesi!$B$6,1+$C20,0,26,20),'Grafici KPI'!J$1,FALSE)</f>
        <v>23.4313</v>
      </c>
      <c r="K20" s="171">
        <f ca="1">VLOOKUP($D20,OFFSET(Sintesi!$B$6,1+$C20,0,26,20),'Grafici KPI'!K$1,FALSE)</f>
        <v>23.194579999999998</v>
      </c>
      <c r="L20" s="171">
        <f ca="1">VLOOKUP($D20,OFFSET(Sintesi!$B$6,1+$C20,0,26,20),'Grafici KPI'!L$1,FALSE)</f>
        <v>22.979800000000001</v>
      </c>
      <c r="M20" s="171">
        <f ca="1">VLOOKUP($D20,OFFSET(Sintesi!$B$6,1+$C20,0,26,20),'Grafici KPI'!M$1,FALSE)</f>
        <v>22.55996</v>
      </c>
      <c r="N20" s="171">
        <f ca="1">VLOOKUP($D20,OFFSET(Sintesi!$B$6,1+$C20,0,26,20),'Grafici KPI'!N$1,FALSE)</f>
        <v>22.130030000000001</v>
      </c>
      <c r="O20" s="171">
        <f ca="1">VLOOKUP($D20,OFFSET(Sintesi!$B$6,1+$C20,0,26,20),'Grafici KPI'!O$1,FALSE)</f>
        <v>21.61656</v>
      </c>
      <c r="P20" s="171">
        <f ca="1">VLOOKUP($D20,OFFSET(Sintesi!$B$6,1+$C20,0,26,20),'Grafici KPI'!P$1,FALSE)</f>
        <v>20.794440000000002</v>
      </c>
      <c r="Q20" s="171">
        <f ca="1">VLOOKUP($D20,OFFSET(Sintesi!$B$6,1+$C20,0,26,20),'Grafici KPI'!Q$1,FALSE)</f>
        <v>19.976600000000001</v>
      </c>
      <c r="R20" s="171">
        <f ca="1">VLOOKUP($D20,OFFSET(Sintesi!$B$6,1+$C20,0,26,20),'Grafici KPI'!R$1,FALSE)</f>
        <v>18.214300000000001</v>
      </c>
      <c r="S20" s="171"/>
      <c r="T20" s="171"/>
      <c r="U20" s="171"/>
      <c r="V20" s="171"/>
      <c r="W20" s="171"/>
    </row>
    <row r="21" spans="1:23" x14ac:dyDescent="0.35">
      <c r="A21" s="285"/>
      <c r="B21" s="286"/>
      <c r="C21" s="139">
        <f t="shared" si="0"/>
        <v>168</v>
      </c>
      <c r="D21" s="140" t="s">
        <v>117</v>
      </c>
      <c r="E21" s="147" t="s">
        <v>119</v>
      </c>
      <c r="F21" s="172">
        <f ca="1">VLOOKUP($D21,OFFSET(Sintesi!$B$6,$C21-1,0,1,20),'Grafici KPI'!F$1,FALSE)</f>
        <v>1</v>
      </c>
      <c r="G21" s="172">
        <f ca="1">VLOOKUP($D21,OFFSET(Sintesi!$B$6,$C21-1,0,1,20),'Grafici KPI'!G$1,FALSE)</f>
        <v>0.99</v>
      </c>
      <c r="H21" s="172">
        <f ca="1">VLOOKUP($D21,OFFSET(Sintesi!$B$6,$C21-1,0,1,20),'Grafici KPI'!H$1,FALSE)</f>
        <v>0.93500000000000005</v>
      </c>
      <c r="I21" s="172">
        <f ca="1">VLOOKUP($D21,OFFSET(Sintesi!$B$6,$C21-1,0,1,20),'Grafici KPI'!I$1,FALSE)</f>
        <v>0.88</v>
      </c>
      <c r="J21" s="172">
        <f ca="1">VLOOKUP($D21,OFFSET(Sintesi!$B$6,$C21-1,0,1,20),'Grafici KPI'!J$1,FALSE)</f>
        <v>0.82500000000000007</v>
      </c>
      <c r="K21" s="172">
        <f ca="1">VLOOKUP($D21,OFFSET(Sintesi!$B$6,$C21-1,0,1,20),'Grafici KPI'!K$1,FALSE)</f>
        <v>0.77</v>
      </c>
      <c r="L21" s="172">
        <f ca="1">VLOOKUP($D21,OFFSET(Sintesi!$B$6,$C21-1,0,1,20),'Grafici KPI'!L$1,FALSE)</f>
        <v>0.71499999999999997</v>
      </c>
      <c r="M21" s="172">
        <f ca="1">VLOOKUP($D21,OFFSET(Sintesi!$B$6,$C21-1,0,1,20),'Grafici KPI'!M$1,FALSE)</f>
        <v>0.66</v>
      </c>
      <c r="N21" s="172">
        <f ca="1">VLOOKUP($D21,OFFSET(Sintesi!$B$6,$C21-1,0,1,20),'Grafici KPI'!N$1,FALSE)</f>
        <v>0.60499999999999998</v>
      </c>
      <c r="O21" s="172">
        <f ca="1">VLOOKUP($D21,OFFSET(Sintesi!$B$6,$C21-1,0,1,20),'Grafici KPI'!O$1,FALSE)</f>
        <v>0.55000000000000004</v>
      </c>
      <c r="P21" s="172">
        <f ca="1">VLOOKUP($D21,OFFSET(Sintesi!$B$6,$C21-1,0,1,20),'Grafici KPI'!P$1,FALSE)</f>
        <v>0.495</v>
      </c>
      <c r="Q21" s="172">
        <f ca="1">VLOOKUP($D21,OFFSET(Sintesi!$B$6,$C21-1,0,1,20),'Grafici KPI'!Q$1,FALSE)</f>
        <v>0.44</v>
      </c>
      <c r="R21" s="172">
        <f ca="1">VLOOKUP($D21,OFFSET(Sintesi!$B$6,$C21-1,0,1,20),'Grafici KPI'!R$1,FALSE)</f>
        <v>0.38500000000000001</v>
      </c>
      <c r="S21" s="172"/>
      <c r="T21" s="172"/>
      <c r="U21" s="172"/>
      <c r="V21" s="172"/>
      <c r="W21" s="172"/>
    </row>
    <row r="22" spans="1:23" x14ac:dyDescent="0.35">
      <c r="A22" s="285"/>
      <c r="B22" s="286"/>
      <c r="C22" s="139">
        <f t="shared" si="0"/>
        <v>168</v>
      </c>
      <c r="D22" s="184">
        <f>$D$49</f>
        <v>3</v>
      </c>
      <c r="E22" s="147" t="s">
        <v>120</v>
      </c>
      <c r="F22" s="172">
        <f ca="1">VLOOKUP($D22,OFFSET(Sintesi!$Y$19,2+$C22,2,11,18),F$1+1,FALSE)</f>
        <v>11.219009999999999</v>
      </c>
      <c r="G22" s="172">
        <f ca="1">VLOOKUP($D22,OFFSET(Sintesi!$Y$19,2+$C22,2,11,18),G$1+1,FALSE)</f>
        <v>11.208020000000001</v>
      </c>
      <c r="H22" s="172">
        <f ca="1">VLOOKUP($D22,OFFSET(Sintesi!$Y$19,2+$C22,2,11,18),H$1+1,FALSE)</f>
        <v>11.1892</v>
      </c>
      <c r="I22" s="172">
        <f ca="1">VLOOKUP($D22,OFFSET(Sintesi!$Y$19,2+$C22,2,11,18),I$1+1,FALSE)</f>
        <v>11.213039999999999</v>
      </c>
      <c r="J22" s="172">
        <f ca="1">VLOOKUP($D22,OFFSET(Sintesi!$Y$19,2+$C22,2,11,18),J$1+1,FALSE)</f>
        <v>11.190480000000001</v>
      </c>
      <c r="K22" s="172">
        <f ca="1">VLOOKUP($D22,OFFSET(Sintesi!$Y$19,2+$C22,2,11,18),K$1+1,FALSE)</f>
        <v>11.119489999999999</v>
      </c>
      <c r="L22" s="172">
        <f ca="1">VLOOKUP($D22,OFFSET(Sintesi!$Y$19,2+$C22,2,11,18),L$1+1,FALSE)</f>
        <v>11.018650000000001</v>
      </c>
      <c r="M22" s="172">
        <f ca="1">VLOOKUP($D22,OFFSET(Sintesi!$Y$19,2+$C22,2,11,18),M$1+1,FALSE)</f>
        <v>10.796520000000001</v>
      </c>
      <c r="N22" s="172">
        <f ca="1">VLOOKUP($D22,OFFSET(Sintesi!$Y$19,2+$C22,2,11,18),N$1+1,FALSE)</f>
        <v>10.3992</v>
      </c>
      <c r="O22" s="172">
        <f ca="1">VLOOKUP($D22,OFFSET(Sintesi!$Y$19,2+$C22,2,11,18),O$1+1,FALSE)</f>
        <v>9.6365800000000004</v>
      </c>
      <c r="P22" s="172">
        <f ca="1">VLOOKUP($D22,OFFSET(Sintesi!$Y$19,2+$C22,2,11,18),P$1+1,FALSE)</f>
        <v>8.3649100000000001</v>
      </c>
      <c r="Q22" s="172">
        <f ca="1">VLOOKUP($D22,OFFSET(Sintesi!$Y$19,2+$C22,2,11,18),Q$1+1,FALSE)</f>
        <v>5.1964800000000011</v>
      </c>
      <c r="R22" s="172">
        <f ca="1">VLOOKUP($D22,OFFSET(Sintesi!$Y$19,2+$C22,2,11,18),R$1+1,FALSE)</f>
        <v>-1.8224400000000003</v>
      </c>
      <c r="S22" s="172"/>
      <c r="T22" s="172"/>
      <c r="U22" s="172"/>
      <c r="V22" s="172"/>
      <c r="W22" s="172"/>
    </row>
    <row r="23" spans="1:23" x14ac:dyDescent="0.35">
      <c r="A23" s="285"/>
      <c r="B23" s="286" t="s">
        <v>109</v>
      </c>
      <c r="C23" s="139">
        <f t="shared" si="0"/>
        <v>196</v>
      </c>
      <c r="D23" s="140" t="s">
        <v>6</v>
      </c>
      <c r="E23" s="148" t="s">
        <v>118</v>
      </c>
      <c r="F23" s="173">
        <f ca="1">VLOOKUP($D23,OFFSET(Sintesi!$B$6,1+$C23,0,26,20),'Grafici KPI'!F$1,FALSE)</f>
        <v>24.258310000000002</v>
      </c>
      <c r="G23" s="173">
        <f ca="1">VLOOKUP($D23,OFFSET(Sintesi!$B$6,1+$C23,0,26,20),'Grafici KPI'!G$1,FALSE)</f>
        <v>23.952259999999999</v>
      </c>
      <c r="H23" s="173">
        <f ca="1">VLOOKUP($D23,OFFSET(Sintesi!$B$6,1+$C23,0,26,20),'Grafici KPI'!H$1,FALSE)</f>
        <v>23.953900000000001</v>
      </c>
      <c r="I23" s="173">
        <f ca="1">VLOOKUP($D23,OFFSET(Sintesi!$B$6,1+$C23,0,26,20),'Grafici KPI'!I$1,FALSE)</f>
        <v>23.722930000000002</v>
      </c>
      <c r="J23" s="173">
        <f ca="1">VLOOKUP($D23,OFFSET(Sintesi!$B$6,1+$C23,0,26,20),'Grafici KPI'!J$1,FALSE)</f>
        <v>23.581859999999999</v>
      </c>
      <c r="K23" s="173">
        <f ca="1">VLOOKUP($D23,OFFSET(Sintesi!$B$6,1+$C23,0,26,20),'Grafici KPI'!K$1,FALSE)</f>
        <v>23.366810000000001</v>
      </c>
      <c r="L23" s="173">
        <f ca="1">VLOOKUP($D23,OFFSET(Sintesi!$B$6,1+$C23,0,26,20),'Grafici KPI'!L$1,FALSE)</f>
        <v>23.210740000000001</v>
      </c>
      <c r="M23" s="173">
        <f ca="1">VLOOKUP($D23,OFFSET(Sintesi!$B$6,1+$C23,0,26,20),'Grafici KPI'!M$1,FALSE)</f>
        <v>22.863119999999999</v>
      </c>
      <c r="N23" s="173">
        <f ca="1">VLOOKUP($D23,OFFSET(Sintesi!$B$6,1+$C23,0,26,20),'Grafici KPI'!N$1,FALSE)</f>
        <v>22.519850000000002</v>
      </c>
      <c r="O23" s="173">
        <f ca="1">VLOOKUP($D23,OFFSET(Sintesi!$B$6,1+$C23,0,26,20),'Grafici KPI'!O$1,FALSE)</f>
        <v>22.089880000000001</v>
      </c>
      <c r="P23" s="173">
        <f ca="1">VLOOKUP($D23,OFFSET(Sintesi!$B$6,1+$C23,0,26,20),'Grafici KPI'!P$1,FALSE)</f>
        <v>21.6218</v>
      </c>
      <c r="Q23" s="173">
        <f ca="1">VLOOKUP($D23,OFFSET(Sintesi!$B$6,1+$C23,0,26,20),'Grafici KPI'!Q$1,FALSE)</f>
        <v>21.000160000000001</v>
      </c>
      <c r="R23" s="173">
        <f ca="1">VLOOKUP($D23,OFFSET(Sintesi!$B$6,1+$C23,0,26,20),'Grafici KPI'!R$1,FALSE)</f>
        <v>19.96576</v>
      </c>
      <c r="S23" s="173"/>
      <c r="T23" s="173"/>
      <c r="U23" s="173"/>
      <c r="V23" s="173"/>
      <c r="W23" s="173"/>
    </row>
    <row r="24" spans="1:23" x14ac:dyDescent="0.35">
      <c r="A24" s="285"/>
      <c r="B24" s="286"/>
      <c r="C24" s="139">
        <f t="shared" si="0"/>
        <v>196</v>
      </c>
      <c r="D24" s="140" t="s">
        <v>117</v>
      </c>
      <c r="E24" s="148" t="s">
        <v>119</v>
      </c>
      <c r="F24" s="173">
        <f ca="1">VLOOKUP($D24,OFFSET(Sintesi!$B$6,$C24-1,0,1,20),'Grafici KPI'!F$1,FALSE)</f>
        <v>1</v>
      </c>
      <c r="G24" s="173">
        <f ca="1">VLOOKUP($D24,OFFSET(Sintesi!$B$6,$C24-1,0,1,20),'Grafici KPI'!G$1,FALSE)</f>
        <v>0.99</v>
      </c>
      <c r="H24" s="173">
        <f ca="1">VLOOKUP($D24,OFFSET(Sintesi!$B$6,$C24-1,0,1,20),'Grafici KPI'!H$1,FALSE)</f>
        <v>0.94285714285714284</v>
      </c>
      <c r="I24" s="173">
        <f ca="1">VLOOKUP($D24,OFFSET(Sintesi!$B$6,$C24-1,0,1,20),'Grafici KPI'!I$1,FALSE)</f>
        <v>0.89571428571428569</v>
      </c>
      <c r="J24" s="173">
        <f ca="1">VLOOKUP($D24,OFFSET(Sintesi!$B$6,$C24-1,0,1,20),'Grafici KPI'!J$1,FALSE)</f>
        <v>0.84857142857142853</v>
      </c>
      <c r="K24" s="173">
        <f ca="1">VLOOKUP($D24,OFFSET(Sintesi!$B$6,$C24-1,0,1,20),'Grafici KPI'!K$1,FALSE)</f>
        <v>0.80142857142857138</v>
      </c>
      <c r="L24" s="173">
        <f ca="1">VLOOKUP($D24,OFFSET(Sintesi!$B$6,$C24-1,0,1,20),'Grafici KPI'!L$1,FALSE)</f>
        <v>0.75428571428571423</v>
      </c>
      <c r="M24" s="173">
        <f ca="1">VLOOKUP($D24,OFFSET(Sintesi!$B$6,$C24-1,0,1,20),'Grafici KPI'!M$1,FALSE)</f>
        <v>0.70714285714285718</v>
      </c>
      <c r="N24" s="173">
        <f ca="1">VLOOKUP($D24,OFFSET(Sintesi!$B$6,$C24-1,0,1,20),'Grafici KPI'!N$1,FALSE)</f>
        <v>0.66</v>
      </c>
      <c r="O24" s="173">
        <f ca="1">VLOOKUP($D24,OFFSET(Sintesi!$B$6,$C24-1,0,1,20),'Grafici KPI'!O$1,FALSE)</f>
        <v>0.61285714285714288</v>
      </c>
      <c r="P24" s="173">
        <f ca="1">VLOOKUP($D24,OFFSET(Sintesi!$B$6,$C24-1,0,1,20),'Grafici KPI'!P$1,FALSE)</f>
        <v>0.56571428571428573</v>
      </c>
      <c r="Q24" s="173">
        <f ca="1">VLOOKUP($D24,OFFSET(Sintesi!$B$6,$C24-1,0,1,20),'Grafici KPI'!Q$1,FALSE)</f>
        <v>0.51857142857142857</v>
      </c>
      <c r="R24" s="173">
        <f ca="1">VLOOKUP($D24,OFFSET(Sintesi!$B$6,$C24-1,0,1,20),'Grafici KPI'!R$1,FALSE)</f>
        <v>0.47142857142857142</v>
      </c>
      <c r="S24" s="173"/>
      <c r="T24" s="173"/>
      <c r="U24" s="173"/>
      <c r="V24" s="173"/>
      <c r="W24" s="173"/>
    </row>
    <row r="25" spans="1:23" x14ac:dyDescent="0.35">
      <c r="A25" s="285"/>
      <c r="B25" s="286"/>
      <c r="C25" s="139">
        <f t="shared" si="0"/>
        <v>196</v>
      </c>
      <c r="D25" s="184">
        <f>$D$49</f>
        <v>3</v>
      </c>
      <c r="E25" s="148" t="s">
        <v>120</v>
      </c>
      <c r="F25" s="173">
        <f ca="1">VLOOKUP($D25,OFFSET(Sintesi!$Y$19,2+$C25,2,11,18),F$1+1,FALSE)</f>
        <v>11.219009999999999</v>
      </c>
      <c r="G25" s="173">
        <f ca="1">VLOOKUP($D25,OFFSET(Sintesi!$Y$19,2+$C25,2,11,18),G$1+1,FALSE)</f>
        <v>11.220700000000001</v>
      </c>
      <c r="H25" s="173">
        <f ca="1">VLOOKUP($D25,OFFSET(Sintesi!$Y$19,2+$C25,2,11,18),H$1+1,FALSE)</f>
        <v>11.145199999999999</v>
      </c>
      <c r="I25" s="173">
        <f ca="1">VLOOKUP($D25,OFFSET(Sintesi!$Y$19,2+$C25,2,11,18),I$1+1,FALSE)</f>
        <v>11.1639</v>
      </c>
      <c r="J25" s="173">
        <f ca="1">VLOOKUP($D25,OFFSET(Sintesi!$Y$19,2+$C25,2,11,18),J$1+1,FALSE)</f>
        <v>11.152060000000001</v>
      </c>
      <c r="K25" s="173">
        <f ca="1">VLOOKUP($D25,OFFSET(Sintesi!$Y$19,2+$C25,2,11,18),K$1+1,FALSE)</f>
        <v>11.048590000000001</v>
      </c>
      <c r="L25" s="173">
        <f ca="1">VLOOKUP($D25,OFFSET(Sintesi!$Y$19,2+$C25,2,11,18),L$1+1,FALSE)</f>
        <v>10.84022</v>
      </c>
      <c r="M25" s="173">
        <f ca="1">VLOOKUP($D25,OFFSET(Sintesi!$Y$19,2+$C25,2,11,18),M$1+1,FALSE)</f>
        <v>10.60271</v>
      </c>
      <c r="N25" s="173">
        <f ca="1">VLOOKUP($D25,OFFSET(Sintesi!$Y$19,2+$C25,2,11,18),N$1+1,FALSE)</f>
        <v>10.188000000000001</v>
      </c>
      <c r="O25" s="173">
        <f ca="1">VLOOKUP($D25,OFFSET(Sintesi!$Y$19,2+$C25,2,11,18),O$1+1,FALSE)</f>
        <v>9.4456999999999987</v>
      </c>
      <c r="P25" s="173">
        <f ca="1">VLOOKUP($D25,OFFSET(Sintesi!$Y$19,2+$C25,2,11,18),P$1+1,FALSE)</f>
        <v>7.8749000000000002</v>
      </c>
      <c r="Q25" s="173">
        <f ca="1">VLOOKUP($D25,OFFSET(Sintesi!$Y$19,2+$C25,2,11,18),Q$1+1,FALSE)</f>
        <v>6.0081100000000003</v>
      </c>
      <c r="R25" s="173">
        <f ca="1">VLOOKUP($D25,OFFSET(Sintesi!$Y$19,2+$C25,2,11,18),R$1+1,FALSE)</f>
        <v>1.8372799999999998</v>
      </c>
      <c r="S25" s="173"/>
      <c r="T25" s="173"/>
      <c r="U25" s="173"/>
      <c r="V25" s="173"/>
      <c r="W25" s="173"/>
    </row>
    <row r="26" spans="1:23" x14ac:dyDescent="0.35">
      <c r="A26" s="285"/>
      <c r="B26" s="286" t="s">
        <v>121</v>
      </c>
      <c r="C26" s="139">
        <f t="shared" si="0"/>
        <v>224</v>
      </c>
      <c r="D26" s="140" t="s">
        <v>6</v>
      </c>
      <c r="E26" s="149" t="s">
        <v>118</v>
      </c>
      <c r="F26" s="174">
        <f ca="1">VLOOKUP($D26,OFFSET(Sintesi!$B$6,1+$C26,0,26,20),'Grafici KPI'!F$1,FALSE)</f>
        <v>24.258310000000002</v>
      </c>
      <c r="G26" s="174">
        <f ca="1">VLOOKUP($D26,OFFSET(Sintesi!$B$6,1+$C26,0,26,20),'Grafici KPI'!G$1,FALSE)</f>
        <v>23.721409999999999</v>
      </c>
      <c r="H26" s="174">
        <f ca="1">VLOOKUP($D26,OFFSET(Sintesi!$B$6,1+$C26,0,26,20),'Grafici KPI'!H$1,FALSE)</f>
        <v>23.472079999999998</v>
      </c>
      <c r="I26" s="174">
        <f ca="1">VLOOKUP($D26,OFFSET(Sintesi!$B$6,1+$C26,0,26,20),'Grafici KPI'!I$1,FALSE)</f>
        <v>23.244240000000001</v>
      </c>
      <c r="J26" s="174">
        <f ca="1">VLOOKUP($D26,OFFSET(Sintesi!$B$6,1+$C26,0,26,20),'Grafici KPI'!J$1,FALSE)</f>
        <v>22.977550000000001</v>
      </c>
      <c r="K26" s="174">
        <f ca="1">VLOOKUP($D26,OFFSET(Sintesi!$B$6,1+$C26,0,26,20),'Grafici KPI'!K$1,FALSE)</f>
        <v>22.664400000000001</v>
      </c>
      <c r="L26" s="174">
        <f ca="1">VLOOKUP($D26,OFFSET(Sintesi!$B$6,1+$C26,0,26,20),'Grafici KPI'!L$1,FALSE)</f>
        <v>21.732890000000001</v>
      </c>
      <c r="M26" s="174">
        <f ca="1">VLOOKUP($D26,OFFSET(Sintesi!$B$6,1+$C26,0,26,20),'Grafici KPI'!M$1,FALSE)</f>
        <v>21.037189999999999</v>
      </c>
      <c r="N26" s="174">
        <f ca="1">VLOOKUP($D26,OFFSET(Sintesi!$B$6,1+$C26,0,26,20),'Grafici KPI'!N$1,FALSE)</f>
        <v>19.393699999999999</v>
      </c>
      <c r="O26" s="174">
        <f ca="1">VLOOKUP($D26,OFFSET(Sintesi!$B$6,1+$C26,0,26,20),'Grafici KPI'!O$1,FALSE)</f>
        <v>18.369820000000001</v>
      </c>
      <c r="P26" s="174">
        <f ca="1">VLOOKUP($D26,OFFSET(Sintesi!$B$6,1+$C26,0,26,20),'Grafici KPI'!P$1,FALSE)</f>
        <v>17.12349</v>
      </c>
      <c r="Q26" s="174">
        <f ca="1">VLOOKUP($D26,OFFSET(Sintesi!$B$6,1+$C26,0,26,20),'Grafici KPI'!Q$1,FALSE)</f>
        <v>15.497350000000001</v>
      </c>
      <c r="R26" s="174">
        <f ca="1">VLOOKUP($D26,OFFSET(Sintesi!$B$6,1+$C26,0,26,20),'Grafici KPI'!R$1,FALSE)</f>
        <v>13.273720000000001</v>
      </c>
      <c r="S26" s="174"/>
      <c r="T26" s="174"/>
      <c r="U26" s="174"/>
      <c r="V26" s="174"/>
      <c r="W26" s="174"/>
    </row>
    <row r="27" spans="1:23" x14ac:dyDescent="0.35">
      <c r="A27" s="285"/>
      <c r="B27" s="286"/>
      <c r="C27" s="139">
        <f t="shared" si="0"/>
        <v>224</v>
      </c>
      <c r="D27" s="140" t="s">
        <v>117</v>
      </c>
      <c r="E27" s="149" t="s">
        <v>119</v>
      </c>
      <c r="F27" s="174">
        <f ca="1">VLOOKUP($D27,OFFSET(Sintesi!$B$6,$C27-1,0,1,20),'Grafici KPI'!F$1,FALSE)</f>
        <v>1</v>
      </c>
      <c r="G27" s="174">
        <f ca="1">VLOOKUP($D27,OFFSET(Sintesi!$B$6,$C27-1,0,1,20),'Grafici KPI'!G$1,FALSE)</f>
        <v>0.99</v>
      </c>
      <c r="H27" s="174">
        <f ca="1">VLOOKUP($D27,OFFSET(Sintesi!$B$6,$C27-1,0,1,20),'Grafici KPI'!H$1,FALSE)</f>
        <v>0.89100000000000001</v>
      </c>
      <c r="I27" s="174">
        <f ca="1">VLOOKUP($D27,OFFSET(Sintesi!$B$6,$C27-1,0,1,20),'Grafici KPI'!I$1,FALSE)</f>
        <v>0.84150000000000003</v>
      </c>
      <c r="J27" s="174">
        <f ca="1">VLOOKUP($D27,OFFSET(Sintesi!$B$6,$C27-1,0,1,20),'Grafici KPI'!J$1,FALSE)</f>
        <v>0.79200000000000004</v>
      </c>
      <c r="K27" s="174">
        <f ca="1">VLOOKUP($D27,OFFSET(Sintesi!$B$6,$C27-1,0,1,20),'Grafici KPI'!K$1,FALSE)</f>
        <v>0.74250000000000005</v>
      </c>
      <c r="L27" s="174">
        <f ca="1">VLOOKUP($D27,OFFSET(Sintesi!$B$6,$C27-1,0,1,20),'Grafici KPI'!L$1,FALSE)</f>
        <v>0.64350000000000007</v>
      </c>
      <c r="M27" s="174">
        <f ca="1">VLOOKUP($D27,OFFSET(Sintesi!$B$6,$C27-1,0,1,20),'Grafici KPI'!M$1,FALSE)</f>
        <v>0.59400000000000008</v>
      </c>
      <c r="N27" s="174">
        <f ca="1">VLOOKUP($D27,OFFSET(Sintesi!$B$6,$C27-1,0,1,20),'Grafici KPI'!N$1,FALSE)</f>
        <v>0.49500000000000005</v>
      </c>
      <c r="O27" s="174">
        <f ca="1">VLOOKUP($D27,OFFSET(Sintesi!$B$6,$C27-1,0,1,20),'Grafici KPI'!O$1,FALSE)</f>
        <v>0.44550000000000001</v>
      </c>
      <c r="P27" s="174">
        <f ca="1">VLOOKUP($D27,OFFSET(Sintesi!$B$6,$C27-1,0,1,20),'Grafici KPI'!P$1,FALSE)</f>
        <v>0.39600000000000002</v>
      </c>
      <c r="Q27" s="174">
        <f ca="1">VLOOKUP($D27,OFFSET(Sintesi!$B$6,$C27-1,0,1,20),'Grafici KPI'!Q$1,FALSE)</f>
        <v>0.34650000000000003</v>
      </c>
      <c r="R27" s="174">
        <f ca="1">VLOOKUP($D27,OFFSET(Sintesi!$B$6,$C27-1,0,1,20),'Grafici KPI'!R$1,FALSE)</f>
        <v>0.29700000000000004</v>
      </c>
      <c r="S27" s="174"/>
      <c r="T27" s="174"/>
      <c r="U27" s="174"/>
      <c r="V27" s="174"/>
      <c r="W27" s="174"/>
    </row>
    <row r="28" spans="1:23" x14ac:dyDescent="0.35">
      <c r="A28" s="285"/>
      <c r="B28" s="286"/>
      <c r="C28" s="139">
        <f t="shared" si="0"/>
        <v>224</v>
      </c>
      <c r="D28" s="184">
        <f>$D$49</f>
        <v>3</v>
      </c>
      <c r="E28" s="149" t="s">
        <v>120</v>
      </c>
      <c r="F28" s="174">
        <f ca="1">VLOOKUP($D28,OFFSET(Sintesi!$Y$19,2+$C28,2,11,18),F$1+1,FALSE)</f>
        <v>11.219009999999999</v>
      </c>
      <c r="G28" s="174">
        <f ca="1">VLOOKUP($D28,OFFSET(Sintesi!$Y$19,2+$C28,2,11,18),G$1+1,FALSE)</f>
        <v>11.27037</v>
      </c>
      <c r="H28" s="174">
        <f ca="1">VLOOKUP($D28,OFFSET(Sintesi!$Y$19,2+$C28,2,11,18),H$1+1,FALSE)</f>
        <v>11.28561</v>
      </c>
      <c r="I28" s="174">
        <f ca="1">VLOOKUP($D28,OFFSET(Sintesi!$Y$19,2+$C28,2,11,18),I$1+1,FALSE)</f>
        <v>11.30841</v>
      </c>
      <c r="J28" s="174">
        <f ca="1">VLOOKUP($D28,OFFSET(Sintesi!$Y$19,2+$C28,2,11,18),J$1+1,FALSE)</f>
        <v>11.31817</v>
      </c>
      <c r="K28" s="174">
        <f ca="1">VLOOKUP($D28,OFFSET(Sintesi!$Y$19,2+$C28,2,11,18),K$1+1,FALSE)</f>
        <v>11.30165</v>
      </c>
      <c r="L28" s="174">
        <f ca="1">VLOOKUP($D28,OFFSET(Sintesi!$Y$19,2+$C28,2,11,18),L$1+1,FALSE)</f>
        <v>11.22842</v>
      </c>
      <c r="M28" s="174">
        <f ca="1">VLOOKUP($D28,OFFSET(Sintesi!$Y$19,2+$C28,2,11,18),M$1+1,FALSE)</f>
        <v>11.169140000000001</v>
      </c>
      <c r="N28" s="174">
        <f ca="1">VLOOKUP($D28,OFFSET(Sintesi!$Y$19,2+$C28,2,11,18),N$1+1,FALSE)</f>
        <v>10.813369999999999</v>
      </c>
      <c r="O28" s="174">
        <f ca="1">VLOOKUP($D28,OFFSET(Sintesi!$Y$19,2+$C28,2,11,18),O$1+1,FALSE)</f>
        <v>10.148439999999999</v>
      </c>
      <c r="P28" s="174">
        <f ca="1">VLOOKUP($D28,OFFSET(Sintesi!$Y$19,2+$C28,2,11,18),P$1+1,FALSE)</f>
        <v>9.1093399999999995</v>
      </c>
      <c r="Q28" s="174">
        <f ca="1">VLOOKUP($D28,OFFSET(Sintesi!$Y$19,2+$C28,2,11,18),Q$1+1,FALSE)</f>
        <v>5.0171899999999994</v>
      </c>
      <c r="R28" s="174">
        <f ca="1">VLOOKUP($D28,OFFSET(Sintesi!$Y$19,2+$C28,2,11,18),R$1+1,FALSE)</f>
        <v>-7.5899799999999971</v>
      </c>
      <c r="S28" s="174"/>
      <c r="T28" s="174"/>
      <c r="U28" s="174"/>
      <c r="V28" s="174"/>
      <c r="W28" s="174"/>
    </row>
    <row r="29" spans="1:23" x14ac:dyDescent="0.35">
      <c r="A29" s="285"/>
      <c r="B29" s="286" t="s">
        <v>122</v>
      </c>
      <c r="C29" s="139">
        <f t="shared" si="0"/>
        <v>252</v>
      </c>
      <c r="D29" s="140" t="s">
        <v>6</v>
      </c>
      <c r="E29" s="150" t="s">
        <v>118</v>
      </c>
      <c r="F29" s="175">
        <f ca="1">VLOOKUP($D29,OFFSET(Sintesi!$B$6,1+$C29,0,26,20),'Grafici KPI'!F$1,FALSE)</f>
        <v>24.258310000000002</v>
      </c>
      <c r="G29" s="175">
        <f ca="1">VLOOKUP($D29,OFFSET(Sintesi!$B$6,1+$C29,0,26,20),'Grafici KPI'!G$1,FALSE)</f>
        <v>23.932020000000001</v>
      </c>
      <c r="H29" s="175">
        <f ca="1">VLOOKUP($D29,OFFSET(Sintesi!$B$6,1+$C29,0,26,20),'Grafici KPI'!H$1,FALSE)</f>
        <v>23.930099999999999</v>
      </c>
      <c r="I29" s="175">
        <f ca="1">VLOOKUP($D29,OFFSET(Sintesi!$B$6,1+$C29,0,26,20),'Grafici KPI'!I$1,FALSE)</f>
        <v>23.72926</v>
      </c>
      <c r="J29" s="175">
        <f ca="1">VLOOKUP($D29,OFFSET(Sintesi!$B$6,1+$C29,0,26,20),'Grafici KPI'!J$1,FALSE)</f>
        <v>23.49</v>
      </c>
      <c r="K29" s="175">
        <f ca="1">VLOOKUP($D29,OFFSET(Sintesi!$B$6,1+$C29,0,26,20),'Grafici KPI'!K$1,FALSE)</f>
        <v>23.151230000000002</v>
      </c>
      <c r="L29" s="175">
        <f ca="1">VLOOKUP($D29,OFFSET(Sintesi!$B$6,1+$C29,0,26,20),'Grafici KPI'!L$1,FALSE)</f>
        <v>22.803789999999999</v>
      </c>
      <c r="M29" s="175">
        <f ca="1">VLOOKUP($D29,OFFSET(Sintesi!$B$6,1+$C29,0,26,20),'Grafici KPI'!M$1,FALSE)</f>
        <v>22.43505</v>
      </c>
      <c r="N29" s="175">
        <f ca="1">VLOOKUP($D29,OFFSET(Sintesi!$B$6,1+$C29,0,26,20),'Grafici KPI'!N$1,FALSE)</f>
        <v>21.794039999999999</v>
      </c>
      <c r="O29" s="175">
        <f ca="1">VLOOKUP($D29,OFFSET(Sintesi!$B$6,1+$C29,0,26,20),'Grafici KPI'!O$1,FALSE)</f>
        <v>20.933589999999999</v>
      </c>
      <c r="P29" s="175">
        <f ca="1">VLOOKUP($D29,OFFSET(Sintesi!$B$6,1+$C29,0,26,20),'Grafici KPI'!P$1,FALSE)</f>
        <v>19.65662</v>
      </c>
      <c r="Q29" s="175">
        <f ca="1">VLOOKUP($D29,OFFSET(Sintesi!$B$6,1+$C29,0,26,20),'Grafici KPI'!Q$1,FALSE)</f>
        <v>18.07122</v>
      </c>
      <c r="R29" s="175">
        <f ca="1">VLOOKUP($D29,OFFSET(Sintesi!$B$6,1+$C29,0,26,20),'Grafici KPI'!R$1,FALSE)</f>
        <v>15.802020000000001</v>
      </c>
      <c r="S29" s="175"/>
      <c r="T29" s="175"/>
      <c r="U29" s="175"/>
      <c r="V29" s="175"/>
      <c r="W29" s="175"/>
    </row>
    <row r="30" spans="1:23" x14ac:dyDescent="0.35">
      <c r="A30" s="285"/>
      <c r="B30" s="286"/>
      <c r="C30" s="139">
        <f t="shared" si="0"/>
        <v>252</v>
      </c>
      <c r="D30" s="140" t="s">
        <v>117</v>
      </c>
      <c r="E30" s="150" t="s">
        <v>119</v>
      </c>
      <c r="F30" s="175">
        <f ca="1">VLOOKUP($D30,OFFSET(Sintesi!$B$6,$C30-1,0,1,20),'Grafici KPI'!F$1,FALSE)</f>
        <v>1</v>
      </c>
      <c r="G30" s="175">
        <f ca="1">VLOOKUP($D30,OFFSET(Sintesi!$B$6,$C30-1,0,1,20),'Grafici KPI'!G$1,FALSE)</f>
        <v>0.99</v>
      </c>
      <c r="H30" s="175">
        <f ca="1">VLOOKUP($D30,OFFSET(Sintesi!$B$6,$C30-1,0,1,20),'Grafici KPI'!H$1,FALSE)</f>
        <v>0.92812499999999998</v>
      </c>
      <c r="I30" s="175">
        <f ca="1">VLOOKUP($D30,OFFSET(Sintesi!$B$6,$C30-1,0,1,20),'Grafici KPI'!I$1,FALSE)</f>
        <v>0.86624999999999996</v>
      </c>
      <c r="J30" s="175">
        <f ca="1">VLOOKUP($D30,OFFSET(Sintesi!$B$6,$C30-1,0,1,20),'Grafici KPI'!J$1,FALSE)</f>
        <v>0.80437499999999995</v>
      </c>
      <c r="K30" s="175">
        <f ca="1">VLOOKUP($D30,OFFSET(Sintesi!$B$6,$C30-1,0,1,20),'Grafici KPI'!K$1,FALSE)</f>
        <v>0.74249999999999994</v>
      </c>
      <c r="L30" s="175">
        <f ca="1">VLOOKUP($D30,OFFSET(Sintesi!$B$6,$C30-1,0,1,20),'Grafici KPI'!L$1,FALSE)</f>
        <v>0.68062499999999992</v>
      </c>
      <c r="M30" s="175">
        <f ca="1">VLOOKUP($D30,OFFSET(Sintesi!$B$6,$C30-1,0,1,20),'Grafici KPI'!M$1,FALSE)</f>
        <v>0.61874999999999991</v>
      </c>
      <c r="N30" s="175">
        <f ca="1">VLOOKUP($D30,OFFSET(Sintesi!$B$6,$C30-1,0,1,20),'Grafici KPI'!N$1,FALSE)</f>
        <v>0.55687500000000001</v>
      </c>
      <c r="O30" s="175">
        <f ca="1">VLOOKUP($D30,OFFSET(Sintesi!$B$6,$C30-1,0,1,20),'Grafici KPI'!O$1,FALSE)</f>
        <v>0.495</v>
      </c>
      <c r="P30" s="175">
        <f ca="1">VLOOKUP($D30,OFFSET(Sintesi!$B$6,$C30-1,0,1,20),'Grafici KPI'!P$1,FALSE)</f>
        <v>0.43312499999999998</v>
      </c>
      <c r="Q30" s="175">
        <f ca="1">VLOOKUP($D30,OFFSET(Sintesi!$B$6,$C30-1,0,1,20),'Grafici KPI'!Q$1,FALSE)</f>
        <v>0.37124999999999997</v>
      </c>
      <c r="R30" s="175">
        <f ca="1">VLOOKUP($D30,OFFSET(Sintesi!$B$6,$C30-1,0,1,20),'Grafici KPI'!R$1,FALSE)</f>
        <v>0.30937499999999996</v>
      </c>
      <c r="S30" s="175"/>
      <c r="T30" s="175"/>
      <c r="U30" s="175"/>
      <c r="V30" s="175"/>
      <c r="W30" s="175"/>
    </row>
    <row r="31" spans="1:23" x14ac:dyDescent="0.35">
      <c r="A31" s="285"/>
      <c r="B31" s="286"/>
      <c r="C31" s="139">
        <f t="shared" si="0"/>
        <v>252</v>
      </c>
      <c r="D31" s="184">
        <f>$D$49</f>
        <v>3</v>
      </c>
      <c r="E31" s="150" t="s">
        <v>120</v>
      </c>
      <c r="F31" s="175">
        <f ca="1">VLOOKUP($D31,OFFSET(Sintesi!$Y$19,2+$C31,2,11,18),F$1+1,FALSE)</f>
        <v>11.219009999999999</v>
      </c>
      <c r="G31" s="175">
        <f ca="1">VLOOKUP($D31,OFFSET(Sintesi!$Y$19,2+$C31,2,11,18),G$1+1,FALSE)</f>
        <v>11.24137</v>
      </c>
      <c r="H31" s="175">
        <f ca="1">VLOOKUP($D31,OFFSET(Sintesi!$Y$19,2+$C31,2,11,18),H$1+1,FALSE)</f>
        <v>11.23353</v>
      </c>
      <c r="I31" s="175">
        <f ca="1">VLOOKUP($D31,OFFSET(Sintesi!$Y$19,2+$C31,2,11,18),I$1+1,FALSE)</f>
        <v>11.26627</v>
      </c>
      <c r="J31" s="175">
        <f ca="1">VLOOKUP($D31,OFFSET(Sintesi!$Y$19,2+$C31,2,11,18),J$1+1,FALSE)</f>
        <v>11.26291</v>
      </c>
      <c r="K31" s="175">
        <f ca="1">VLOOKUP($D31,OFFSET(Sintesi!$Y$19,2+$C31,2,11,18),K$1+1,FALSE)</f>
        <v>11.27251</v>
      </c>
      <c r="L31" s="175">
        <f ca="1">VLOOKUP($D31,OFFSET(Sintesi!$Y$19,2+$C31,2,11,18),L$1+1,FALSE)</f>
        <v>11.25338</v>
      </c>
      <c r="M31" s="175">
        <f ca="1">VLOOKUP($D31,OFFSET(Sintesi!$Y$19,2+$C31,2,11,18),M$1+1,FALSE)</f>
        <v>11.19323</v>
      </c>
      <c r="N31" s="175">
        <f ca="1">VLOOKUP($D31,OFFSET(Sintesi!$Y$19,2+$C31,2,11,18),N$1+1,FALSE)</f>
        <v>10.97917</v>
      </c>
      <c r="O31" s="175">
        <f ca="1">VLOOKUP($D31,OFFSET(Sintesi!$Y$19,2+$C31,2,11,18),O$1+1,FALSE)</f>
        <v>10.84276</v>
      </c>
      <c r="P31" s="175">
        <f ca="1">VLOOKUP($D31,OFFSET(Sintesi!$Y$19,2+$C31,2,11,18),P$1+1,FALSE)</f>
        <v>10.04894</v>
      </c>
      <c r="Q31" s="175">
        <f ca="1">VLOOKUP($D31,OFFSET(Sintesi!$Y$19,2+$C31,2,11,18),Q$1+1,FALSE)</f>
        <v>8.2964199999999995</v>
      </c>
      <c r="R31" s="175">
        <f ca="1">VLOOKUP($D31,OFFSET(Sintesi!$Y$19,2+$C31,2,11,18),R$1+1,FALSE)</f>
        <v>1.1171399999999991</v>
      </c>
      <c r="S31" s="175"/>
      <c r="T31" s="175"/>
      <c r="U31" s="175"/>
      <c r="V31" s="175"/>
      <c r="W31" s="175"/>
    </row>
    <row r="32" spans="1:23" x14ac:dyDescent="0.35">
      <c r="A32" s="285" t="s">
        <v>124</v>
      </c>
      <c r="B32" s="286" t="s">
        <v>107</v>
      </c>
      <c r="C32" s="139">
        <f t="shared" si="0"/>
        <v>280</v>
      </c>
      <c r="D32" s="140" t="s">
        <v>6</v>
      </c>
      <c r="E32" s="151" t="s">
        <v>118</v>
      </c>
      <c r="F32" s="141">
        <f ca="1">VLOOKUP($D32,OFFSET(Sintesi!$B$6,1+$C32,0,26,20),'Grafici KPI'!F$1,FALSE)</f>
        <v>24.226780000000002</v>
      </c>
      <c r="G32" s="141">
        <f ca="1">VLOOKUP($D32,OFFSET(Sintesi!$B$6,1+$C32,0,26,20),'Grafici KPI'!G$1,FALSE)</f>
        <v>24.005040000000001</v>
      </c>
      <c r="H32" s="141">
        <f ca="1">VLOOKUP($D32,OFFSET(Sintesi!$B$6,1+$C32,0,26,20),'Grafici KPI'!H$1,FALSE)</f>
        <v>23.980090000000001</v>
      </c>
      <c r="I32" s="141">
        <f ca="1">VLOOKUP($D32,OFFSET(Sintesi!$B$6,1+$C32,0,26,20),'Grafici KPI'!I$1,FALSE)</f>
        <v>23.865030000000001</v>
      </c>
      <c r="J32" s="141">
        <f ca="1">VLOOKUP($D32,OFFSET(Sintesi!$B$6,1+$C32,0,26,20),'Grafici KPI'!J$1,FALSE)</f>
        <v>23.753900000000002</v>
      </c>
      <c r="K32" s="141">
        <f ca="1">VLOOKUP($D32,OFFSET(Sintesi!$B$6,1+$C32,0,26,20),'Grafici KPI'!K$1,FALSE)</f>
        <v>23.648879999999998</v>
      </c>
      <c r="L32" s="141">
        <f ca="1">VLOOKUP($D32,OFFSET(Sintesi!$B$6,1+$C32,0,26,20),'Grafici KPI'!L$1,FALSE)</f>
        <v>23.36486</v>
      </c>
      <c r="M32" s="141">
        <f ca="1">VLOOKUP($D32,OFFSET(Sintesi!$B$6,1+$C32,0,26,20),'Grafici KPI'!M$1,FALSE)</f>
        <v>23.16366</v>
      </c>
      <c r="N32" s="141">
        <f ca="1">VLOOKUP($D32,OFFSET(Sintesi!$B$6,1+$C32,0,26,20),'Grafici KPI'!N$1,FALSE)</f>
        <v>22.917210000000001</v>
      </c>
      <c r="O32" s="141">
        <f ca="1">VLOOKUP($D32,OFFSET(Sintesi!$B$6,1+$C32,0,26,20),'Grafici KPI'!O$1,FALSE)</f>
        <v>22.583449999999999</v>
      </c>
      <c r="P32" s="141">
        <f ca="1">VLOOKUP($D32,OFFSET(Sintesi!$B$6,1+$C32,0,26,20),'Grafici KPI'!P$1,FALSE)</f>
        <v>22.195550000000001</v>
      </c>
      <c r="Q32" s="141">
        <f ca="1">VLOOKUP($D32,OFFSET(Sintesi!$B$6,1+$C32,0,26,20),'Grafici KPI'!Q$1,FALSE)</f>
        <v>21.840800000000002</v>
      </c>
      <c r="R32" s="141">
        <f ca="1">VLOOKUP($D32,OFFSET(Sintesi!$B$6,1+$C32,0,26,20),'Grafici KPI'!R$1,FALSE)</f>
        <v>21.23565</v>
      </c>
      <c r="S32" s="141">
        <f ca="1">VLOOKUP($D32,OFFSET(Sintesi!$B$6,1+$C32,0,26,20),'Grafici KPI'!S$1,FALSE)</f>
        <v>20.55688</v>
      </c>
      <c r="T32" s="141">
        <f ca="1">VLOOKUP($D32,OFFSET(Sintesi!$B$6,1+$C32,0,26,20),'Grafici KPI'!T$1,FALSE)</f>
        <v>19.49118</v>
      </c>
      <c r="U32" s="141">
        <f ca="1">VLOOKUP($D32,OFFSET(Sintesi!$B$6,1+$C32,0,26,20),'Grafici KPI'!U$1,FALSE)</f>
        <v>18.098140000000001</v>
      </c>
      <c r="V32" s="141"/>
      <c r="W32" s="141"/>
    </row>
    <row r="33" spans="1:23" x14ac:dyDescent="0.35">
      <c r="A33" s="285"/>
      <c r="B33" s="286"/>
      <c r="C33" s="139">
        <f t="shared" si="0"/>
        <v>280</v>
      </c>
      <c r="D33" s="140" t="s">
        <v>117</v>
      </c>
      <c r="E33" s="151" t="s">
        <v>119</v>
      </c>
      <c r="F33" s="141">
        <f ca="1">VLOOKUP($D33,OFFSET(Sintesi!$B$6,$C33-1,0,1,20),'Grafici KPI'!F$1,FALSE)</f>
        <v>1</v>
      </c>
      <c r="G33" s="141">
        <f ca="1">VLOOKUP($D33,OFFSET(Sintesi!$B$6,$C33-1,0,1,20),'Grafici KPI'!G$1,FALSE)</f>
        <v>0.99</v>
      </c>
      <c r="H33" s="141">
        <f ca="1">VLOOKUP($D33,OFFSET(Sintesi!$B$6,$C33-1,0,1,20),'Grafici KPI'!H$1,FALSE)</f>
        <v>0.94874999999999998</v>
      </c>
      <c r="I33" s="141">
        <f ca="1">VLOOKUP($D33,OFFSET(Sintesi!$B$6,$C33-1,0,1,20),'Grafici KPI'!I$1,FALSE)</f>
        <v>0.90749999999999997</v>
      </c>
      <c r="J33" s="141">
        <f ca="1">VLOOKUP($D33,OFFSET(Sintesi!$B$6,$C33-1,0,1,20),'Grafici KPI'!J$1,FALSE)</f>
        <v>0.86624999999999996</v>
      </c>
      <c r="K33" s="141">
        <f ca="1">VLOOKUP($D33,OFFSET(Sintesi!$B$6,$C33-1,0,1,20),'Grafici KPI'!K$1,FALSE)</f>
        <v>0.82499999999999996</v>
      </c>
      <c r="L33" s="141">
        <f ca="1">VLOOKUP($D33,OFFSET(Sintesi!$B$6,$C33-1,0,1,20),'Grafici KPI'!L$1,FALSE)</f>
        <v>0.78374999999999995</v>
      </c>
      <c r="M33" s="141">
        <f ca="1">VLOOKUP($D33,OFFSET(Sintesi!$B$6,$C33-1,0,1,20),'Grafici KPI'!M$1,FALSE)</f>
        <v>0.74249999999999994</v>
      </c>
      <c r="N33" s="141">
        <f ca="1">VLOOKUP($D33,OFFSET(Sintesi!$B$6,$C33-1,0,1,20),'Grafici KPI'!N$1,FALSE)</f>
        <v>0.70124999999999993</v>
      </c>
      <c r="O33" s="141">
        <f ca="1">VLOOKUP($D33,OFFSET(Sintesi!$B$6,$C33-1,0,1,20),'Grafici KPI'!O$1,FALSE)</f>
        <v>0.65999999999999992</v>
      </c>
      <c r="P33" s="141">
        <f ca="1">VLOOKUP($D33,OFFSET(Sintesi!$B$6,$C33-1,0,1,20),'Grafici KPI'!P$1,FALSE)</f>
        <v>0.61875000000000002</v>
      </c>
      <c r="Q33" s="141">
        <f ca="1">VLOOKUP($D33,OFFSET(Sintesi!$B$6,$C33-1,0,1,20),'Grafici KPI'!Q$1,FALSE)</f>
        <v>0.57750000000000001</v>
      </c>
      <c r="R33" s="141">
        <f ca="1">VLOOKUP($D33,OFFSET(Sintesi!$B$6,$C33-1,0,1,20),'Grafici KPI'!R$1,FALSE)</f>
        <v>0.53625</v>
      </c>
      <c r="S33" s="141">
        <f ca="1">VLOOKUP($D33,OFFSET(Sintesi!$B$6,$C33-1,0,1,20),'Grafici KPI'!S$1,FALSE)</f>
        <v>0.495</v>
      </c>
      <c r="T33" s="141">
        <f ca="1">VLOOKUP($D33,OFFSET(Sintesi!$B$6,$C33-1,0,1,20),'Grafici KPI'!T$1,FALSE)</f>
        <v>0.45374999999999999</v>
      </c>
      <c r="U33" s="141">
        <f ca="1">VLOOKUP($D33,OFFSET(Sintesi!$B$6,$C33-1,0,1,20),'Grafici KPI'!U$1,FALSE)</f>
        <v>0.41249999999999998</v>
      </c>
      <c r="V33" s="141"/>
      <c r="W33" s="141"/>
    </row>
    <row r="34" spans="1:23" x14ac:dyDescent="0.35">
      <c r="A34" s="285"/>
      <c r="B34" s="286"/>
      <c r="C34" s="139">
        <f t="shared" si="0"/>
        <v>280</v>
      </c>
      <c r="D34" s="184">
        <f>$D$49</f>
        <v>3</v>
      </c>
      <c r="E34" s="151" t="s">
        <v>120</v>
      </c>
      <c r="F34" s="141">
        <f ca="1">VLOOKUP($D34,OFFSET(Sintesi!$Y$19,2+$C34,2,11,18),F$1+1,FALSE)</f>
        <v>11.41544</v>
      </c>
      <c r="G34" s="141">
        <f ca="1">VLOOKUP($D34,OFFSET(Sintesi!$Y$19,2+$C34,2,11,18),G$1+1,FALSE)</f>
        <v>11.39859</v>
      </c>
      <c r="H34" s="141">
        <f ca="1">VLOOKUP($D34,OFFSET(Sintesi!$Y$19,2+$C34,2,11,18),H$1+1,FALSE)</f>
        <v>11.38381</v>
      </c>
      <c r="I34" s="141">
        <f ca="1">VLOOKUP($D34,OFFSET(Sintesi!$Y$19,2+$C34,2,11,18),I$1+1,FALSE)</f>
        <v>11.396879999999999</v>
      </c>
      <c r="J34" s="141">
        <f ca="1">VLOOKUP($D34,OFFSET(Sintesi!$Y$19,2+$C34,2,11,18),J$1+1,FALSE)</f>
        <v>11.395910000000001</v>
      </c>
      <c r="K34" s="141">
        <f ca="1">VLOOKUP($D34,OFFSET(Sintesi!$Y$19,2+$C34,2,11,18),K$1+1,FALSE)</f>
        <v>11.355319999999999</v>
      </c>
      <c r="L34" s="141">
        <f ca="1">VLOOKUP($D34,OFFSET(Sintesi!$Y$19,2+$C34,2,11,18),L$1+1,FALSE)</f>
        <v>11.325390000000001</v>
      </c>
      <c r="M34" s="141">
        <f ca="1">VLOOKUP($D34,OFFSET(Sintesi!$Y$19,2+$C34,2,11,18),M$1+1,FALSE)</f>
        <v>11.272729999999999</v>
      </c>
      <c r="N34" s="141">
        <f ca="1">VLOOKUP($D34,OFFSET(Sintesi!$Y$19,2+$C34,2,11,18),N$1+1,FALSE)</f>
        <v>11.1701</v>
      </c>
      <c r="O34" s="141">
        <f ca="1">VLOOKUP($D34,OFFSET(Sintesi!$Y$19,2+$C34,2,11,18),O$1+1,FALSE)</f>
        <v>10.937239999999999</v>
      </c>
      <c r="P34" s="141">
        <f ca="1">VLOOKUP($D34,OFFSET(Sintesi!$Y$19,2+$C34,2,11,18),P$1+1,FALSE)</f>
        <v>10.47059</v>
      </c>
      <c r="Q34" s="141">
        <f ca="1">VLOOKUP($D34,OFFSET(Sintesi!$Y$19,2+$C34,2,11,18),Q$1+1,FALSE)</f>
        <v>9.7695299999999996</v>
      </c>
      <c r="R34" s="141">
        <f ca="1">VLOOKUP($D34,OFFSET(Sintesi!$Y$19,2+$C34,2,11,18),R$1+1,FALSE)</f>
        <v>8.999839999999999</v>
      </c>
      <c r="S34" s="141">
        <f ca="1">VLOOKUP($D34,OFFSET(Sintesi!$Y$19,2+$C34,2,11,18),S$1+1,FALSE)</f>
        <v>6.8541500000000006</v>
      </c>
      <c r="T34" s="141">
        <f ca="1">VLOOKUP($D34,OFFSET(Sintesi!$Y$19,2+$C34,2,11,18),T$1+1,FALSE)</f>
        <v>3.5700699999999994</v>
      </c>
      <c r="U34" s="141">
        <f ca="1">VLOOKUP($D34,OFFSET(Sintesi!$Y$19,2+$C34,2,11,18),U$1+1,FALSE)</f>
        <v>-1.80349</v>
      </c>
      <c r="V34" s="141"/>
      <c r="W34" s="141"/>
    </row>
    <row r="35" spans="1:23" x14ac:dyDescent="0.35">
      <c r="A35" s="285"/>
      <c r="B35" s="286" t="s">
        <v>108</v>
      </c>
      <c r="C35" s="139">
        <f t="shared" si="0"/>
        <v>308</v>
      </c>
      <c r="D35" s="140" t="s">
        <v>6</v>
      </c>
      <c r="E35" s="152" t="s">
        <v>118</v>
      </c>
      <c r="F35" s="142">
        <f ca="1">VLOOKUP($D35,OFFSET(Sintesi!$B$6,1+$C35,0,26,20),'Grafici KPI'!F$1,FALSE)</f>
        <v>24.226780000000002</v>
      </c>
      <c r="G35" s="142">
        <f ca="1">VLOOKUP($D35,OFFSET(Sintesi!$B$6,1+$C35,0,26,20),'Grafici KPI'!G$1,FALSE)</f>
        <v>23.930479999999999</v>
      </c>
      <c r="H35" s="142">
        <f ca="1">VLOOKUP($D35,OFFSET(Sintesi!$B$6,1+$C35,0,26,20),'Grafici KPI'!H$1,FALSE)</f>
        <v>23.78049</v>
      </c>
      <c r="I35" s="142">
        <f ca="1">VLOOKUP($D35,OFFSET(Sintesi!$B$6,1+$C35,0,26,20),'Grafici KPI'!I$1,FALSE)</f>
        <v>23.641729999999999</v>
      </c>
      <c r="J35" s="142">
        <f ca="1">VLOOKUP($D35,OFFSET(Sintesi!$B$6,1+$C35,0,26,20),'Grafici KPI'!J$1,FALSE)</f>
        <v>23.447959999999998</v>
      </c>
      <c r="K35" s="142">
        <f ca="1">VLOOKUP($D35,OFFSET(Sintesi!$B$6,1+$C35,0,26,20),'Grafici KPI'!K$1,FALSE)</f>
        <v>23.2315</v>
      </c>
      <c r="L35" s="142">
        <f ca="1">VLOOKUP($D35,OFFSET(Sintesi!$B$6,1+$C35,0,26,20),'Grafici KPI'!L$1,FALSE)</f>
        <v>22.89969</v>
      </c>
      <c r="M35" s="142">
        <f ca="1">VLOOKUP($D35,OFFSET(Sintesi!$B$6,1+$C35,0,26,20),'Grafici KPI'!M$1,FALSE)</f>
        <v>22.527940000000001</v>
      </c>
      <c r="N35" s="142">
        <f ca="1">VLOOKUP($D35,OFFSET(Sintesi!$B$6,1+$C35,0,26,20),'Grafici KPI'!N$1,FALSE)</f>
        <v>21.98574</v>
      </c>
      <c r="O35" s="142">
        <f ca="1">VLOOKUP($D35,OFFSET(Sintesi!$B$6,1+$C35,0,26,20),'Grafici KPI'!O$1,FALSE)</f>
        <v>21.281369999999999</v>
      </c>
      <c r="P35" s="142">
        <f ca="1">VLOOKUP($D35,OFFSET(Sintesi!$B$6,1+$C35,0,26,20),'Grafici KPI'!P$1,FALSE)</f>
        <v>20.351310000000002</v>
      </c>
      <c r="Q35" s="142">
        <f ca="1">VLOOKUP($D35,OFFSET(Sintesi!$B$6,1+$C35,0,26,20),'Grafici KPI'!Q$1,FALSE)</f>
        <v>19.054310000000001</v>
      </c>
      <c r="R35" s="142">
        <f ca="1">VLOOKUP($D35,OFFSET(Sintesi!$B$6,1+$C35,0,26,20),'Grafici KPI'!R$1,FALSE)</f>
        <v>16.61252</v>
      </c>
      <c r="S35" s="142"/>
      <c r="T35" s="142"/>
      <c r="U35" s="142"/>
      <c r="V35" s="142"/>
      <c r="W35" s="142"/>
    </row>
    <row r="36" spans="1:23" x14ac:dyDescent="0.35">
      <c r="A36" s="285"/>
      <c r="B36" s="286"/>
      <c r="C36" s="139">
        <f t="shared" si="0"/>
        <v>308</v>
      </c>
      <c r="D36" s="140" t="s">
        <v>117</v>
      </c>
      <c r="E36" s="152" t="s">
        <v>119</v>
      </c>
      <c r="F36" s="142">
        <f ca="1">VLOOKUP($D36,OFFSET(Sintesi!$B$6,$C36-1,0,1,20),'Grafici KPI'!F$1,FALSE)</f>
        <v>1</v>
      </c>
      <c r="G36" s="142">
        <f ca="1">VLOOKUP($D36,OFFSET(Sintesi!$B$6,$C36-1,0,1,20),'Grafici KPI'!G$1,FALSE)</f>
        <v>0.99</v>
      </c>
      <c r="H36" s="142">
        <f ca="1">VLOOKUP($D36,OFFSET(Sintesi!$B$6,$C36-1,0,1,20),'Grafici KPI'!H$1,FALSE)</f>
        <v>0.93176470588235294</v>
      </c>
      <c r="I36" s="142">
        <f ca="1">VLOOKUP($D36,OFFSET(Sintesi!$B$6,$C36-1,0,1,20),'Grafici KPI'!I$1,FALSE)</f>
        <v>0.87352941176470589</v>
      </c>
      <c r="J36" s="142">
        <f ca="1">VLOOKUP($D36,OFFSET(Sintesi!$B$6,$C36-1,0,1,20),'Grafici KPI'!J$1,FALSE)</f>
        <v>0.81529411764705884</v>
      </c>
      <c r="K36" s="142">
        <f ca="1">VLOOKUP($D36,OFFSET(Sintesi!$B$6,$C36-1,0,1,20),'Grafici KPI'!K$1,FALSE)</f>
        <v>0.75705882352941178</v>
      </c>
      <c r="L36" s="142">
        <f ca="1">VLOOKUP($D36,OFFSET(Sintesi!$B$6,$C36-1,0,1,20),'Grafici KPI'!L$1,FALSE)</f>
        <v>0.69882352941176473</v>
      </c>
      <c r="M36" s="142">
        <f ca="1">VLOOKUP($D36,OFFSET(Sintesi!$B$6,$C36-1,0,1,20),'Grafici KPI'!M$1,FALSE)</f>
        <v>0.64058823529411768</v>
      </c>
      <c r="N36" s="142">
        <f ca="1">VLOOKUP($D36,OFFSET(Sintesi!$B$6,$C36-1,0,1,20),'Grafici KPI'!N$1,FALSE)</f>
        <v>0.58235294117647063</v>
      </c>
      <c r="O36" s="142">
        <f ca="1">VLOOKUP($D36,OFFSET(Sintesi!$B$6,$C36-1,0,1,20),'Grafici KPI'!O$1,FALSE)</f>
        <v>0.52411764705882358</v>
      </c>
      <c r="P36" s="142">
        <f ca="1">VLOOKUP($D36,OFFSET(Sintesi!$B$6,$C36-1,0,1,20),'Grafici KPI'!P$1,FALSE)</f>
        <v>0.46588235294117647</v>
      </c>
      <c r="Q36" s="142">
        <f ca="1">VLOOKUP($D36,OFFSET(Sintesi!$B$6,$C36-1,0,1,20),'Grafici KPI'!Q$1,FALSE)</f>
        <v>0.40764705882352942</v>
      </c>
      <c r="R36" s="142">
        <f ca="1">VLOOKUP($D36,OFFSET(Sintesi!$B$6,$C36-1,0,1,20),'Grafici KPI'!R$1,FALSE)</f>
        <v>0.34941176470588237</v>
      </c>
      <c r="S36" s="142"/>
      <c r="T36" s="142"/>
      <c r="U36" s="142"/>
      <c r="V36" s="142"/>
      <c r="W36" s="142"/>
    </row>
    <row r="37" spans="1:23" x14ac:dyDescent="0.35">
      <c r="A37" s="285"/>
      <c r="B37" s="286"/>
      <c r="C37" s="139">
        <f t="shared" si="0"/>
        <v>308</v>
      </c>
      <c r="D37" s="184">
        <f>$D$49</f>
        <v>3</v>
      </c>
      <c r="E37" s="152" t="s">
        <v>120</v>
      </c>
      <c r="F37" s="142">
        <f ca="1">VLOOKUP($D37,OFFSET(Sintesi!$Y$19,2+$C37,2,11,18),F$1+1,FALSE)</f>
        <v>11.41544</v>
      </c>
      <c r="G37" s="142">
        <f ca="1">VLOOKUP($D37,OFFSET(Sintesi!$Y$19,2+$C37,2,11,18),G$1+1,FALSE)</f>
        <v>11.407550000000001</v>
      </c>
      <c r="H37" s="142">
        <f ca="1">VLOOKUP($D37,OFFSET(Sintesi!$Y$19,2+$C37,2,11,18),H$1+1,FALSE)</f>
        <v>11.416779999999999</v>
      </c>
      <c r="I37" s="142">
        <f ca="1">VLOOKUP($D37,OFFSET(Sintesi!$Y$19,2+$C37,2,11,18),I$1+1,FALSE)</f>
        <v>11.40943</v>
      </c>
      <c r="J37" s="142">
        <f ca="1">VLOOKUP($D37,OFFSET(Sintesi!$Y$19,2+$C37,2,11,18),J$1+1,FALSE)</f>
        <v>11.38064</v>
      </c>
      <c r="K37" s="142">
        <f ca="1">VLOOKUP($D37,OFFSET(Sintesi!$Y$19,2+$C37,2,11,18),K$1+1,FALSE)</f>
        <v>11.32891</v>
      </c>
      <c r="L37" s="142">
        <f ca="1">VLOOKUP($D37,OFFSET(Sintesi!$Y$19,2+$C37,2,11,18),L$1+1,FALSE)</f>
        <v>11.26031</v>
      </c>
      <c r="M37" s="142">
        <f ca="1">VLOOKUP($D37,OFFSET(Sintesi!$Y$19,2+$C37,2,11,18),M$1+1,FALSE)</f>
        <v>10.874560000000001</v>
      </c>
      <c r="N37" s="142">
        <f ca="1">VLOOKUP($D37,OFFSET(Sintesi!$Y$19,2+$C37,2,11,18),N$1+1,FALSE)</f>
        <v>10.395099999999999</v>
      </c>
      <c r="O37" s="142">
        <f ca="1">VLOOKUP($D37,OFFSET(Sintesi!$Y$19,2+$C37,2,11,18),O$1+1,FALSE)</f>
        <v>9.7040799999999994</v>
      </c>
      <c r="P37" s="142">
        <f ca="1">VLOOKUP($D37,OFFSET(Sintesi!$Y$19,2+$C37,2,11,18),P$1+1,FALSE)</f>
        <v>8.0767199999999999</v>
      </c>
      <c r="Q37" s="142">
        <f ca="1">VLOOKUP($D37,OFFSET(Sintesi!$Y$19,2+$C37,2,11,18),Q$1+1,FALSE)</f>
        <v>3.3364800000000017</v>
      </c>
      <c r="R37" s="142">
        <f ca="1">VLOOKUP($D37,OFFSET(Sintesi!$Y$19,2+$C37,2,11,18),R$1+1,FALSE)</f>
        <v>-7.7545300000000026</v>
      </c>
      <c r="S37" s="142"/>
      <c r="T37" s="142"/>
      <c r="U37" s="142"/>
      <c r="V37" s="142"/>
      <c r="W37" s="142"/>
    </row>
    <row r="38" spans="1:23" x14ac:dyDescent="0.35">
      <c r="A38" s="285"/>
      <c r="B38" s="286" t="s">
        <v>109</v>
      </c>
      <c r="C38" s="139">
        <f t="shared" si="0"/>
        <v>336</v>
      </c>
      <c r="D38" s="140" t="s">
        <v>6</v>
      </c>
      <c r="E38" s="153" t="s">
        <v>118</v>
      </c>
      <c r="F38" s="143">
        <f ca="1">VLOOKUP($D38,OFFSET(Sintesi!$B$6,1+$C38,0,26,20),'Grafici KPI'!F$1,FALSE)</f>
        <v>24.226780000000002</v>
      </c>
      <c r="G38" s="143">
        <f ca="1">VLOOKUP($D38,OFFSET(Sintesi!$B$6,1+$C38,0,26,20),'Grafici KPI'!G$1,FALSE)</f>
        <v>23.994309999999999</v>
      </c>
      <c r="H38" s="143">
        <f ca="1">VLOOKUP($D38,OFFSET(Sintesi!$B$6,1+$C38,0,26,20),'Grafici KPI'!H$1,FALSE)</f>
        <v>23.825399999999998</v>
      </c>
      <c r="I38" s="143">
        <f ca="1">VLOOKUP($D38,OFFSET(Sintesi!$B$6,1+$C38,0,26,20),'Grafici KPI'!I$1,FALSE)</f>
        <v>23.779319999999998</v>
      </c>
      <c r="J38" s="143">
        <f ca="1">VLOOKUP($D38,OFFSET(Sintesi!$B$6,1+$C38,0,26,20),'Grafici KPI'!J$1,FALSE)</f>
        <v>23.677720000000001</v>
      </c>
      <c r="K38" s="143">
        <f ca="1">VLOOKUP($D38,OFFSET(Sintesi!$B$6,1+$C38,0,26,20),'Grafici KPI'!K$1,FALSE)</f>
        <v>23.507359999999998</v>
      </c>
      <c r="L38" s="143">
        <f ca="1">VLOOKUP($D38,OFFSET(Sintesi!$B$6,1+$C38,0,26,20),'Grafici KPI'!L$1,FALSE)</f>
        <v>23.344169999999998</v>
      </c>
      <c r="M38" s="143">
        <f ca="1">VLOOKUP($D38,OFFSET(Sintesi!$B$6,1+$C38,0,26,20),'Grafici KPI'!M$1,FALSE)</f>
        <v>23.084859999999999</v>
      </c>
      <c r="N38" s="143">
        <f ca="1">VLOOKUP($D38,OFFSET(Sintesi!$B$6,1+$C38,0,26,20),'Grafici KPI'!N$1,FALSE)</f>
        <v>22.645810000000001</v>
      </c>
      <c r="O38" s="143">
        <f ca="1">VLOOKUP($D38,OFFSET(Sintesi!$B$6,1+$C38,0,26,20),'Grafici KPI'!O$1,FALSE)</f>
        <v>22.42944</v>
      </c>
      <c r="P38" s="143">
        <f ca="1">VLOOKUP($D38,OFFSET(Sintesi!$B$6,1+$C38,0,26,20),'Grafici KPI'!P$1,FALSE)</f>
        <v>21.79204</v>
      </c>
      <c r="Q38" s="143">
        <f ca="1">VLOOKUP($D38,OFFSET(Sintesi!$B$6,1+$C38,0,26,20),'Grafici KPI'!Q$1,FALSE)</f>
        <v>21.107510000000001</v>
      </c>
      <c r="R38" s="143">
        <f ca="1">VLOOKUP($D38,OFFSET(Sintesi!$B$6,1+$C38,0,26,20),'Grafici KPI'!R$1,FALSE)</f>
        <v>20.269459999999999</v>
      </c>
      <c r="S38" s="143">
        <f ca="1">VLOOKUP($D38,OFFSET(Sintesi!$B$6,1+$C38,0,26,20),'Grafici KPI'!S$1,FALSE)</f>
        <v>18.810420000000001</v>
      </c>
      <c r="T38" s="143">
        <f ca="1">VLOOKUP($D38,OFFSET(Sintesi!$B$6,1+$C38,0,26,20),'Grafici KPI'!T$1,FALSE)</f>
        <v>16.93974</v>
      </c>
      <c r="U38" s="143"/>
      <c r="V38" s="143"/>
      <c r="W38" s="143"/>
    </row>
    <row r="39" spans="1:23" x14ac:dyDescent="0.35">
      <c r="A39" s="285"/>
      <c r="B39" s="286"/>
      <c r="C39" s="139">
        <f t="shared" si="0"/>
        <v>336</v>
      </c>
      <c r="D39" s="140" t="s">
        <v>117</v>
      </c>
      <c r="E39" s="153" t="s">
        <v>119</v>
      </c>
      <c r="F39" s="143">
        <f ca="1">VLOOKUP($D39,OFFSET(Sintesi!$B$6,$C39-1,0,1,20),'Grafici KPI'!F$1,FALSE)</f>
        <v>1</v>
      </c>
      <c r="G39" s="143">
        <f ca="1">VLOOKUP($D39,OFFSET(Sintesi!$B$6,$C39-1,0,1,20),'Grafici KPI'!G$1,FALSE)</f>
        <v>0.99</v>
      </c>
      <c r="H39" s="143">
        <f ca="1">VLOOKUP($D39,OFFSET(Sintesi!$B$6,$C39-1,0,1,20),'Grafici KPI'!H$1,FALSE)</f>
        <v>0.94285714285714284</v>
      </c>
      <c r="I39" s="143">
        <f ca="1">VLOOKUP($D39,OFFSET(Sintesi!$B$6,$C39-1,0,1,20),'Grafici KPI'!I$1,FALSE)</f>
        <v>0.89571428571428569</v>
      </c>
      <c r="J39" s="143">
        <f ca="1">VLOOKUP($D39,OFFSET(Sintesi!$B$6,$C39-1,0,1,20),'Grafici KPI'!J$1,FALSE)</f>
        <v>0.84857142857142853</v>
      </c>
      <c r="K39" s="143">
        <f ca="1">VLOOKUP($D39,OFFSET(Sintesi!$B$6,$C39-1,0,1,20),'Grafici KPI'!K$1,FALSE)</f>
        <v>0.80142857142857138</v>
      </c>
      <c r="L39" s="143">
        <f ca="1">VLOOKUP($D39,OFFSET(Sintesi!$B$6,$C39-1,0,1,20),'Grafici KPI'!L$1,FALSE)</f>
        <v>0.75428571428571423</v>
      </c>
      <c r="M39" s="143">
        <f ca="1">VLOOKUP($D39,OFFSET(Sintesi!$B$6,$C39-1,0,1,20),'Grafici KPI'!M$1,FALSE)</f>
        <v>0.70714285714285718</v>
      </c>
      <c r="N39" s="143">
        <f ca="1">VLOOKUP($D39,OFFSET(Sintesi!$B$6,$C39-1,0,1,20),'Grafici KPI'!N$1,FALSE)</f>
        <v>0.66</v>
      </c>
      <c r="O39" s="143">
        <f ca="1">VLOOKUP($D39,OFFSET(Sintesi!$B$6,$C39-1,0,1,20),'Grafici KPI'!O$1,FALSE)</f>
        <v>0.61285714285714288</v>
      </c>
      <c r="P39" s="143">
        <f ca="1">VLOOKUP($D39,OFFSET(Sintesi!$B$6,$C39-1,0,1,20),'Grafici KPI'!P$1,FALSE)</f>
        <v>0.56571428571428573</v>
      </c>
      <c r="Q39" s="143">
        <f ca="1">VLOOKUP($D39,OFFSET(Sintesi!$B$6,$C39-1,0,1,20),'Grafici KPI'!Q$1,FALSE)</f>
        <v>0.51857142857142857</v>
      </c>
      <c r="R39" s="143">
        <f ca="1">VLOOKUP($D39,OFFSET(Sintesi!$B$6,$C39-1,0,1,20),'Grafici KPI'!R$1,FALSE)</f>
        <v>0.47142857142857142</v>
      </c>
      <c r="S39" s="143">
        <f ca="1">VLOOKUP($D39,OFFSET(Sintesi!$B$6,$C39-1,0,1,20),'Grafici KPI'!S$1,FALSE)</f>
        <v>0.42428571428571427</v>
      </c>
      <c r="T39" s="143">
        <f ca="1">VLOOKUP($D39,OFFSET(Sintesi!$B$6,$C39-1,0,1,20),'Grafici KPI'!T$1,FALSE)</f>
        <v>0.37714285714285711</v>
      </c>
      <c r="U39" s="143"/>
      <c r="V39" s="143"/>
      <c r="W39" s="143"/>
    </row>
    <row r="40" spans="1:23" x14ac:dyDescent="0.35">
      <c r="A40" s="285"/>
      <c r="B40" s="286"/>
      <c r="C40" s="139">
        <f t="shared" si="0"/>
        <v>336</v>
      </c>
      <c r="D40" s="184">
        <f>$D$49</f>
        <v>3</v>
      </c>
      <c r="E40" s="153" t="s">
        <v>120</v>
      </c>
      <c r="F40" s="143">
        <f ca="1">VLOOKUP($D40,OFFSET(Sintesi!$Y$19,2+$C40,2,11,18),F$1+1,FALSE)</f>
        <v>11.41544</v>
      </c>
      <c r="G40" s="143">
        <f ca="1">VLOOKUP($D40,OFFSET(Sintesi!$Y$19,2+$C40,2,11,18),G$1+1,FALSE)</f>
        <v>11.39636</v>
      </c>
      <c r="H40" s="143">
        <f ca="1">VLOOKUP($D40,OFFSET(Sintesi!$Y$19,2+$C40,2,11,18),H$1+1,FALSE)</f>
        <v>11.415150000000001</v>
      </c>
      <c r="I40" s="143">
        <f ca="1">VLOOKUP($D40,OFFSET(Sintesi!$Y$19,2+$C40,2,11,18),I$1+1,FALSE)</f>
        <v>11.40766</v>
      </c>
      <c r="J40" s="143">
        <f ca="1">VLOOKUP($D40,OFFSET(Sintesi!$Y$19,2+$C40,2,11,18),J$1+1,FALSE)</f>
        <v>11.37866</v>
      </c>
      <c r="K40" s="143">
        <f ca="1">VLOOKUP($D40,OFFSET(Sintesi!$Y$19,2+$C40,2,11,18),K$1+1,FALSE)</f>
        <v>11.3399</v>
      </c>
      <c r="L40" s="143">
        <f ca="1">VLOOKUP($D40,OFFSET(Sintesi!$Y$19,2+$C40,2,11,18),L$1+1,FALSE)</f>
        <v>11.20063</v>
      </c>
      <c r="M40" s="143">
        <f ca="1">VLOOKUP($D40,OFFSET(Sintesi!$Y$19,2+$C40,2,11,18),M$1+1,FALSE)</f>
        <v>11.050609999999999</v>
      </c>
      <c r="N40" s="143">
        <f ca="1">VLOOKUP($D40,OFFSET(Sintesi!$Y$19,2+$C40,2,11,18),N$1+1,FALSE)</f>
        <v>10.676030000000001</v>
      </c>
      <c r="O40" s="143">
        <f ca="1">VLOOKUP($D40,OFFSET(Sintesi!$Y$19,2+$C40,2,11,18),O$1+1,FALSE)</f>
        <v>9.7787699999999997</v>
      </c>
      <c r="P40" s="143">
        <f ca="1">VLOOKUP($D40,OFFSET(Sintesi!$Y$19,2+$C40,2,11,18),P$1+1,FALSE)</f>
        <v>9.2719500000000004</v>
      </c>
      <c r="Q40" s="143">
        <f ca="1">VLOOKUP($D40,OFFSET(Sintesi!$Y$19,2+$C40,2,11,18),Q$1+1,FALSE)</f>
        <v>7.6262000000000008</v>
      </c>
      <c r="R40" s="143">
        <f ca="1">VLOOKUP($D40,OFFSET(Sintesi!$Y$19,2+$C40,2,11,18),R$1+1,FALSE)</f>
        <v>4.2857099999999999</v>
      </c>
      <c r="S40" s="143">
        <f ca="1">VLOOKUP($D40,OFFSET(Sintesi!$Y$19,2+$C40,2,11,18),S$1+1,FALSE)</f>
        <v>-0.88401999999999958</v>
      </c>
      <c r="T40" s="143">
        <f ca="1">VLOOKUP($D40,OFFSET(Sintesi!$Y$19,2+$C40,2,11,18),T$1+1,FALSE)</f>
        <v>-13.17604</v>
      </c>
      <c r="U40" s="143"/>
      <c r="V40" s="143"/>
      <c r="W40" s="143"/>
    </row>
    <row r="41" spans="1:23" x14ac:dyDescent="0.35">
      <c r="A41" s="285"/>
      <c r="B41" s="286" t="s">
        <v>121</v>
      </c>
      <c r="C41" s="139">
        <f t="shared" si="0"/>
        <v>364</v>
      </c>
      <c r="D41" s="140" t="s">
        <v>6</v>
      </c>
      <c r="E41" s="154" t="s">
        <v>118</v>
      </c>
      <c r="F41" s="144">
        <f ca="1">VLOOKUP($D41,OFFSET(Sintesi!$B$6,1+$C41,0,26,20),'Grafici KPI'!F$1,FALSE)</f>
        <v>24.226780000000002</v>
      </c>
      <c r="G41" s="144">
        <f ca="1">VLOOKUP($D41,OFFSET(Sintesi!$B$6,1+$C41,0,26,20),'Grafici KPI'!G$1,FALSE)</f>
        <v>23.763639999999999</v>
      </c>
      <c r="H41" s="144">
        <f ca="1">VLOOKUP($D41,OFFSET(Sintesi!$B$6,1+$C41,0,26,20),'Grafici KPI'!H$1,FALSE)</f>
        <v>23.74783</v>
      </c>
      <c r="I41" s="144">
        <f ca="1">VLOOKUP($D41,OFFSET(Sintesi!$B$6,1+$C41,0,26,20),'Grafici KPI'!I$1,FALSE)</f>
        <v>23.55021</v>
      </c>
      <c r="J41" s="144">
        <f ca="1">VLOOKUP($D41,OFFSET(Sintesi!$B$6,1+$C41,0,26,20),'Grafici KPI'!J$1,FALSE)</f>
        <v>23.285129999999999</v>
      </c>
      <c r="K41" s="144">
        <f ca="1">VLOOKUP($D41,OFFSET(Sintesi!$B$6,1+$C41,0,26,20),'Grafici KPI'!K$1,FALSE)</f>
        <v>22.99898</v>
      </c>
      <c r="L41" s="144">
        <f ca="1">VLOOKUP($D41,OFFSET(Sintesi!$B$6,1+$C41,0,26,20),'Grafici KPI'!L$1,FALSE)</f>
        <v>22.596900000000002</v>
      </c>
      <c r="M41" s="144">
        <f ca="1">VLOOKUP($D41,OFFSET(Sintesi!$B$6,1+$C41,0,26,20),'Grafici KPI'!M$1,FALSE)</f>
        <v>22.111419999999999</v>
      </c>
      <c r="N41" s="144">
        <f ca="1">VLOOKUP($D41,OFFSET(Sintesi!$B$6,1+$C41,0,26,20),'Grafici KPI'!N$1,FALSE)</f>
        <v>21.454684999999998</v>
      </c>
      <c r="O41" s="144">
        <f ca="1">VLOOKUP($D41,OFFSET(Sintesi!$B$6,1+$C41,0,26,20),'Grafici KPI'!O$1,FALSE)</f>
        <v>20.79795</v>
      </c>
      <c r="P41" s="144">
        <f ca="1">VLOOKUP($D41,OFFSET(Sintesi!$B$6,1+$C41,0,26,20),'Grafici KPI'!P$1,FALSE)</f>
        <v>20.088619999999999</v>
      </c>
      <c r="Q41" s="144">
        <f ca="1">VLOOKUP($D41,OFFSET(Sintesi!$B$6,1+$C41,0,26,20),'Grafici KPI'!Q$1,FALSE)</f>
        <v>19.012699999999999</v>
      </c>
      <c r="R41" s="144">
        <f ca="1">VLOOKUP($D41,OFFSET(Sintesi!$B$6,1+$C41,0,26,20),'Grafici KPI'!R$1,FALSE)</f>
        <v>17.725100000000001</v>
      </c>
      <c r="S41" s="144">
        <f ca="1">VLOOKUP($D41,OFFSET(Sintesi!$B$6,1+$C41,0,26,20),'Grafici KPI'!S$1,FALSE)</f>
        <v>16.01859</v>
      </c>
      <c r="T41" s="144">
        <f ca="1">VLOOKUP($D41,OFFSET(Sintesi!$B$6,1+$C41,0,26,20),'Grafici KPI'!T$1,FALSE)</f>
        <v>13.654299999999999</v>
      </c>
      <c r="U41" s="144"/>
      <c r="V41" s="144"/>
      <c r="W41" s="144"/>
    </row>
    <row r="42" spans="1:23" x14ac:dyDescent="0.35">
      <c r="A42" s="285"/>
      <c r="B42" s="286"/>
      <c r="C42" s="139">
        <f t="shared" si="0"/>
        <v>364</v>
      </c>
      <c r="D42" s="140" t="s">
        <v>117</v>
      </c>
      <c r="E42" s="155" t="s">
        <v>119</v>
      </c>
      <c r="F42" s="144">
        <f ca="1">VLOOKUP($D42,OFFSET(Sintesi!$B$6,$C42-1,0,1,20),'Grafici KPI'!F$1,FALSE)</f>
        <v>1</v>
      </c>
      <c r="G42" s="144">
        <f ca="1">VLOOKUP($D42,OFFSET(Sintesi!$B$6,$C42-1,0,1,20),'Grafici KPI'!G$1,FALSE)</f>
        <v>0.99</v>
      </c>
      <c r="H42" s="144">
        <f ca="1">VLOOKUP($D42,OFFSET(Sintesi!$B$6,$C42-1,0,1,20),'Grafici KPI'!H$1,FALSE)</f>
        <v>0.93789473684210523</v>
      </c>
      <c r="I42" s="144">
        <f ca="1">VLOOKUP($D42,OFFSET(Sintesi!$B$6,$C42-1,0,1,20),'Grafici KPI'!I$1,FALSE)</f>
        <v>0.88578947368421046</v>
      </c>
      <c r="J42" s="144">
        <f ca="1">VLOOKUP($D42,OFFSET(Sintesi!$B$6,$C42-1,0,1,20),'Grafici KPI'!J$1,FALSE)</f>
        <v>0.83368421052631569</v>
      </c>
      <c r="K42" s="144">
        <f ca="1">VLOOKUP($D42,OFFSET(Sintesi!$B$6,$C42-1,0,1,20),'Grafici KPI'!K$1,FALSE)</f>
        <v>0.78157894736842093</v>
      </c>
      <c r="L42" s="144">
        <f ca="1">VLOOKUP($D42,OFFSET(Sintesi!$B$6,$C42-1,0,1,20),'Grafici KPI'!L$1,FALSE)</f>
        <v>0.72947368421052627</v>
      </c>
      <c r="M42" s="144">
        <f ca="1">VLOOKUP($D42,OFFSET(Sintesi!$B$6,$C42-1,0,1,20),'Grafici KPI'!M$1,FALSE)</f>
        <v>0.67736842105263151</v>
      </c>
      <c r="N42" s="144">
        <f ca="1">VLOOKUP($D42,OFFSET(Sintesi!$B$6,$C42-1,0,1,20),'Grafici KPI'!N$1,FALSE)</f>
        <v>0.62526315789473674</v>
      </c>
      <c r="O42" s="144">
        <f ca="1">VLOOKUP($D42,OFFSET(Sintesi!$B$6,$C42-1,0,1,20),'Grafici KPI'!O$1,FALSE)</f>
        <v>0.57315789473684209</v>
      </c>
      <c r="P42" s="144">
        <f ca="1">VLOOKUP($D42,OFFSET(Sintesi!$B$6,$C42-1,0,1,20),'Grafici KPI'!P$1,FALSE)</f>
        <v>0.52105263157894732</v>
      </c>
      <c r="Q42" s="144">
        <f ca="1">VLOOKUP($D42,OFFSET(Sintesi!$B$6,$C42-1,0,1,20),'Grafici KPI'!Q$1,FALSE)</f>
        <v>0.46894736842105261</v>
      </c>
      <c r="R42" s="144">
        <f ca="1">VLOOKUP($D42,OFFSET(Sintesi!$B$6,$C42-1,0,1,20),'Grafici KPI'!R$1,FALSE)</f>
        <v>0.41684210526315785</v>
      </c>
      <c r="S42" s="144">
        <f ca="1">VLOOKUP($D42,OFFSET(Sintesi!$B$6,$C42-1,0,1,20),'Grafici KPI'!S$1,FALSE)</f>
        <v>0.36473684210526314</v>
      </c>
      <c r="T42" s="144">
        <f ca="1">VLOOKUP($D42,OFFSET(Sintesi!$B$6,$C42-1,0,1,20),'Grafici KPI'!T$1,FALSE)</f>
        <v>0.31263157894736837</v>
      </c>
      <c r="U42" s="144"/>
      <c r="V42" s="144"/>
      <c r="W42" s="144"/>
    </row>
    <row r="43" spans="1:23" x14ac:dyDescent="0.35">
      <c r="A43" s="285"/>
      <c r="B43" s="286"/>
      <c r="C43" s="139">
        <f t="shared" si="0"/>
        <v>364</v>
      </c>
      <c r="D43" s="184">
        <f>$D$49</f>
        <v>3</v>
      </c>
      <c r="E43" s="155" t="s">
        <v>120</v>
      </c>
      <c r="F43" s="144">
        <f ca="1">VLOOKUP($D43,OFFSET(Sintesi!$Y$19,2+$C43,2,11,18),F$1+1,FALSE)</f>
        <v>11.41544</v>
      </c>
      <c r="G43" s="144">
        <f ca="1">VLOOKUP($D43,OFFSET(Sintesi!$Y$19,2+$C43,2,11,18),G$1+1,FALSE)</f>
        <v>11.45471</v>
      </c>
      <c r="H43" s="144">
        <f ca="1">VLOOKUP($D43,OFFSET(Sintesi!$Y$19,2+$C43,2,11,18),H$1+1,FALSE)</f>
        <v>11.445350000000001</v>
      </c>
      <c r="I43" s="144">
        <f ca="1">VLOOKUP($D43,OFFSET(Sintesi!$Y$19,2+$C43,2,11,18),I$1+1,FALSE)</f>
        <v>11.46269</v>
      </c>
      <c r="J43" s="144">
        <f ca="1">VLOOKUP($D43,OFFSET(Sintesi!$Y$19,2+$C43,2,11,18),J$1+1,FALSE)</f>
        <v>11.479559999999999</v>
      </c>
      <c r="K43" s="144">
        <f ca="1">VLOOKUP($D43,OFFSET(Sintesi!$Y$19,2+$C43,2,11,18),K$1+1,FALSE)</f>
        <v>11.48982</v>
      </c>
      <c r="L43" s="144">
        <f ca="1">VLOOKUP($D43,OFFSET(Sintesi!$Y$19,2+$C43,2,11,18),L$1+1,FALSE)</f>
        <v>11.48</v>
      </c>
      <c r="M43" s="144">
        <f ca="1">VLOOKUP($D43,OFFSET(Sintesi!$Y$19,2+$C43,2,11,18),M$1+1,FALSE)</f>
        <v>11.49091</v>
      </c>
      <c r="N43" s="144">
        <f ca="1">VLOOKUP($D43,OFFSET(Sintesi!$Y$19,2+$C43,2,11,18),N$1+1,FALSE)</f>
        <v>11.46711</v>
      </c>
      <c r="O43" s="144">
        <f ca="1">VLOOKUP($D43,OFFSET(Sintesi!$Y$19,2+$C43,2,11,18),O$1+1,FALSE)</f>
        <v>11.44331</v>
      </c>
      <c r="P43" s="144">
        <f ca="1">VLOOKUP($D43,OFFSET(Sintesi!$Y$19,2+$C43,2,11,18),P$1+1,FALSE)</f>
        <v>11.174669999999999</v>
      </c>
      <c r="Q43" s="144">
        <f ca="1">VLOOKUP($D43,OFFSET(Sintesi!$Y$19,2+$C43,2,11,18),Q$1+1,FALSE)</f>
        <v>10.673</v>
      </c>
      <c r="R43" s="144">
        <f ca="1">VLOOKUP($D43,OFFSET(Sintesi!$Y$19,2+$C43,2,11,18),R$1+1,FALSE)</f>
        <v>9.5721299999999996</v>
      </c>
      <c r="S43" s="144">
        <f ca="1">VLOOKUP($D43,OFFSET(Sintesi!$Y$19,2+$C43,2,11,18),S$1+1,FALSE)</f>
        <v>7.1156600000000001</v>
      </c>
      <c r="T43" s="144">
        <f ca="1">VLOOKUP($D43,OFFSET(Sintesi!$Y$19,2+$C43,2,11,18),T$1+1,FALSE)</f>
        <v>-4.4415499999999994</v>
      </c>
      <c r="U43" s="144"/>
      <c r="V43" s="144"/>
      <c r="W43" s="144"/>
    </row>
    <row r="44" spans="1:23" x14ac:dyDescent="0.35">
      <c r="A44" s="285"/>
      <c r="B44" s="286" t="s">
        <v>122</v>
      </c>
      <c r="C44" s="139">
        <f t="shared" si="0"/>
        <v>392</v>
      </c>
      <c r="D44" s="140" t="s">
        <v>6</v>
      </c>
      <c r="E44" s="156" t="s">
        <v>118</v>
      </c>
      <c r="F44" s="157">
        <f ca="1">VLOOKUP($D44,OFFSET(Sintesi!$B$6,1+$C44,0,26,20),'Grafici KPI'!F$1,FALSE)</f>
        <v>24.226780000000002</v>
      </c>
      <c r="G44" s="157">
        <f ca="1">VLOOKUP($D44,OFFSET(Sintesi!$B$6,1+$C44,0,26,20),'Grafici KPI'!G$1,FALSE)</f>
        <v>24.09667</v>
      </c>
      <c r="H44" s="157">
        <f ca="1">VLOOKUP($D44,OFFSET(Sintesi!$B$6,1+$C44,0,26,20),'Grafici KPI'!H$1,FALSE)</f>
        <v>24.072679999999998</v>
      </c>
      <c r="I44" s="157">
        <f ca="1">VLOOKUP($D44,OFFSET(Sintesi!$B$6,1+$C44,0,26,20),'Grafici KPI'!I$1,FALSE)</f>
        <v>23.938030000000001</v>
      </c>
      <c r="J44" s="157">
        <f ca="1">VLOOKUP($D44,OFFSET(Sintesi!$B$6,1+$C44,0,26,20),'Grafici KPI'!J$1,FALSE)</f>
        <v>23.640840000000001</v>
      </c>
      <c r="K44" s="157">
        <f ca="1">VLOOKUP($D44,OFFSET(Sintesi!$B$6,1+$C44,0,26,20),'Grafici KPI'!K$1,FALSE)</f>
        <v>23.366859999999999</v>
      </c>
      <c r="L44" s="157">
        <f ca="1">VLOOKUP($D44,OFFSET(Sintesi!$B$6,1+$C44,0,26,20),'Grafici KPI'!L$1,FALSE)</f>
        <v>23.132750000000001</v>
      </c>
      <c r="M44" s="157">
        <f ca="1">VLOOKUP($D44,OFFSET(Sintesi!$B$6,1+$C44,0,26,20),'Grafici KPI'!M$1,FALSE)</f>
        <v>22.58736</v>
      </c>
      <c r="N44" s="157">
        <f ca="1">VLOOKUP($D44,OFFSET(Sintesi!$B$6,1+$C44,0,26,20),'Grafici KPI'!N$1,FALSE)</f>
        <v>21.965219999999999</v>
      </c>
      <c r="O44" s="157">
        <f ca="1">VLOOKUP($D44,OFFSET(Sintesi!$B$6,1+$C44,0,26,20),'Grafici KPI'!O$1,FALSE)</f>
        <v>23.132750000000001</v>
      </c>
      <c r="P44" s="157">
        <f ca="1">VLOOKUP($D44,OFFSET(Sintesi!$B$6,1+$C44,0,26,20),'Grafici KPI'!P$1,FALSE)</f>
        <v>22.58736</v>
      </c>
      <c r="Q44" s="157">
        <f ca="1">VLOOKUP($D44,OFFSET(Sintesi!$B$6,1+$C44,0,26,20),'Grafici KPI'!Q$1,FALSE)</f>
        <v>21.965219999999999</v>
      </c>
      <c r="R44" s="157">
        <f ca="1">VLOOKUP($D44,OFFSET(Sintesi!$B$6,1+$C44,0,26,20),'Grafici KPI'!R$1,FALSE)</f>
        <v>21.025549999999999</v>
      </c>
      <c r="S44" s="157">
        <f ca="1">VLOOKUP($D44,OFFSET(Sintesi!$B$6,1+$C44,0,26,20),'Grafici KPI'!S$1,FALSE)</f>
        <v>19.992709999999999</v>
      </c>
      <c r="T44" s="157">
        <f ca="1">VLOOKUP($D44,OFFSET(Sintesi!$B$6,1+$C44,0,26,20),'Grafici KPI'!T$1,FALSE)</f>
        <v>18.294989999999999</v>
      </c>
      <c r="U44" s="157">
        <f ca="1">VLOOKUP($D44,OFFSET(Sintesi!$B$6,1+$C44,0,26,20),'Grafici KPI'!U$1,FALSE)</f>
        <v>15.89878</v>
      </c>
      <c r="V44" s="157"/>
      <c r="W44" s="157"/>
    </row>
    <row r="45" spans="1:23" x14ac:dyDescent="0.35">
      <c r="A45" s="285"/>
      <c r="B45" s="286"/>
      <c r="C45" s="139">
        <f t="shared" si="0"/>
        <v>392</v>
      </c>
      <c r="D45" s="140" t="s">
        <v>117</v>
      </c>
      <c r="E45" s="156" t="s">
        <v>119</v>
      </c>
      <c r="F45" s="157">
        <f ca="1">VLOOKUP($D45,OFFSET(Sintesi!$B$6,$C45-1,0,1,20),'Grafici KPI'!F$1,FALSE)</f>
        <v>1</v>
      </c>
      <c r="G45" s="157">
        <f ca="1">VLOOKUP($D45,OFFSET(Sintesi!$B$6,$C45-1,0,1,20),'Grafici KPI'!G$1,FALSE)</f>
        <v>0.99</v>
      </c>
      <c r="H45" s="157">
        <f ca="1">VLOOKUP($D45,OFFSET(Sintesi!$B$6,$C45-1,0,1,20),'Grafici KPI'!H$1,FALSE)</f>
        <v>0.92812499999999998</v>
      </c>
      <c r="I45" s="157">
        <f ca="1">VLOOKUP($D45,OFFSET(Sintesi!$B$6,$C45-1,0,1,20),'Grafici KPI'!I$1,FALSE)</f>
        <v>0.86624999999999996</v>
      </c>
      <c r="J45" s="157">
        <f ca="1">VLOOKUP($D45,OFFSET(Sintesi!$B$6,$C45-1,0,1,20),'Grafici KPI'!J$1,FALSE)</f>
        <v>0.80437499999999995</v>
      </c>
      <c r="K45" s="157">
        <f ca="1">VLOOKUP($D45,OFFSET(Sintesi!$B$6,$C45-1,0,1,20),'Grafici KPI'!K$1,FALSE)</f>
        <v>0.74249999999999994</v>
      </c>
      <c r="L45" s="157">
        <f ca="1">VLOOKUP($D45,OFFSET(Sintesi!$B$6,$C45-1,0,1,20),'Grafici KPI'!L$1,FALSE)</f>
        <v>0.68062499999999992</v>
      </c>
      <c r="M45" s="157">
        <f ca="1">VLOOKUP($D45,OFFSET(Sintesi!$B$6,$C45-1,0,1,20),'Grafici KPI'!M$1,FALSE)</f>
        <v>0.61874999999999991</v>
      </c>
      <c r="N45" s="157">
        <f ca="1">VLOOKUP($D45,OFFSET(Sintesi!$B$6,$C45-1,0,1,20),'Grafici KPI'!N$1,FALSE)</f>
        <v>0.55687500000000001</v>
      </c>
      <c r="O45" s="157">
        <f ca="1">VLOOKUP($D45,OFFSET(Sintesi!$B$6,$C45-1,0,1,20),'Grafici KPI'!O$1,FALSE)</f>
        <v>0.68062499999999992</v>
      </c>
      <c r="P45" s="157">
        <f ca="1">VLOOKUP($D45,OFFSET(Sintesi!$B$6,$C45-1,0,1,20),'Grafici KPI'!P$1,FALSE)</f>
        <v>0.61874999999999991</v>
      </c>
      <c r="Q45" s="157">
        <f ca="1">VLOOKUP($D45,OFFSET(Sintesi!$B$6,$C45-1,0,1,20),'Grafici KPI'!Q$1,FALSE)</f>
        <v>0.55687500000000001</v>
      </c>
      <c r="R45" s="157">
        <f ca="1">VLOOKUP($D45,OFFSET(Sintesi!$B$6,$C45-1,0,1,20),'Grafici KPI'!R$1,FALSE)</f>
        <v>0.495</v>
      </c>
      <c r="S45" s="157">
        <f ca="1">VLOOKUP($D45,OFFSET(Sintesi!$B$6,$C45-1,0,1,20),'Grafici KPI'!S$1,FALSE)</f>
        <v>0.43312499999999998</v>
      </c>
      <c r="T45" s="157">
        <f ca="1">VLOOKUP($D45,OFFSET(Sintesi!$B$6,$C45-1,0,1,20),'Grafici KPI'!T$1,FALSE)</f>
        <v>0.37124999999999997</v>
      </c>
      <c r="U45" s="157">
        <f ca="1">VLOOKUP($D45,OFFSET(Sintesi!$B$6,$C45-1,0,1,20),'Grafici KPI'!U$1,FALSE)</f>
        <v>0.30937499999999996</v>
      </c>
      <c r="V45" s="157"/>
      <c r="W45" s="157"/>
    </row>
    <row r="46" spans="1:23" x14ac:dyDescent="0.35">
      <c r="A46" s="285"/>
      <c r="B46" s="286"/>
      <c r="C46" s="139">
        <f t="shared" si="0"/>
        <v>392</v>
      </c>
      <c r="D46" s="184">
        <f>$D$49</f>
        <v>3</v>
      </c>
      <c r="E46" s="156" t="s">
        <v>120</v>
      </c>
      <c r="F46" s="157">
        <f ca="1">VLOOKUP($D46,OFFSET(Sintesi!$Y$19,2+$C46,2,11,18),F$1+1,FALSE)</f>
        <v>11.41544</v>
      </c>
      <c r="G46" s="157">
        <f ca="1">VLOOKUP($D46,OFFSET(Sintesi!$Y$19,2+$C46,2,11,18),G$1+1,FALSE)</f>
        <v>11.399319999999999</v>
      </c>
      <c r="H46" s="157">
        <f ca="1">VLOOKUP($D46,OFFSET(Sintesi!$Y$19,2+$C46,2,11,18),H$1+1,FALSE)</f>
        <v>11.39926</v>
      </c>
      <c r="I46" s="157">
        <f ca="1">VLOOKUP($D46,OFFSET(Sintesi!$Y$19,2+$C46,2,11,18),I$1+1,FALSE)</f>
        <v>11.405339999999999</v>
      </c>
      <c r="J46" s="157">
        <f ca="1">VLOOKUP($D46,OFFSET(Sintesi!$Y$19,2+$C46,2,11,18),J$1+1,FALSE)</f>
        <v>11.43671</v>
      </c>
      <c r="K46" s="157">
        <f ca="1">VLOOKUP($D46,OFFSET(Sintesi!$Y$19,2+$C46,2,11,18),K$1+1,FALSE)</f>
        <v>11.426120000000001</v>
      </c>
      <c r="L46" s="157">
        <f ca="1">VLOOKUP($D46,OFFSET(Sintesi!$Y$19,2+$C46,2,11,18),L$1+1,FALSE)</f>
        <v>11.43031</v>
      </c>
      <c r="M46" s="157">
        <f ca="1">VLOOKUP($D46,OFFSET(Sintesi!$Y$19,2+$C46,2,11,18),M$1+1,FALSE)</f>
        <v>11.38926</v>
      </c>
      <c r="N46" s="157">
        <f ca="1">VLOOKUP($D46,OFFSET(Sintesi!$Y$19,2+$C46,2,11,18),N$1+1,FALSE)</f>
        <v>11.31095</v>
      </c>
      <c r="O46" s="157">
        <f ca="1">VLOOKUP($D46,OFFSET(Sintesi!$Y$19,2+$C46,2,11,18),O$1+1,FALSE)</f>
        <v>11.43031</v>
      </c>
      <c r="P46" s="157">
        <f ca="1">VLOOKUP($D46,OFFSET(Sintesi!$Y$19,2+$C46,2,11,18),P$1+1,FALSE)</f>
        <v>11.38926</v>
      </c>
      <c r="Q46" s="157">
        <f ca="1">VLOOKUP($D46,OFFSET(Sintesi!$Y$19,2+$C46,2,11,18),Q$1+1,FALSE)</f>
        <v>11.31095</v>
      </c>
      <c r="R46" s="157">
        <f ca="1">VLOOKUP($D46,OFFSET(Sintesi!$Y$19,2+$C46,2,11,18),R$1+1,FALSE)</f>
        <v>11.15541</v>
      </c>
      <c r="S46" s="157">
        <f ca="1">VLOOKUP($D46,OFFSET(Sintesi!$Y$19,2+$C46,2,11,18),S$1+1,FALSE)</f>
        <v>10.17126</v>
      </c>
      <c r="T46" s="157">
        <f ca="1">VLOOKUP($D46,OFFSET(Sintesi!$Y$19,2+$C46,2,11,18),T$1+1,FALSE)</f>
        <v>8.3431800000000003</v>
      </c>
      <c r="U46" s="157">
        <f ca="1">VLOOKUP($D46,OFFSET(Sintesi!$Y$19,2+$C46,2,11,18),U$1+1,FALSE)</f>
        <v>-1.5441500000000019</v>
      </c>
      <c r="V46" s="157"/>
      <c r="W46" s="157"/>
    </row>
    <row r="49" spans="3:4" x14ac:dyDescent="0.35">
      <c r="C49" s="185" t="s">
        <v>74</v>
      </c>
      <c r="D49" s="186">
        <v>3</v>
      </c>
    </row>
  </sheetData>
  <mergeCells count="18">
    <mergeCell ref="A2:A16"/>
    <mergeCell ref="B2:B4"/>
    <mergeCell ref="B5:B7"/>
    <mergeCell ref="B8:B10"/>
    <mergeCell ref="B11:B13"/>
    <mergeCell ref="B14:B16"/>
    <mergeCell ref="A17:A31"/>
    <mergeCell ref="B17:B19"/>
    <mergeCell ref="B20:B22"/>
    <mergeCell ref="B23:B25"/>
    <mergeCell ref="B26:B28"/>
    <mergeCell ref="B29:B31"/>
    <mergeCell ref="A32:A46"/>
    <mergeCell ref="B32:B34"/>
    <mergeCell ref="B35:B37"/>
    <mergeCell ref="B38:B40"/>
    <mergeCell ref="B41:B43"/>
    <mergeCell ref="B44:B4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F3A02E-A913-4310-B634-43DBBDDA5D14}">
          <x14:formula1>
            <xm:f>Sintesi!$AA$7:$AA$17</xm:f>
          </x14:formula1>
          <xm:sqref>D49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77CF9-7468-4B83-BAE5-A6055891D4E2}">
  <sheetPr codeName="Foglio11"/>
  <dimension ref="A3:S42"/>
  <sheetViews>
    <sheetView topLeftCell="A22" workbookViewId="0">
      <selection activeCell="O30" sqref="O30"/>
    </sheetView>
  </sheetViews>
  <sheetFormatPr defaultRowHeight="14.5" x14ac:dyDescent="0.35"/>
  <sheetData>
    <row r="3" spans="1:19" x14ac:dyDescent="0.35">
      <c r="A3" t="s">
        <v>208</v>
      </c>
      <c r="B3" t="s">
        <v>119</v>
      </c>
      <c r="C3">
        <v>1</v>
      </c>
      <c r="D3">
        <v>0.99</v>
      </c>
      <c r="E3">
        <v>0.93176470588235294</v>
      </c>
      <c r="F3">
        <v>0.87352941176470589</v>
      </c>
      <c r="G3">
        <v>0.81529411764705884</v>
      </c>
      <c r="H3">
        <v>0.75705882352941178</v>
      </c>
      <c r="I3">
        <v>0.69882352941176473</v>
      </c>
      <c r="J3">
        <v>0.64058823529411768</v>
      </c>
      <c r="K3">
        <v>0.58235294117647063</v>
      </c>
      <c r="L3">
        <v>0.52411764705882358</v>
      </c>
      <c r="M3">
        <v>0.46588235294117647</v>
      </c>
      <c r="N3">
        <v>0.43676470588235294</v>
      </c>
      <c r="O3">
        <v>0.40764705882352942</v>
      </c>
      <c r="P3">
        <v>0.37852941176470589</v>
      </c>
    </row>
    <row r="4" spans="1:19" x14ac:dyDescent="0.35">
      <c r="B4" t="s">
        <v>120</v>
      </c>
      <c r="C4">
        <v>9.6</v>
      </c>
      <c r="D4">
        <v>9.68</v>
      </c>
      <c r="E4">
        <v>9.75</v>
      </c>
      <c r="F4">
        <v>9.9</v>
      </c>
      <c r="G4">
        <v>9.75</v>
      </c>
      <c r="H4">
        <v>9.6012799999999991</v>
      </c>
      <c r="I4">
        <v>9.1043099999999999</v>
      </c>
      <c r="J4">
        <v>8.4045799999999993</v>
      </c>
      <c r="K4">
        <v>7.6161300000000001</v>
      </c>
      <c r="L4">
        <v>6.1158399999999986</v>
      </c>
      <c r="M4">
        <v>3.7815200000000004</v>
      </c>
      <c r="N4">
        <v>2.4651300000000003</v>
      </c>
      <c r="O4">
        <v>0.13717000000000112</v>
      </c>
      <c r="P4">
        <v>-2.7193700000000014</v>
      </c>
    </row>
    <row r="5" spans="1:19" x14ac:dyDescent="0.35">
      <c r="A5" t="s">
        <v>209</v>
      </c>
      <c r="B5" t="s">
        <v>119</v>
      </c>
      <c r="C5">
        <v>1</v>
      </c>
      <c r="D5">
        <v>0.99</v>
      </c>
      <c r="E5">
        <v>0.9405</v>
      </c>
      <c r="F5">
        <v>0.89100000000000001</v>
      </c>
      <c r="G5">
        <v>0.84150000000000003</v>
      </c>
      <c r="H5">
        <v>0.79200000000000004</v>
      </c>
      <c r="I5">
        <v>0.74250000000000005</v>
      </c>
      <c r="J5">
        <v>0.69299999999999995</v>
      </c>
      <c r="K5">
        <v>0.64349999999999996</v>
      </c>
      <c r="L5">
        <v>0.59399999999999997</v>
      </c>
      <c r="M5">
        <v>0.54449999999999998</v>
      </c>
      <c r="N5">
        <v>0.495</v>
      </c>
      <c r="O5">
        <v>0.44550000000000001</v>
      </c>
    </row>
    <row r="6" spans="1:19" x14ac:dyDescent="0.35">
      <c r="B6" t="s">
        <v>120</v>
      </c>
      <c r="C6">
        <v>9.6</v>
      </c>
      <c r="D6">
        <v>9.6999999999999993</v>
      </c>
      <c r="E6">
        <v>9.7799999999999994</v>
      </c>
      <c r="F6">
        <v>9.85</v>
      </c>
      <c r="G6">
        <v>9.72621</v>
      </c>
      <c r="H6">
        <v>9.6327999999999996</v>
      </c>
      <c r="I6">
        <v>9.2990999999999993</v>
      </c>
      <c r="J6">
        <v>9.0446600000000004</v>
      </c>
      <c r="K6">
        <v>8.2255099999999999</v>
      </c>
      <c r="L6">
        <v>7.3823100000000004</v>
      </c>
      <c r="M6">
        <v>5.8598199999999991</v>
      </c>
      <c r="N6">
        <v>2.8659800000000004</v>
      </c>
      <c r="O6">
        <v>-1.7045500000000011</v>
      </c>
    </row>
    <row r="7" spans="1:19" x14ac:dyDescent="0.35">
      <c r="A7" t="s">
        <v>211</v>
      </c>
      <c r="B7" t="s">
        <v>119</v>
      </c>
      <c r="C7">
        <v>1</v>
      </c>
      <c r="D7">
        <v>0.99</v>
      </c>
      <c r="E7">
        <v>0.93176470588235283</v>
      </c>
      <c r="F7">
        <v>0.87352941176470578</v>
      </c>
      <c r="G7">
        <v>0.81529411764705872</v>
      </c>
      <c r="H7">
        <v>0.75705882352941167</v>
      </c>
      <c r="I7">
        <v>0.69882352941176462</v>
      </c>
      <c r="J7">
        <v>0.64058823529411757</v>
      </c>
      <c r="K7">
        <v>0.58235294117647052</v>
      </c>
      <c r="L7">
        <v>0.52411764705882347</v>
      </c>
      <c r="M7">
        <v>0.49499999999999994</v>
      </c>
      <c r="N7">
        <v>0.46588235294117641</v>
      </c>
      <c r="O7">
        <v>0.43676470588235289</v>
      </c>
      <c r="P7">
        <v>0.40764705882352936</v>
      </c>
      <c r="Q7">
        <v>0.37852941176470584</v>
      </c>
      <c r="R7">
        <v>0.34941176470588231</v>
      </c>
      <c r="S7">
        <v>0.32029411764705878</v>
      </c>
    </row>
    <row r="8" spans="1:19" x14ac:dyDescent="0.35">
      <c r="B8" t="s">
        <v>120</v>
      </c>
      <c r="C8">
        <v>9.6999999999999993</v>
      </c>
      <c r="D8">
        <v>9.9</v>
      </c>
      <c r="E8">
        <v>10</v>
      </c>
      <c r="F8">
        <v>10.05941</v>
      </c>
      <c r="G8">
        <v>10.18576</v>
      </c>
      <c r="H8">
        <v>10.288360000000001</v>
      </c>
      <c r="I8">
        <v>10.29101</v>
      </c>
      <c r="J8">
        <v>10.19666</v>
      </c>
      <c r="K8">
        <v>10.052859999999999</v>
      </c>
      <c r="L8">
        <v>9.617560000000001</v>
      </c>
      <c r="M8">
        <v>9.3361400000000003</v>
      </c>
      <c r="N8">
        <v>8.9238</v>
      </c>
      <c r="O8">
        <v>8.2527200000000001</v>
      </c>
      <c r="P8">
        <v>7.2632599999999998</v>
      </c>
      <c r="Q8">
        <v>5.9173399999999994</v>
      </c>
      <c r="R8">
        <v>3.7430000000000003</v>
      </c>
      <c r="S8">
        <v>0.36055999999999955</v>
      </c>
    </row>
    <row r="9" spans="1:19" x14ac:dyDescent="0.35">
      <c r="A9" t="s">
        <v>210</v>
      </c>
      <c r="B9" t="s">
        <v>119</v>
      </c>
      <c r="C9">
        <v>1</v>
      </c>
      <c r="D9">
        <v>0.99</v>
      </c>
      <c r="E9">
        <v>0.92399999999999993</v>
      </c>
      <c r="F9">
        <v>0.85799999999999998</v>
      </c>
      <c r="G9">
        <v>0.79199999999999993</v>
      </c>
      <c r="H9">
        <v>0.72599999999999998</v>
      </c>
      <c r="I9">
        <v>0.65999999999999992</v>
      </c>
      <c r="J9">
        <v>0.59399999999999997</v>
      </c>
      <c r="K9">
        <v>0.52800000000000002</v>
      </c>
      <c r="L9">
        <v>0.495</v>
      </c>
      <c r="M9">
        <v>0.46199999999999997</v>
      </c>
      <c r="N9">
        <v>0.42899999999999999</v>
      </c>
      <c r="O9">
        <v>0.39599999999999996</v>
      </c>
      <c r="P9">
        <v>0.36299999999999999</v>
      </c>
      <c r="Q9">
        <v>0.32999999999999996</v>
      </c>
      <c r="R9">
        <v>0.29699999999999999</v>
      </c>
      <c r="S9">
        <v>0.26400000000000001</v>
      </c>
    </row>
    <row r="10" spans="1:19" x14ac:dyDescent="0.35">
      <c r="B10" t="s">
        <v>120</v>
      </c>
      <c r="C10">
        <v>9.8000000000000007</v>
      </c>
      <c r="D10">
        <v>9.8683300000000003</v>
      </c>
      <c r="E10">
        <v>9.9500200000000003</v>
      </c>
      <c r="F10">
        <v>9.9925300000000004</v>
      </c>
      <c r="G10">
        <v>9.9925300000000004</v>
      </c>
      <c r="H10">
        <v>10.10872</v>
      </c>
      <c r="I10">
        <v>10.213509999999999</v>
      </c>
      <c r="J10">
        <v>10.33972</v>
      </c>
      <c r="K10">
        <v>10.559670000000001</v>
      </c>
      <c r="L10">
        <v>10.561970000000001</v>
      </c>
      <c r="M10">
        <v>10.534520000000001</v>
      </c>
      <c r="N10">
        <v>10.509499999999999</v>
      </c>
      <c r="O10">
        <v>10.43106</v>
      </c>
      <c r="P10">
        <v>10.33761</v>
      </c>
      <c r="Q10">
        <v>10.03842</v>
      </c>
      <c r="R10">
        <v>9.1663599999999992</v>
      </c>
      <c r="S10">
        <v>6.9627999999999997</v>
      </c>
    </row>
    <row r="11" spans="1:19" x14ac:dyDescent="0.35">
      <c r="A11" t="s">
        <v>303</v>
      </c>
      <c r="B11" t="s">
        <v>119</v>
      </c>
      <c r="C11">
        <v>1</v>
      </c>
      <c r="D11">
        <v>0.99</v>
      </c>
      <c r="E11">
        <v>0.93176470588235294</v>
      </c>
      <c r="F11">
        <v>0.87352941176470589</v>
      </c>
      <c r="G11">
        <v>0.81529411764705884</v>
      </c>
      <c r="H11">
        <v>0.75705882352941178</v>
      </c>
      <c r="I11">
        <v>0.69882352941176473</v>
      </c>
      <c r="J11">
        <v>0.64058823529411768</v>
      </c>
      <c r="K11">
        <v>0.58235294117647063</v>
      </c>
      <c r="L11">
        <v>0.52411764705882358</v>
      </c>
      <c r="M11">
        <v>0.46588235294117647</v>
      </c>
      <c r="N11">
        <v>0.40764705882352942</v>
      </c>
      <c r="O11">
        <v>0.34941176470588237</v>
      </c>
    </row>
    <row r="12" spans="1:19" s="222" customFormat="1" x14ac:dyDescent="0.35">
      <c r="B12" s="222" t="s">
        <v>120</v>
      </c>
      <c r="C12" s="222">
        <v>10.95</v>
      </c>
      <c r="D12" s="222">
        <v>11.12</v>
      </c>
      <c r="E12" s="222">
        <v>11.45678</v>
      </c>
      <c r="F12" s="222">
        <v>11.515000000000001</v>
      </c>
      <c r="G12" s="222">
        <v>11.580640000000001</v>
      </c>
      <c r="H12" s="222">
        <v>11.628909999999999</v>
      </c>
      <c r="I12" s="222">
        <v>11.36031</v>
      </c>
      <c r="J12" s="222">
        <v>10.97456</v>
      </c>
      <c r="K12" s="222">
        <v>10.395099999999999</v>
      </c>
      <c r="L12" s="222">
        <v>9.7040799999999994</v>
      </c>
      <c r="M12" s="222">
        <v>8.0767199999999999</v>
      </c>
      <c r="N12" s="222">
        <v>3.3364800000000017</v>
      </c>
      <c r="O12" s="222">
        <v>-7.7545300000000026</v>
      </c>
    </row>
    <row r="13" spans="1:19" x14ac:dyDescent="0.35">
      <c r="A13" t="s">
        <v>304</v>
      </c>
      <c r="B13" t="s">
        <v>119</v>
      </c>
      <c r="C13">
        <v>1</v>
      </c>
      <c r="D13">
        <v>0.99</v>
      </c>
      <c r="E13">
        <v>0.94285714285714284</v>
      </c>
      <c r="F13">
        <v>0.89571428571428569</v>
      </c>
      <c r="G13">
        <v>0.84857142857142853</v>
      </c>
      <c r="H13">
        <v>0.80142857142857138</v>
      </c>
      <c r="I13">
        <v>0.75428571428571423</v>
      </c>
      <c r="J13">
        <v>0.70714285714285718</v>
      </c>
      <c r="K13">
        <v>0.66</v>
      </c>
      <c r="L13">
        <v>0.61285714285714288</v>
      </c>
      <c r="M13">
        <v>0.56571428571428573</v>
      </c>
      <c r="N13">
        <v>0.51857142857142857</v>
      </c>
      <c r="O13">
        <v>0.47142857142857142</v>
      </c>
      <c r="P13">
        <v>0.42428571428571427</v>
      </c>
      <c r="Q13">
        <v>0.37714285714285711</v>
      </c>
    </row>
    <row r="14" spans="1:19" s="222" customFormat="1" x14ac:dyDescent="0.35">
      <c r="B14" s="222" t="s">
        <v>120</v>
      </c>
      <c r="C14" s="222">
        <v>10.9</v>
      </c>
      <c r="D14" s="222">
        <v>11.016360000000001</v>
      </c>
      <c r="E14" s="222">
        <v>11.25515</v>
      </c>
      <c r="F14" s="222">
        <v>11.38766</v>
      </c>
      <c r="G14" s="222">
        <v>11.4566</v>
      </c>
      <c r="H14" s="222">
        <v>11.3399</v>
      </c>
      <c r="I14" s="222">
        <v>11.20063</v>
      </c>
      <c r="J14" s="222">
        <v>11.050609999999999</v>
      </c>
      <c r="K14" s="222">
        <v>10.676030000000001</v>
      </c>
      <c r="L14" s="222">
        <v>10.01</v>
      </c>
      <c r="M14" s="222">
        <v>9.2719500000000004</v>
      </c>
      <c r="N14" s="222">
        <v>7.6262000000000008</v>
      </c>
      <c r="O14" s="222">
        <v>4.2857099999999999</v>
      </c>
      <c r="P14" s="222">
        <v>-0.88401999999999958</v>
      </c>
      <c r="Q14" s="222">
        <v>-13.17604</v>
      </c>
    </row>
    <row r="15" spans="1:19" x14ac:dyDescent="0.35">
      <c r="A15" t="s">
        <v>305</v>
      </c>
      <c r="B15" t="s">
        <v>119</v>
      </c>
      <c r="C15">
        <v>1</v>
      </c>
      <c r="D15">
        <v>0.99</v>
      </c>
      <c r="E15">
        <v>0.93789473684210523</v>
      </c>
      <c r="F15">
        <v>0.88578947368421046</v>
      </c>
      <c r="G15">
        <v>0.83368421052631569</v>
      </c>
      <c r="H15">
        <v>0.78157894736842093</v>
      </c>
      <c r="I15">
        <v>0.72947368421052627</v>
      </c>
      <c r="J15">
        <v>0.67736842105263151</v>
      </c>
      <c r="K15">
        <v>0.62526315789473674</v>
      </c>
      <c r="L15">
        <v>0.57315789473684209</v>
      </c>
      <c r="M15">
        <v>0.52105263157894732</v>
      </c>
      <c r="N15">
        <v>0.46894736842105261</v>
      </c>
      <c r="O15">
        <v>0.41684210526315785</v>
      </c>
      <c r="P15">
        <v>0.36473684210526314</v>
      </c>
      <c r="Q15">
        <v>0.31263157894736837</v>
      </c>
    </row>
    <row r="16" spans="1:19" s="222" customFormat="1" x14ac:dyDescent="0.35">
      <c r="B16" s="222" t="s">
        <v>120</v>
      </c>
      <c r="C16" s="222">
        <v>10.98</v>
      </c>
      <c r="D16" s="222">
        <v>11.18</v>
      </c>
      <c r="E16" s="222">
        <v>11.253500000000001</v>
      </c>
      <c r="F16" s="222">
        <v>11.3269</v>
      </c>
      <c r="G16" s="222">
        <v>11.3856</v>
      </c>
      <c r="H16" s="222">
        <v>11.6082</v>
      </c>
      <c r="I16" s="222">
        <v>11.68</v>
      </c>
      <c r="J16" s="222">
        <v>11.745091</v>
      </c>
      <c r="K16" s="222">
        <v>11.64711</v>
      </c>
      <c r="L16" s="222">
        <v>11.44331</v>
      </c>
      <c r="M16" s="222">
        <v>11.174669999999999</v>
      </c>
      <c r="N16" s="222">
        <v>10.673</v>
      </c>
      <c r="O16" s="222">
        <v>9.5721299999999996</v>
      </c>
      <c r="P16" s="222">
        <v>7.1156600000000001</v>
      </c>
      <c r="Q16" s="222">
        <v>-4.4415499999999994</v>
      </c>
    </row>
    <row r="17" spans="1:18" x14ac:dyDescent="0.35">
      <c r="A17" t="s">
        <v>306</v>
      </c>
      <c r="B17" t="s">
        <v>119</v>
      </c>
      <c r="C17">
        <v>1</v>
      </c>
      <c r="D17">
        <v>0.99</v>
      </c>
      <c r="E17">
        <v>0.92812499999999998</v>
      </c>
      <c r="F17">
        <v>0.86624999999999996</v>
      </c>
      <c r="G17">
        <v>0.80437499999999995</v>
      </c>
      <c r="H17">
        <v>0.74249999999999994</v>
      </c>
      <c r="I17">
        <v>0.68062499999999992</v>
      </c>
      <c r="J17">
        <v>0.61874999999999991</v>
      </c>
      <c r="K17">
        <v>0.55687500000000001</v>
      </c>
      <c r="L17">
        <v>0.68062499999999992</v>
      </c>
      <c r="M17">
        <v>0.61874999999999991</v>
      </c>
      <c r="N17">
        <v>0.55687500000000001</v>
      </c>
      <c r="O17">
        <v>0.495</v>
      </c>
      <c r="P17">
        <v>0.43312499999999998</v>
      </c>
      <c r="Q17">
        <v>0.37124999999999997</v>
      </c>
      <c r="R17">
        <v>0.30937499999999996</v>
      </c>
    </row>
    <row r="18" spans="1:18" s="228" customFormat="1" x14ac:dyDescent="0.35">
      <c r="B18" s="228" t="s">
        <v>120</v>
      </c>
      <c r="C18" s="228">
        <v>10.92</v>
      </c>
      <c r="D18" s="228">
        <v>11.2</v>
      </c>
      <c r="E18" s="228">
        <v>11.279260000000001</v>
      </c>
      <c r="F18" s="228">
        <v>11.315340000000001</v>
      </c>
      <c r="G18" s="228">
        <v>11.35671</v>
      </c>
      <c r="H18" s="228">
        <v>11.426120000000001</v>
      </c>
      <c r="I18" s="228">
        <v>11.480309999999999</v>
      </c>
      <c r="J18" s="228">
        <v>11.429259999999999</v>
      </c>
      <c r="K18" s="228">
        <v>11.31095</v>
      </c>
      <c r="L18" s="228">
        <v>11.43031</v>
      </c>
      <c r="M18" s="228">
        <v>11.38926</v>
      </c>
      <c r="N18" s="228">
        <v>11.31095</v>
      </c>
      <c r="O18" s="228">
        <v>11.15541</v>
      </c>
      <c r="P18" s="228">
        <v>10.17126</v>
      </c>
      <c r="Q18" s="228">
        <v>8.3431800000000003</v>
      </c>
      <c r="R18" s="228">
        <v>-1.5441500000000019</v>
      </c>
    </row>
    <row r="19" spans="1:18" x14ac:dyDescent="0.35">
      <c r="A19" s="217"/>
      <c r="B19" s="217"/>
      <c r="C19" s="217"/>
      <c r="D19" s="217"/>
      <c r="E19" s="217"/>
      <c r="F19" s="217"/>
      <c r="G19" s="217"/>
      <c r="H19" s="217"/>
      <c r="I19" s="217"/>
      <c r="J19" s="217"/>
      <c r="K19" s="217"/>
      <c r="L19" s="217"/>
      <c r="M19" s="217"/>
      <c r="N19" s="217"/>
    </row>
    <row r="20" spans="1:18" x14ac:dyDescent="0.35">
      <c r="A20" s="217"/>
      <c r="B20" s="217"/>
      <c r="C20" s="217"/>
      <c r="D20" s="217"/>
      <c r="E20" s="217"/>
      <c r="F20" s="217"/>
      <c r="G20" s="217"/>
      <c r="H20" s="217"/>
      <c r="I20" s="217"/>
      <c r="J20" s="217"/>
      <c r="K20" s="217"/>
      <c r="L20" s="217"/>
      <c r="M20" s="217"/>
      <c r="N20" s="217"/>
    </row>
    <row r="21" spans="1:18" x14ac:dyDescent="0.35">
      <c r="A21" s="217"/>
      <c r="B21" s="217"/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</row>
    <row r="22" spans="1:18" x14ac:dyDescent="0.35">
      <c r="A22" s="217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7"/>
      <c r="N22" s="217"/>
    </row>
    <row r="23" spans="1:18" x14ac:dyDescent="0.35">
      <c r="A23" s="217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7"/>
      <c r="N23" s="217"/>
    </row>
    <row r="24" spans="1:18" x14ac:dyDescent="0.35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</row>
    <row r="25" spans="1:18" x14ac:dyDescent="0.35">
      <c r="A25" s="217"/>
      <c r="B25" s="217"/>
      <c r="C25" s="217"/>
      <c r="D25" s="217"/>
      <c r="E25" s="217"/>
      <c r="F25" s="217"/>
      <c r="G25" s="217"/>
      <c r="H25" s="217"/>
      <c r="I25" s="217"/>
      <c r="J25" s="217"/>
      <c r="K25" s="217"/>
      <c r="L25" s="217"/>
      <c r="M25" s="217"/>
      <c r="N25" s="217"/>
    </row>
    <row r="26" spans="1:18" x14ac:dyDescent="0.35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</row>
    <row r="27" spans="1:18" x14ac:dyDescent="0.35">
      <c r="A27" s="217"/>
      <c r="B27" s="217"/>
      <c r="C27" s="217"/>
      <c r="D27" s="217"/>
      <c r="E27" s="217"/>
      <c r="F27" s="217"/>
      <c r="G27" s="217"/>
      <c r="H27" s="217"/>
      <c r="I27" s="217"/>
      <c r="J27" s="217"/>
      <c r="K27" s="217"/>
      <c r="L27" s="217"/>
      <c r="M27" s="217"/>
      <c r="N27" s="217"/>
    </row>
    <row r="28" spans="1:18" x14ac:dyDescent="0.35">
      <c r="A28" s="217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</row>
    <row r="29" spans="1:18" x14ac:dyDescent="0.35">
      <c r="A29" s="217"/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</row>
    <row r="30" spans="1:18" x14ac:dyDescent="0.35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</row>
    <row r="31" spans="1:18" x14ac:dyDescent="0.35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</row>
    <row r="32" spans="1:18" x14ac:dyDescent="0.35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</row>
    <row r="33" spans="1:14" x14ac:dyDescent="0.35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</row>
    <row r="34" spans="1:14" x14ac:dyDescent="0.35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</row>
    <row r="35" spans="1:14" x14ac:dyDescent="0.35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</row>
    <row r="36" spans="1:14" x14ac:dyDescent="0.35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</row>
    <row r="37" spans="1:14" x14ac:dyDescent="0.3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</row>
    <row r="38" spans="1:14" x14ac:dyDescent="0.35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</row>
    <row r="39" spans="1:14" x14ac:dyDescent="0.35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</row>
    <row r="40" spans="1:14" x14ac:dyDescent="0.35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</row>
    <row r="41" spans="1:14" x14ac:dyDescent="0.35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</row>
    <row r="42" spans="1:14" x14ac:dyDescent="0.35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C151F-2E3F-4FA5-AE88-ADCD77000BC4}">
  <sheetPr codeName="Foglio15"/>
  <dimension ref="A1:E481"/>
  <sheetViews>
    <sheetView workbookViewId="0">
      <selection activeCell="G17" sqref="G17"/>
    </sheetView>
  </sheetViews>
  <sheetFormatPr defaultRowHeight="14.5" x14ac:dyDescent="0.35"/>
  <cols>
    <col min="1" max="1" width="12.54296875" style="204" customWidth="1"/>
    <col min="2" max="2" width="14.6328125" style="204" customWidth="1"/>
    <col min="3" max="3" width="12.81640625" style="204" customWidth="1"/>
    <col min="4" max="4" width="12.08984375" style="204" customWidth="1"/>
    <col min="5" max="5" width="15.7265625" style="204" customWidth="1"/>
  </cols>
  <sheetData>
    <row r="1" spans="1:5" x14ac:dyDescent="0.35">
      <c r="A1" s="243" t="s">
        <v>232</v>
      </c>
      <c r="B1" s="243" t="s">
        <v>213</v>
      </c>
      <c r="C1" s="243" t="s">
        <v>233</v>
      </c>
      <c r="D1" s="243" t="s">
        <v>234</v>
      </c>
      <c r="E1" s="243" t="s">
        <v>235</v>
      </c>
    </row>
    <row r="2" spans="1:5" x14ac:dyDescent="0.35">
      <c r="A2" s="244">
        <v>5.2318800000000003</v>
      </c>
      <c r="B2" s="244" t="s">
        <v>236</v>
      </c>
      <c r="C2" s="244" t="s">
        <v>237</v>
      </c>
      <c r="D2" s="244" t="s">
        <v>165</v>
      </c>
      <c r="E2" s="244" t="s">
        <v>112</v>
      </c>
    </row>
    <row r="3" spans="1:5" x14ac:dyDescent="0.35">
      <c r="A3" s="244">
        <v>6.23116</v>
      </c>
      <c r="B3" s="244" t="s">
        <v>236</v>
      </c>
      <c r="C3" s="244" t="s">
        <v>237</v>
      </c>
      <c r="D3" s="244" t="s">
        <v>165</v>
      </c>
      <c r="E3" s="244" t="s">
        <v>112</v>
      </c>
    </row>
    <row r="4" spans="1:5" x14ac:dyDescent="0.35">
      <c r="A4" s="244">
        <v>4.91906</v>
      </c>
      <c r="B4" s="244" t="s">
        <v>236</v>
      </c>
      <c r="C4" s="244" t="s">
        <v>237</v>
      </c>
      <c r="D4" s="244" t="s">
        <v>165</v>
      </c>
      <c r="E4" s="244" t="s">
        <v>112</v>
      </c>
    </row>
    <row r="5" spans="1:5" x14ac:dyDescent="0.35">
      <c r="A5" s="244">
        <v>4.84572</v>
      </c>
      <c r="B5" s="244" t="s">
        <v>236</v>
      </c>
      <c r="C5" s="244" t="s">
        <v>237</v>
      </c>
      <c r="D5" s="244" t="s">
        <v>165</v>
      </c>
      <c r="E5" s="244" t="s">
        <v>112</v>
      </c>
    </row>
    <row r="6" spans="1:5" x14ac:dyDescent="0.35">
      <c r="A6" s="244">
        <v>4.80227</v>
      </c>
      <c r="B6" s="244" t="s">
        <v>236</v>
      </c>
      <c r="C6" s="244" t="s">
        <v>237</v>
      </c>
      <c r="D6" s="244" t="s">
        <v>165</v>
      </c>
      <c r="E6" s="244" t="s">
        <v>112</v>
      </c>
    </row>
    <row r="7" spans="1:5" x14ac:dyDescent="0.35">
      <c r="A7" s="244">
        <v>6.2491300000000001</v>
      </c>
      <c r="B7" s="244" t="s">
        <v>236</v>
      </c>
      <c r="C7" s="244" t="s">
        <v>237</v>
      </c>
      <c r="D7" s="244" t="s">
        <v>165</v>
      </c>
      <c r="E7" s="244" t="s">
        <v>112</v>
      </c>
    </row>
    <row r="8" spans="1:5" x14ac:dyDescent="0.35">
      <c r="A8" s="244">
        <v>6.1839500000000003</v>
      </c>
      <c r="B8" s="244" t="s">
        <v>236</v>
      </c>
      <c r="C8" s="244" t="s">
        <v>237</v>
      </c>
      <c r="D8" s="244" t="s">
        <v>165</v>
      </c>
      <c r="E8" s="244" t="s">
        <v>112</v>
      </c>
    </row>
    <row r="9" spans="1:5" x14ac:dyDescent="0.35">
      <c r="A9" s="244">
        <v>4.6670800000000003</v>
      </c>
      <c r="B9" s="244" t="s">
        <v>236</v>
      </c>
      <c r="C9" s="244" t="s">
        <v>237</v>
      </c>
      <c r="D9" s="244" t="s">
        <v>165</v>
      </c>
      <c r="E9" s="244" t="s">
        <v>112</v>
      </c>
    </row>
    <row r="10" spans="1:5" x14ac:dyDescent="0.35">
      <c r="A10" s="244">
        <v>3.99621</v>
      </c>
      <c r="B10" s="244" t="s">
        <v>236</v>
      </c>
      <c r="C10" s="244" t="s">
        <v>237</v>
      </c>
      <c r="D10" s="244" t="s">
        <v>165</v>
      </c>
      <c r="E10" s="244" t="s">
        <v>112</v>
      </c>
    </row>
    <row r="11" spans="1:5" x14ac:dyDescent="0.35">
      <c r="A11" s="244">
        <v>5.0072400000000004</v>
      </c>
      <c r="B11" s="244" t="s">
        <v>236</v>
      </c>
      <c r="C11" s="244" t="s">
        <v>237</v>
      </c>
      <c r="D11" s="244" t="s">
        <v>165</v>
      </c>
      <c r="E11" s="244" t="s">
        <v>112</v>
      </c>
    </row>
    <row r="12" spans="1:5" x14ac:dyDescent="0.35">
      <c r="A12" s="245">
        <v>3.6212399999999998</v>
      </c>
      <c r="B12" s="245" t="s">
        <v>236</v>
      </c>
      <c r="C12" s="245" t="s">
        <v>237</v>
      </c>
      <c r="D12" s="245" t="s">
        <v>166</v>
      </c>
      <c r="E12" s="245" t="s">
        <v>162</v>
      </c>
    </row>
    <row r="13" spans="1:5" x14ac:dyDescent="0.35">
      <c r="A13" s="245">
        <v>3.98292</v>
      </c>
      <c r="B13" s="245" t="s">
        <v>236</v>
      </c>
      <c r="C13" s="245" t="s">
        <v>237</v>
      </c>
      <c r="D13" s="245" t="s">
        <v>166</v>
      </c>
      <c r="E13" s="245" t="s">
        <v>162</v>
      </c>
    </row>
    <row r="14" spans="1:5" x14ac:dyDescent="0.35">
      <c r="A14" s="245">
        <v>3.4027099999999999</v>
      </c>
      <c r="B14" s="245" t="s">
        <v>236</v>
      </c>
      <c r="C14" s="245" t="s">
        <v>237</v>
      </c>
      <c r="D14" s="245" t="s">
        <v>166</v>
      </c>
      <c r="E14" s="245" t="s">
        <v>162</v>
      </c>
    </row>
    <row r="15" spans="1:5" x14ac:dyDescent="0.35">
      <c r="A15" s="245">
        <v>3.3951099999999999</v>
      </c>
      <c r="B15" s="245" t="s">
        <v>236</v>
      </c>
      <c r="C15" s="245" t="s">
        <v>237</v>
      </c>
      <c r="D15" s="245" t="s">
        <v>166</v>
      </c>
      <c r="E15" s="245" t="s">
        <v>162</v>
      </c>
    </row>
    <row r="16" spans="1:5" x14ac:dyDescent="0.35">
      <c r="A16" s="245">
        <v>3.47214</v>
      </c>
      <c r="B16" s="245" t="s">
        <v>236</v>
      </c>
      <c r="C16" s="245" t="s">
        <v>237</v>
      </c>
      <c r="D16" s="245" t="s">
        <v>166</v>
      </c>
      <c r="E16" s="245" t="s">
        <v>162</v>
      </c>
    </row>
    <row r="17" spans="1:5" x14ac:dyDescent="0.35">
      <c r="A17" s="245">
        <v>4.5309699999999999</v>
      </c>
      <c r="B17" s="245" t="s">
        <v>236</v>
      </c>
      <c r="C17" s="245" t="s">
        <v>237</v>
      </c>
      <c r="D17" s="245" t="s">
        <v>166</v>
      </c>
      <c r="E17" s="245" t="s">
        <v>162</v>
      </c>
    </row>
    <row r="18" spans="1:5" x14ac:dyDescent="0.35">
      <c r="A18" s="245">
        <v>3.7577500000000001</v>
      </c>
      <c r="B18" s="245" t="s">
        <v>236</v>
      </c>
      <c r="C18" s="245" t="s">
        <v>237</v>
      </c>
      <c r="D18" s="245" t="s">
        <v>166</v>
      </c>
      <c r="E18" s="245" t="s">
        <v>162</v>
      </c>
    </row>
    <row r="19" spans="1:5" x14ac:dyDescent="0.35">
      <c r="A19" s="245">
        <v>3.2705099999999998</v>
      </c>
      <c r="B19" s="245" t="s">
        <v>236</v>
      </c>
      <c r="C19" s="245" t="s">
        <v>237</v>
      </c>
      <c r="D19" s="245" t="s">
        <v>166</v>
      </c>
      <c r="E19" s="245" t="s">
        <v>162</v>
      </c>
    </row>
    <row r="20" spans="1:5" x14ac:dyDescent="0.35">
      <c r="A20" s="245">
        <v>3.0836399999999999</v>
      </c>
      <c r="B20" s="245" t="s">
        <v>236</v>
      </c>
      <c r="C20" s="245" t="s">
        <v>237</v>
      </c>
      <c r="D20" s="245" t="s">
        <v>166</v>
      </c>
      <c r="E20" s="245" t="s">
        <v>162</v>
      </c>
    </row>
    <row r="21" spans="1:5" x14ac:dyDescent="0.35">
      <c r="A21" s="245">
        <v>3.3315199999999998</v>
      </c>
      <c r="B21" s="245" t="s">
        <v>236</v>
      </c>
      <c r="C21" s="245" t="s">
        <v>237</v>
      </c>
      <c r="D21" s="245" t="s">
        <v>166</v>
      </c>
      <c r="E21" s="245" t="s">
        <v>162</v>
      </c>
    </row>
    <row r="22" spans="1:5" x14ac:dyDescent="0.35">
      <c r="A22" s="246">
        <v>5.2465299999999999</v>
      </c>
      <c r="B22" s="246" t="s">
        <v>236</v>
      </c>
      <c r="C22" s="246" t="s">
        <v>237</v>
      </c>
      <c r="D22" s="246" t="s">
        <v>166</v>
      </c>
      <c r="E22" s="246" t="s">
        <v>112</v>
      </c>
    </row>
    <row r="23" spans="1:5" x14ac:dyDescent="0.35">
      <c r="A23" s="246">
        <v>6.1785100000000002</v>
      </c>
      <c r="B23" s="246" t="s">
        <v>236</v>
      </c>
      <c r="C23" s="246" t="s">
        <v>237</v>
      </c>
      <c r="D23" s="246" t="s">
        <v>166</v>
      </c>
      <c r="E23" s="246" t="s">
        <v>112</v>
      </c>
    </row>
    <row r="24" spans="1:5" x14ac:dyDescent="0.35">
      <c r="A24" s="246">
        <v>4.8678900000000001</v>
      </c>
      <c r="B24" s="246" t="s">
        <v>236</v>
      </c>
      <c r="C24" s="246" t="s">
        <v>237</v>
      </c>
      <c r="D24" s="246" t="s">
        <v>166</v>
      </c>
      <c r="E24" s="246" t="s">
        <v>112</v>
      </c>
    </row>
    <row r="25" spans="1:5" x14ac:dyDescent="0.35">
      <c r="A25" s="246">
        <v>4.9387299999999996</v>
      </c>
      <c r="B25" s="246" t="s">
        <v>236</v>
      </c>
      <c r="C25" s="246" t="s">
        <v>237</v>
      </c>
      <c r="D25" s="246" t="s">
        <v>166</v>
      </c>
      <c r="E25" s="246" t="s">
        <v>112</v>
      </c>
    </row>
    <row r="26" spans="1:5" x14ac:dyDescent="0.35">
      <c r="A26" s="246">
        <v>4.7139300000000004</v>
      </c>
      <c r="B26" s="246" t="s">
        <v>236</v>
      </c>
      <c r="C26" s="246" t="s">
        <v>237</v>
      </c>
      <c r="D26" s="246" t="s">
        <v>166</v>
      </c>
      <c r="E26" s="246" t="s">
        <v>112</v>
      </c>
    </row>
    <row r="27" spans="1:5" x14ac:dyDescent="0.35">
      <c r="A27" s="246">
        <v>6.0683100000000003</v>
      </c>
      <c r="B27" s="246" t="s">
        <v>236</v>
      </c>
      <c r="C27" s="246" t="s">
        <v>237</v>
      </c>
      <c r="D27" s="246" t="s">
        <v>166</v>
      </c>
      <c r="E27" s="246" t="s">
        <v>112</v>
      </c>
    </row>
    <row r="28" spans="1:5" x14ac:dyDescent="0.35">
      <c r="A28" s="246">
        <v>5.9776400000000001</v>
      </c>
      <c r="B28" s="246" t="s">
        <v>236</v>
      </c>
      <c r="C28" s="246" t="s">
        <v>237</v>
      </c>
      <c r="D28" s="246" t="s">
        <v>166</v>
      </c>
      <c r="E28" s="246" t="s">
        <v>112</v>
      </c>
    </row>
    <row r="29" spans="1:5" x14ac:dyDescent="0.35">
      <c r="A29" s="246">
        <v>4.7082699999999997</v>
      </c>
      <c r="B29" s="246" t="s">
        <v>236</v>
      </c>
      <c r="C29" s="246" t="s">
        <v>237</v>
      </c>
      <c r="D29" s="246" t="s">
        <v>166</v>
      </c>
      <c r="E29" s="246" t="s">
        <v>112</v>
      </c>
    </row>
    <row r="30" spans="1:5" x14ac:dyDescent="0.35">
      <c r="A30" s="246">
        <v>3.9889899999999998</v>
      </c>
      <c r="B30" s="246" t="s">
        <v>236</v>
      </c>
      <c r="C30" s="246" t="s">
        <v>237</v>
      </c>
      <c r="D30" s="246" t="s">
        <v>166</v>
      </c>
      <c r="E30" s="246" t="s">
        <v>112</v>
      </c>
    </row>
    <row r="31" spans="1:5" x14ac:dyDescent="0.35">
      <c r="A31" s="246">
        <v>4.9966799999999996</v>
      </c>
      <c r="B31" s="246" t="s">
        <v>236</v>
      </c>
      <c r="C31" s="246" t="s">
        <v>237</v>
      </c>
      <c r="D31" s="246" t="s">
        <v>166</v>
      </c>
      <c r="E31" s="246" t="s">
        <v>112</v>
      </c>
    </row>
    <row r="32" spans="1:5" x14ac:dyDescent="0.35">
      <c r="A32" s="247">
        <v>3.6268799999999999</v>
      </c>
      <c r="B32" s="247" t="s">
        <v>236</v>
      </c>
      <c r="C32" s="247" t="s">
        <v>237</v>
      </c>
      <c r="D32" s="247" t="s">
        <v>165</v>
      </c>
      <c r="E32" s="247" t="s">
        <v>162</v>
      </c>
    </row>
    <row r="33" spans="1:5" x14ac:dyDescent="0.35">
      <c r="A33" s="247">
        <v>3.97478</v>
      </c>
      <c r="B33" s="247" t="s">
        <v>236</v>
      </c>
      <c r="C33" s="247" t="s">
        <v>237</v>
      </c>
      <c r="D33" s="247" t="s">
        <v>165</v>
      </c>
      <c r="E33" s="247" t="s">
        <v>162</v>
      </c>
    </row>
    <row r="34" spans="1:5" x14ac:dyDescent="0.35">
      <c r="A34" s="247">
        <v>3.45872</v>
      </c>
      <c r="B34" s="247" t="s">
        <v>236</v>
      </c>
      <c r="C34" s="247" t="s">
        <v>237</v>
      </c>
      <c r="D34" s="247" t="s">
        <v>165</v>
      </c>
      <c r="E34" s="247" t="s">
        <v>162</v>
      </c>
    </row>
    <row r="35" spans="1:5" x14ac:dyDescent="0.35">
      <c r="A35" s="247">
        <v>3.39513</v>
      </c>
      <c r="B35" s="247" t="s">
        <v>236</v>
      </c>
      <c r="C35" s="247" t="s">
        <v>237</v>
      </c>
      <c r="D35" s="247" t="s">
        <v>165</v>
      </c>
      <c r="E35" s="247" t="s">
        <v>162</v>
      </c>
    </row>
    <row r="36" spans="1:5" x14ac:dyDescent="0.35">
      <c r="A36" s="247">
        <v>3.4623200000000001</v>
      </c>
      <c r="B36" s="247" t="s">
        <v>236</v>
      </c>
      <c r="C36" s="247" t="s">
        <v>237</v>
      </c>
      <c r="D36" s="247" t="s">
        <v>165</v>
      </c>
      <c r="E36" s="247" t="s">
        <v>162</v>
      </c>
    </row>
    <row r="37" spans="1:5" x14ac:dyDescent="0.35">
      <c r="A37" s="247">
        <v>4.4294099999999998</v>
      </c>
      <c r="B37" s="247" t="s">
        <v>236</v>
      </c>
      <c r="C37" s="247" t="s">
        <v>237</v>
      </c>
      <c r="D37" s="247" t="s">
        <v>165</v>
      </c>
      <c r="E37" s="247" t="s">
        <v>162</v>
      </c>
    </row>
    <row r="38" spans="1:5" x14ac:dyDescent="0.35">
      <c r="A38" s="247">
        <v>3.76884</v>
      </c>
      <c r="B38" s="247" t="s">
        <v>236</v>
      </c>
      <c r="C38" s="247" t="s">
        <v>237</v>
      </c>
      <c r="D38" s="247" t="s">
        <v>165</v>
      </c>
      <c r="E38" s="247" t="s">
        <v>162</v>
      </c>
    </row>
    <row r="39" spans="1:5" x14ac:dyDescent="0.35">
      <c r="A39" s="247">
        <v>3.2810899999999998</v>
      </c>
      <c r="B39" s="247" t="s">
        <v>236</v>
      </c>
      <c r="C39" s="247" t="s">
        <v>237</v>
      </c>
      <c r="D39" s="247" t="s">
        <v>165</v>
      </c>
      <c r="E39" s="247" t="s">
        <v>162</v>
      </c>
    </row>
    <row r="40" spans="1:5" x14ac:dyDescent="0.35">
      <c r="A40" s="247">
        <v>3.0836399999999999</v>
      </c>
      <c r="B40" s="247" t="s">
        <v>236</v>
      </c>
      <c r="C40" s="247" t="s">
        <v>237</v>
      </c>
      <c r="D40" s="247" t="s">
        <v>165</v>
      </c>
      <c r="E40" s="247" t="s">
        <v>162</v>
      </c>
    </row>
    <row r="41" spans="1:5" x14ac:dyDescent="0.35">
      <c r="A41" s="247">
        <v>3.3513600000000001</v>
      </c>
      <c r="B41" s="247" t="s">
        <v>236</v>
      </c>
      <c r="C41" s="247" t="s">
        <v>237</v>
      </c>
      <c r="D41" s="247" t="s">
        <v>165</v>
      </c>
      <c r="E41" s="247" t="s">
        <v>162</v>
      </c>
    </row>
    <row r="42" spans="1:5" x14ac:dyDescent="0.35">
      <c r="A42" s="248">
        <v>4.9256000000000002</v>
      </c>
      <c r="B42" s="248" t="s">
        <v>236</v>
      </c>
      <c r="C42" s="248" t="s">
        <v>238</v>
      </c>
      <c r="D42" s="248" t="s">
        <v>166</v>
      </c>
      <c r="E42" s="248" t="s">
        <v>112</v>
      </c>
    </row>
    <row r="43" spans="1:5" x14ac:dyDescent="0.35">
      <c r="A43" s="248">
        <v>5.9166699999999999</v>
      </c>
      <c r="B43" s="248" t="s">
        <v>236</v>
      </c>
      <c r="C43" s="248" t="s">
        <v>238</v>
      </c>
      <c r="D43" s="248" t="s">
        <v>166</v>
      </c>
      <c r="E43" s="248" t="s">
        <v>112</v>
      </c>
    </row>
    <row r="44" spans="1:5" x14ac:dyDescent="0.35">
      <c r="A44" s="248">
        <v>4.8729500000000003</v>
      </c>
      <c r="B44" s="248" t="s">
        <v>236</v>
      </c>
      <c r="C44" s="248" t="s">
        <v>238</v>
      </c>
      <c r="D44" s="248" t="s">
        <v>166</v>
      </c>
      <c r="E44" s="248" t="s">
        <v>112</v>
      </c>
    </row>
    <row r="45" spans="1:5" x14ac:dyDescent="0.35">
      <c r="A45" s="248">
        <v>4.9160300000000001</v>
      </c>
      <c r="B45" s="248" t="s">
        <v>236</v>
      </c>
      <c r="C45" s="248" t="s">
        <v>238</v>
      </c>
      <c r="D45" s="248" t="s">
        <v>166</v>
      </c>
      <c r="E45" s="248" t="s">
        <v>112</v>
      </c>
    </row>
    <row r="46" spans="1:5" x14ac:dyDescent="0.35">
      <c r="A46" s="248">
        <v>4.7282500000000001</v>
      </c>
      <c r="B46" s="248" t="s">
        <v>236</v>
      </c>
      <c r="C46" s="248" t="s">
        <v>238</v>
      </c>
      <c r="D46" s="248" t="s">
        <v>166</v>
      </c>
      <c r="E46" s="248" t="s">
        <v>112</v>
      </c>
    </row>
    <row r="47" spans="1:5" x14ac:dyDescent="0.35">
      <c r="A47" s="248">
        <v>5.6802400000000004</v>
      </c>
      <c r="B47" s="248" t="s">
        <v>236</v>
      </c>
      <c r="C47" s="248" t="s">
        <v>238</v>
      </c>
      <c r="D47" s="248" t="s">
        <v>166</v>
      </c>
      <c r="E47" s="248" t="s">
        <v>112</v>
      </c>
    </row>
    <row r="48" spans="1:5" x14ac:dyDescent="0.35">
      <c r="A48" s="248">
        <v>5.94963</v>
      </c>
      <c r="B48" s="248" t="s">
        <v>236</v>
      </c>
      <c r="C48" s="248" t="s">
        <v>238</v>
      </c>
      <c r="D48" s="248" t="s">
        <v>166</v>
      </c>
      <c r="E48" s="248" t="s">
        <v>112</v>
      </c>
    </row>
    <row r="49" spans="1:5" x14ac:dyDescent="0.35">
      <c r="A49" s="248">
        <v>4.5377599999999996</v>
      </c>
      <c r="B49" s="248" t="s">
        <v>236</v>
      </c>
      <c r="C49" s="248" t="s">
        <v>238</v>
      </c>
      <c r="D49" s="248" t="s">
        <v>166</v>
      </c>
      <c r="E49" s="248" t="s">
        <v>112</v>
      </c>
    </row>
    <row r="50" spans="1:5" x14ac:dyDescent="0.35">
      <c r="A50" s="248">
        <v>3.9702700000000002</v>
      </c>
      <c r="B50" s="248" t="s">
        <v>236</v>
      </c>
      <c r="C50" s="248" t="s">
        <v>238</v>
      </c>
      <c r="D50" s="248" t="s">
        <v>166</v>
      </c>
      <c r="E50" s="248" t="s">
        <v>112</v>
      </c>
    </row>
    <row r="51" spans="1:5" x14ac:dyDescent="0.35">
      <c r="A51" s="248">
        <v>5.0024300000000004</v>
      </c>
      <c r="B51" s="248" t="s">
        <v>236</v>
      </c>
      <c r="C51" s="248" t="s">
        <v>238</v>
      </c>
      <c r="D51" s="248" t="s">
        <v>166</v>
      </c>
      <c r="E51" s="248" t="s">
        <v>112</v>
      </c>
    </row>
    <row r="52" spans="1:5" x14ac:dyDescent="0.35">
      <c r="A52" s="249">
        <v>3.57959</v>
      </c>
      <c r="B52" s="249" t="s">
        <v>236</v>
      </c>
      <c r="C52" s="249" t="s">
        <v>238</v>
      </c>
      <c r="D52" s="249" t="s">
        <v>165</v>
      </c>
      <c r="E52" s="249" t="s">
        <v>162</v>
      </c>
    </row>
    <row r="53" spans="1:5" x14ac:dyDescent="0.35">
      <c r="A53" s="249">
        <v>3.9254799999999999</v>
      </c>
      <c r="B53" s="249" t="s">
        <v>236</v>
      </c>
      <c r="C53" s="249" t="s">
        <v>238</v>
      </c>
      <c r="D53" s="249" t="s">
        <v>165</v>
      </c>
      <c r="E53" s="249" t="s">
        <v>162</v>
      </c>
    </row>
    <row r="54" spans="1:5" x14ac:dyDescent="0.35">
      <c r="A54" s="249">
        <v>3.3898999999999999</v>
      </c>
      <c r="B54" s="249" t="s">
        <v>236</v>
      </c>
      <c r="C54" s="249" t="s">
        <v>238</v>
      </c>
      <c r="D54" s="249" t="s">
        <v>165</v>
      </c>
      <c r="E54" s="249" t="s">
        <v>162</v>
      </c>
    </row>
    <row r="55" spans="1:5" x14ac:dyDescent="0.35">
      <c r="A55" s="249">
        <v>3.4014500000000001</v>
      </c>
      <c r="B55" s="249" t="s">
        <v>236</v>
      </c>
      <c r="C55" s="249" t="s">
        <v>238</v>
      </c>
      <c r="D55" s="249" t="s">
        <v>165</v>
      </c>
      <c r="E55" s="249" t="s">
        <v>162</v>
      </c>
    </row>
    <row r="56" spans="1:5" x14ac:dyDescent="0.35">
      <c r="A56" s="249">
        <v>3.4373800000000001</v>
      </c>
      <c r="B56" s="249" t="s">
        <v>236</v>
      </c>
      <c r="C56" s="249" t="s">
        <v>238</v>
      </c>
      <c r="D56" s="249" t="s">
        <v>165</v>
      </c>
      <c r="E56" s="249" t="s">
        <v>162</v>
      </c>
    </row>
    <row r="57" spans="1:5" x14ac:dyDescent="0.35">
      <c r="A57" s="249">
        <v>4.4093200000000001</v>
      </c>
      <c r="B57" s="249" t="s">
        <v>236</v>
      </c>
      <c r="C57" s="249" t="s">
        <v>238</v>
      </c>
      <c r="D57" s="249" t="s">
        <v>165</v>
      </c>
      <c r="E57" s="249" t="s">
        <v>162</v>
      </c>
    </row>
    <row r="58" spans="1:5" x14ac:dyDescent="0.35">
      <c r="A58" s="249">
        <v>3.7265000000000001</v>
      </c>
      <c r="B58" s="249" t="s">
        <v>236</v>
      </c>
      <c r="C58" s="249" t="s">
        <v>238</v>
      </c>
      <c r="D58" s="249" t="s">
        <v>165</v>
      </c>
      <c r="E58" s="249" t="s">
        <v>162</v>
      </c>
    </row>
    <row r="59" spans="1:5" x14ac:dyDescent="0.35">
      <c r="A59" s="249">
        <v>3.2583099999999998</v>
      </c>
      <c r="B59" s="249" t="s">
        <v>236</v>
      </c>
      <c r="C59" s="249" t="s">
        <v>238</v>
      </c>
      <c r="D59" s="249" t="s">
        <v>165</v>
      </c>
      <c r="E59" s="249" t="s">
        <v>162</v>
      </c>
    </row>
    <row r="60" spans="1:5" x14ac:dyDescent="0.35">
      <c r="A60" s="249">
        <v>3.0834100000000002</v>
      </c>
      <c r="B60" s="249" t="s">
        <v>236</v>
      </c>
      <c r="C60" s="249" t="s">
        <v>238</v>
      </c>
      <c r="D60" s="249" t="s">
        <v>165</v>
      </c>
      <c r="E60" s="249" t="s">
        <v>162</v>
      </c>
    </row>
    <row r="61" spans="1:5" x14ac:dyDescent="0.35">
      <c r="A61" s="249">
        <v>3.3351799999999998</v>
      </c>
      <c r="B61" s="249" t="s">
        <v>236</v>
      </c>
      <c r="C61" s="249" t="s">
        <v>238</v>
      </c>
      <c r="D61" s="249" t="s">
        <v>165</v>
      </c>
      <c r="E61" s="249" t="s">
        <v>162</v>
      </c>
    </row>
    <row r="62" spans="1:5" x14ac:dyDescent="0.35">
      <c r="A62" s="244">
        <v>4.6281800000000004</v>
      </c>
      <c r="B62" s="244" t="s">
        <v>236</v>
      </c>
      <c r="C62" s="244" t="s">
        <v>238</v>
      </c>
      <c r="D62" s="244" t="s">
        <v>165</v>
      </c>
      <c r="E62" s="244" t="s">
        <v>112</v>
      </c>
    </row>
    <row r="63" spans="1:5" x14ac:dyDescent="0.35">
      <c r="A63" s="244">
        <v>5.8174299999999999</v>
      </c>
      <c r="B63" s="244" t="s">
        <v>236</v>
      </c>
      <c r="C63" s="244" t="s">
        <v>238</v>
      </c>
      <c r="D63" s="244" t="s">
        <v>165</v>
      </c>
      <c r="E63" s="244" t="s">
        <v>112</v>
      </c>
    </row>
    <row r="64" spans="1:5" x14ac:dyDescent="0.35">
      <c r="A64" s="244">
        <v>4.7254100000000001</v>
      </c>
      <c r="B64" s="244" t="s">
        <v>236</v>
      </c>
      <c r="C64" s="244" t="s">
        <v>238</v>
      </c>
      <c r="D64" s="244" t="s">
        <v>165</v>
      </c>
      <c r="E64" s="244" t="s">
        <v>112</v>
      </c>
    </row>
    <row r="65" spans="1:5" x14ac:dyDescent="0.35">
      <c r="A65" s="244">
        <v>4.72546</v>
      </c>
      <c r="B65" s="244" t="s">
        <v>236</v>
      </c>
      <c r="C65" s="244" t="s">
        <v>238</v>
      </c>
      <c r="D65" s="244" t="s">
        <v>165</v>
      </c>
      <c r="E65" s="244" t="s">
        <v>112</v>
      </c>
    </row>
    <row r="66" spans="1:5" x14ac:dyDescent="0.35">
      <c r="A66" s="244">
        <v>4.6973500000000001</v>
      </c>
      <c r="B66" s="244" t="s">
        <v>236</v>
      </c>
      <c r="C66" s="244" t="s">
        <v>238</v>
      </c>
      <c r="D66" s="244" t="s">
        <v>165</v>
      </c>
      <c r="E66" s="244" t="s">
        <v>112</v>
      </c>
    </row>
    <row r="67" spans="1:5" x14ac:dyDescent="0.35">
      <c r="A67" s="244">
        <v>5.4314999999999998</v>
      </c>
      <c r="B67" s="244" t="s">
        <v>236</v>
      </c>
      <c r="C67" s="244" t="s">
        <v>238</v>
      </c>
      <c r="D67" s="244" t="s">
        <v>165</v>
      </c>
      <c r="E67" s="244" t="s">
        <v>112</v>
      </c>
    </row>
    <row r="68" spans="1:5" x14ac:dyDescent="0.35">
      <c r="A68" s="244">
        <v>5.8294899999999998</v>
      </c>
      <c r="B68" s="244" t="s">
        <v>236</v>
      </c>
      <c r="C68" s="244" t="s">
        <v>238</v>
      </c>
      <c r="D68" s="244" t="s">
        <v>165</v>
      </c>
      <c r="E68" s="244" t="s">
        <v>112</v>
      </c>
    </row>
    <row r="69" spans="1:5" x14ac:dyDescent="0.35">
      <c r="A69" s="244">
        <v>4.4450200000000004</v>
      </c>
      <c r="B69" s="244" t="s">
        <v>236</v>
      </c>
      <c r="C69" s="244" t="s">
        <v>238</v>
      </c>
      <c r="D69" s="244" t="s">
        <v>165</v>
      </c>
      <c r="E69" s="244" t="s">
        <v>112</v>
      </c>
    </row>
    <row r="70" spans="1:5" x14ac:dyDescent="0.35">
      <c r="A70" s="244">
        <v>3.9191500000000001</v>
      </c>
      <c r="B70" s="244" t="s">
        <v>236</v>
      </c>
      <c r="C70" s="244" t="s">
        <v>238</v>
      </c>
      <c r="D70" s="244" t="s">
        <v>165</v>
      </c>
      <c r="E70" s="244" t="s">
        <v>112</v>
      </c>
    </row>
    <row r="71" spans="1:5" x14ac:dyDescent="0.35">
      <c r="A71" s="244">
        <v>4.7852800000000002</v>
      </c>
      <c r="B71" s="244" t="s">
        <v>236</v>
      </c>
      <c r="C71" s="244" t="s">
        <v>238</v>
      </c>
      <c r="D71" s="244" t="s">
        <v>165</v>
      </c>
      <c r="E71" s="244" t="s">
        <v>112</v>
      </c>
    </row>
    <row r="72" spans="1:5" x14ac:dyDescent="0.35">
      <c r="A72" s="249">
        <v>3.5790299999999999</v>
      </c>
      <c r="B72" s="249" t="s">
        <v>236</v>
      </c>
      <c r="C72" s="249" t="s">
        <v>238</v>
      </c>
      <c r="D72" s="249" t="s">
        <v>166</v>
      </c>
      <c r="E72" s="249" t="s">
        <v>162</v>
      </c>
    </row>
    <row r="73" spans="1:5" x14ac:dyDescent="0.35">
      <c r="A73" s="249">
        <v>3.94529</v>
      </c>
      <c r="B73" s="249" t="s">
        <v>236</v>
      </c>
      <c r="C73" s="249" t="s">
        <v>238</v>
      </c>
      <c r="D73" s="249" t="s">
        <v>166</v>
      </c>
      <c r="E73" s="249" t="s">
        <v>162</v>
      </c>
    </row>
    <row r="74" spans="1:5" x14ac:dyDescent="0.35">
      <c r="A74" s="249">
        <v>3.4040400000000002</v>
      </c>
      <c r="B74" s="249" t="s">
        <v>236</v>
      </c>
      <c r="C74" s="249" t="s">
        <v>238</v>
      </c>
      <c r="D74" s="249" t="s">
        <v>166</v>
      </c>
      <c r="E74" s="249" t="s">
        <v>162</v>
      </c>
    </row>
    <row r="75" spans="1:5" x14ac:dyDescent="0.35">
      <c r="A75" s="249">
        <v>3.4308299999999998</v>
      </c>
      <c r="B75" s="249" t="s">
        <v>236</v>
      </c>
      <c r="C75" s="249" t="s">
        <v>238</v>
      </c>
      <c r="D75" s="249" t="s">
        <v>166</v>
      </c>
      <c r="E75" s="249" t="s">
        <v>162</v>
      </c>
    </row>
    <row r="76" spans="1:5" x14ac:dyDescent="0.35">
      <c r="A76" s="249">
        <v>3.7105000000000001</v>
      </c>
      <c r="B76" s="249" t="s">
        <v>236</v>
      </c>
      <c r="C76" s="249" t="s">
        <v>238</v>
      </c>
      <c r="D76" s="249" t="s">
        <v>166</v>
      </c>
      <c r="E76" s="249" t="s">
        <v>162</v>
      </c>
    </row>
    <row r="77" spans="1:5" x14ac:dyDescent="0.35">
      <c r="A77" s="249">
        <v>4.4929399999999999</v>
      </c>
      <c r="B77" s="249" t="s">
        <v>236</v>
      </c>
      <c r="C77" s="249" t="s">
        <v>238</v>
      </c>
      <c r="D77" s="249" t="s">
        <v>166</v>
      </c>
      <c r="E77" s="249" t="s">
        <v>162</v>
      </c>
    </row>
    <row r="78" spans="1:5" x14ac:dyDescent="0.35">
      <c r="A78" s="249">
        <v>3.76668</v>
      </c>
      <c r="B78" s="249" t="s">
        <v>236</v>
      </c>
      <c r="C78" s="249" t="s">
        <v>238</v>
      </c>
      <c r="D78" s="249" t="s">
        <v>166</v>
      </c>
      <c r="E78" s="249" t="s">
        <v>162</v>
      </c>
    </row>
    <row r="79" spans="1:5" x14ac:dyDescent="0.35">
      <c r="A79" s="249">
        <v>3.2515999999999998</v>
      </c>
      <c r="B79" s="249" t="s">
        <v>236</v>
      </c>
      <c r="C79" s="249" t="s">
        <v>238</v>
      </c>
      <c r="D79" s="249" t="s">
        <v>166</v>
      </c>
      <c r="E79" s="249" t="s">
        <v>162</v>
      </c>
    </row>
    <row r="80" spans="1:5" x14ac:dyDescent="0.35">
      <c r="A80" s="249">
        <v>3.0816400000000002</v>
      </c>
      <c r="B80" s="249" t="s">
        <v>236</v>
      </c>
      <c r="C80" s="249" t="s">
        <v>238</v>
      </c>
      <c r="D80" s="249" t="s">
        <v>166</v>
      </c>
      <c r="E80" s="249" t="s">
        <v>162</v>
      </c>
    </row>
    <row r="81" spans="1:5" x14ac:dyDescent="0.35">
      <c r="A81" s="249">
        <v>3.3448600000000002</v>
      </c>
      <c r="B81" s="249" t="s">
        <v>236</v>
      </c>
      <c r="C81" s="249" t="s">
        <v>238</v>
      </c>
      <c r="D81" s="249" t="s">
        <v>166</v>
      </c>
      <c r="E81" s="249" t="s">
        <v>162</v>
      </c>
    </row>
    <row r="82" spans="1:5" x14ac:dyDescent="0.35">
      <c r="A82" s="250">
        <v>5.1405200000000004</v>
      </c>
      <c r="B82" s="250" t="s">
        <v>239</v>
      </c>
      <c r="C82" s="250" t="s">
        <v>237</v>
      </c>
      <c r="D82" s="250" t="s">
        <v>165</v>
      </c>
      <c r="E82" s="250" t="s">
        <v>112</v>
      </c>
    </row>
    <row r="83" spans="1:5" x14ac:dyDescent="0.35">
      <c r="A83" s="250">
        <v>6.5497800000000002</v>
      </c>
      <c r="B83" s="250" t="s">
        <v>239</v>
      </c>
      <c r="C83" s="250" t="s">
        <v>237</v>
      </c>
      <c r="D83" s="250" t="s">
        <v>165</v>
      </c>
      <c r="E83" s="250" t="s">
        <v>112</v>
      </c>
    </row>
    <row r="84" spans="1:5" x14ac:dyDescent="0.35">
      <c r="A84" s="250">
        <v>4.8916199999999996</v>
      </c>
      <c r="B84" s="250" t="s">
        <v>239</v>
      </c>
      <c r="C84" s="250" t="s">
        <v>237</v>
      </c>
      <c r="D84" s="250" t="s">
        <v>165</v>
      </c>
      <c r="E84" s="250" t="s">
        <v>112</v>
      </c>
    </row>
    <row r="85" spans="1:5" x14ac:dyDescent="0.35">
      <c r="A85" s="250">
        <v>4.8881600000000001</v>
      </c>
      <c r="B85" s="250" t="s">
        <v>239</v>
      </c>
      <c r="C85" s="250" t="s">
        <v>237</v>
      </c>
      <c r="D85" s="250" t="s">
        <v>165</v>
      </c>
      <c r="E85" s="250" t="s">
        <v>112</v>
      </c>
    </row>
    <row r="86" spans="1:5" x14ac:dyDescent="0.35">
      <c r="A86" s="250">
        <v>4.6359500000000002</v>
      </c>
      <c r="B86" s="250" t="s">
        <v>239</v>
      </c>
      <c r="C86" s="250" t="s">
        <v>237</v>
      </c>
      <c r="D86" s="250" t="s">
        <v>165</v>
      </c>
      <c r="E86" s="250" t="s">
        <v>112</v>
      </c>
    </row>
    <row r="87" spans="1:5" x14ac:dyDescent="0.35">
      <c r="A87" s="250">
        <v>6.5530900000000001</v>
      </c>
      <c r="B87" s="250" t="s">
        <v>239</v>
      </c>
      <c r="C87" s="250" t="s">
        <v>237</v>
      </c>
      <c r="D87" s="250" t="s">
        <v>165</v>
      </c>
      <c r="E87" s="250" t="s">
        <v>112</v>
      </c>
    </row>
    <row r="88" spans="1:5" x14ac:dyDescent="0.35">
      <c r="A88" s="250">
        <v>6.1559400000000002</v>
      </c>
      <c r="B88" s="250" t="s">
        <v>239</v>
      </c>
      <c r="C88" s="250" t="s">
        <v>237</v>
      </c>
      <c r="D88" s="250" t="s">
        <v>165</v>
      </c>
      <c r="E88" s="250" t="s">
        <v>112</v>
      </c>
    </row>
    <row r="89" spans="1:5" x14ac:dyDescent="0.35">
      <c r="A89" s="250">
        <v>4.8179600000000002</v>
      </c>
      <c r="B89" s="250" t="s">
        <v>239</v>
      </c>
      <c r="C89" s="250" t="s">
        <v>237</v>
      </c>
      <c r="D89" s="250" t="s">
        <v>165</v>
      </c>
      <c r="E89" s="250" t="s">
        <v>112</v>
      </c>
    </row>
    <row r="90" spans="1:5" x14ac:dyDescent="0.35">
      <c r="A90" s="250">
        <v>3.9971000000000001</v>
      </c>
      <c r="B90" s="250" t="s">
        <v>239</v>
      </c>
      <c r="C90" s="250" t="s">
        <v>237</v>
      </c>
      <c r="D90" s="250" t="s">
        <v>165</v>
      </c>
      <c r="E90" s="250" t="s">
        <v>112</v>
      </c>
    </row>
    <row r="91" spans="1:5" x14ac:dyDescent="0.35">
      <c r="A91" s="250">
        <v>4.9744299999999999</v>
      </c>
      <c r="B91" s="250" t="s">
        <v>239</v>
      </c>
      <c r="C91" s="250" t="s">
        <v>237</v>
      </c>
      <c r="D91" s="250" t="s">
        <v>165</v>
      </c>
      <c r="E91" s="250" t="s">
        <v>112</v>
      </c>
    </row>
    <row r="92" spans="1:5" x14ac:dyDescent="0.35">
      <c r="A92" s="245">
        <v>3.5933199999999998</v>
      </c>
      <c r="B92" s="245" t="s">
        <v>239</v>
      </c>
      <c r="C92" s="245" t="s">
        <v>237</v>
      </c>
      <c r="D92" s="245" t="s">
        <v>166</v>
      </c>
      <c r="E92" s="245" t="s">
        <v>162</v>
      </c>
    </row>
    <row r="93" spans="1:5" x14ac:dyDescent="0.35">
      <c r="A93" s="245">
        <v>4.2303800000000003</v>
      </c>
      <c r="B93" s="245" t="s">
        <v>239</v>
      </c>
      <c r="C93" s="245" t="s">
        <v>237</v>
      </c>
      <c r="D93" s="245" t="s">
        <v>166</v>
      </c>
      <c r="E93" s="245" t="s">
        <v>162</v>
      </c>
    </row>
    <row r="94" spans="1:5" x14ac:dyDescent="0.35">
      <c r="A94" s="245">
        <v>3.4662700000000002</v>
      </c>
      <c r="B94" s="245" t="s">
        <v>239</v>
      </c>
      <c r="C94" s="245" t="s">
        <v>237</v>
      </c>
      <c r="D94" s="245" t="s">
        <v>166</v>
      </c>
      <c r="E94" s="245" t="s">
        <v>162</v>
      </c>
    </row>
    <row r="95" spans="1:5" x14ac:dyDescent="0.35">
      <c r="A95" s="245">
        <v>3.39818</v>
      </c>
      <c r="B95" s="245" t="s">
        <v>239</v>
      </c>
      <c r="C95" s="245" t="s">
        <v>237</v>
      </c>
      <c r="D95" s="245" t="s">
        <v>166</v>
      </c>
      <c r="E95" s="245" t="s">
        <v>162</v>
      </c>
    </row>
    <row r="96" spans="1:5" x14ac:dyDescent="0.35">
      <c r="A96" s="245">
        <v>3.4475600000000002</v>
      </c>
      <c r="B96" s="245" t="s">
        <v>239</v>
      </c>
      <c r="C96" s="245" t="s">
        <v>237</v>
      </c>
      <c r="D96" s="245" t="s">
        <v>166</v>
      </c>
      <c r="E96" s="245" t="s">
        <v>162</v>
      </c>
    </row>
    <row r="97" spans="1:5" x14ac:dyDescent="0.35">
      <c r="A97" s="245">
        <v>4.5342399999999996</v>
      </c>
      <c r="B97" s="245" t="s">
        <v>239</v>
      </c>
      <c r="C97" s="245" t="s">
        <v>237</v>
      </c>
      <c r="D97" s="245" t="s">
        <v>166</v>
      </c>
      <c r="E97" s="245" t="s">
        <v>162</v>
      </c>
    </row>
    <row r="98" spans="1:5" x14ac:dyDescent="0.35">
      <c r="A98" s="245">
        <v>3.8588100000000001</v>
      </c>
      <c r="B98" s="245" t="s">
        <v>239</v>
      </c>
      <c r="C98" s="245" t="s">
        <v>237</v>
      </c>
      <c r="D98" s="245" t="s">
        <v>166</v>
      </c>
      <c r="E98" s="245" t="s">
        <v>162</v>
      </c>
    </row>
    <row r="99" spans="1:5" x14ac:dyDescent="0.35">
      <c r="A99" s="245">
        <v>3.26092</v>
      </c>
      <c r="B99" s="245" t="s">
        <v>239</v>
      </c>
      <c r="C99" s="245" t="s">
        <v>237</v>
      </c>
      <c r="D99" s="245" t="s">
        <v>166</v>
      </c>
      <c r="E99" s="245" t="s">
        <v>162</v>
      </c>
    </row>
    <row r="100" spans="1:5" x14ac:dyDescent="0.35">
      <c r="A100" s="245">
        <v>3.0860599999999998</v>
      </c>
      <c r="B100" s="245" t="s">
        <v>239</v>
      </c>
      <c r="C100" s="245" t="s">
        <v>237</v>
      </c>
      <c r="D100" s="245" t="s">
        <v>166</v>
      </c>
      <c r="E100" s="245" t="s">
        <v>162</v>
      </c>
    </row>
    <row r="101" spans="1:5" x14ac:dyDescent="0.35">
      <c r="A101" s="245">
        <v>3.3376399999999999</v>
      </c>
      <c r="B101" s="245" t="s">
        <v>239</v>
      </c>
      <c r="C101" s="245" t="s">
        <v>237</v>
      </c>
      <c r="D101" s="245" t="s">
        <v>166</v>
      </c>
      <c r="E101" s="245" t="s">
        <v>162</v>
      </c>
    </row>
    <row r="102" spans="1:5" x14ac:dyDescent="0.35">
      <c r="A102" s="251">
        <v>5.2226900000000001</v>
      </c>
      <c r="B102" s="251" t="s">
        <v>239</v>
      </c>
      <c r="C102" s="251" t="s">
        <v>237</v>
      </c>
      <c r="D102" s="251" t="s">
        <v>166</v>
      </c>
      <c r="E102" s="251" t="s">
        <v>112</v>
      </c>
    </row>
    <row r="103" spans="1:5" x14ac:dyDescent="0.35">
      <c r="A103" s="251">
        <v>7.0532500000000002</v>
      </c>
      <c r="B103" s="251" t="s">
        <v>239</v>
      </c>
      <c r="C103" s="251" t="s">
        <v>237</v>
      </c>
      <c r="D103" s="251" t="s">
        <v>166</v>
      </c>
      <c r="E103" s="251" t="s">
        <v>112</v>
      </c>
    </row>
    <row r="104" spans="1:5" x14ac:dyDescent="0.35">
      <c r="A104" s="251">
        <v>4.7583099999999998</v>
      </c>
      <c r="B104" s="251" t="s">
        <v>239</v>
      </c>
      <c r="C104" s="251" t="s">
        <v>237</v>
      </c>
      <c r="D104" s="251" t="s">
        <v>166</v>
      </c>
      <c r="E104" s="251" t="s">
        <v>112</v>
      </c>
    </row>
    <row r="105" spans="1:5" x14ac:dyDescent="0.35">
      <c r="A105" s="251">
        <v>4.8807900000000002</v>
      </c>
      <c r="B105" s="251" t="s">
        <v>239</v>
      </c>
      <c r="C105" s="251" t="s">
        <v>237</v>
      </c>
      <c r="D105" s="251" t="s">
        <v>166</v>
      </c>
      <c r="E105" s="251" t="s">
        <v>112</v>
      </c>
    </row>
    <row r="106" spans="1:5" x14ac:dyDescent="0.35">
      <c r="A106" s="251">
        <v>4.6646299999999998</v>
      </c>
      <c r="B106" s="251" t="s">
        <v>239</v>
      </c>
      <c r="C106" s="251" t="s">
        <v>237</v>
      </c>
      <c r="D106" s="251" t="s">
        <v>166</v>
      </c>
      <c r="E106" s="251" t="s">
        <v>112</v>
      </c>
    </row>
    <row r="107" spans="1:5" x14ac:dyDescent="0.35">
      <c r="A107" s="251">
        <v>6.4706900000000003</v>
      </c>
      <c r="B107" s="251" t="s">
        <v>239</v>
      </c>
      <c r="C107" s="251" t="s">
        <v>237</v>
      </c>
      <c r="D107" s="251" t="s">
        <v>166</v>
      </c>
      <c r="E107" s="251" t="s">
        <v>112</v>
      </c>
    </row>
    <row r="108" spans="1:5" x14ac:dyDescent="0.35">
      <c r="A108" s="251">
        <v>6.1706500000000002</v>
      </c>
      <c r="B108" s="251" t="s">
        <v>239</v>
      </c>
      <c r="C108" s="251" t="s">
        <v>237</v>
      </c>
      <c r="D108" s="251" t="s">
        <v>166</v>
      </c>
      <c r="E108" s="251" t="s">
        <v>112</v>
      </c>
    </row>
    <row r="109" spans="1:5" x14ac:dyDescent="0.35">
      <c r="A109" s="251">
        <v>4.6143000000000001</v>
      </c>
      <c r="B109" s="251" t="s">
        <v>239</v>
      </c>
      <c r="C109" s="251" t="s">
        <v>237</v>
      </c>
      <c r="D109" s="251" t="s">
        <v>166</v>
      </c>
      <c r="E109" s="251" t="s">
        <v>112</v>
      </c>
    </row>
    <row r="110" spans="1:5" x14ac:dyDescent="0.35">
      <c r="A110" s="251">
        <v>3.9940899999999999</v>
      </c>
      <c r="B110" s="251" t="s">
        <v>239</v>
      </c>
      <c r="C110" s="251" t="s">
        <v>237</v>
      </c>
      <c r="D110" s="251" t="s">
        <v>166</v>
      </c>
      <c r="E110" s="251" t="s">
        <v>112</v>
      </c>
    </row>
    <row r="111" spans="1:5" x14ac:dyDescent="0.35">
      <c r="A111" s="251">
        <v>4.9085000000000001</v>
      </c>
      <c r="B111" s="251" t="s">
        <v>239</v>
      </c>
      <c r="C111" s="251" t="s">
        <v>237</v>
      </c>
      <c r="D111" s="251" t="s">
        <v>166</v>
      </c>
      <c r="E111" s="251" t="s">
        <v>112</v>
      </c>
    </row>
    <row r="112" spans="1:5" x14ac:dyDescent="0.35">
      <c r="A112" s="252">
        <v>3.6105100000000001</v>
      </c>
      <c r="B112" s="252" t="s">
        <v>239</v>
      </c>
      <c r="C112" s="252" t="s">
        <v>237</v>
      </c>
      <c r="D112" s="252" t="s">
        <v>165</v>
      </c>
      <c r="E112" s="252" t="s">
        <v>162</v>
      </c>
    </row>
    <row r="113" spans="1:5" x14ac:dyDescent="0.35">
      <c r="A113" s="252">
        <v>3.9909699999999999</v>
      </c>
      <c r="B113" s="252" t="s">
        <v>239</v>
      </c>
      <c r="C113" s="252" t="s">
        <v>237</v>
      </c>
      <c r="D113" s="252" t="s">
        <v>165</v>
      </c>
      <c r="E113" s="252" t="s">
        <v>162</v>
      </c>
    </row>
    <row r="114" spans="1:5" x14ac:dyDescent="0.35">
      <c r="A114" s="252">
        <v>3.4535</v>
      </c>
      <c r="B114" s="252" t="s">
        <v>239</v>
      </c>
      <c r="C114" s="252" t="s">
        <v>237</v>
      </c>
      <c r="D114" s="252" t="s">
        <v>165</v>
      </c>
      <c r="E114" s="252" t="s">
        <v>162</v>
      </c>
    </row>
    <row r="115" spans="1:5" x14ac:dyDescent="0.35">
      <c r="A115" s="252">
        <v>3.4023599999999998</v>
      </c>
      <c r="B115" s="252" t="s">
        <v>239</v>
      </c>
      <c r="C115" s="252" t="s">
        <v>237</v>
      </c>
      <c r="D115" s="252" t="s">
        <v>165</v>
      </c>
      <c r="E115" s="252" t="s">
        <v>162</v>
      </c>
    </row>
    <row r="116" spans="1:5" x14ac:dyDescent="0.35">
      <c r="A116" s="252">
        <v>3.4499300000000002</v>
      </c>
      <c r="B116" s="252" t="s">
        <v>239</v>
      </c>
      <c r="C116" s="252" t="s">
        <v>237</v>
      </c>
      <c r="D116" s="252" t="s">
        <v>165</v>
      </c>
      <c r="E116" s="252" t="s">
        <v>162</v>
      </c>
    </row>
    <row r="117" spans="1:5" x14ac:dyDescent="0.35">
      <c r="A117" s="252">
        <v>4.5473400000000002</v>
      </c>
      <c r="B117" s="252" t="s">
        <v>239</v>
      </c>
      <c r="C117" s="252" t="s">
        <v>237</v>
      </c>
      <c r="D117" s="252" t="s">
        <v>165</v>
      </c>
      <c r="E117" s="252" t="s">
        <v>162</v>
      </c>
    </row>
    <row r="118" spans="1:5" x14ac:dyDescent="0.35">
      <c r="A118" s="252">
        <v>3.7914099999999999</v>
      </c>
      <c r="B118" s="252" t="s">
        <v>239</v>
      </c>
      <c r="C118" s="252" t="s">
        <v>237</v>
      </c>
      <c r="D118" s="252" t="s">
        <v>165</v>
      </c>
      <c r="E118" s="252" t="s">
        <v>162</v>
      </c>
    </row>
    <row r="119" spans="1:5" x14ac:dyDescent="0.35">
      <c r="A119" s="252">
        <v>3.2587600000000001</v>
      </c>
      <c r="B119" s="252" t="s">
        <v>239</v>
      </c>
      <c r="C119" s="252" t="s">
        <v>237</v>
      </c>
      <c r="D119" s="252" t="s">
        <v>165</v>
      </c>
      <c r="E119" s="252" t="s">
        <v>162</v>
      </c>
    </row>
    <row r="120" spans="1:5" x14ac:dyDescent="0.35">
      <c r="A120" s="252">
        <v>3.0835499999999998</v>
      </c>
      <c r="B120" s="252" t="s">
        <v>239</v>
      </c>
      <c r="C120" s="252" t="s">
        <v>237</v>
      </c>
      <c r="D120" s="252" t="s">
        <v>165</v>
      </c>
      <c r="E120" s="252" t="s">
        <v>162</v>
      </c>
    </row>
    <row r="121" spans="1:5" x14ac:dyDescent="0.35">
      <c r="A121" s="252">
        <v>3.3173599999999999</v>
      </c>
      <c r="B121" s="252" t="s">
        <v>239</v>
      </c>
      <c r="C121" s="252" t="s">
        <v>237</v>
      </c>
      <c r="D121" s="252" t="s">
        <v>165</v>
      </c>
      <c r="E121" s="252" t="s">
        <v>162</v>
      </c>
    </row>
    <row r="122" spans="1:5" x14ac:dyDescent="0.35">
      <c r="A122" s="253">
        <v>4.8372700000000002</v>
      </c>
      <c r="B122" s="253" t="s">
        <v>239</v>
      </c>
      <c r="C122" s="253" t="s">
        <v>238</v>
      </c>
      <c r="D122" s="253" t="s">
        <v>166</v>
      </c>
      <c r="E122" s="253" t="s">
        <v>112</v>
      </c>
    </row>
    <row r="123" spans="1:5" x14ac:dyDescent="0.35">
      <c r="A123" s="253">
        <v>5.6290199999999997</v>
      </c>
      <c r="B123" s="253" t="s">
        <v>239</v>
      </c>
      <c r="C123" s="253" t="s">
        <v>238</v>
      </c>
      <c r="D123" s="253" t="s">
        <v>166</v>
      </c>
      <c r="E123" s="253" t="s">
        <v>112</v>
      </c>
    </row>
    <row r="124" spans="1:5" x14ac:dyDescent="0.35">
      <c r="A124" s="253">
        <v>4.8321899999999998</v>
      </c>
      <c r="B124" s="253" t="s">
        <v>239</v>
      </c>
      <c r="C124" s="253" t="s">
        <v>238</v>
      </c>
      <c r="D124" s="253" t="s">
        <v>166</v>
      </c>
      <c r="E124" s="253" t="s">
        <v>112</v>
      </c>
    </row>
    <row r="125" spans="1:5" x14ac:dyDescent="0.35">
      <c r="A125" s="253">
        <v>4.9148100000000001</v>
      </c>
      <c r="B125" s="253" t="s">
        <v>239</v>
      </c>
      <c r="C125" s="253" t="s">
        <v>238</v>
      </c>
      <c r="D125" s="253" t="s">
        <v>166</v>
      </c>
      <c r="E125" s="253" t="s">
        <v>112</v>
      </c>
    </row>
    <row r="126" spans="1:5" x14ac:dyDescent="0.35">
      <c r="A126" s="253">
        <v>4.7246899999999998</v>
      </c>
      <c r="B126" s="253" t="s">
        <v>239</v>
      </c>
      <c r="C126" s="253" t="s">
        <v>238</v>
      </c>
      <c r="D126" s="253" t="s">
        <v>166</v>
      </c>
      <c r="E126" s="253" t="s">
        <v>112</v>
      </c>
    </row>
    <row r="127" spans="1:5" x14ac:dyDescent="0.35">
      <c r="A127" s="253">
        <v>5.7075699999999996</v>
      </c>
      <c r="B127" s="253" t="s">
        <v>239</v>
      </c>
      <c r="C127" s="253" t="s">
        <v>238</v>
      </c>
      <c r="D127" s="253" t="s">
        <v>166</v>
      </c>
      <c r="E127" s="253" t="s">
        <v>112</v>
      </c>
    </row>
    <row r="128" spans="1:5" x14ac:dyDescent="0.35">
      <c r="A128" s="253">
        <v>5.8940999999999999</v>
      </c>
      <c r="B128" s="253" t="s">
        <v>239</v>
      </c>
      <c r="C128" s="253" t="s">
        <v>238</v>
      </c>
      <c r="D128" s="253" t="s">
        <v>166</v>
      </c>
      <c r="E128" s="253" t="s">
        <v>112</v>
      </c>
    </row>
    <row r="129" spans="1:5" x14ac:dyDescent="0.35">
      <c r="A129" s="253">
        <v>4.5260499999999997</v>
      </c>
      <c r="B129" s="253" t="s">
        <v>239</v>
      </c>
      <c r="C129" s="253" t="s">
        <v>238</v>
      </c>
      <c r="D129" s="253" t="s">
        <v>166</v>
      </c>
      <c r="E129" s="253" t="s">
        <v>112</v>
      </c>
    </row>
    <row r="130" spans="1:5" x14ac:dyDescent="0.35">
      <c r="A130" s="253">
        <v>3.9711400000000001</v>
      </c>
      <c r="B130" s="253" t="s">
        <v>239</v>
      </c>
      <c r="C130" s="253" t="s">
        <v>238</v>
      </c>
      <c r="D130" s="253" t="s">
        <v>166</v>
      </c>
      <c r="E130" s="253" t="s">
        <v>112</v>
      </c>
    </row>
    <row r="131" spans="1:5" x14ac:dyDescent="0.35">
      <c r="A131" s="253">
        <v>5.03789</v>
      </c>
      <c r="B131" s="253" t="s">
        <v>239</v>
      </c>
      <c r="C131" s="253" t="s">
        <v>238</v>
      </c>
      <c r="D131" s="253" t="s">
        <v>166</v>
      </c>
      <c r="E131" s="253" t="s">
        <v>112</v>
      </c>
    </row>
    <row r="132" spans="1:5" x14ac:dyDescent="0.35">
      <c r="A132" s="254">
        <v>3.4517500000000001</v>
      </c>
      <c r="B132" s="254" t="s">
        <v>239</v>
      </c>
      <c r="C132" s="254" t="s">
        <v>238</v>
      </c>
      <c r="D132" s="254" t="s">
        <v>165</v>
      </c>
      <c r="E132" s="254" t="s">
        <v>162</v>
      </c>
    </row>
    <row r="133" spans="1:5" x14ac:dyDescent="0.35">
      <c r="A133" s="254">
        <v>3.8714900000000001</v>
      </c>
      <c r="B133" s="254" t="s">
        <v>239</v>
      </c>
      <c r="C133" s="254" t="s">
        <v>238</v>
      </c>
      <c r="D133" s="254" t="s">
        <v>165</v>
      </c>
      <c r="E133" s="254" t="s">
        <v>162</v>
      </c>
    </row>
    <row r="134" spans="1:5" x14ac:dyDescent="0.35">
      <c r="A134" s="254">
        <v>3.3816199999999998</v>
      </c>
      <c r="B134" s="254" t="s">
        <v>239</v>
      </c>
      <c r="C134" s="254" t="s">
        <v>238</v>
      </c>
      <c r="D134" s="254" t="s">
        <v>165</v>
      </c>
      <c r="E134" s="254" t="s">
        <v>162</v>
      </c>
    </row>
    <row r="135" spans="1:5" x14ac:dyDescent="0.35">
      <c r="A135" s="254">
        <v>3.3774799999999998</v>
      </c>
      <c r="B135" s="254" t="s">
        <v>239</v>
      </c>
      <c r="C135" s="254" t="s">
        <v>238</v>
      </c>
      <c r="D135" s="254" t="s">
        <v>165</v>
      </c>
      <c r="E135" s="254" t="s">
        <v>162</v>
      </c>
    </row>
    <row r="136" spans="1:5" x14ac:dyDescent="0.35">
      <c r="A136" s="254">
        <v>3.4726900000000001</v>
      </c>
      <c r="B136" s="254" t="s">
        <v>239</v>
      </c>
      <c r="C136" s="254" t="s">
        <v>238</v>
      </c>
      <c r="D136" s="254" t="s">
        <v>165</v>
      </c>
      <c r="E136" s="254" t="s">
        <v>162</v>
      </c>
    </row>
    <row r="137" spans="1:5" x14ac:dyDescent="0.35">
      <c r="A137" s="254">
        <v>4.3782500000000004</v>
      </c>
      <c r="B137" s="254" t="s">
        <v>239</v>
      </c>
      <c r="C137" s="254" t="s">
        <v>238</v>
      </c>
      <c r="D137" s="254" t="s">
        <v>165</v>
      </c>
      <c r="E137" s="254" t="s">
        <v>162</v>
      </c>
    </row>
    <row r="138" spans="1:5" x14ac:dyDescent="0.35">
      <c r="A138" s="254">
        <v>3.6576599999999999</v>
      </c>
      <c r="B138" s="254" t="s">
        <v>239</v>
      </c>
      <c r="C138" s="254" t="s">
        <v>238</v>
      </c>
      <c r="D138" s="254" t="s">
        <v>165</v>
      </c>
      <c r="E138" s="254" t="s">
        <v>162</v>
      </c>
    </row>
    <row r="139" spans="1:5" x14ac:dyDescent="0.35">
      <c r="A139" s="254">
        <v>3.2377099999999999</v>
      </c>
      <c r="B139" s="254" t="s">
        <v>239</v>
      </c>
      <c r="C139" s="254" t="s">
        <v>238</v>
      </c>
      <c r="D139" s="254" t="s">
        <v>165</v>
      </c>
      <c r="E139" s="254" t="s">
        <v>162</v>
      </c>
    </row>
    <row r="140" spans="1:5" x14ac:dyDescent="0.35">
      <c r="A140" s="254">
        <v>3.0760399999999999</v>
      </c>
      <c r="B140" s="254" t="s">
        <v>239</v>
      </c>
      <c r="C140" s="254" t="s">
        <v>238</v>
      </c>
      <c r="D140" s="254" t="s">
        <v>165</v>
      </c>
      <c r="E140" s="254" t="s">
        <v>162</v>
      </c>
    </row>
    <row r="141" spans="1:5" x14ac:dyDescent="0.35">
      <c r="A141" s="254">
        <v>3.2997899999999998</v>
      </c>
      <c r="B141" s="254" t="s">
        <v>239</v>
      </c>
      <c r="C141" s="254" t="s">
        <v>238</v>
      </c>
      <c r="D141" s="254" t="s">
        <v>165</v>
      </c>
      <c r="E141" s="254" t="s">
        <v>162</v>
      </c>
    </row>
    <row r="142" spans="1:5" x14ac:dyDescent="0.35">
      <c r="A142" s="255">
        <v>4.5961499999999997</v>
      </c>
      <c r="B142" s="255" t="s">
        <v>239</v>
      </c>
      <c r="C142" s="255" t="s">
        <v>238</v>
      </c>
      <c r="D142" s="255" t="s">
        <v>165</v>
      </c>
      <c r="E142" s="255" t="s">
        <v>112</v>
      </c>
    </row>
    <row r="143" spans="1:5" x14ac:dyDescent="0.35">
      <c r="A143" s="255">
        <v>5.6351500000000003</v>
      </c>
      <c r="B143" s="255" t="s">
        <v>239</v>
      </c>
      <c r="C143" s="255" t="s">
        <v>238</v>
      </c>
      <c r="D143" s="255" t="s">
        <v>165</v>
      </c>
      <c r="E143" s="255" t="s">
        <v>112</v>
      </c>
    </row>
    <row r="144" spans="1:5" x14ac:dyDescent="0.35">
      <c r="A144" s="255">
        <v>4.6501799999999998</v>
      </c>
      <c r="B144" s="255" t="s">
        <v>239</v>
      </c>
      <c r="C144" s="255" t="s">
        <v>238</v>
      </c>
      <c r="D144" s="255" t="s">
        <v>165</v>
      </c>
      <c r="E144" s="255" t="s">
        <v>112</v>
      </c>
    </row>
    <row r="145" spans="1:5" x14ac:dyDescent="0.35">
      <c r="A145" s="255">
        <v>4.6950399999999997</v>
      </c>
      <c r="B145" s="255" t="s">
        <v>239</v>
      </c>
      <c r="C145" s="255" t="s">
        <v>238</v>
      </c>
      <c r="D145" s="255" t="s">
        <v>165</v>
      </c>
      <c r="E145" s="255" t="s">
        <v>112</v>
      </c>
    </row>
    <row r="146" spans="1:5" x14ac:dyDescent="0.35">
      <c r="A146" s="255">
        <v>4.7362500000000001</v>
      </c>
      <c r="B146" s="255" t="s">
        <v>239</v>
      </c>
      <c r="C146" s="255" t="s">
        <v>238</v>
      </c>
      <c r="D146" s="255" t="s">
        <v>165</v>
      </c>
      <c r="E146" s="255" t="s">
        <v>112</v>
      </c>
    </row>
    <row r="147" spans="1:5" x14ac:dyDescent="0.35">
      <c r="A147" s="255">
        <v>5.2931299999999997</v>
      </c>
      <c r="B147" s="255" t="s">
        <v>239</v>
      </c>
      <c r="C147" s="255" t="s">
        <v>238</v>
      </c>
      <c r="D147" s="255" t="s">
        <v>165</v>
      </c>
      <c r="E147" s="255" t="s">
        <v>112</v>
      </c>
    </row>
    <row r="148" spans="1:5" x14ac:dyDescent="0.35">
      <c r="A148" s="255">
        <v>5.5720200000000002</v>
      </c>
      <c r="B148" s="255" t="s">
        <v>239</v>
      </c>
      <c r="C148" s="255" t="s">
        <v>238</v>
      </c>
      <c r="D148" s="255" t="s">
        <v>165</v>
      </c>
      <c r="E148" s="255" t="s">
        <v>112</v>
      </c>
    </row>
    <row r="149" spans="1:5" x14ac:dyDescent="0.35">
      <c r="A149" s="255">
        <v>4.4371999999999998</v>
      </c>
      <c r="B149" s="255" t="s">
        <v>239</v>
      </c>
      <c r="C149" s="255" t="s">
        <v>238</v>
      </c>
      <c r="D149" s="255" t="s">
        <v>165</v>
      </c>
      <c r="E149" s="255" t="s">
        <v>112</v>
      </c>
    </row>
    <row r="150" spans="1:5" x14ac:dyDescent="0.35">
      <c r="A150" s="255">
        <v>3.9445700000000001</v>
      </c>
      <c r="B150" s="255" t="s">
        <v>239</v>
      </c>
      <c r="C150" s="255" t="s">
        <v>238</v>
      </c>
      <c r="D150" s="255" t="s">
        <v>165</v>
      </c>
      <c r="E150" s="255" t="s">
        <v>112</v>
      </c>
    </row>
    <row r="151" spans="1:5" x14ac:dyDescent="0.35">
      <c r="A151" s="255">
        <v>4.7462099999999996</v>
      </c>
      <c r="B151" s="255" t="s">
        <v>239</v>
      </c>
      <c r="C151" s="255" t="s">
        <v>238</v>
      </c>
      <c r="D151" s="255" t="s">
        <v>165</v>
      </c>
      <c r="E151" s="255" t="s">
        <v>112</v>
      </c>
    </row>
    <row r="152" spans="1:5" x14ac:dyDescent="0.35">
      <c r="A152" s="246">
        <v>3.5511300000000001</v>
      </c>
      <c r="B152" s="246" t="s">
        <v>239</v>
      </c>
      <c r="C152" s="246" t="s">
        <v>238</v>
      </c>
      <c r="D152" s="246" t="s">
        <v>166</v>
      </c>
      <c r="E152" s="246" t="s">
        <v>162</v>
      </c>
    </row>
    <row r="153" spans="1:5" x14ac:dyDescent="0.35">
      <c r="A153" s="246">
        <v>4.0209900000000003</v>
      </c>
      <c r="B153" s="246" t="s">
        <v>239</v>
      </c>
      <c r="C153" s="246" t="s">
        <v>238</v>
      </c>
      <c r="D153" s="246" t="s">
        <v>166</v>
      </c>
      <c r="E153" s="246" t="s">
        <v>162</v>
      </c>
    </row>
    <row r="154" spans="1:5" x14ac:dyDescent="0.35">
      <c r="A154" s="246">
        <v>3.41215</v>
      </c>
      <c r="B154" s="246" t="s">
        <v>239</v>
      </c>
      <c r="C154" s="246" t="s">
        <v>238</v>
      </c>
      <c r="D154" s="246" t="s">
        <v>166</v>
      </c>
      <c r="E154" s="246" t="s">
        <v>162</v>
      </c>
    </row>
    <row r="155" spans="1:5" x14ac:dyDescent="0.35">
      <c r="A155" s="246">
        <v>3.4064899999999998</v>
      </c>
      <c r="B155" s="246" t="s">
        <v>239</v>
      </c>
      <c r="C155" s="246" t="s">
        <v>238</v>
      </c>
      <c r="D155" s="246" t="s">
        <v>166</v>
      </c>
      <c r="E155" s="246" t="s">
        <v>162</v>
      </c>
    </row>
    <row r="156" spans="1:5" x14ac:dyDescent="0.35">
      <c r="A156" s="246">
        <v>3.62906</v>
      </c>
      <c r="B156" s="246" t="s">
        <v>239</v>
      </c>
      <c r="C156" s="246" t="s">
        <v>238</v>
      </c>
      <c r="D156" s="246" t="s">
        <v>166</v>
      </c>
      <c r="E156" s="246" t="s">
        <v>162</v>
      </c>
    </row>
    <row r="157" spans="1:5" x14ac:dyDescent="0.35">
      <c r="A157" s="246">
        <v>4.5087999999999999</v>
      </c>
      <c r="B157" s="246" t="s">
        <v>239</v>
      </c>
      <c r="C157" s="246" t="s">
        <v>238</v>
      </c>
      <c r="D157" s="246" t="s">
        <v>166</v>
      </c>
      <c r="E157" s="246" t="s">
        <v>162</v>
      </c>
    </row>
    <row r="158" spans="1:5" x14ac:dyDescent="0.35">
      <c r="A158" s="246">
        <v>3.7385000000000002</v>
      </c>
      <c r="B158" s="246" t="s">
        <v>239</v>
      </c>
      <c r="C158" s="246" t="s">
        <v>238</v>
      </c>
      <c r="D158" s="246" t="s">
        <v>166</v>
      </c>
      <c r="E158" s="246" t="s">
        <v>162</v>
      </c>
    </row>
    <row r="159" spans="1:5" x14ac:dyDescent="0.35">
      <c r="A159" s="246">
        <v>3.2400600000000002</v>
      </c>
      <c r="B159" s="246" t="s">
        <v>239</v>
      </c>
      <c r="C159" s="246" t="s">
        <v>238</v>
      </c>
      <c r="D159" s="246" t="s">
        <v>166</v>
      </c>
      <c r="E159" s="246" t="s">
        <v>162</v>
      </c>
    </row>
    <row r="160" spans="1:5" x14ac:dyDescent="0.35">
      <c r="A160" s="246">
        <v>3.0817899999999998</v>
      </c>
      <c r="B160" s="246" t="s">
        <v>239</v>
      </c>
      <c r="C160" s="246" t="s">
        <v>238</v>
      </c>
      <c r="D160" s="246" t="s">
        <v>166</v>
      </c>
      <c r="E160" s="246" t="s">
        <v>162</v>
      </c>
    </row>
    <row r="161" spans="1:5" x14ac:dyDescent="0.35">
      <c r="A161" s="246">
        <v>3.3576999999999999</v>
      </c>
      <c r="B161" s="246" t="s">
        <v>239</v>
      </c>
      <c r="C161" s="246" t="s">
        <v>238</v>
      </c>
      <c r="D161" s="246" t="s">
        <v>166</v>
      </c>
      <c r="E161" s="246" t="s">
        <v>162</v>
      </c>
    </row>
    <row r="162" spans="1:5" x14ac:dyDescent="0.35">
      <c r="A162" s="256">
        <v>5.3006200000000003</v>
      </c>
      <c r="B162" s="256" t="s">
        <v>240</v>
      </c>
      <c r="C162" s="256" t="s">
        <v>237</v>
      </c>
      <c r="D162" s="256" t="s">
        <v>165</v>
      </c>
      <c r="E162" s="256" t="s">
        <v>112</v>
      </c>
    </row>
    <row r="163" spans="1:5" x14ac:dyDescent="0.35">
      <c r="A163" s="256">
        <v>6.47159</v>
      </c>
      <c r="B163" s="256" t="s">
        <v>240</v>
      </c>
      <c r="C163" s="256" t="s">
        <v>237</v>
      </c>
      <c r="D163" s="256" t="s">
        <v>165</v>
      </c>
      <c r="E163" s="256" t="s">
        <v>112</v>
      </c>
    </row>
    <row r="164" spans="1:5" x14ac:dyDescent="0.35">
      <c r="A164" s="256">
        <v>4.9683000000000002</v>
      </c>
      <c r="B164" s="256" t="s">
        <v>240</v>
      </c>
      <c r="C164" s="256" t="s">
        <v>237</v>
      </c>
      <c r="D164" s="256" t="s">
        <v>165</v>
      </c>
      <c r="E164" s="256" t="s">
        <v>112</v>
      </c>
    </row>
    <row r="165" spans="1:5" x14ac:dyDescent="0.35">
      <c r="A165" s="256">
        <v>5.0750799999999998</v>
      </c>
      <c r="B165" s="256" t="s">
        <v>240</v>
      </c>
      <c r="C165" s="256" t="s">
        <v>237</v>
      </c>
      <c r="D165" s="256" t="s">
        <v>165</v>
      </c>
      <c r="E165" s="256" t="s">
        <v>112</v>
      </c>
    </row>
    <row r="166" spans="1:5" x14ac:dyDescent="0.35">
      <c r="A166" s="256">
        <v>5.1181200000000002</v>
      </c>
      <c r="B166" s="256" t="s">
        <v>240</v>
      </c>
      <c r="C166" s="256" t="s">
        <v>237</v>
      </c>
      <c r="D166" s="256" t="s">
        <v>165</v>
      </c>
      <c r="E166" s="256" t="s">
        <v>112</v>
      </c>
    </row>
    <row r="167" spans="1:5" x14ac:dyDescent="0.35">
      <c r="A167" s="256">
        <v>6.4060899999999998</v>
      </c>
      <c r="B167" s="256" t="s">
        <v>240</v>
      </c>
      <c r="C167" s="256" t="s">
        <v>237</v>
      </c>
      <c r="D167" s="256" t="s">
        <v>165</v>
      </c>
      <c r="E167" s="256" t="s">
        <v>112</v>
      </c>
    </row>
    <row r="168" spans="1:5" x14ac:dyDescent="0.35">
      <c r="A168" s="256">
        <v>6.7437300000000002</v>
      </c>
      <c r="B168" s="256" t="s">
        <v>240</v>
      </c>
      <c r="C168" s="256" t="s">
        <v>237</v>
      </c>
      <c r="D168" s="256" t="s">
        <v>165</v>
      </c>
      <c r="E168" s="256" t="s">
        <v>112</v>
      </c>
    </row>
    <row r="169" spans="1:5" x14ac:dyDescent="0.35">
      <c r="A169" s="256">
        <v>4.8688000000000002</v>
      </c>
      <c r="B169" s="256" t="s">
        <v>240</v>
      </c>
      <c r="C169" s="256" t="s">
        <v>237</v>
      </c>
      <c r="D169" s="256" t="s">
        <v>165</v>
      </c>
      <c r="E169" s="256" t="s">
        <v>112</v>
      </c>
    </row>
    <row r="170" spans="1:5" x14ac:dyDescent="0.35">
      <c r="A170" s="256">
        <v>4.1109600000000004</v>
      </c>
      <c r="B170" s="256" t="s">
        <v>240</v>
      </c>
      <c r="C170" s="256" t="s">
        <v>237</v>
      </c>
      <c r="D170" s="256" t="s">
        <v>165</v>
      </c>
      <c r="E170" s="256" t="s">
        <v>112</v>
      </c>
    </row>
    <row r="171" spans="1:5" x14ac:dyDescent="0.35">
      <c r="A171" s="256">
        <v>4.9239100000000002</v>
      </c>
      <c r="B171" s="256" t="s">
        <v>240</v>
      </c>
      <c r="C171" s="256" t="s">
        <v>237</v>
      </c>
      <c r="D171" s="256" t="s">
        <v>165</v>
      </c>
      <c r="E171" s="256" t="s">
        <v>112</v>
      </c>
    </row>
    <row r="172" spans="1:5" x14ac:dyDescent="0.35">
      <c r="A172" s="249">
        <v>3.57111</v>
      </c>
      <c r="B172" s="249" t="s">
        <v>240</v>
      </c>
      <c r="C172" s="249" t="s">
        <v>237</v>
      </c>
      <c r="D172" s="249" t="s">
        <v>166</v>
      </c>
      <c r="E172" s="249" t="s">
        <v>162</v>
      </c>
    </row>
    <row r="173" spans="1:5" x14ac:dyDescent="0.35">
      <c r="A173" s="249">
        <v>5.0746700000000002</v>
      </c>
      <c r="B173" s="249" t="s">
        <v>240</v>
      </c>
      <c r="C173" s="249" t="s">
        <v>237</v>
      </c>
      <c r="D173" s="249" t="s">
        <v>166</v>
      </c>
      <c r="E173" s="249" t="s">
        <v>162</v>
      </c>
    </row>
    <row r="174" spans="1:5" x14ac:dyDescent="0.35">
      <c r="A174" s="249">
        <v>3.47478</v>
      </c>
      <c r="B174" s="249" t="s">
        <v>240</v>
      </c>
      <c r="C174" s="249" t="s">
        <v>237</v>
      </c>
      <c r="D174" s="249" t="s">
        <v>166</v>
      </c>
      <c r="E174" s="249" t="s">
        <v>162</v>
      </c>
    </row>
    <row r="175" spans="1:5" x14ac:dyDescent="0.35">
      <c r="A175" s="249">
        <v>3.5450599999999999</v>
      </c>
      <c r="B175" s="249" t="s">
        <v>240</v>
      </c>
      <c r="C175" s="249" t="s">
        <v>237</v>
      </c>
      <c r="D175" s="249" t="s">
        <v>166</v>
      </c>
      <c r="E175" s="249" t="s">
        <v>162</v>
      </c>
    </row>
    <row r="176" spans="1:5" x14ac:dyDescent="0.35">
      <c r="A176" s="249">
        <v>3.5298799999999999</v>
      </c>
      <c r="B176" s="249" t="s">
        <v>240</v>
      </c>
      <c r="C176" s="249" t="s">
        <v>237</v>
      </c>
      <c r="D176" s="249" t="s">
        <v>166</v>
      </c>
      <c r="E176" s="249" t="s">
        <v>162</v>
      </c>
    </row>
    <row r="177" spans="1:5" x14ac:dyDescent="0.35">
      <c r="A177" s="249">
        <v>5.2282000000000002</v>
      </c>
      <c r="B177" s="249" t="s">
        <v>240</v>
      </c>
      <c r="C177" s="249" t="s">
        <v>237</v>
      </c>
      <c r="D177" s="249" t="s">
        <v>166</v>
      </c>
      <c r="E177" s="249" t="s">
        <v>162</v>
      </c>
    </row>
    <row r="178" spans="1:5" x14ac:dyDescent="0.35">
      <c r="A178" s="249">
        <v>3.8511500000000001</v>
      </c>
      <c r="B178" s="249" t="s">
        <v>240</v>
      </c>
      <c r="C178" s="249" t="s">
        <v>237</v>
      </c>
      <c r="D178" s="249" t="s">
        <v>166</v>
      </c>
      <c r="E178" s="249" t="s">
        <v>162</v>
      </c>
    </row>
    <row r="179" spans="1:5" x14ac:dyDescent="0.35">
      <c r="A179" s="249">
        <v>3.3311299999999999</v>
      </c>
      <c r="B179" s="249" t="s">
        <v>240</v>
      </c>
      <c r="C179" s="249" t="s">
        <v>237</v>
      </c>
      <c r="D179" s="249" t="s">
        <v>166</v>
      </c>
      <c r="E179" s="249" t="s">
        <v>162</v>
      </c>
    </row>
    <row r="180" spans="1:5" x14ac:dyDescent="0.35">
      <c r="A180" s="249">
        <v>3.08</v>
      </c>
      <c r="B180" s="249" t="s">
        <v>240</v>
      </c>
      <c r="C180" s="249" t="s">
        <v>237</v>
      </c>
      <c r="D180" s="249" t="s">
        <v>166</v>
      </c>
      <c r="E180" s="249" t="s">
        <v>162</v>
      </c>
    </row>
    <row r="181" spans="1:5" x14ac:dyDescent="0.35">
      <c r="A181" s="249">
        <v>3.3077299999999998</v>
      </c>
      <c r="B181" s="249" t="s">
        <v>240</v>
      </c>
      <c r="C181" s="249" t="s">
        <v>237</v>
      </c>
      <c r="D181" s="249" t="s">
        <v>166</v>
      </c>
      <c r="E181" s="249" t="s">
        <v>162</v>
      </c>
    </row>
    <row r="182" spans="1:5" x14ac:dyDescent="0.35">
      <c r="A182" s="250">
        <v>5.2816099999999997</v>
      </c>
      <c r="B182" s="250" t="s">
        <v>240</v>
      </c>
      <c r="C182" s="250" t="s">
        <v>237</v>
      </c>
      <c r="D182" s="250" t="s">
        <v>166</v>
      </c>
      <c r="E182" s="250" t="s">
        <v>112</v>
      </c>
    </row>
    <row r="183" spans="1:5" x14ac:dyDescent="0.35">
      <c r="A183" s="250">
        <v>7.5487200000000003</v>
      </c>
      <c r="B183" s="250" t="s">
        <v>240</v>
      </c>
      <c r="C183" s="250" t="s">
        <v>237</v>
      </c>
      <c r="D183" s="250" t="s">
        <v>166</v>
      </c>
      <c r="E183" s="250" t="s">
        <v>112</v>
      </c>
    </row>
    <row r="184" spans="1:5" x14ac:dyDescent="0.35">
      <c r="A184" s="250">
        <v>4.8743100000000004</v>
      </c>
      <c r="B184" s="250" t="s">
        <v>240</v>
      </c>
      <c r="C184" s="250" t="s">
        <v>237</v>
      </c>
      <c r="D184" s="250" t="s">
        <v>166</v>
      </c>
      <c r="E184" s="250" t="s">
        <v>112</v>
      </c>
    </row>
    <row r="185" spans="1:5" x14ac:dyDescent="0.35">
      <c r="A185" s="250">
        <v>5.12486</v>
      </c>
      <c r="B185" s="250" t="s">
        <v>240</v>
      </c>
      <c r="C185" s="250" t="s">
        <v>237</v>
      </c>
      <c r="D185" s="250" t="s">
        <v>166</v>
      </c>
      <c r="E185" s="250" t="s">
        <v>112</v>
      </c>
    </row>
    <row r="186" spans="1:5" x14ac:dyDescent="0.35">
      <c r="A186" s="250">
        <v>5.5960299999999998</v>
      </c>
      <c r="B186" s="250" t="s">
        <v>240</v>
      </c>
      <c r="C186" s="250" t="s">
        <v>237</v>
      </c>
      <c r="D186" s="250" t="s">
        <v>166</v>
      </c>
      <c r="E186" s="250" t="s">
        <v>112</v>
      </c>
    </row>
    <row r="187" spans="1:5" x14ac:dyDescent="0.35">
      <c r="A187" s="250">
        <v>7.4614399999999996</v>
      </c>
      <c r="B187" s="250" t="s">
        <v>240</v>
      </c>
      <c r="C187" s="250" t="s">
        <v>237</v>
      </c>
      <c r="D187" s="250" t="s">
        <v>166</v>
      </c>
      <c r="E187" s="250" t="s">
        <v>112</v>
      </c>
    </row>
    <row r="188" spans="1:5" x14ac:dyDescent="0.35">
      <c r="A188" s="250">
        <v>7.1539200000000003</v>
      </c>
      <c r="B188" s="250" t="s">
        <v>240</v>
      </c>
      <c r="C188" s="250" t="s">
        <v>237</v>
      </c>
      <c r="D188" s="250" t="s">
        <v>166</v>
      </c>
      <c r="E188" s="250" t="s">
        <v>112</v>
      </c>
    </row>
    <row r="189" spans="1:5" x14ac:dyDescent="0.35">
      <c r="A189" s="250">
        <v>5.0743900000000002</v>
      </c>
      <c r="B189" s="250" t="s">
        <v>240</v>
      </c>
      <c r="C189" s="250" t="s">
        <v>237</v>
      </c>
      <c r="D189" s="250" t="s">
        <v>166</v>
      </c>
      <c r="E189" s="250" t="s">
        <v>112</v>
      </c>
    </row>
    <row r="190" spans="1:5" x14ac:dyDescent="0.35">
      <c r="A190" s="250">
        <v>4.0463500000000003</v>
      </c>
      <c r="B190" s="250" t="s">
        <v>240</v>
      </c>
      <c r="C190" s="250" t="s">
        <v>237</v>
      </c>
      <c r="D190" s="250" t="s">
        <v>166</v>
      </c>
      <c r="E190" s="250" t="s">
        <v>112</v>
      </c>
    </row>
    <row r="191" spans="1:5" x14ac:dyDescent="0.35">
      <c r="A191" s="250">
        <v>4.8473899999999999</v>
      </c>
      <c r="B191" s="250" t="s">
        <v>240</v>
      </c>
      <c r="C191" s="250" t="s">
        <v>237</v>
      </c>
      <c r="D191" s="250" t="s">
        <v>166</v>
      </c>
      <c r="E191" s="250" t="s">
        <v>112</v>
      </c>
    </row>
    <row r="192" spans="1:5" x14ac:dyDescent="0.35">
      <c r="A192" s="244">
        <v>3.6247199999999999</v>
      </c>
      <c r="B192" s="244" t="s">
        <v>240</v>
      </c>
      <c r="C192" s="244" t="s">
        <v>237</v>
      </c>
      <c r="D192" s="244" t="s">
        <v>165</v>
      </c>
      <c r="E192" s="244" t="s">
        <v>162</v>
      </c>
    </row>
    <row r="193" spans="1:5" x14ac:dyDescent="0.35">
      <c r="A193" s="244">
        <v>4.1351599999999999</v>
      </c>
      <c r="B193" s="244" t="s">
        <v>240</v>
      </c>
      <c r="C193" s="244" t="s">
        <v>237</v>
      </c>
      <c r="D193" s="244" t="s">
        <v>165</v>
      </c>
      <c r="E193" s="244" t="s">
        <v>162</v>
      </c>
    </row>
    <row r="194" spans="1:5" x14ac:dyDescent="0.35">
      <c r="A194" s="244">
        <v>3.4088099999999999</v>
      </c>
      <c r="B194" s="244" t="s">
        <v>240</v>
      </c>
      <c r="C194" s="244" t="s">
        <v>237</v>
      </c>
      <c r="D194" s="244" t="s">
        <v>165</v>
      </c>
      <c r="E194" s="244" t="s">
        <v>162</v>
      </c>
    </row>
    <row r="195" spans="1:5" x14ac:dyDescent="0.35">
      <c r="A195" s="244">
        <v>3.4520200000000001</v>
      </c>
      <c r="B195" s="244" t="s">
        <v>240</v>
      </c>
      <c r="C195" s="244" t="s">
        <v>237</v>
      </c>
      <c r="D195" s="244" t="s">
        <v>165</v>
      </c>
      <c r="E195" s="244" t="s">
        <v>162</v>
      </c>
    </row>
    <row r="196" spans="1:5" x14ac:dyDescent="0.35">
      <c r="A196" s="244">
        <v>3.5194700000000001</v>
      </c>
      <c r="B196" s="244" t="s">
        <v>240</v>
      </c>
      <c r="C196" s="244" t="s">
        <v>237</v>
      </c>
      <c r="D196" s="244" t="s">
        <v>165</v>
      </c>
      <c r="E196" s="244" t="s">
        <v>162</v>
      </c>
    </row>
    <row r="197" spans="1:5" x14ac:dyDescent="0.35">
      <c r="A197" s="244">
        <v>4.85067</v>
      </c>
      <c r="B197" s="244" t="s">
        <v>240</v>
      </c>
      <c r="C197" s="244" t="s">
        <v>237</v>
      </c>
      <c r="D197" s="244" t="s">
        <v>165</v>
      </c>
      <c r="E197" s="244" t="s">
        <v>162</v>
      </c>
    </row>
    <row r="198" spans="1:5" x14ac:dyDescent="0.35">
      <c r="A198" s="244">
        <v>4.0147199999999996</v>
      </c>
      <c r="B198" s="244" t="s">
        <v>240</v>
      </c>
      <c r="C198" s="244" t="s">
        <v>237</v>
      </c>
      <c r="D198" s="244" t="s">
        <v>165</v>
      </c>
      <c r="E198" s="244" t="s">
        <v>162</v>
      </c>
    </row>
    <row r="199" spans="1:5" x14ac:dyDescent="0.35">
      <c r="A199" s="244">
        <v>3.3228200000000001</v>
      </c>
      <c r="B199" s="244" t="s">
        <v>240</v>
      </c>
      <c r="C199" s="244" t="s">
        <v>237</v>
      </c>
      <c r="D199" s="244" t="s">
        <v>165</v>
      </c>
      <c r="E199" s="244" t="s">
        <v>162</v>
      </c>
    </row>
    <row r="200" spans="1:5" x14ac:dyDescent="0.35">
      <c r="A200" s="244">
        <v>3.0872199999999999</v>
      </c>
      <c r="B200" s="244" t="s">
        <v>240</v>
      </c>
      <c r="C200" s="244" t="s">
        <v>237</v>
      </c>
      <c r="D200" s="244" t="s">
        <v>165</v>
      </c>
      <c r="E200" s="244" t="s">
        <v>162</v>
      </c>
    </row>
    <row r="201" spans="1:5" x14ac:dyDescent="0.35">
      <c r="A201" s="244">
        <v>3.2952900000000001</v>
      </c>
      <c r="B201" s="244" t="s">
        <v>240</v>
      </c>
      <c r="C201" s="244" t="s">
        <v>237</v>
      </c>
      <c r="D201" s="244" t="s">
        <v>165</v>
      </c>
      <c r="E201" s="244" t="s">
        <v>162</v>
      </c>
    </row>
    <row r="202" spans="1:5" x14ac:dyDescent="0.35">
      <c r="A202" s="257">
        <v>4.6126500000000004</v>
      </c>
      <c r="B202" s="257" t="s">
        <v>240</v>
      </c>
      <c r="C202" s="257" t="s">
        <v>238</v>
      </c>
      <c r="D202" s="257" t="s">
        <v>166</v>
      </c>
      <c r="E202" s="257" t="s">
        <v>112</v>
      </c>
    </row>
    <row r="203" spans="1:5" x14ac:dyDescent="0.35">
      <c r="A203" s="257">
        <v>5.7688899999999999</v>
      </c>
      <c r="B203" s="257" t="s">
        <v>240</v>
      </c>
      <c r="C203" s="257" t="s">
        <v>238</v>
      </c>
      <c r="D203" s="257" t="s">
        <v>166</v>
      </c>
      <c r="E203" s="257" t="s">
        <v>112</v>
      </c>
    </row>
    <row r="204" spans="1:5" x14ac:dyDescent="0.35">
      <c r="A204" s="257">
        <v>4.71624</v>
      </c>
      <c r="B204" s="257" t="s">
        <v>240</v>
      </c>
      <c r="C204" s="257" t="s">
        <v>238</v>
      </c>
      <c r="D204" s="257" t="s">
        <v>166</v>
      </c>
      <c r="E204" s="257" t="s">
        <v>112</v>
      </c>
    </row>
    <row r="205" spans="1:5" x14ac:dyDescent="0.35">
      <c r="A205" s="257">
        <v>4.8940599999999996</v>
      </c>
      <c r="B205" s="257" t="s">
        <v>240</v>
      </c>
      <c r="C205" s="257" t="s">
        <v>238</v>
      </c>
      <c r="D205" s="257" t="s">
        <v>166</v>
      </c>
      <c r="E205" s="257" t="s">
        <v>112</v>
      </c>
    </row>
    <row r="206" spans="1:5" x14ac:dyDescent="0.35">
      <c r="A206" s="257">
        <v>4.67347</v>
      </c>
      <c r="B206" s="257" t="s">
        <v>240</v>
      </c>
      <c r="C206" s="257" t="s">
        <v>238</v>
      </c>
      <c r="D206" s="257" t="s">
        <v>166</v>
      </c>
      <c r="E206" s="257" t="s">
        <v>112</v>
      </c>
    </row>
    <row r="207" spans="1:5" x14ac:dyDescent="0.35">
      <c r="A207" s="257">
        <v>5.4642299999999997</v>
      </c>
      <c r="B207" s="257" t="s">
        <v>240</v>
      </c>
      <c r="C207" s="257" t="s">
        <v>238</v>
      </c>
      <c r="D207" s="257" t="s">
        <v>166</v>
      </c>
      <c r="E207" s="257" t="s">
        <v>112</v>
      </c>
    </row>
    <row r="208" spans="1:5" x14ac:dyDescent="0.35">
      <c r="A208" s="257">
        <v>5.6347100000000001</v>
      </c>
      <c r="B208" s="257" t="s">
        <v>240</v>
      </c>
      <c r="C208" s="257" t="s">
        <v>238</v>
      </c>
      <c r="D208" s="257" t="s">
        <v>166</v>
      </c>
      <c r="E208" s="257" t="s">
        <v>112</v>
      </c>
    </row>
    <row r="209" spans="1:5" x14ac:dyDescent="0.35">
      <c r="A209" s="257">
        <v>4.4152100000000001</v>
      </c>
      <c r="B209" s="257" t="s">
        <v>240</v>
      </c>
      <c r="C209" s="257" t="s">
        <v>238</v>
      </c>
      <c r="D209" s="257" t="s">
        <v>166</v>
      </c>
      <c r="E209" s="257" t="s">
        <v>112</v>
      </c>
    </row>
    <row r="210" spans="1:5" x14ac:dyDescent="0.35">
      <c r="A210" s="257">
        <v>3.9175300000000002</v>
      </c>
      <c r="B210" s="257" t="s">
        <v>240</v>
      </c>
      <c r="C210" s="257" t="s">
        <v>238</v>
      </c>
      <c r="D210" s="257" t="s">
        <v>166</v>
      </c>
      <c r="E210" s="257" t="s">
        <v>112</v>
      </c>
    </row>
    <row r="211" spans="1:5" x14ac:dyDescent="0.35">
      <c r="A211" s="257">
        <v>4.8158599999999998</v>
      </c>
      <c r="B211" s="257" t="s">
        <v>240</v>
      </c>
      <c r="C211" s="257" t="s">
        <v>238</v>
      </c>
      <c r="D211" s="257" t="s">
        <v>166</v>
      </c>
      <c r="E211" s="257" t="s">
        <v>112</v>
      </c>
    </row>
    <row r="212" spans="1:5" x14ac:dyDescent="0.35">
      <c r="A212" s="247">
        <v>3.4177300000000002</v>
      </c>
      <c r="B212" s="247" t="s">
        <v>240</v>
      </c>
      <c r="C212" s="247" t="s">
        <v>238</v>
      </c>
      <c r="D212" s="247" t="s">
        <v>165</v>
      </c>
      <c r="E212" s="247" t="s">
        <v>162</v>
      </c>
    </row>
    <row r="213" spans="1:5" x14ac:dyDescent="0.35">
      <c r="A213" s="247">
        <v>3.9056700000000002</v>
      </c>
      <c r="B213" s="247" t="s">
        <v>240</v>
      </c>
      <c r="C213" s="247" t="s">
        <v>238</v>
      </c>
      <c r="D213" s="247" t="s">
        <v>165</v>
      </c>
      <c r="E213" s="247" t="s">
        <v>162</v>
      </c>
    </row>
    <row r="214" spans="1:5" x14ac:dyDescent="0.35">
      <c r="A214" s="247">
        <v>3.3952800000000001</v>
      </c>
      <c r="B214" s="247" t="s">
        <v>240</v>
      </c>
      <c r="C214" s="247" t="s">
        <v>238</v>
      </c>
      <c r="D214" s="247" t="s">
        <v>165</v>
      </c>
      <c r="E214" s="247" t="s">
        <v>162</v>
      </c>
    </row>
    <row r="215" spans="1:5" x14ac:dyDescent="0.35">
      <c r="A215" s="247">
        <v>3.3748399999999998</v>
      </c>
      <c r="B215" s="247" t="s">
        <v>240</v>
      </c>
      <c r="C215" s="247" t="s">
        <v>238</v>
      </c>
      <c r="D215" s="247" t="s">
        <v>165</v>
      </c>
      <c r="E215" s="247" t="s">
        <v>162</v>
      </c>
    </row>
    <row r="216" spans="1:5" x14ac:dyDescent="0.35">
      <c r="A216" s="247">
        <v>3.47804</v>
      </c>
      <c r="B216" s="247" t="s">
        <v>240</v>
      </c>
      <c r="C216" s="247" t="s">
        <v>238</v>
      </c>
      <c r="D216" s="247" t="s">
        <v>165</v>
      </c>
      <c r="E216" s="247" t="s">
        <v>162</v>
      </c>
    </row>
    <row r="217" spans="1:5" x14ac:dyDescent="0.35">
      <c r="A217" s="247">
        <v>4.4570600000000002</v>
      </c>
      <c r="B217" s="247" t="s">
        <v>240</v>
      </c>
      <c r="C217" s="247" t="s">
        <v>238</v>
      </c>
      <c r="D217" s="247" t="s">
        <v>165</v>
      </c>
      <c r="E217" s="247" t="s">
        <v>162</v>
      </c>
    </row>
    <row r="218" spans="1:5" x14ac:dyDescent="0.35">
      <c r="A218" s="247">
        <v>3.6611099999999999</v>
      </c>
      <c r="B218" s="247" t="s">
        <v>240</v>
      </c>
      <c r="C218" s="247" t="s">
        <v>238</v>
      </c>
      <c r="D218" s="247" t="s">
        <v>165</v>
      </c>
      <c r="E218" s="247" t="s">
        <v>162</v>
      </c>
    </row>
    <row r="219" spans="1:5" x14ac:dyDescent="0.35">
      <c r="A219" s="247">
        <v>3.2265299999999999</v>
      </c>
      <c r="B219" s="247" t="s">
        <v>240</v>
      </c>
      <c r="C219" s="247" t="s">
        <v>238</v>
      </c>
      <c r="D219" s="247" t="s">
        <v>165</v>
      </c>
      <c r="E219" s="247" t="s">
        <v>162</v>
      </c>
    </row>
    <row r="220" spans="1:5" x14ac:dyDescent="0.35">
      <c r="A220" s="247">
        <v>3.06426</v>
      </c>
      <c r="B220" s="247" t="s">
        <v>240</v>
      </c>
      <c r="C220" s="247" t="s">
        <v>238</v>
      </c>
      <c r="D220" s="247" t="s">
        <v>165</v>
      </c>
      <c r="E220" s="247" t="s">
        <v>162</v>
      </c>
    </row>
    <row r="221" spans="1:5" x14ac:dyDescent="0.35">
      <c r="A221" s="247">
        <v>3.2194400000000001</v>
      </c>
      <c r="B221" s="247" t="s">
        <v>240</v>
      </c>
      <c r="C221" s="247" t="s">
        <v>238</v>
      </c>
      <c r="D221" s="247" t="s">
        <v>165</v>
      </c>
      <c r="E221" s="247" t="s">
        <v>162</v>
      </c>
    </row>
    <row r="222" spans="1:5" x14ac:dyDescent="0.35">
      <c r="A222" s="258">
        <v>4.4337999999999997</v>
      </c>
      <c r="B222" s="258" t="s">
        <v>240</v>
      </c>
      <c r="C222" s="258" t="s">
        <v>238</v>
      </c>
      <c r="D222" s="258" t="s">
        <v>165</v>
      </c>
      <c r="E222" s="258" t="s">
        <v>112</v>
      </c>
    </row>
    <row r="223" spans="1:5" x14ac:dyDescent="0.35">
      <c r="A223" s="258">
        <v>5.3661700000000003</v>
      </c>
      <c r="B223" s="258" t="s">
        <v>240</v>
      </c>
      <c r="C223" s="258" t="s">
        <v>238</v>
      </c>
      <c r="D223" s="258" t="s">
        <v>165</v>
      </c>
      <c r="E223" s="258" t="s">
        <v>112</v>
      </c>
    </row>
    <row r="224" spans="1:5" x14ac:dyDescent="0.35">
      <c r="A224" s="258">
        <v>4.5182099999999998</v>
      </c>
      <c r="B224" s="258" t="s">
        <v>240</v>
      </c>
      <c r="C224" s="258" t="s">
        <v>238</v>
      </c>
      <c r="D224" s="258" t="s">
        <v>165</v>
      </c>
      <c r="E224" s="258" t="s">
        <v>112</v>
      </c>
    </row>
    <row r="225" spans="1:5" x14ac:dyDescent="0.35">
      <c r="A225" s="258">
        <v>4.7340999999999998</v>
      </c>
      <c r="B225" s="258" t="s">
        <v>240</v>
      </c>
      <c r="C225" s="258" t="s">
        <v>238</v>
      </c>
      <c r="D225" s="258" t="s">
        <v>165</v>
      </c>
      <c r="E225" s="258" t="s">
        <v>112</v>
      </c>
    </row>
    <row r="226" spans="1:5" x14ac:dyDescent="0.35">
      <c r="A226" s="258">
        <v>4.5292000000000003</v>
      </c>
      <c r="B226" s="258" t="s">
        <v>240</v>
      </c>
      <c r="C226" s="258" t="s">
        <v>238</v>
      </c>
      <c r="D226" s="258" t="s">
        <v>165</v>
      </c>
      <c r="E226" s="258" t="s">
        <v>112</v>
      </c>
    </row>
    <row r="227" spans="1:5" x14ac:dyDescent="0.35">
      <c r="A227" s="258">
        <v>5.4266699999999997</v>
      </c>
      <c r="B227" s="258" t="s">
        <v>240</v>
      </c>
      <c r="C227" s="258" t="s">
        <v>238</v>
      </c>
      <c r="D227" s="258" t="s">
        <v>165</v>
      </c>
      <c r="E227" s="258" t="s">
        <v>112</v>
      </c>
    </row>
    <row r="228" spans="1:5" x14ac:dyDescent="0.35">
      <c r="A228" s="258">
        <v>5.3010000000000002</v>
      </c>
      <c r="B228" s="258" t="s">
        <v>240</v>
      </c>
      <c r="C228" s="258" t="s">
        <v>238</v>
      </c>
      <c r="D228" s="258" t="s">
        <v>165</v>
      </c>
      <c r="E228" s="258" t="s">
        <v>112</v>
      </c>
    </row>
    <row r="229" spans="1:5" x14ac:dyDescent="0.35">
      <c r="A229" s="258">
        <v>4.3996000000000004</v>
      </c>
      <c r="B229" s="258" t="s">
        <v>240</v>
      </c>
      <c r="C229" s="258" t="s">
        <v>238</v>
      </c>
      <c r="D229" s="258" t="s">
        <v>165</v>
      </c>
      <c r="E229" s="258" t="s">
        <v>112</v>
      </c>
    </row>
    <row r="230" spans="1:5" x14ac:dyDescent="0.35">
      <c r="A230" s="258">
        <v>3.8312400000000002</v>
      </c>
      <c r="B230" s="258" t="s">
        <v>240</v>
      </c>
      <c r="C230" s="258" t="s">
        <v>238</v>
      </c>
      <c r="D230" s="258" t="s">
        <v>165</v>
      </c>
      <c r="E230" s="258" t="s">
        <v>112</v>
      </c>
    </row>
    <row r="231" spans="1:5" x14ac:dyDescent="0.35">
      <c r="A231" s="258">
        <v>4.5763800000000003</v>
      </c>
      <c r="B231" s="258" t="s">
        <v>240</v>
      </c>
      <c r="C231" s="258" t="s">
        <v>238</v>
      </c>
      <c r="D231" s="258" t="s">
        <v>165</v>
      </c>
      <c r="E231" s="258" t="s">
        <v>112</v>
      </c>
    </row>
    <row r="232" spans="1:5" x14ac:dyDescent="0.35">
      <c r="A232" s="259">
        <v>3.5442999999999998</v>
      </c>
      <c r="B232" s="259" t="s">
        <v>240</v>
      </c>
      <c r="C232" s="259" t="s">
        <v>238</v>
      </c>
      <c r="D232" s="259" t="s">
        <v>166</v>
      </c>
      <c r="E232" s="259" t="s">
        <v>162</v>
      </c>
    </row>
    <row r="233" spans="1:5" x14ac:dyDescent="0.35">
      <c r="A233" s="259">
        <v>4.0149299999999997</v>
      </c>
      <c r="B233" s="259" t="s">
        <v>240</v>
      </c>
      <c r="C233" s="259" t="s">
        <v>238</v>
      </c>
      <c r="D233" s="259" t="s">
        <v>166</v>
      </c>
      <c r="E233" s="259" t="s">
        <v>162</v>
      </c>
    </row>
    <row r="234" spans="1:5" x14ac:dyDescent="0.35">
      <c r="A234" s="259">
        <v>3.3302999999999998</v>
      </c>
      <c r="B234" s="259" t="s">
        <v>240</v>
      </c>
      <c r="C234" s="259" t="s">
        <v>238</v>
      </c>
      <c r="D234" s="259" t="s">
        <v>166</v>
      </c>
      <c r="E234" s="259" t="s">
        <v>162</v>
      </c>
    </row>
    <row r="235" spans="1:5" x14ac:dyDescent="0.35">
      <c r="A235" s="259">
        <v>3.3524699999999998</v>
      </c>
      <c r="B235" s="259" t="s">
        <v>240</v>
      </c>
      <c r="C235" s="259" t="s">
        <v>238</v>
      </c>
      <c r="D235" s="259" t="s">
        <v>166</v>
      </c>
      <c r="E235" s="259" t="s">
        <v>162</v>
      </c>
    </row>
    <row r="236" spans="1:5" x14ac:dyDescent="0.35">
      <c r="A236" s="259">
        <v>3.5545599999999999</v>
      </c>
      <c r="B236" s="259" t="s">
        <v>240</v>
      </c>
      <c r="C236" s="259" t="s">
        <v>238</v>
      </c>
      <c r="D236" s="259" t="s">
        <v>166</v>
      </c>
      <c r="E236" s="259" t="s">
        <v>162</v>
      </c>
    </row>
    <row r="237" spans="1:5" x14ac:dyDescent="0.35">
      <c r="A237" s="259">
        <v>4.6028799999999999</v>
      </c>
      <c r="B237" s="259" t="s">
        <v>240</v>
      </c>
      <c r="C237" s="259" t="s">
        <v>238</v>
      </c>
      <c r="D237" s="259" t="s">
        <v>166</v>
      </c>
      <c r="E237" s="259" t="s">
        <v>162</v>
      </c>
    </row>
    <row r="238" spans="1:5" x14ac:dyDescent="0.35">
      <c r="A238" s="259">
        <v>3.70397</v>
      </c>
      <c r="B238" s="259" t="s">
        <v>240</v>
      </c>
      <c r="C238" s="259" t="s">
        <v>238</v>
      </c>
      <c r="D238" s="259" t="s">
        <v>166</v>
      </c>
      <c r="E238" s="259" t="s">
        <v>162</v>
      </c>
    </row>
    <row r="239" spans="1:5" x14ac:dyDescent="0.35">
      <c r="A239" s="259">
        <v>3.21699</v>
      </c>
      <c r="B239" s="259" t="s">
        <v>240</v>
      </c>
      <c r="C239" s="259" t="s">
        <v>238</v>
      </c>
      <c r="D239" s="259" t="s">
        <v>166</v>
      </c>
      <c r="E239" s="259" t="s">
        <v>162</v>
      </c>
    </row>
    <row r="240" spans="1:5" x14ac:dyDescent="0.35">
      <c r="A240" s="259">
        <v>3.0690599999999999</v>
      </c>
      <c r="B240" s="259" t="s">
        <v>240</v>
      </c>
      <c r="C240" s="259" t="s">
        <v>238</v>
      </c>
      <c r="D240" s="259" t="s">
        <v>166</v>
      </c>
      <c r="E240" s="259" t="s">
        <v>162</v>
      </c>
    </row>
    <row r="241" spans="1:5" x14ac:dyDescent="0.35">
      <c r="A241" s="259">
        <v>3.34931</v>
      </c>
      <c r="B241" s="259" t="s">
        <v>240</v>
      </c>
      <c r="C241" s="259" t="s">
        <v>238</v>
      </c>
      <c r="D241" s="259" t="s">
        <v>166</v>
      </c>
      <c r="E241" s="259" t="s">
        <v>162</v>
      </c>
    </row>
    <row r="242" spans="1:5" x14ac:dyDescent="0.35">
      <c r="A242" s="260">
        <v>5.7655200000000004</v>
      </c>
      <c r="B242" s="260" t="s">
        <v>241</v>
      </c>
      <c r="C242" s="260" t="s">
        <v>237</v>
      </c>
      <c r="D242" s="260" t="s">
        <v>165</v>
      </c>
      <c r="E242" s="260" t="s">
        <v>112</v>
      </c>
    </row>
    <row r="243" spans="1:5" x14ac:dyDescent="0.35">
      <c r="A243" s="260">
        <v>8.8103999999999996</v>
      </c>
      <c r="B243" s="260" t="s">
        <v>241</v>
      </c>
      <c r="C243" s="260" t="s">
        <v>237</v>
      </c>
      <c r="D243" s="260" t="s">
        <v>165</v>
      </c>
      <c r="E243" s="260" t="s">
        <v>112</v>
      </c>
    </row>
    <row r="244" spans="1:5" x14ac:dyDescent="0.35">
      <c r="A244" s="260">
        <v>5.3570200000000003</v>
      </c>
      <c r="B244" s="260" t="s">
        <v>241</v>
      </c>
      <c r="C244" s="260" t="s">
        <v>237</v>
      </c>
      <c r="D244" s="260" t="s">
        <v>165</v>
      </c>
      <c r="E244" s="260" t="s">
        <v>112</v>
      </c>
    </row>
    <row r="245" spans="1:5" x14ac:dyDescent="0.35">
      <c r="A245" s="260">
        <v>6.5945799999999997</v>
      </c>
      <c r="B245" s="260" t="s">
        <v>241</v>
      </c>
      <c r="C245" s="260" t="s">
        <v>237</v>
      </c>
      <c r="D245" s="260" t="s">
        <v>165</v>
      </c>
      <c r="E245" s="260" t="s">
        <v>112</v>
      </c>
    </row>
    <row r="246" spans="1:5" x14ac:dyDescent="0.35">
      <c r="A246" s="260">
        <v>6.6356099999999998</v>
      </c>
      <c r="B246" s="260" t="s">
        <v>241</v>
      </c>
      <c r="C246" s="260" t="s">
        <v>237</v>
      </c>
      <c r="D246" s="260" t="s">
        <v>165</v>
      </c>
      <c r="E246" s="260" t="s">
        <v>112</v>
      </c>
    </row>
    <row r="247" spans="1:5" x14ac:dyDescent="0.35">
      <c r="A247" s="260">
        <v>7.8883200000000002</v>
      </c>
      <c r="B247" s="260" t="s">
        <v>241</v>
      </c>
      <c r="C247" s="260" t="s">
        <v>237</v>
      </c>
      <c r="D247" s="260" t="s">
        <v>165</v>
      </c>
      <c r="E247" s="260" t="s">
        <v>112</v>
      </c>
    </row>
    <row r="248" spans="1:5" x14ac:dyDescent="0.35">
      <c r="A248" s="260">
        <v>9.13565</v>
      </c>
      <c r="B248" s="260" t="s">
        <v>241</v>
      </c>
      <c r="C248" s="260" t="s">
        <v>237</v>
      </c>
      <c r="D248" s="260" t="s">
        <v>165</v>
      </c>
      <c r="E248" s="260" t="s">
        <v>112</v>
      </c>
    </row>
    <row r="249" spans="1:5" x14ac:dyDescent="0.35">
      <c r="A249" s="260">
        <v>5.9397500000000001</v>
      </c>
      <c r="B249" s="260" t="s">
        <v>241</v>
      </c>
      <c r="C249" s="260" t="s">
        <v>237</v>
      </c>
      <c r="D249" s="260" t="s">
        <v>165</v>
      </c>
      <c r="E249" s="260" t="s">
        <v>112</v>
      </c>
    </row>
    <row r="250" spans="1:5" x14ac:dyDescent="0.35">
      <c r="A250" s="260">
        <v>4.1519500000000003</v>
      </c>
      <c r="B250" s="260" t="s">
        <v>241</v>
      </c>
      <c r="C250" s="260" t="s">
        <v>237</v>
      </c>
      <c r="D250" s="260" t="s">
        <v>165</v>
      </c>
      <c r="E250" s="260" t="s">
        <v>112</v>
      </c>
    </row>
    <row r="251" spans="1:5" x14ac:dyDescent="0.35">
      <c r="A251" s="260">
        <v>5.6753900000000002</v>
      </c>
      <c r="B251" s="260" t="s">
        <v>241</v>
      </c>
      <c r="C251" s="260" t="s">
        <v>237</v>
      </c>
      <c r="D251" s="260" t="s">
        <v>165</v>
      </c>
      <c r="E251" s="260" t="s">
        <v>112</v>
      </c>
    </row>
    <row r="252" spans="1:5" x14ac:dyDescent="0.35">
      <c r="A252" s="261">
        <v>3.56169</v>
      </c>
      <c r="B252" s="261" t="s">
        <v>241</v>
      </c>
      <c r="C252" s="261" t="s">
        <v>237</v>
      </c>
      <c r="D252" s="261" t="s">
        <v>166</v>
      </c>
      <c r="E252" s="261" t="s">
        <v>162</v>
      </c>
    </row>
    <row r="253" spans="1:5" x14ac:dyDescent="0.35">
      <c r="A253" s="261">
        <v>7.7730800000000002</v>
      </c>
      <c r="B253" s="261" t="s">
        <v>241</v>
      </c>
      <c r="C253" s="261" t="s">
        <v>237</v>
      </c>
      <c r="D253" s="261" t="s">
        <v>166</v>
      </c>
      <c r="E253" s="261" t="s">
        <v>162</v>
      </c>
    </row>
    <row r="254" spans="1:5" x14ac:dyDescent="0.35">
      <c r="A254" s="261">
        <v>3.5422799999999999</v>
      </c>
      <c r="B254" s="261" t="s">
        <v>241</v>
      </c>
      <c r="C254" s="261" t="s">
        <v>237</v>
      </c>
      <c r="D254" s="261" t="s">
        <v>166</v>
      </c>
      <c r="E254" s="261" t="s">
        <v>162</v>
      </c>
    </row>
    <row r="255" spans="1:5" x14ac:dyDescent="0.35">
      <c r="A255" s="261">
        <v>3.74891</v>
      </c>
      <c r="B255" s="261" t="s">
        <v>241</v>
      </c>
      <c r="C255" s="261" t="s">
        <v>237</v>
      </c>
      <c r="D255" s="261" t="s">
        <v>166</v>
      </c>
      <c r="E255" s="261" t="s">
        <v>162</v>
      </c>
    </row>
    <row r="256" spans="1:5" x14ac:dyDescent="0.35">
      <c r="A256" s="261">
        <v>4.0473600000000003</v>
      </c>
      <c r="B256" s="261" t="s">
        <v>241</v>
      </c>
      <c r="C256" s="261" t="s">
        <v>237</v>
      </c>
      <c r="D256" s="261" t="s">
        <v>166</v>
      </c>
      <c r="E256" s="261" t="s">
        <v>162</v>
      </c>
    </row>
    <row r="257" spans="1:5" x14ac:dyDescent="0.35">
      <c r="A257" s="261">
        <v>5.7629599999999996</v>
      </c>
      <c r="B257" s="261" t="s">
        <v>241</v>
      </c>
      <c r="C257" s="261" t="s">
        <v>237</v>
      </c>
      <c r="D257" s="261" t="s">
        <v>166</v>
      </c>
      <c r="E257" s="261" t="s">
        <v>162</v>
      </c>
    </row>
    <row r="258" spans="1:5" x14ac:dyDescent="0.35">
      <c r="A258" s="261">
        <v>4.5242899999999997</v>
      </c>
      <c r="B258" s="261" t="s">
        <v>241</v>
      </c>
      <c r="C258" s="261" t="s">
        <v>237</v>
      </c>
      <c r="D258" s="261" t="s">
        <v>166</v>
      </c>
      <c r="E258" s="261" t="s">
        <v>162</v>
      </c>
    </row>
    <row r="259" spans="1:5" x14ac:dyDescent="0.35">
      <c r="A259" s="261">
        <v>3.9825499999999998</v>
      </c>
      <c r="B259" s="261" t="s">
        <v>241</v>
      </c>
      <c r="C259" s="261" t="s">
        <v>237</v>
      </c>
      <c r="D259" s="261" t="s">
        <v>166</v>
      </c>
      <c r="E259" s="261" t="s">
        <v>162</v>
      </c>
    </row>
    <row r="260" spans="1:5" x14ac:dyDescent="0.35">
      <c r="A260" s="261">
        <v>3.0672199999999998</v>
      </c>
      <c r="B260" s="261" t="s">
        <v>241</v>
      </c>
      <c r="C260" s="261" t="s">
        <v>237</v>
      </c>
      <c r="D260" s="261" t="s">
        <v>166</v>
      </c>
      <c r="E260" s="261" t="s">
        <v>162</v>
      </c>
    </row>
    <row r="261" spans="1:5" x14ac:dyDescent="0.35">
      <c r="A261" s="261">
        <v>3.2293599999999998</v>
      </c>
      <c r="B261" s="261" t="s">
        <v>241</v>
      </c>
      <c r="C261" s="261" t="s">
        <v>237</v>
      </c>
      <c r="D261" s="261" t="s">
        <v>166</v>
      </c>
      <c r="E261" s="261" t="s">
        <v>162</v>
      </c>
    </row>
    <row r="262" spans="1:5" x14ac:dyDescent="0.35">
      <c r="A262" s="258">
        <v>5.9663599999999999</v>
      </c>
      <c r="B262" s="258" t="s">
        <v>241</v>
      </c>
      <c r="C262" s="258" t="s">
        <v>237</v>
      </c>
      <c r="D262" s="258" t="s">
        <v>166</v>
      </c>
      <c r="E262" s="258" t="s">
        <v>112</v>
      </c>
    </row>
    <row r="263" spans="1:5" x14ac:dyDescent="0.35">
      <c r="A263" s="258">
        <v>9.6957400000000007</v>
      </c>
      <c r="B263" s="258" t="s">
        <v>241</v>
      </c>
      <c r="C263" s="258" t="s">
        <v>237</v>
      </c>
      <c r="D263" s="258" t="s">
        <v>166</v>
      </c>
      <c r="E263" s="258" t="s">
        <v>112</v>
      </c>
    </row>
    <row r="264" spans="1:5" x14ac:dyDescent="0.35">
      <c r="A264" s="258">
        <v>5.2795800000000002</v>
      </c>
      <c r="B264" s="258" t="s">
        <v>241</v>
      </c>
      <c r="C264" s="258" t="s">
        <v>237</v>
      </c>
      <c r="D264" s="258" t="s">
        <v>166</v>
      </c>
      <c r="E264" s="258" t="s">
        <v>112</v>
      </c>
    </row>
    <row r="265" spans="1:5" x14ac:dyDescent="0.35">
      <c r="A265" s="258">
        <v>5.7157999999999998</v>
      </c>
      <c r="B265" s="258" t="s">
        <v>241</v>
      </c>
      <c r="C265" s="258" t="s">
        <v>237</v>
      </c>
      <c r="D265" s="258" t="s">
        <v>166</v>
      </c>
      <c r="E265" s="258" t="s">
        <v>112</v>
      </c>
    </row>
    <row r="266" spans="1:5" x14ac:dyDescent="0.35">
      <c r="A266" s="258">
        <v>7.0059199999999997</v>
      </c>
      <c r="B266" s="258" t="s">
        <v>241</v>
      </c>
      <c r="C266" s="258" t="s">
        <v>237</v>
      </c>
      <c r="D266" s="258" t="s">
        <v>166</v>
      </c>
      <c r="E266" s="258" t="s">
        <v>112</v>
      </c>
    </row>
    <row r="267" spans="1:5" x14ac:dyDescent="0.35">
      <c r="A267" s="258">
        <v>8.4150500000000008</v>
      </c>
      <c r="B267" s="258" t="s">
        <v>241</v>
      </c>
      <c r="C267" s="258" t="s">
        <v>237</v>
      </c>
      <c r="D267" s="258" t="s">
        <v>166</v>
      </c>
      <c r="E267" s="258" t="s">
        <v>112</v>
      </c>
    </row>
    <row r="268" spans="1:5" x14ac:dyDescent="0.35">
      <c r="A268" s="258">
        <v>9.6686599999999991</v>
      </c>
      <c r="B268" s="258" t="s">
        <v>241</v>
      </c>
      <c r="C268" s="258" t="s">
        <v>237</v>
      </c>
      <c r="D268" s="258" t="s">
        <v>166</v>
      </c>
      <c r="E268" s="258" t="s">
        <v>112</v>
      </c>
    </row>
    <row r="269" spans="1:5" x14ac:dyDescent="0.35">
      <c r="A269" s="258">
        <v>6.6023800000000001</v>
      </c>
      <c r="B269" s="258" t="s">
        <v>241</v>
      </c>
      <c r="C269" s="258" t="s">
        <v>237</v>
      </c>
      <c r="D269" s="258" t="s">
        <v>166</v>
      </c>
      <c r="E269" s="258" t="s">
        <v>112</v>
      </c>
    </row>
    <row r="270" spans="1:5" x14ac:dyDescent="0.35">
      <c r="A270" s="258">
        <v>4.1341799999999997</v>
      </c>
      <c r="B270" s="258" t="s">
        <v>241</v>
      </c>
      <c r="C270" s="258" t="s">
        <v>237</v>
      </c>
      <c r="D270" s="258" t="s">
        <v>166</v>
      </c>
      <c r="E270" s="258" t="s">
        <v>112</v>
      </c>
    </row>
    <row r="271" spans="1:5" x14ac:dyDescent="0.35">
      <c r="A271" s="258">
        <v>5.2612800000000002</v>
      </c>
      <c r="B271" s="258" t="s">
        <v>241</v>
      </c>
      <c r="C271" s="258" t="s">
        <v>237</v>
      </c>
      <c r="D271" s="258" t="s">
        <v>166</v>
      </c>
      <c r="E271" s="258" t="s">
        <v>112</v>
      </c>
    </row>
    <row r="272" spans="1:5" x14ac:dyDescent="0.35">
      <c r="A272" s="262">
        <v>3.5163899999999999</v>
      </c>
      <c r="B272" s="262" t="s">
        <v>241</v>
      </c>
      <c r="C272" s="262" t="s">
        <v>237</v>
      </c>
      <c r="D272" s="262" t="s">
        <v>165</v>
      </c>
      <c r="E272" s="262" t="s">
        <v>162</v>
      </c>
    </row>
    <row r="273" spans="1:5" x14ac:dyDescent="0.35">
      <c r="A273" s="262">
        <v>5.9016599999999997</v>
      </c>
      <c r="B273" s="262" t="s">
        <v>241</v>
      </c>
      <c r="C273" s="262" t="s">
        <v>237</v>
      </c>
      <c r="D273" s="262" t="s">
        <v>165</v>
      </c>
      <c r="E273" s="262" t="s">
        <v>162</v>
      </c>
    </row>
    <row r="274" spans="1:5" x14ac:dyDescent="0.35">
      <c r="A274" s="262">
        <v>3.4450500000000002</v>
      </c>
      <c r="B274" s="262" t="s">
        <v>241</v>
      </c>
      <c r="C274" s="262" t="s">
        <v>237</v>
      </c>
      <c r="D274" s="262" t="s">
        <v>165</v>
      </c>
      <c r="E274" s="262" t="s">
        <v>162</v>
      </c>
    </row>
    <row r="275" spans="1:5" x14ac:dyDescent="0.35">
      <c r="A275" s="262">
        <v>3.8272699999999999</v>
      </c>
      <c r="B275" s="262" t="s">
        <v>241</v>
      </c>
      <c r="C275" s="262" t="s">
        <v>237</v>
      </c>
      <c r="D275" s="262" t="s">
        <v>165</v>
      </c>
      <c r="E275" s="262" t="s">
        <v>162</v>
      </c>
    </row>
    <row r="276" spans="1:5" x14ac:dyDescent="0.35">
      <c r="A276" s="262">
        <v>3.90042</v>
      </c>
      <c r="B276" s="262" t="s">
        <v>241</v>
      </c>
      <c r="C276" s="262" t="s">
        <v>237</v>
      </c>
      <c r="D276" s="262" t="s">
        <v>165</v>
      </c>
      <c r="E276" s="262" t="s">
        <v>162</v>
      </c>
    </row>
    <row r="277" spans="1:5" x14ac:dyDescent="0.35">
      <c r="A277" s="262">
        <v>5.7735200000000004</v>
      </c>
      <c r="B277" s="262" t="s">
        <v>241</v>
      </c>
      <c r="C277" s="262" t="s">
        <v>237</v>
      </c>
      <c r="D277" s="262" t="s">
        <v>165</v>
      </c>
      <c r="E277" s="262" t="s">
        <v>162</v>
      </c>
    </row>
    <row r="278" spans="1:5" x14ac:dyDescent="0.35">
      <c r="A278" s="262">
        <v>4.2562699999999998</v>
      </c>
      <c r="B278" s="262" t="s">
        <v>241</v>
      </c>
      <c r="C278" s="262" t="s">
        <v>237</v>
      </c>
      <c r="D278" s="262" t="s">
        <v>165</v>
      </c>
      <c r="E278" s="262" t="s">
        <v>162</v>
      </c>
    </row>
    <row r="279" spans="1:5" x14ac:dyDescent="0.35">
      <c r="A279" s="262">
        <v>4.2875300000000003</v>
      </c>
      <c r="B279" s="262" t="s">
        <v>241</v>
      </c>
      <c r="C279" s="262" t="s">
        <v>237</v>
      </c>
      <c r="D279" s="262" t="s">
        <v>165</v>
      </c>
      <c r="E279" s="262" t="s">
        <v>162</v>
      </c>
    </row>
    <row r="280" spans="1:5" x14ac:dyDescent="0.35">
      <c r="A280" s="262">
        <v>3.0764</v>
      </c>
      <c r="B280" s="262" t="s">
        <v>241</v>
      </c>
      <c r="C280" s="262" t="s">
        <v>237</v>
      </c>
      <c r="D280" s="262" t="s">
        <v>165</v>
      </c>
      <c r="E280" s="262" t="s">
        <v>162</v>
      </c>
    </row>
    <row r="281" spans="1:5" x14ac:dyDescent="0.35">
      <c r="A281" s="262">
        <v>3.2699099999999999</v>
      </c>
      <c r="B281" s="262" t="s">
        <v>241</v>
      </c>
      <c r="C281" s="262" t="s">
        <v>237</v>
      </c>
      <c r="D281" s="262" t="s">
        <v>165</v>
      </c>
      <c r="E281" s="262" t="s">
        <v>162</v>
      </c>
    </row>
    <row r="282" spans="1:5" x14ac:dyDescent="0.35">
      <c r="A282" s="249">
        <v>4.6123000000000003</v>
      </c>
      <c r="B282" s="249" t="s">
        <v>241</v>
      </c>
      <c r="C282" s="249" t="s">
        <v>238</v>
      </c>
      <c r="D282" s="249" t="s">
        <v>166</v>
      </c>
      <c r="E282" s="249" t="s">
        <v>112</v>
      </c>
    </row>
    <row r="283" spans="1:5" x14ac:dyDescent="0.35">
      <c r="A283" s="249">
        <v>5.6627200000000002</v>
      </c>
      <c r="B283" s="249" t="s">
        <v>241</v>
      </c>
      <c r="C283" s="249" t="s">
        <v>238</v>
      </c>
      <c r="D283" s="249" t="s">
        <v>166</v>
      </c>
      <c r="E283" s="249" t="s">
        <v>112</v>
      </c>
    </row>
    <row r="284" spans="1:5" x14ac:dyDescent="0.35">
      <c r="A284" s="249">
        <v>4.61266</v>
      </c>
      <c r="B284" s="249" t="s">
        <v>241</v>
      </c>
      <c r="C284" s="249" t="s">
        <v>238</v>
      </c>
      <c r="D284" s="249" t="s">
        <v>166</v>
      </c>
      <c r="E284" s="249" t="s">
        <v>112</v>
      </c>
    </row>
    <row r="285" spans="1:5" x14ac:dyDescent="0.35">
      <c r="A285" s="249">
        <v>4.6372200000000001</v>
      </c>
      <c r="B285" s="249" t="s">
        <v>241</v>
      </c>
      <c r="C285" s="249" t="s">
        <v>238</v>
      </c>
      <c r="D285" s="249" t="s">
        <v>166</v>
      </c>
      <c r="E285" s="249" t="s">
        <v>112</v>
      </c>
    </row>
    <row r="286" spans="1:5" x14ac:dyDescent="0.35">
      <c r="A286" s="249">
        <v>4.6212099999999996</v>
      </c>
      <c r="B286" s="249" t="s">
        <v>241</v>
      </c>
      <c r="C286" s="249" t="s">
        <v>238</v>
      </c>
      <c r="D286" s="249" t="s">
        <v>166</v>
      </c>
      <c r="E286" s="249" t="s">
        <v>112</v>
      </c>
    </row>
    <row r="287" spans="1:5" x14ac:dyDescent="0.35">
      <c r="A287" s="249">
        <v>5.3455300000000001</v>
      </c>
      <c r="B287" s="249" t="s">
        <v>241</v>
      </c>
      <c r="C287" s="249" t="s">
        <v>238</v>
      </c>
      <c r="D287" s="249" t="s">
        <v>166</v>
      </c>
      <c r="E287" s="249" t="s">
        <v>112</v>
      </c>
    </row>
    <row r="288" spans="1:5" x14ac:dyDescent="0.35">
      <c r="A288" s="249">
        <v>5.4299400000000002</v>
      </c>
      <c r="B288" s="249" t="s">
        <v>241</v>
      </c>
      <c r="C288" s="249" t="s">
        <v>238</v>
      </c>
      <c r="D288" s="249" t="s">
        <v>166</v>
      </c>
      <c r="E288" s="249" t="s">
        <v>112</v>
      </c>
    </row>
    <row r="289" spans="1:5" x14ac:dyDescent="0.35">
      <c r="A289" s="249">
        <v>4.3713199999999999</v>
      </c>
      <c r="B289" s="249" t="s">
        <v>241</v>
      </c>
      <c r="C289" s="249" t="s">
        <v>238</v>
      </c>
      <c r="D289" s="249" t="s">
        <v>166</v>
      </c>
      <c r="E289" s="249" t="s">
        <v>112</v>
      </c>
    </row>
    <row r="290" spans="1:5" x14ac:dyDescent="0.35">
      <c r="A290" s="249">
        <v>3.8438400000000001</v>
      </c>
      <c r="B290" s="249" t="s">
        <v>241</v>
      </c>
      <c r="C290" s="249" t="s">
        <v>238</v>
      </c>
      <c r="D290" s="249" t="s">
        <v>166</v>
      </c>
      <c r="E290" s="249" t="s">
        <v>112</v>
      </c>
    </row>
    <row r="291" spans="1:5" x14ac:dyDescent="0.35">
      <c r="A291" s="249">
        <v>4.7280699999999998</v>
      </c>
      <c r="B291" s="249" t="s">
        <v>241</v>
      </c>
      <c r="C291" s="249" t="s">
        <v>238</v>
      </c>
      <c r="D291" s="249" t="s">
        <v>166</v>
      </c>
      <c r="E291" s="249" t="s">
        <v>112</v>
      </c>
    </row>
    <row r="292" spans="1:5" x14ac:dyDescent="0.35">
      <c r="A292" s="244">
        <v>3.3694899999999999</v>
      </c>
      <c r="B292" s="244" t="s">
        <v>241</v>
      </c>
      <c r="C292" s="244" t="s">
        <v>238</v>
      </c>
      <c r="D292" s="244" t="s">
        <v>165</v>
      </c>
      <c r="E292" s="244" t="s">
        <v>162</v>
      </c>
    </row>
    <row r="293" spans="1:5" x14ac:dyDescent="0.35">
      <c r="A293" s="244">
        <v>3.9116549999999997</v>
      </c>
      <c r="B293" s="244" t="s">
        <v>241</v>
      </c>
      <c r="C293" s="244" t="s">
        <v>238</v>
      </c>
      <c r="D293" s="244" t="s">
        <v>165</v>
      </c>
      <c r="E293" s="244" t="s">
        <v>162</v>
      </c>
    </row>
    <row r="294" spans="1:5" x14ac:dyDescent="0.35">
      <c r="A294" s="244">
        <v>3.3122600000000002</v>
      </c>
      <c r="B294" s="244" t="s">
        <v>241</v>
      </c>
      <c r="C294" s="244" t="s">
        <v>238</v>
      </c>
      <c r="D294" s="244" t="s">
        <v>165</v>
      </c>
      <c r="E294" s="244" t="s">
        <v>162</v>
      </c>
    </row>
    <row r="295" spans="1:5" x14ac:dyDescent="0.35">
      <c r="A295" s="244">
        <v>3.430285</v>
      </c>
      <c r="B295" s="244" t="s">
        <v>241</v>
      </c>
      <c r="C295" s="244" t="s">
        <v>238</v>
      </c>
      <c r="D295" s="244" t="s">
        <v>165</v>
      </c>
      <c r="E295" s="244" t="s">
        <v>162</v>
      </c>
    </row>
    <row r="296" spans="1:5" x14ac:dyDescent="0.35">
      <c r="A296" s="244">
        <v>3.483015</v>
      </c>
      <c r="B296" s="244" t="s">
        <v>241</v>
      </c>
      <c r="C296" s="244" t="s">
        <v>238</v>
      </c>
      <c r="D296" s="244" t="s">
        <v>165</v>
      </c>
      <c r="E296" s="244" t="s">
        <v>162</v>
      </c>
    </row>
    <row r="297" spans="1:5" x14ac:dyDescent="0.35">
      <c r="A297" s="244">
        <v>4.67415</v>
      </c>
      <c r="B297" s="244" t="s">
        <v>241</v>
      </c>
      <c r="C297" s="244" t="s">
        <v>238</v>
      </c>
      <c r="D297" s="244" t="s">
        <v>165</v>
      </c>
      <c r="E297" s="244" t="s">
        <v>162</v>
      </c>
    </row>
    <row r="298" spans="1:5" x14ac:dyDescent="0.35">
      <c r="A298" s="244">
        <v>3.7027900000000002</v>
      </c>
      <c r="B298" s="244" t="s">
        <v>241</v>
      </c>
      <c r="C298" s="244" t="s">
        <v>238</v>
      </c>
      <c r="D298" s="244" t="s">
        <v>165</v>
      </c>
      <c r="E298" s="244" t="s">
        <v>162</v>
      </c>
    </row>
    <row r="299" spans="1:5" x14ac:dyDescent="0.35">
      <c r="A299" s="244">
        <v>3.1949500000000004</v>
      </c>
      <c r="B299" s="244" t="s">
        <v>241</v>
      </c>
      <c r="C299" s="244" t="s">
        <v>238</v>
      </c>
      <c r="D299" s="244" t="s">
        <v>165</v>
      </c>
      <c r="E299" s="244" t="s">
        <v>162</v>
      </c>
    </row>
    <row r="300" spans="1:5" x14ac:dyDescent="0.35">
      <c r="A300" s="244">
        <v>3.0372599999999998</v>
      </c>
      <c r="B300" s="244" t="s">
        <v>241</v>
      </c>
      <c r="C300" s="244" t="s">
        <v>238</v>
      </c>
      <c r="D300" s="244" t="s">
        <v>165</v>
      </c>
      <c r="E300" s="244" t="s">
        <v>162</v>
      </c>
    </row>
    <row r="301" spans="1:5" x14ac:dyDescent="0.35">
      <c r="A301" s="244">
        <v>3.213095</v>
      </c>
      <c r="B301" s="244" t="s">
        <v>241</v>
      </c>
      <c r="C301" s="244" t="s">
        <v>238</v>
      </c>
      <c r="D301" s="244" t="s">
        <v>165</v>
      </c>
      <c r="E301" s="244" t="s">
        <v>162</v>
      </c>
    </row>
    <row r="302" spans="1:5" x14ac:dyDescent="0.35">
      <c r="A302" s="263">
        <v>4.3524200000000004</v>
      </c>
      <c r="B302" s="263" t="s">
        <v>241</v>
      </c>
      <c r="C302" s="263" t="s">
        <v>238</v>
      </c>
      <c r="D302" s="263" t="s">
        <v>165</v>
      </c>
      <c r="E302" s="263" t="s">
        <v>112</v>
      </c>
    </row>
    <row r="303" spans="1:5" x14ac:dyDescent="0.35">
      <c r="A303" s="263">
        <v>5.75204</v>
      </c>
      <c r="B303" s="263" t="s">
        <v>241</v>
      </c>
      <c r="C303" s="263" t="s">
        <v>238</v>
      </c>
      <c r="D303" s="263" t="s">
        <v>165</v>
      </c>
      <c r="E303" s="263" t="s">
        <v>112</v>
      </c>
    </row>
    <row r="304" spans="1:5" x14ac:dyDescent="0.35">
      <c r="A304" s="263">
        <v>4.4487500000000004</v>
      </c>
      <c r="B304" s="263" t="s">
        <v>241</v>
      </c>
      <c r="C304" s="263" t="s">
        <v>238</v>
      </c>
      <c r="D304" s="263" t="s">
        <v>165</v>
      </c>
      <c r="E304" s="263" t="s">
        <v>112</v>
      </c>
    </row>
    <row r="305" spans="1:5" x14ac:dyDescent="0.35">
      <c r="A305" s="263">
        <v>5.00101</v>
      </c>
      <c r="B305" s="263" t="s">
        <v>241</v>
      </c>
      <c r="C305" s="263" t="s">
        <v>238</v>
      </c>
      <c r="D305" s="263" t="s">
        <v>165</v>
      </c>
      <c r="E305" s="263" t="s">
        <v>112</v>
      </c>
    </row>
    <row r="306" spans="1:5" x14ac:dyDescent="0.35">
      <c r="A306" s="263">
        <v>4.8563299999999998</v>
      </c>
      <c r="B306" s="263" t="s">
        <v>241</v>
      </c>
      <c r="C306" s="263" t="s">
        <v>238</v>
      </c>
      <c r="D306" s="263" t="s">
        <v>165</v>
      </c>
      <c r="E306" s="263" t="s">
        <v>112</v>
      </c>
    </row>
    <row r="307" spans="1:5" x14ac:dyDescent="0.35">
      <c r="A307" s="263">
        <v>5.1794500000000001</v>
      </c>
      <c r="B307" s="263" t="s">
        <v>241</v>
      </c>
      <c r="C307" s="263" t="s">
        <v>238</v>
      </c>
      <c r="D307" s="263" t="s">
        <v>165</v>
      </c>
      <c r="E307" s="263" t="s">
        <v>112</v>
      </c>
    </row>
    <row r="308" spans="1:5" x14ac:dyDescent="0.35">
      <c r="A308" s="263">
        <v>5.51614</v>
      </c>
      <c r="B308" s="263" t="s">
        <v>241</v>
      </c>
      <c r="C308" s="263" t="s">
        <v>238</v>
      </c>
      <c r="D308" s="263" t="s">
        <v>165</v>
      </c>
      <c r="E308" s="263" t="s">
        <v>112</v>
      </c>
    </row>
    <row r="309" spans="1:5" x14ac:dyDescent="0.35">
      <c r="A309" s="263">
        <v>4.3888999999999996</v>
      </c>
      <c r="B309" s="263" t="s">
        <v>241</v>
      </c>
      <c r="C309" s="263" t="s">
        <v>238</v>
      </c>
      <c r="D309" s="263" t="s">
        <v>165</v>
      </c>
      <c r="E309" s="263" t="s">
        <v>112</v>
      </c>
    </row>
    <row r="310" spans="1:5" x14ac:dyDescent="0.35">
      <c r="A310" s="263">
        <v>3.89256</v>
      </c>
      <c r="B310" s="263" t="s">
        <v>241</v>
      </c>
      <c r="C310" s="263" t="s">
        <v>238</v>
      </c>
      <c r="D310" s="263" t="s">
        <v>165</v>
      </c>
      <c r="E310" s="263" t="s">
        <v>112</v>
      </c>
    </row>
    <row r="311" spans="1:5" x14ac:dyDescent="0.35">
      <c r="A311" s="263">
        <v>4.6458199999999996</v>
      </c>
      <c r="B311" s="263" t="s">
        <v>241</v>
      </c>
      <c r="C311" s="263" t="s">
        <v>238</v>
      </c>
      <c r="D311" s="263" t="s">
        <v>165</v>
      </c>
      <c r="E311" s="263" t="s">
        <v>112</v>
      </c>
    </row>
    <row r="312" spans="1:5" x14ac:dyDescent="0.35">
      <c r="A312" s="245">
        <v>3.5838800000000002</v>
      </c>
      <c r="B312" s="245" t="s">
        <v>241</v>
      </c>
      <c r="C312" s="245" t="s">
        <v>238</v>
      </c>
      <c r="D312" s="245" t="s">
        <v>166</v>
      </c>
      <c r="E312" s="245" t="s">
        <v>162</v>
      </c>
    </row>
    <row r="313" spans="1:5" x14ac:dyDescent="0.35">
      <c r="A313" s="245">
        <v>3.73977</v>
      </c>
      <c r="B313" s="245" t="s">
        <v>241</v>
      </c>
      <c r="C313" s="245" t="s">
        <v>238</v>
      </c>
      <c r="D313" s="245" t="s">
        <v>166</v>
      </c>
      <c r="E313" s="245" t="s">
        <v>162</v>
      </c>
    </row>
    <row r="314" spans="1:5" x14ac:dyDescent="0.35">
      <c r="A314" s="245">
        <v>3.3583400000000001</v>
      </c>
      <c r="B314" s="245" t="s">
        <v>241</v>
      </c>
      <c r="C314" s="245" t="s">
        <v>238</v>
      </c>
      <c r="D314" s="245" t="s">
        <v>166</v>
      </c>
      <c r="E314" s="245" t="s">
        <v>162</v>
      </c>
    </row>
    <row r="315" spans="1:5" x14ac:dyDescent="0.35">
      <c r="A315" s="245">
        <v>3.3200599999999998</v>
      </c>
      <c r="B315" s="245" t="s">
        <v>241</v>
      </c>
      <c r="C315" s="245" t="s">
        <v>238</v>
      </c>
      <c r="D315" s="245" t="s">
        <v>166</v>
      </c>
      <c r="E315" s="245" t="s">
        <v>162</v>
      </c>
    </row>
    <row r="316" spans="1:5" x14ac:dyDescent="0.35">
      <c r="A316" s="245">
        <v>3.7191999999999998</v>
      </c>
      <c r="B316" s="245" t="s">
        <v>241</v>
      </c>
      <c r="C316" s="245" t="s">
        <v>238</v>
      </c>
      <c r="D316" s="245" t="s">
        <v>166</v>
      </c>
      <c r="E316" s="245" t="s">
        <v>162</v>
      </c>
    </row>
    <row r="317" spans="1:5" x14ac:dyDescent="0.35">
      <c r="A317" s="245">
        <v>4.6423399999999999</v>
      </c>
      <c r="B317" s="245" t="s">
        <v>241</v>
      </c>
      <c r="C317" s="245" t="s">
        <v>238</v>
      </c>
      <c r="D317" s="245" t="s">
        <v>166</v>
      </c>
      <c r="E317" s="245" t="s">
        <v>162</v>
      </c>
    </row>
    <row r="318" spans="1:5" x14ac:dyDescent="0.35">
      <c r="A318" s="245">
        <v>3.7307399999999999</v>
      </c>
      <c r="B318" s="245" t="s">
        <v>241</v>
      </c>
      <c r="C318" s="245" t="s">
        <v>238</v>
      </c>
      <c r="D318" s="245" t="s">
        <v>166</v>
      </c>
      <c r="E318" s="245" t="s">
        <v>162</v>
      </c>
    </row>
    <row r="319" spans="1:5" x14ac:dyDescent="0.35">
      <c r="A319" s="245">
        <v>3.2528899999999998</v>
      </c>
      <c r="B319" s="245" t="s">
        <v>241</v>
      </c>
      <c r="C319" s="245" t="s">
        <v>238</v>
      </c>
      <c r="D319" s="245" t="s">
        <v>166</v>
      </c>
      <c r="E319" s="245" t="s">
        <v>162</v>
      </c>
    </row>
    <row r="320" spans="1:5" x14ac:dyDescent="0.35">
      <c r="A320" s="245">
        <v>3.0521500000000001</v>
      </c>
      <c r="B320" s="245" t="s">
        <v>241</v>
      </c>
      <c r="C320" s="245" t="s">
        <v>238</v>
      </c>
      <c r="D320" s="245" t="s">
        <v>166</v>
      </c>
      <c r="E320" s="245" t="s">
        <v>162</v>
      </c>
    </row>
    <row r="321" spans="1:5" x14ac:dyDescent="0.35">
      <c r="A321" s="245">
        <v>3.2975300000000001</v>
      </c>
      <c r="B321" s="245" t="s">
        <v>241</v>
      </c>
      <c r="C321" s="245" t="s">
        <v>238</v>
      </c>
      <c r="D321" s="245" t="s">
        <v>166</v>
      </c>
      <c r="E321" s="245" t="s">
        <v>162</v>
      </c>
    </row>
    <row r="322" spans="1:5" x14ac:dyDescent="0.35">
      <c r="A322" s="264">
        <v>7.1339300000000003</v>
      </c>
      <c r="B322" s="264" t="s">
        <v>242</v>
      </c>
      <c r="C322" s="264" t="s">
        <v>237</v>
      </c>
      <c r="D322" s="264" t="s">
        <v>165</v>
      </c>
      <c r="E322" s="264" t="s">
        <v>112</v>
      </c>
    </row>
    <row r="323" spans="1:5" x14ac:dyDescent="0.35">
      <c r="A323" s="264">
        <v>11.79801</v>
      </c>
      <c r="B323" s="264" t="s">
        <v>242</v>
      </c>
      <c r="C323" s="264" t="s">
        <v>237</v>
      </c>
      <c r="D323" s="264" t="s">
        <v>165</v>
      </c>
      <c r="E323" s="264" t="s">
        <v>112</v>
      </c>
    </row>
    <row r="324" spans="1:5" x14ac:dyDescent="0.35">
      <c r="A324" s="264">
        <v>7.3204500000000001</v>
      </c>
      <c r="B324" s="264" t="s">
        <v>242</v>
      </c>
      <c r="C324" s="264" t="s">
        <v>237</v>
      </c>
      <c r="D324" s="264" t="s">
        <v>165</v>
      </c>
      <c r="E324" s="264" t="s">
        <v>112</v>
      </c>
    </row>
    <row r="325" spans="1:5" x14ac:dyDescent="0.35">
      <c r="A325" s="264">
        <v>8.6553199999999997</v>
      </c>
      <c r="B325" s="264" t="s">
        <v>242</v>
      </c>
      <c r="C325" s="264" t="s">
        <v>237</v>
      </c>
      <c r="D325" s="264" t="s">
        <v>165</v>
      </c>
      <c r="E325" s="264" t="s">
        <v>112</v>
      </c>
    </row>
    <row r="326" spans="1:5" x14ac:dyDescent="0.35">
      <c r="A326" s="264">
        <v>11.71316</v>
      </c>
      <c r="B326" s="264" t="s">
        <v>242</v>
      </c>
      <c r="C326" s="264" t="s">
        <v>237</v>
      </c>
      <c r="D326" s="264" t="s">
        <v>165</v>
      </c>
      <c r="E326" s="264" t="s">
        <v>112</v>
      </c>
    </row>
    <row r="327" spans="1:5" x14ac:dyDescent="0.35">
      <c r="A327" s="264">
        <v>10.03327</v>
      </c>
      <c r="B327" s="264" t="s">
        <v>242</v>
      </c>
      <c r="C327" s="264" t="s">
        <v>237</v>
      </c>
      <c r="D327" s="264" t="s">
        <v>165</v>
      </c>
      <c r="E327" s="264" t="s">
        <v>112</v>
      </c>
    </row>
    <row r="328" spans="1:5" x14ac:dyDescent="0.35">
      <c r="A328" s="264">
        <v>10.92104</v>
      </c>
      <c r="B328" s="264" t="s">
        <v>242</v>
      </c>
      <c r="C328" s="264" t="s">
        <v>237</v>
      </c>
      <c r="D328" s="264" t="s">
        <v>165</v>
      </c>
      <c r="E328" s="264" t="s">
        <v>112</v>
      </c>
    </row>
    <row r="329" spans="1:5" x14ac:dyDescent="0.35">
      <c r="A329" s="264">
        <v>8.3402200000000004</v>
      </c>
      <c r="B329" s="264" t="s">
        <v>242</v>
      </c>
      <c r="C329" s="264" t="s">
        <v>237</v>
      </c>
      <c r="D329" s="264" t="s">
        <v>165</v>
      </c>
      <c r="E329" s="264" t="s">
        <v>112</v>
      </c>
    </row>
    <row r="330" spans="1:5" x14ac:dyDescent="0.35">
      <c r="A330" s="264">
        <v>5.67483</v>
      </c>
      <c r="B330" s="264" t="s">
        <v>242</v>
      </c>
      <c r="C330" s="264" t="s">
        <v>237</v>
      </c>
      <c r="D330" s="264" t="s">
        <v>165</v>
      </c>
      <c r="E330" s="264" t="s">
        <v>112</v>
      </c>
    </row>
    <row r="331" spans="1:5" x14ac:dyDescent="0.35">
      <c r="A331" s="264">
        <v>7.2515200000000002</v>
      </c>
      <c r="B331" s="264" t="s">
        <v>242</v>
      </c>
      <c r="C331" s="264" t="s">
        <v>237</v>
      </c>
      <c r="D331" s="264" t="s">
        <v>165</v>
      </c>
      <c r="E331" s="264" t="s">
        <v>112</v>
      </c>
    </row>
    <row r="332" spans="1:5" x14ac:dyDescent="0.35">
      <c r="A332" s="249">
        <v>3.96597</v>
      </c>
      <c r="B332" s="249" t="s">
        <v>242</v>
      </c>
      <c r="C332" s="249" t="s">
        <v>237</v>
      </c>
      <c r="D332" s="249" t="s">
        <v>166</v>
      </c>
      <c r="E332" s="249" t="s">
        <v>162</v>
      </c>
    </row>
    <row r="333" spans="1:5" x14ac:dyDescent="0.35">
      <c r="A333" s="249">
        <v>11.347519999999999</v>
      </c>
      <c r="B333" s="249" t="s">
        <v>242</v>
      </c>
      <c r="C333" s="249" t="s">
        <v>237</v>
      </c>
      <c r="D333" s="249" t="s">
        <v>166</v>
      </c>
      <c r="E333" s="249" t="s">
        <v>162</v>
      </c>
    </row>
    <row r="334" spans="1:5" x14ac:dyDescent="0.35">
      <c r="A334" s="249">
        <v>3.6553300000000002</v>
      </c>
      <c r="B334" s="249" t="s">
        <v>242</v>
      </c>
      <c r="C334" s="249" t="s">
        <v>237</v>
      </c>
      <c r="D334" s="249" t="s">
        <v>166</v>
      </c>
      <c r="E334" s="249" t="s">
        <v>162</v>
      </c>
    </row>
    <row r="335" spans="1:5" x14ac:dyDescent="0.35">
      <c r="A335" s="249">
        <v>5.2940100000000001</v>
      </c>
      <c r="B335" s="249" t="s">
        <v>242</v>
      </c>
      <c r="C335" s="249" t="s">
        <v>237</v>
      </c>
      <c r="D335" s="249" t="s">
        <v>166</v>
      </c>
      <c r="E335" s="249" t="s">
        <v>162</v>
      </c>
    </row>
    <row r="336" spans="1:5" x14ac:dyDescent="0.35">
      <c r="A336" s="249">
        <v>4.8647</v>
      </c>
      <c r="B336" s="249" t="s">
        <v>242</v>
      </c>
      <c r="C336" s="249" t="s">
        <v>237</v>
      </c>
      <c r="D336" s="249" t="s">
        <v>166</v>
      </c>
      <c r="E336" s="249" t="s">
        <v>162</v>
      </c>
    </row>
    <row r="337" spans="1:5" x14ac:dyDescent="0.35">
      <c r="A337" s="249">
        <v>9.2456300000000002</v>
      </c>
      <c r="B337" s="249" t="s">
        <v>242</v>
      </c>
      <c r="C337" s="249" t="s">
        <v>237</v>
      </c>
      <c r="D337" s="249" t="s">
        <v>166</v>
      </c>
      <c r="E337" s="249" t="s">
        <v>162</v>
      </c>
    </row>
    <row r="338" spans="1:5" x14ac:dyDescent="0.35">
      <c r="A338" s="249">
        <v>6.7263200000000003</v>
      </c>
      <c r="B338" s="249" t="s">
        <v>242</v>
      </c>
      <c r="C338" s="249" t="s">
        <v>237</v>
      </c>
      <c r="D338" s="249" t="s">
        <v>166</v>
      </c>
      <c r="E338" s="249" t="s">
        <v>162</v>
      </c>
    </row>
    <row r="339" spans="1:5" x14ac:dyDescent="0.35">
      <c r="A339" s="249">
        <v>5.4259700000000004</v>
      </c>
      <c r="B339" s="249" t="s">
        <v>242</v>
      </c>
      <c r="C339" s="249" t="s">
        <v>237</v>
      </c>
      <c r="D339" s="249" t="s">
        <v>166</v>
      </c>
      <c r="E339" s="249" t="s">
        <v>162</v>
      </c>
    </row>
    <row r="340" spans="1:5" x14ac:dyDescent="0.35">
      <c r="A340" s="249">
        <v>3.4067400000000001</v>
      </c>
      <c r="B340" s="249" t="s">
        <v>242</v>
      </c>
      <c r="C340" s="249" t="s">
        <v>237</v>
      </c>
      <c r="D340" s="249" t="s">
        <v>166</v>
      </c>
      <c r="E340" s="249" t="s">
        <v>162</v>
      </c>
    </row>
    <row r="341" spans="1:5" x14ac:dyDescent="0.35">
      <c r="A341" s="249">
        <v>3.3483299999999998</v>
      </c>
      <c r="B341" s="249" t="s">
        <v>242</v>
      </c>
      <c r="C341" s="249" t="s">
        <v>237</v>
      </c>
      <c r="D341" s="249" t="s">
        <v>166</v>
      </c>
      <c r="E341" s="249" t="s">
        <v>162</v>
      </c>
    </row>
    <row r="342" spans="1:5" x14ac:dyDescent="0.35">
      <c r="A342" s="245">
        <v>9.7779399999999992</v>
      </c>
      <c r="B342" s="245" t="s">
        <v>242</v>
      </c>
      <c r="C342" s="245" t="s">
        <v>237</v>
      </c>
      <c r="D342" s="245" t="s">
        <v>166</v>
      </c>
      <c r="E342" s="245" t="s">
        <v>112</v>
      </c>
    </row>
    <row r="343" spans="1:5" x14ac:dyDescent="0.35">
      <c r="A343" s="245">
        <v>12.298410000000001</v>
      </c>
      <c r="B343" s="245" t="s">
        <v>242</v>
      </c>
      <c r="C343" s="245" t="s">
        <v>237</v>
      </c>
      <c r="D343" s="245" t="s">
        <v>166</v>
      </c>
      <c r="E343" s="245" t="s">
        <v>112</v>
      </c>
    </row>
    <row r="344" spans="1:5" x14ac:dyDescent="0.35">
      <c r="A344" s="245">
        <v>6.11944</v>
      </c>
      <c r="B344" s="245" t="s">
        <v>242</v>
      </c>
      <c r="C344" s="245" t="s">
        <v>237</v>
      </c>
      <c r="D344" s="245" t="s">
        <v>166</v>
      </c>
      <c r="E344" s="245" t="s">
        <v>112</v>
      </c>
    </row>
    <row r="345" spans="1:5" x14ac:dyDescent="0.35">
      <c r="A345" s="245">
        <v>8.7960200000000004</v>
      </c>
      <c r="B345" s="245" t="s">
        <v>242</v>
      </c>
      <c r="C345" s="245" t="s">
        <v>237</v>
      </c>
      <c r="D345" s="245" t="s">
        <v>166</v>
      </c>
      <c r="E345" s="245" t="s">
        <v>112</v>
      </c>
    </row>
    <row r="346" spans="1:5" x14ac:dyDescent="0.35">
      <c r="A346" s="245">
        <v>10.45523</v>
      </c>
      <c r="B346" s="245" t="s">
        <v>242</v>
      </c>
      <c r="C346" s="245" t="s">
        <v>237</v>
      </c>
      <c r="D346" s="245" t="s">
        <v>166</v>
      </c>
      <c r="E346" s="245" t="s">
        <v>112</v>
      </c>
    </row>
    <row r="347" spans="1:5" x14ac:dyDescent="0.35">
      <c r="A347" s="245">
        <v>13.38208</v>
      </c>
      <c r="B347" s="245" t="s">
        <v>242</v>
      </c>
      <c r="C347" s="245" t="s">
        <v>237</v>
      </c>
      <c r="D347" s="245" t="s">
        <v>166</v>
      </c>
      <c r="E347" s="245" t="s">
        <v>112</v>
      </c>
    </row>
    <row r="348" spans="1:5" x14ac:dyDescent="0.35">
      <c r="A348" s="245">
        <v>10.67418</v>
      </c>
      <c r="B348" s="245" t="s">
        <v>242</v>
      </c>
      <c r="C348" s="245" t="s">
        <v>237</v>
      </c>
      <c r="D348" s="245" t="s">
        <v>166</v>
      </c>
      <c r="E348" s="245" t="s">
        <v>112</v>
      </c>
    </row>
    <row r="349" spans="1:5" x14ac:dyDescent="0.35">
      <c r="A349" s="245">
        <v>7.2665899999999999</v>
      </c>
      <c r="B349" s="245" t="s">
        <v>242</v>
      </c>
      <c r="C349" s="245" t="s">
        <v>237</v>
      </c>
      <c r="D349" s="245" t="s">
        <v>166</v>
      </c>
      <c r="E349" s="245" t="s">
        <v>112</v>
      </c>
    </row>
    <row r="350" spans="1:5" x14ac:dyDescent="0.35">
      <c r="A350" s="245">
        <v>6.7633599999999996</v>
      </c>
      <c r="B350" s="245" t="s">
        <v>242</v>
      </c>
      <c r="C350" s="245" t="s">
        <v>237</v>
      </c>
      <c r="D350" s="245" t="s">
        <v>166</v>
      </c>
      <c r="E350" s="245" t="s">
        <v>112</v>
      </c>
    </row>
    <row r="351" spans="1:5" x14ac:dyDescent="0.35">
      <c r="A351" s="245">
        <v>5.8685700000000001</v>
      </c>
      <c r="B351" s="245" t="s">
        <v>242</v>
      </c>
      <c r="C351" s="245" t="s">
        <v>237</v>
      </c>
      <c r="D351" s="245" t="s">
        <v>166</v>
      </c>
      <c r="E351" s="245" t="s">
        <v>112</v>
      </c>
    </row>
    <row r="352" spans="1:5" x14ac:dyDescent="0.35">
      <c r="A352" s="244">
        <v>3.8623699999999999</v>
      </c>
      <c r="B352" s="244" t="s">
        <v>242</v>
      </c>
      <c r="C352" s="244" t="s">
        <v>237</v>
      </c>
      <c r="D352" s="244" t="s">
        <v>165</v>
      </c>
      <c r="E352" s="244" t="s">
        <v>162</v>
      </c>
    </row>
    <row r="353" spans="1:5" x14ac:dyDescent="0.35">
      <c r="A353" s="244">
        <v>10.12242</v>
      </c>
      <c r="B353" s="244" t="s">
        <v>242</v>
      </c>
      <c r="C353" s="244" t="s">
        <v>237</v>
      </c>
      <c r="D353" s="244" t="s">
        <v>165</v>
      </c>
      <c r="E353" s="244" t="s">
        <v>162</v>
      </c>
    </row>
    <row r="354" spans="1:5" x14ac:dyDescent="0.35">
      <c r="A354" s="244">
        <v>3.4778600000000002</v>
      </c>
      <c r="B354" s="244" t="s">
        <v>242</v>
      </c>
      <c r="C354" s="244" t="s">
        <v>237</v>
      </c>
      <c r="D354" s="244" t="s">
        <v>165</v>
      </c>
      <c r="E354" s="244" t="s">
        <v>162</v>
      </c>
    </row>
    <row r="355" spans="1:5" x14ac:dyDescent="0.35">
      <c r="A355" s="244">
        <v>4.4603900000000003</v>
      </c>
      <c r="B355" s="244" t="s">
        <v>242</v>
      </c>
      <c r="C355" s="244" t="s">
        <v>237</v>
      </c>
      <c r="D355" s="244" t="s">
        <v>165</v>
      </c>
      <c r="E355" s="244" t="s">
        <v>162</v>
      </c>
    </row>
    <row r="356" spans="1:5" x14ac:dyDescent="0.35">
      <c r="A356" s="244">
        <v>5.3682999999999996</v>
      </c>
      <c r="B356" s="244" t="s">
        <v>242</v>
      </c>
      <c r="C356" s="244" t="s">
        <v>237</v>
      </c>
      <c r="D356" s="244" t="s">
        <v>165</v>
      </c>
      <c r="E356" s="244" t="s">
        <v>162</v>
      </c>
    </row>
    <row r="357" spans="1:5" x14ac:dyDescent="0.35">
      <c r="A357" s="244">
        <v>7.2371800000000004</v>
      </c>
      <c r="B357" s="244" t="s">
        <v>242</v>
      </c>
      <c r="C357" s="244" t="s">
        <v>237</v>
      </c>
      <c r="D357" s="244" t="s">
        <v>165</v>
      </c>
      <c r="E357" s="244" t="s">
        <v>162</v>
      </c>
    </row>
    <row r="358" spans="1:5" x14ac:dyDescent="0.35">
      <c r="A358" s="244">
        <v>5.8031600000000001</v>
      </c>
      <c r="B358" s="244" t="s">
        <v>242</v>
      </c>
      <c r="C358" s="244" t="s">
        <v>237</v>
      </c>
      <c r="D358" s="244" t="s">
        <v>165</v>
      </c>
      <c r="E358" s="244" t="s">
        <v>162</v>
      </c>
    </row>
    <row r="359" spans="1:5" x14ac:dyDescent="0.35">
      <c r="A359" s="244">
        <v>5.8404999999999996</v>
      </c>
      <c r="B359" s="244" t="s">
        <v>242</v>
      </c>
      <c r="C359" s="244" t="s">
        <v>237</v>
      </c>
      <c r="D359" s="244" t="s">
        <v>165</v>
      </c>
      <c r="E359" s="244" t="s">
        <v>162</v>
      </c>
    </row>
    <row r="360" spans="1:5" x14ac:dyDescent="0.35">
      <c r="A360" s="244">
        <v>3.39432</v>
      </c>
      <c r="B360" s="244" t="s">
        <v>242</v>
      </c>
      <c r="C360" s="244" t="s">
        <v>237</v>
      </c>
      <c r="D360" s="244" t="s">
        <v>165</v>
      </c>
      <c r="E360" s="244" t="s">
        <v>162</v>
      </c>
    </row>
    <row r="361" spans="1:5" x14ac:dyDescent="0.35">
      <c r="A361" s="244">
        <v>3.3926400000000001</v>
      </c>
      <c r="B361" s="244" t="s">
        <v>242</v>
      </c>
      <c r="C361" s="244" t="s">
        <v>237</v>
      </c>
      <c r="D361" s="244" t="s">
        <v>165</v>
      </c>
      <c r="E361" s="244" t="s">
        <v>162</v>
      </c>
    </row>
    <row r="362" spans="1:5" x14ac:dyDescent="0.35">
      <c r="A362" s="265">
        <v>4.3630199999999997</v>
      </c>
      <c r="B362" s="265" t="s">
        <v>242</v>
      </c>
      <c r="C362" s="265" t="s">
        <v>238</v>
      </c>
      <c r="D362" s="265" t="s">
        <v>166</v>
      </c>
      <c r="E362" s="265" t="s">
        <v>112</v>
      </c>
    </row>
    <row r="363" spans="1:5" x14ac:dyDescent="0.35">
      <c r="A363" s="265">
        <v>5.17225</v>
      </c>
      <c r="B363" s="265" t="s">
        <v>242</v>
      </c>
      <c r="C363" s="265" t="s">
        <v>238</v>
      </c>
      <c r="D363" s="265" t="s">
        <v>166</v>
      </c>
      <c r="E363" s="265" t="s">
        <v>112</v>
      </c>
    </row>
    <row r="364" spans="1:5" x14ac:dyDescent="0.35">
      <c r="A364" s="265">
        <v>4.3990200000000002</v>
      </c>
      <c r="B364" s="265" t="s">
        <v>242</v>
      </c>
      <c r="C364" s="265" t="s">
        <v>238</v>
      </c>
      <c r="D364" s="265" t="s">
        <v>166</v>
      </c>
      <c r="E364" s="265" t="s">
        <v>112</v>
      </c>
    </row>
    <row r="365" spans="1:5" x14ac:dyDescent="0.35">
      <c r="A365" s="265">
        <v>4.5485300000000004</v>
      </c>
      <c r="B365" s="265" t="s">
        <v>242</v>
      </c>
      <c r="C365" s="265" t="s">
        <v>238</v>
      </c>
      <c r="D365" s="265" t="s">
        <v>166</v>
      </c>
      <c r="E365" s="265" t="s">
        <v>112</v>
      </c>
    </row>
    <row r="366" spans="1:5" x14ac:dyDescent="0.35">
      <c r="A366" s="265">
        <v>4.5434299999999999</v>
      </c>
      <c r="B366" s="265" t="s">
        <v>242</v>
      </c>
      <c r="C366" s="265" t="s">
        <v>238</v>
      </c>
      <c r="D366" s="265" t="s">
        <v>166</v>
      </c>
      <c r="E366" s="265" t="s">
        <v>112</v>
      </c>
    </row>
    <row r="367" spans="1:5" x14ac:dyDescent="0.35">
      <c r="A367" s="265">
        <v>5.1129300000000004</v>
      </c>
      <c r="B367" s="265" t="s">
        <v>242</v>
      </c>
      <c r="C367" s="265" t="s">
        <v>238</v>
      </c>
      <c r="D367" s="265" t="s">
        <v>166</v>
      </c>
      <c r="E367" s="265" t="s">
        <v>112</v>
      </c>
    </row>
    <row r="368" spans="1:5" x14ac:dyDescent="0.35">
      <c r="A368" s="265">
        <v>5.0750400000000004</v>
      </c>
      <c r="B368" s="265" t="s">
        <v>242</v>
      </c>
      <c r="C368" s="265" t="s">
        <v>238</v>
      </c>
      <c r="D368" s="265" t="s">
        <v>166</v>
      </c>
      <c r="E368" s="265" t="s">
        <v>112</v>
      </c>
    </row>
    <row r="369" spans="1:5" x14ac:dyDescent="0.35">
      <c r="A369" s="265">
        <v>4.1890999999999998</v>
      </c>
      <c r="B369" s="265" t="s">
        <v>242</v>
      </c>
      <c r="C369" s="265" t="s">
        <v>238</v>
      </c>
      <c r="D369" s="265" t="s">
        <v>166</v>
      </c>
      <c r="E369" s="265" t="s">
        <v>112</v>
      </c>
    </row>
    <row r="370" spans="1:5" x14ac:dyDescent="0.35">
      <c r="A370" s="265">
        <v>3.7598699999999998</v>
      </c>
      <c r="B370" s="265" t="s">
        <v>242</v>
      </c>
      <c r="C370" s="265" t="s">
        <v>238</v>
      </c>
      <c r="D370" s="265" t="s">
        <v>166</v>
      </c>
      <c r="E370" s="265" t="s">
        <v>112</v>
      </c>
    </row>
    <row r="371" spans="1:5" x14ac:dyDescent="0.35">
      <c r="A371" s="265">
        <v>4.5401499999999997</v>
      </c>
      <c r="B371" s="265" t="s">
        <v>242</v>
      </c>
      <c r="C371" s="265" t="s">
        <v>238</v>
      </c>
      <c r="D371" s="265" t="s">
        <v>166</v>
      </c>
      <c r="E371" s="265" t="s">
        <v>112</v>
      </c>
    </row>
    <row r="372" spans="1:5" x14ac:dyDescent="0.35">
      <c r="A372" s="266">
        <v>3.3090000000000002</v>
      </c>
      <c r="B372" s="266" t="s">
        <v>242</v>
      </c>
      <c r="C372" s="266" t="s">
        <v>238</v>
      </c>
      <c r="D372" s="266" t="s">
        <v>165</v>
      </c>
      <c r="E372" s="266" t="s">
        <v>162</v>
      </c>
    </row>
    <row r="373" spans="1:5" x14ac:dyDescent="0.35">
      <c r="A373" s="266">
        <v>3.93241</v>
      </c>
      <c r="B373" s="266" t="s">
        <v>242</v>
      </c>
      <c r="C373" s="266" t="s">
        <v>238</v>
      </c>
      <c r="D373" s="266" t="s">
        <v>165</v>
      </c>
      <c r="E373" s="266" t="s">
        <v>162</v>
      </c>
    </row>
    <row r="374" spans="1:5" x14ac:dyDescent="0.35">
      <c r="A374" s="266">
        <v>3.3003900000000002</v>
      </c>
      <c r="B374" s="266" t="s">
        <v>242</v>
      </c>
      <c r="C374" s="266" t="s">
        <v>238</v>
      </c>
      <c r="D374" s="266" t="s">
        <v>165</v>
      </c>
      <c r="E374" s="266" t="s">
        <v>162</v>
      </c>
    </row>
    <row r="375" spans="1:5" x14ac:dyDescent="0.35">
      <c r="A375" s="266">
        <v>3.4704000000000002</v>
      </c>
      <c r="B375" s="266" t="s">
        <v>242</v>
      </c>
      <c r="C375" s="266" t="s">
        <v>238</v>
      </c>
      <c r="D375" s="266" t="s">
        <v>165</v>
      </c>
      <c r="E375" s="266" t="s">
        <v>162</v>
      </c>
    </row>
    <row r="376" spans="1:5" x14ac:dyDescent="0.35">
      <c r="A376" s="266">
        <v>3.4698199999999999</v>
      </c>
      <c r="B376" s="266" t="s">
        <v>242</v>
      </c>
      <c r="C376" s="266" t="s">
        <v>238</v>
      </c>
      <c r="D376" s="266" t="s">
        <v>165</v>
      </c>
      <c r="E376" s="266" t="s">
        <v>162</v>
      </c>
    </row>
    <row r="377" spans="1:5" x14ac:dyDescent="0.35">
      <c r="A377" s="266">
        <v>4.9527099999999997</v>
      </c>
      <c r="B377" s="266" t="s">
        <v>242</v>
      </c>
      <c r="C377" s="266" t="s">
        <v>238</v>
      </c>
      <c r="D377" s="266" t="s">
        <v>165</v>
      </c>
      <c r="E377" s="266" t="s">
        <v>162</v>
      </c>
    </row>
    <row r="378" spans="1:5" x14ac:dyDescent="0.35">
      <c r="A378" s="266">
        <v>3.70499</v>
      </c>
      <c r="B378" s="266" t="s">
        <v>242</v>
      </c>
      <c r="C378" s="266" t="s">
        <v>238</v>
      </c>
      <c r="D378" s="266" t="s">
        <v>165</v>
      </c>
      <c r="E378" s="266" t="s">
        <v>162</v>
      </c>
    </row>
    <row r="379" spans="1:5" x14ac:dyDescent="0.35">
      <c r="A379" s="266">
        <v>3.2060300000000002</v>
      </c>
      <c r="B379" s="266" t="s">
        <v>242</v>
      </c>
      <c r="C379" s="266" t="s">
        <v>238</v>
      </c>
      <c r="D379" s="266" t="s">
        <v>165</v>
      </c>
      <c r="E379" s="266" t="s">
        <v>162</v>
      </c>
    </row>
    <row r="380" spans="1:5" x14ac:dyDescent="0.35">
      <c r="A380" s="266">
        <v>3.0143300000000002</v>
      </c>
      <c r="B380" s="266" t="s">
        <v>242</v>
      </c>
      <c r="C380" s="266" t="s">
        <v>238</v>
      </c>
      <c r="D380" s="266" t="s">
        <v>165</v>
      </c>
      <c r="E380" s="266" t="s">
        <v>162</v>
      </c>
    </row>
    <row r="381" spans="1:5" x14ac:dyDescent="0.35">
      <c r="A381" s="266">
        <v>3.2068699999999999</v>
      </c>
      <c r="B381" s="266" t="s">
        <v>242</v>
      </c>
      <c r="C381" s="266" t="s">
        <v>238</v>
      </c>
      <c r="D381" s="266" t="s">
        <v>165</v>
      </c>
      <c r="E381" s="266" t="s">
        <v>162</v>
      </c>
    </row>
    <row r="382" spans="1:5" x14ac:dyDescent="0.35">
      <c r="A382" s="267">
        <v>4.6362199999999998</v>
      </c>
      <c r="B382" s="267" t="s">
        <v>242</v>
      </c>
      <c r="C382" s="267" t="s">
        <v>238</v>
      </c>
      <c r="D382" s="267" t="s">
        <v>165</v>
      </c>
      <c r="E382" s="267" t="s">
        <v>112</v>
      </c>
    </row>
    <row r="383" spans="1:5" x14ac:dyDescent="0.35">
      <c r="A383" s="267">
        <v>7.2780500000000004</v>
      </c>
      <c r="B383" s="267" t="s">
        <v>242</v>
      </c>
      <c r="C383" s="267" t="s">
        <v>238</v>
      </c>
      <c r="D383" s="267" t="s">
        <v>165</v>
      </c>
      <c r="E383" s="267" t="s">
        <v>112</v>
      </c>
    </row>
    <row r="384" spans="1:5" x14ac:dyDescent="0.35">
      <c r="A384" s="267">
        <v>4.7294299999999998</v>
      </c>
      <c r="B384" s="267" t="s">
        <v>242</v>
      </c>
      <c r="C384" s="267" t="s">
        <v>238</v>
      </c>
      <c r="D384" s="267" t="s">
        <v>165</v>
      </c>
      <c r="E384" s="267" t="s">
        <v>112</v>
      </c>
    </row>
    <row r="385" spans="1:5" x14ac:dyDescent="0.35">
      <c r="A385" s="267">
        <v>5.9826899999999998</v>
      </c>
      <c r="B385" s="267" t="s">
        <v>242</v>
      </c>
      <c r="C385" s="267" t="s">
        <v>238</v>
      </c>
      <c r="D385" s="267" t="s">
        <v>165</v>
      </c>
      <c r="E385" s="267" t="s">
        <v>112</v>
      </c>
    </row>
    <row r="386" spans="1:5" x14ac:dyDescent="0.35">
      <c r="A386" s="267">
        <v>5.6109999999999998</v>
      </c>
      <c r="B386" s="267" t="s">
        <v>242</v>
      </c>
      <c r="C386" s="267" t="s">
        <v>238</v>
      </c>
      <c r="D386" s="267" t="s">
        <v>165</v>
      </c>
      <c r="E386" s="267" t="s">
        <v>112</v>
      </c>
    </row>
    <row r="387" spans="1:5" x14ac:dyDescent="0.35">
      <c r="A387" s="267">
        <v>5.6620200000000001</v>
      </c>
      <c r="B387" s="267" t="s">
        <v>242</v>
      </c>
      <c r="C387" s="267" t="s">
        <v>238</v>
      </c>
      <c r="D387" s="267" t="s">
        <v>165</v>
      </c>
      <c r="E387" s="267" t="s">
        <v>112</v>
      </c>
    </row>
    <row r="388" spans="1:5" x14ac:dyDescent="0.35">
      <c r="A388" s="267">
        <v>5.8178799999999997</v>
      </c>
      <c r="B388" s="267" t="s">
        <v>242</v>
      </c>
      <c r="C388" s="267" t="s">
        <v>238</v>
      </c>
      <c r="D388" s="267" t="s">
        <v>165</v>
      </c>
      <c r="E388" s="267" t="s">
        <v>112</v>
      </c>
    </row>
    <row r="389" spans="1:5" x14ac:dyDescent="0.35">
      <c r="A389" s="267">
        <v>5.0507</v>
      </c>
      <c r="B389" s="267" t="s">
        <v>242</v>
      </c>
      <c r="C389" s="267" t="s">
        <v>238</v>
      </c>
      <c r="D389" s="267" t="s">
        <v>165</v>
      </c>
      <c r="E389" s="267" t="s">
        <v>112</v>
      </c>
    </row>
    <row r="390" spans="1:5" x14ac:dyDescent="0.35">
      <c r="A390" s="267">
        <v>3.9627300000000001</v>
      </c>
      <c r="B390" s="267" t="s">
        <v>242</v>
      </c>
      <c r="C390" s="267" t="s">
        <v>238</v>
      </c>
      <c r="D390" s="267" t="s">
        <v>165</v>
      </c>
      <c r="E390" s="267" t="s">
        <v>112</v>
      </c>
    </row>
    <row r="391" spans="1:5" x14ac:dyDescent="0.35">
      <c r="A391" s="267">
        <v>5.0936899999999996</v>
      </c>
      <c r="B391" s="267" t="s">
        <v>242</v>
      </c>
      <c r="C391" s="267" t="s">
        <v>238</v>
      </c>
      <c r="D391" s="267" t="s">
        <v>165</v>
      </c>
      <c r="E391" s="267" t="s">
        <v>112</v>
      </c>
    </row>
    <row r="392" spans="1:5" x14ac:dyDescent="0.35">
      <c r="A392" s="266">
        <v>3.5934699999999999</v>
      </c>
      <c r="B392" s="266" t="s">
        <v>242</v>
      </c>
      <c r="C392" s="266" t="s">
        <v>238</v>
      </c>
      <c r="D392" s="266" t="s">
        <v>166</v>
      </c>
      <c r="E392" s="266" t="s">
        <v>162</v>
      </c>
    </row>
    <row r="393" spans="1:5" x14ac:dyDescent="0.35">
      <c r="A393" s="266">
        <v>4.1205400000000001</v>
      </c>
      <c r="B393" s="266" t="s">
        <v>242</v>
      </c>
      <c r="C393" s="266" t="s">
        <v>238</v>
      </c>
      <c r="D393" s="266" t="s">
        <v>166</v>
      </c>
      <c r="E393" s="266" t="s">
        <v>162</v>
      </c>
    </row>
    <row r="394" spans="1:5" x14ac:dyDescent="0.35">
      <c r="A394" s="266">
        <v>3.2435200000000002</v>
      </c>
      <c r="B394" s="266" t="s">
        <v>242</v>
      </c>
      <c r="C394" s="266" t="s">
        <v>238</v>
      </c>
      <c r="D394" s="266" t="s">
        <v>166</v>
      </c>
      <c r="E394" s="266" t="s">
        <v>162</v>
      </c>
    </row>
    <row r="395" spans="1:5" x14ac:dyDescent="0.35">
      <c r="A395" s="266">
        <v>3.56046</v>
      </c>
      <c r="B395" s="266" t="s">
        <v>242</v>
      </c>
      <c r="C395" s="266" t="s">
        <v>238</v>
      </c>
      <c r="D395" s="266" t="s">
        <v>166</v>
      </c>
      <c r="E395" s="266" t="s">
        <v>162</v>
      </c>
    </row>
    <row r="396" spans="1:5" x14ac:dyDescent="0.35">
      <c r="A396" s="266">
        <v>3.6012</v>
      </c>
      <c r="B396" s="266" t="s">
        <v>242</v>
      </c>
      <c r="C396" s="266" t="s">
        <v>238</v>
      </c>
      <c r="D396" s="266" t="s">
        <v>166</v>
      </c>
      <c r="E396" s="266" t="s">
        <v>162</v>
      </c>
    </row>
    <row r="397" spans="1:5" x14ac:dyDescent="0.35">
      <c r="A397" s="266">
        <v>5.2564299999999999</v>
      </c>
      <c r="B397" s="266" t="s">
        <v>242</v>
      </c>
      <c r="C397" s="266" t="s">
        <v>238</v>
      </c>
      <c r="D397" s="266" t="s">
        <v>166</v>
      </c>
      <c r="E397" s="266" t="s">
        <v>162</v>
      </c>
    </row>
    <row r="398" spans="1:5" x14ac:dyDescent="0.35">
      <c r="A398" s="266">
        <v>3.9704999999999999</v>
      </c>
      <c r="B398" s="266" t="s">
        <v>242</v>
      </c>
      <c r="C398" s="266" t="s">
        <v>238</v>
      </c>
      <c r="D398" s="266" t="s">
        <v>166</v>
      </c>
      <c r="E398" s="266" t="s">
        <v>162</v>
      </c>
    </row>
    <row r="399" spans="1:5" x14ac:dyDescent="0.35">
      <c r="A399" s="266">
        <v>3.3475000000000001</v>
      </c>
      <c r="B399" s="266" t="s">
        <v>242</v>
      </c>
      <c r="C399" s="266" t="s">
        <v>238</v>
      </c>
      <c r="D399" s="266" t="s">
        <v>166</v>
      </c>
      <c r="E399" s="266" t="s">
        <v>162</v>
      </c>
    </row>
    <row r="400" spans="1:5" x14ac:dyDescent="0.35">
      <c r="A400" s="266">
        <v>3.0149599999999999</v>
      </c>
      <c r="B400" s="266" t="s">
        <v>242</v>
      </c>
      <c r="C400" s="266" t="s">
        <v>238</v>
      </c>
      <c r="D400" s="266" t="s">
        <v>166</v>
      </c>
      <c r="E400" s="266" t="s">
        <v>162</v>
      </c>
    </row>
    <row r="401" spans="1:5" x14ac:dyDescent="0.35">
      <c r="A401" s="266">
        <v>3.1819199999999999</v>
      </c>
      <c r="B401" s="266" t="s">
        <v>242</v>
      </c>
      <c r="C401" s="266" t="s">
        <v>238</v>
      </c>
      <c r="D401" s="266" t="s">
        <v>166</v>
      </c>
      <c r="E401" s="266" t="s">
        <v>162</v>
      </c>
    </row>
    <row r="402" spans="1:5" x14ac:dyDescent="0.35">
      <c r="A402" s="268">
        <v>13.315580000000001</v>
      </c>
      <c r="B402" s="268" t="s">
        <v>243</v>
      </c>
      <c r="C402" s="268" t="s">
        <v>237</v>
      </c>
      <c r="D402" s="268" t="s">
        <v>165</v>
      </c>
      <c r="E402" s="268" t="s">
        <v>112</v>
      </c>
    </row>
    <row r="403" spans="1:5" x14ac:dyDescent="0.35">
      <c r="A403" s="268">
        <v>16.94951</v>
      </c>
      <c r="B403" s="268" t="s">
        <v>243</v>
      </c>
      <c r="C403" s="268" t="s">
        <v>237</v>
      </c>
      <c r="D403" s="268" t="s">
        <v>165</v>
      </c>
      <c r="E403" s="268" t="s">
        <v>112</v>
      </c>
    </row>
    <row r="404" spans="1:5" x14ac:dyDescent="0.35">
      <c r="A404" s="268">
        <v>11.339689999999999</v>
      </c>
      <c r="B404" s="268" t="s">
        <v>243</v>
      </c>
      <c r="C404" s="268" t="s">
        <v>237</v>
      </c>
      <c r="D404" s="268" t="s">
        <v>165</v>
      </c>
      <c r="E404" s="268" t="s">
        <v>112</v>
      </c>
    </row>
    <row r="405" spans="1:5" x14ac:dyDescent="0.35">
      <c r="A405" s="268">
        <v>10.80312</v>
      </c>
      <c r="B405" s="268" t="s">
        <v>243</v>
      </c>
      <c r="C405" s="268" t="s">
        <v>237</v>
      </c>
      <c r="D405" s="268" t="s">
        <v>165</v>
      </c>
      <c r="E405" s="268" t="s">
        <v>112</v>
      </c>
    </row>
    <row r="406" spans="1:5" x14ac:dyDescent="0.35">
      <c r="A406" s="268">
        <v>12.042669999999999</v>
      </c>
      <c r="B406" s="268" t="s">
        <v>243</v>
      </c>
      <c r="C406" s="268" t="s">
        <v>237</v>
      </c>
      <c r="D406" s="268" t="s">
        <v>165</v>
      </c>
      <c r="E406" s="268" t="s">
        <v>112</v>
      </c>
    </row>
    <row r="407" spans="1:5" x14ac:dyDescent="0.35">
      <c r="A407" s="268">
        <v>13.4291</v>
      </c>
      <c r="B407" s="268" t="s">
        <v>243</v>
      </c>
      <c r="C407" s="268" t="s">
        <v>237</v>
      </c>
      <c r="D407" s="268" t="s">
        <v>165</v>
      </c>
      <c r="E407" s="268" t="s">
        <v>112</v>
      </c>
    </row>
    <row r="408" spans="1:5" x14ac:dyDescent="0.35">
      <c r="A408" s="268">
        <v>13.99375</v>
      </c>
      <c r="B408" s="268" t="s">
        <v>243</v>
      </c>
      <c r="C408" s="268" t="s">
        <v>237</v>
      </c>
      <c r="D408" s="268" t="s">
        <v>165</v>
      </c>
      <c r="E408" s="268" t="s">
        <v>112</v>
      </c>
    </row>
    <row r="409" spans="1:5" x14ac:dyDescent="0.35">
      <c r="A409" s="268">
        <v>12.229649999999999</v>
      </c>
      <c r="B409" s="268" t="s">
        <v>243</v>
      </c>
      <c r="C409" s="268" t="s">
        <v>237</v>
      </c>
      <c r="D409" s="268" t="s">
        <v>165</v>
      </c>
      <c r="E409" s="268" t="s">
        <v>112</v>
      </c>
    </row>
    <row r="410" spans="1:5" x14ac:dyDescent="0.35">
      <c r="A410" s="268">
        <v>10.211550000000001</v>
      </c>
      <c r="B410" s="268" t="s">
        <v>243</v>
      </c>
      <c r="C410" s="268" t="s">
        <v>237</v>
      </c>
      <c r="D410" s="268" t="s">
        <v>165</v>
      </c>
      <c r="E410" s="268" t="s">
        <v>112</v>
      </c>
    </row>
    <row r="411" spans="1:5" x14ac:dyDescent="0.35">
      <c r="A411" s="268">
        <v>11.03415</v>
      </c>
      <c r="B411" s="268" t="s">
        <v>243</v>
      </c>
      <c r="C411" s="268" t="s">
        <v>237</v>
      </c>
      <c r="D411" s="268" t="s">
        <v>165</v>
      </c>
      <c r="E411" s="268" t="s">
        <v>112</v>
      </c>
    </row>
    <row r="412" spans="1:5" x14ac:dyDescent="0.35">
      <c r="A412" s="246">
        <v>11.22969</v>
      </c>
      <c r="B412" s="246" t="s">
        <v>243</v>
      </c>
      <c r="C412" s="246" t="s">
        <v>237</v>
      </c>
      <c r="D412" s="246" t="s">
        <v>166</v>
      </c>
      <c r="E412" s="246" t="s">
        <v>162</v>
      </c>
    </row>
    <row r="413" spans="1:5" x14ac:dyDescent="0.35">
      <c r="A413" s="246">
        <v>18.925000000000001</v>
      </c>
      <c r="B413" s="246" t="s">
        <v>243</v>
      </c>
      <c r="C413" s="246" t="s">
        <v>237</v>
      </c>
      <c r="D413" s="246" t="s">
        <v>166</v>
      </c>
      <c r="E413" s="246" t="s">
        <v>162</v>
      </c>
    </row>
    <row r="414" spans="1:5" x14ac:dyDescent="0.35">
      <c r="A414" s="246">
        <v>5.7786400000000002</v>
      </c>
      <c r="B414" s="246" t="s">
        <v>243</v>
      </c>
      <c r="C414" s="246" t="s">
        <v>237</v>
      </c>
      <c r="D414" s="246" t="s">
        <v>166</v>
      </c>
      <c r="E414" s="246" t="s">
        <v>162</v>
      </c>
    </row>
    <row r="415" spans="1:5" x14ac:dyDescent="0.35">
      <c r="A415" s="246">
        <v>6.5392599999999996</v>
      </c>
      <c r="B415" s="246" t="s">
        <v>243</v>
      </c>
      <c r="C415" s="246" t="s">
        <v>237</v>
      </c>
      <c r="D415" s="246" t="s">
        <v>166</v>
      </c>
      <c r="E415" s="246" t="s">
        <v>162</v>
      </c>
    </row>
    <row r="416" spans="1:5" x14ac:dyDescent="0.35">
      <c r="A416" s="246">
        <v>9.8441399999999994</v>
      </c>
      <c r="B416" s="246" t="s">
        <v>243</v>
      </c>
      <c r="C416" s="246" t="s">
        <v>237</v>
      </c>
      <c r="D416" s="246" t="s">
        <v>166</v>
      </c>
      <c r="E416" s="246" t="s">
        <v>162</v>
      </c>
    </row>
    <row r="417" spans="1:5" x14ac:dyDescent="0.35">
      <c r="A417" s="246">
        <v>16.73075</v>
      </c>
      <c r="B417" s="246" t="s">
        <v>243</v>
      </c>
      <c r="C417" s="246" t="s">
        <v>237</v>
      </c>
      <c r="D417" s="246" t="s">
        <v>166</v>
      </c>
      <c r="E417" s="246" t="s">
        <v>162</v>
      </c>
    </row>
    <row r="418" spans="1:5" x14ac:dyDescent="0.35">
      <c r="A418" s="246">
        <v>14.88016</v>
      </c>
      <c r="B418" s="246" t="s">
        <v>243</v>
      </c>
      <c r="C418" s="246" t="s">
        <v>237</v>
      </c>
      <c r="D418" s="246" t="s">
        <v>166</v>
      </c>
      <c r="E418" s="246" t="s">
        <v>162</v>
      </c>
    </row>
    <row r="419" spans="1:5" x14ac:dyDescent="0.35">
      <c r="A419" s="246">
        <v>12.200229999999999</v>
      </c>
      <c r="B419" s="246" t="s">
        <v>243</v>
      </c>
      <c r="C419" s="246" t="s">
        <v>237</v>
      </c>
      <c r="D419" s="246" t="s">
        <v>166</v>
      </c>
      <c r="E419" s="246" t="s">
        <v>162</v>
      </c>
    </row>
    <row r="420" spans="1:5" x14ac:dyDescent="0.35">
      <c r="A420" s="246">
        <v>6.4910699999999997</v>
      </c>
      <c r="B420" s="246" t="s">
        <v>243</v>
      </c>
      <c r="C420" s="246" t="s">
        <v>237</v>
      </c>
      <c r="D420" s="246" t="s">
        <v>166</v>
      </c>
      <c r="E420" s="246" t="s">
        <v>162</v>
      </c>
    </row>
    <row r="421" spans="1:5" x14ac:dyDescent="0.35">
      <c r="A421" s="246">
        <v>4.5238899999999997</v>
      </c>
      <c r="B421" s="246" t="s">
        <v>243</v>
      </c>
      <c r="C421" s="246" t="s">
        <v>237</v>
      </c>
      <c r="D421" s="246" t="s">
        <v>166</v>
      </c>
      <c r="E421" s="246" t="s">
        <v>162</v>
      </c>
    </row>
    <row r="422" spans="1:5" x14ac:dyDescent="0.35">
      <c r="A422" s="249">
        <v>16.22335</v>
      </c>
      <c r="B422" s="249" t="s">
        <v>243</v>
      </c>
      <c r="C422" s="249" t="s">
        <v>237</v>
      </c>
      <c r="D422" s="249" t="s">
        <v>166</v>
      </c>
      <c r="E422" s="249" t="s">
        <v>112</v>
      </c>
    </row>
    <row r="423" spans="1:5" x14ac:dyDescent="0.35">
      <c r="A423" s="249">
        <v>23.848400000000002</v>
      </c>
      <c r="B423" s="249" t="s">
        <v>243</v>
      </c>
      <c r="C423" s="249" t="s">
        <v>237</v>
      </c>
      <c r="D423" s="249" t="s">
        <v>166</v>
      </c>
      <c r="E423" s="249" t="s">
        <v>112</v>
      </c>
    </row>
    <row r="424" spans="1:5" x14ac:dyDescent="0.35">
      <c r="A424" s="249">
        <v>12.02675</v>
      </c>
      <c r="B424" s="249" t="s">
        <v>243</v>
      </c>
      <c r="C424" s="249" t="s">
        <v>237</v>
      </c>
      <c r="D424" s="249" t="s">
        <v>166</v>
      </c>
      <c r="E424" s="249" t="s">
        <v>112</v>
      </c>
    </row>
    <row r="425" spans="1:5" x14ac:dyDescent="0.35">
      <c r="A425" s="249">
        <v>14.793369999999999</v>
      </c>
      <c r="B425" s="249" t="s">
        <v>243</v>
      </c>
      <c r="C425" s="249" t="s">
        <v>237</v>
      </c>
      <c r="D425" s="249" t="s">
        <v>166</v>
      </c>
      <c r="E425" s="249" t="s">
        <v>112</v>
      </c>
    </row>
    <row r="426" spans="1:5" x14ac:dyDescent="0.35">
      <c r="A426" s="249">
        <v>12.55125</v>
      </c>
      <c r="B426" s="249" t="s">
        <v>243</v>
      </c>
      <c r="C426" s="249" t="s">
        <v>237</v>
      </c>
      <c r="D426" s="249" t="s">
        <v>166</v>
      </c>
      <c r="E426" s="249" t="s">
        <v>112</v>
      </c>
    </row>
    <row r="427" spans="1:5" x14ac:dyDescent="0.35">
      <c r="A427" s="249">
        <v>19.393239999999999</v>
      </c>
      <c r="B427" s="249" t="s">
        <v>243</v>
      </c>
      <c r="C427" s="249" t="s">
        <v>237</v>
      </c>
      <c r="D427" s="249" t="s">
        <v>166</v>
      </c>
      <c r="E427" s="249" t="s">
        <v>112</v>
      </c>
    </row>
    <row r="428" spans="1:5" x14ac:dyDescent="0.35">
      <c r="A428" s="249">
        <v>16.847280000000001</v>
      </c>
      <c r="B428" s="249" t="s">
        <v>243</v>
      </c>
      <c r="C428" s="249" t="s">
        <v>237</v>
      </c>
      <c r="D428" s="249" t="s">
        <v>166</v>
      </c>
      <c r="E428" s="249" t="s">
        <v>112</v>
      </c>
    </row>
    <row r="429" spans="1:5" x14ac:dyDescent="0.35">
      <c r="A429" s="249">
        <v>18.514679999999998</v>
      </c>
      <c r="B429" s="249" t="s">
        <v>243</v>
      </c>
      <c r="C429" s="249" t="s">
        <v>237</v>
      </c>
      <c r="D429" s="249" t="s">
        <v>166</v>
      </c>
      <c r="E429" s="249" t="s">
        <v>112</v>
      </c>
    </row>
    <row r="430" spans="1:5" x14ac:dyDescent="0.35">
      <c r="A430" s="249">
        <v>11.131769999999999</v>
      </c>
      <c r="B430" s="249" t="s">
        <v>243</v>
      </c>
      <c r="C430" s="249" t="s">
        <v>237</v>
      </c>
      <c r="D430" s="249" t="s">
        <v>166</v>
      </c>
      <c r="E430" s="249" t="s">
        <v>112</v>
      </c>
    </row>
    <row r="431" spans="1:5" x14ac:dyDescent="0.35">
      <c r="A431" s="249">
        <v>21.715520000000001</v>
      </c>
      <c r="B431" s="249" t="s">
        <v>243</v>
      </c>
      <c r="C431" s="249" t="s">
        <v>237</v>
      </c>
      <c r="D431" s="249" t="s">
        <v>166</v>
      </c>
      <c r="E431" s="249" t="s">
        <v>112</v>
      </c>
    </row>
    <row r="432" spans="1:5" x14ac:dyDescent="0.35">
      <c r="A432" s="269">
        <v>4.3664800000000001</v>
      </c>
      <c r="B432" s="269" t="s">
        <v>243</v>
      </c>
      <c r="C432" s="269" t="s">
        <v>237</v>
      </c>
      <c r="D432" s="269" t="s">
        <v>165</v>
      </c>
      <c r="E432" s="269" t="s">
        <v>162</v>
      </c>
    </row>
    <row r="433" spans="1:5" x14ac:dyDescent="0.35">
      <c r="A433" s="269">
        <v>15.114890000000001</v>
      </c>
      <c r="B433" s="269" t="s">
        <v>243</v>
      </c>
      <c r="C433" s="269" t="s">
        <v>237</v>
      </c>
      <c r="D433" s="269" t="s">
        <v>165</v>
      </c>
      <c r="E433" s="269" t="s">
        <v>162</v>
      </c>
    </row>
    <row r="434" spans="1:5" x14ac:dyDescent="0.35">
      <c r="A434" s="269">
        <v>4.21854</v>
      </c>
      <c r="B434" s="269" t="s">
        <v>243</v>
      </c>
      <c r="C434" s="269" t="s">
        <v>237</v>
      </c>
      <c r="D434" s="269" t="s">
        <v>165</v>
      </c>
      <c r="E434" s="269" t="s">
        <v>162</v>
      </c>
    </row>
    <row r="435" spans="1:5" x14ac:dyDescent="0.35">
      <c r="A435" s="269">
        <v>6.0628900000000003</v>
      </c>
      <c r="B435" s="269" t="s">
        <v>243</v>
      </c>
      <c r="C435" s="269" t="s">
        <v>237</v>
      </c>
      <c r="D435" s="269" t="s">
        <v>165</v>
      </c>
      <c r="E435" s="269" t="s">
        <v>162</v>
      </c>
    </row>
    <row r="436" spans="1:5" x14ac:dyDescent="0.35">
      <c r="A436" s="269">
        <v>5.8371399999999998</v>
      </c>
      <c r="B436" s="269" t="s">
        <v>243</v>
      </c>
      <c r="C436" s="269" t="s">
        <v>237</v>
      </c>
      <c r="D436" s="269" t="s">
        <v>165</v>
      </c>
      <c r="E436" s="269" t="s">
        <v>162</v>
      </c>
    </row>
    <row r="437" spans="1:5" x14ac:dyDescent="0.35">
      <c r="A437" s="269">
        <v>8.3801100000000002</v>
      </c>
      <c r="B437" s="269" t="s">
        <v>243</v>
      </c>
      <c r="C437" s="269" t="s">
        <v>237</v>
      </c>
      <c r="D437" s="269" t="s">
        <v>165</v>
      </c>
      <c r="E437" s="269" t="s">
        <v>162</v>
      </c>
    </row>
    <row r="438" spans="1:5" x14ac:dyDescent="0.35">
      <c r="A438" s="269">
        <v>10.70091</v>
      </c>
      <c r="B438" s="269" t="s">
        <v>243</v>
      </c>
      <c r="C438" s="269" t="s">
        <v>237</v>
      </c>
      <c r="D438" s="269" t="s">
        <v>165</v>
      </c>
      <c r="E438" s="269" t="s">
        <v>162</v>
      </c>
    </row>
    <row r="439" spans="1:5" x14ac:dyDescent="0.35">
      <c r="A439" s="269">
        <v>6.2534000000000001</v>
      </c>
      <c r="B439" s="269" t="s">
        <v>243</v>
      </c>
      <c r="C439" s="269" t="s">
        <v>237</v>
      </c>
      <c r="D439" s="269" t="s">
        <v>165</v>
      </c>
      <c r="E439" s="269" t="s">
        <v>162</v>
      </c>
    </row>
    <row r="440" spans="1:5" x14ac:dyDescent="0.35">
      <c r="A440" s="269">
        <v>4.5326700000000004</v>
      </c>
      <c r="B440" s="269" t="s">
        <v>243</v>
      </c>
      <c r="C440" s="269" t="s">
        <v>237</v>
      </c>
      <c r="D440" s="269" t="s">
        <v>165</v>
      </c>
      <c r="E440" s="269" t="s">
        <v>162</v>
      </c>
    </row>
    <row r="441" spans="1:5" x14ac:dyDescent="0.35">
      <c r="A441" s="269">
        <v>3.7658700000000001</v>
      </c>
      <c r="B441" s="269" t="s">
        <v>243</v>
      </c>
      <c r="C441" s="269" t="s">
        <v>237</v>
      </c>
      <c r="D441" s="269" t="s">
        <v>165</v>
      </c>
      <c r="E441" s="269" t="s">
        <v>162</v>
      </c>
    </row>
    <row r="442" spans="1:5" x14ac:dyDescent="0.35">
      <c r="A442" s="245">
        <v>4.4178499999999996</v>
      </c>
      <c r="B442" s="245" t="s">
        <v>243</v>
      </c>
      <c r="C442" s="245" t="s">
        <v>238</v>
      </c>
      <c r="D442" s="245" t="s">
        <v>166</v>
      </c>
      <c r="E442" s="245" t="s">
        <v>112</v>
      </c>
    </row>
    <row r="443" spans="1:5" x14ac:dyDescent="0.35">
      <c r="A443" s="245">
        <v>5.3446699999999998</v>
      </c>
      <c r="B443" s="245" t="s">
        <v>243</v>
      </c>
      <c r="C443" s="245" t="s">
        <v>238</v>
      </c>
      <c r="D443" s="245" t="s">
        <v>166</v>
      </c>
      <c r="E443" s="245" t="s">
        <v>112</v>
      </c>
    </row>
    <row r="444" spans="1:5" x14ac:dyDescent="0.35">
      <c r="A444" s="245">
        <v>4.2690599999999996</v>
      </c>
      <c r="B444" s="245" t="s">
        <v>243</v>
      </c>
      <c r="C444" s="245" t="s">
        <v>238</v>
      </c>
      <c r="D444" s="245" t="s">
        <v>166</v>
      </c>
      <c r="E444" s="245" t="s">
        <v>112</v>
      </c>
    </row>
    <row r="445" spans="1:5" x14ac:dyDescent="0.35">
      <c r="A445" s="245">
        <v>4.4553599999999998</v>
      </c>
      <c r="B445" s="245" t="s">
        <v>243</v>
      </c>
      <c r="C445" s="245" t="s">
        <v>238</v>
      </c>
      <c r="D445" s="245" t="s">
        <v>166</v>
      </c>
      <c r="E445" s="245" t="s">
        <v>112</v>
      </c>
    </row>
    <row r="446" spans="1:5" x14ac:dyDescent="0.35">
      <c r="A446" s="245">
        <v>4.5587200000000001</v>
      </c>
      <c r="B446" s="245" t="s">
        <v>243</v>
      </c>
      <c r="C446" s="245" t="s">
        <v>238</v>
      </c>
      <c r="D446" s="245" t="s">
        <v>166</v>
      </c>
      <c r="E446" s="245" t="s">
        <v>112</v>
      </c>
    </row>
    <row r="447" spans="1:5" x14ac:dyDescent="0.35">
      <c r="A447" s="245">
        <v>4.9673999999999996</v>
      </c>
      <c r="B447" s="245" t="s">
        <v>243</v>
      </c>
      <c r="C447" s="245" t="s">
        <v>238</v>
      </c>
      <c r="D447" s="245" t="s">
        <v>166</v>
      </c>
      <c r="E447" s="245" t="s">
        <v>112</v>
      </c>
    </row>
    <row r="448" spans="1:5" x14ac:dyDescent="0.35">
      <c r="A448" s="245">
        <v>5.0860099999999999</v>
      </c>
      <c r="B448" s="245" t="s">
        <v>243</v>
      </c>
      <c r="C448" s="245" t="s">
        <v>238</v>
      </c>
      <c r="D448" s="245" t="s">
        <v>166</v>
      </c>
      <c r="E448" s="245" t="s">
        <v>112</v>
      </c>
    </row>
    <row r="449" spans="1:5" x14ac:dyDescent="0.35">
      <c r="A449" s="245">
        <v>4.2374999999999998</v>
      </c>
      <c r="B449" s="245" t="s">
        <v>243</v>
      </c>
      <c r="C449" s="245" t="s">
        <v>238</v>
      </c>
      <c r="D449" s="245" t="s">
        <v>166</v>
      </c>
      <c r="E449" s="245" t="s">
        <v>112</v>
      </c>
    </row>
    <row r="450" spans="1:5" x14ac:dyDescent="0.35">
      <c r="A450" s="245">
        <v>3.72729</v>
      </c>
      <c r="B450" s="245" t="s">
        <v>243</v>
      </c>
      <c r="C450" s="245" t="s">
        <v>238</v>
      </c>
      <c r="D450" s="245" t="s">
        <v>166</v>
      </c>
      <c r="E450" s="245" t="s">
        <v>112</v>
      </c>
    </row>
    <row r="451" spans="1:5" x14ac:dyDescent="0.35">
      <c r="A451" s="245">
        <v>4.2908900000000001</v>
      </c>
      <c r="B451" s="245" t="s">
        <v>243</v>
      </c>
      <c r="C451" s="245" t="s">
        <v>238</v>
      </c>
      <c r="D451" s="245" t="s">
        <v>166</v>
      </c>
      <c r="E451" s="245" t="s">
        <v>112</v>
      </c>
    </row>
    <row r="452" spans="1:5" x14ac:dyDescent="0.35">
      <c r="A452" s="246">
        <v>3.4287700000000001</v>
      </c>
      <c r="B452" s="246" t="s">
        <v>243</v>
      </c>
      <c r="C452" s="246" t="s">
        <v>238</v>
      </c>
      <c r="D452" s="246" t="s">
        <v>165</v>
      </c>
      <c r="E452" s="246" t="s">
        <v>162</v>
      </c>
    </row>
    <row r="453" spans="1:5" x14ac:dyDescent="0.35">
      <c r="A453" s="246">
        <v>7.69313</v>
      </c>
      <c r="B453" s="246" t="s">
        <v>243</v>
      </c>
      <c r="C453" s="246" t="s">
        <v>238</v>
      </c>
      <c r="D453" s="246" t="s">
        <v>165</v>
      </c>
      <c r="E453" s="246" t="s">
        <v>162</v>
      </c>
    </row>
    <row r="454" spans="1:5" x14ac:dyDescent="0.35">
      <c r="A454" s="246">
        <v>3.2886500000000001</v>
      </c>
      <c r="B454" s="246" t="s">
        <v>243</v>
      </c>
      <c r="C454" s="246" t="s">
        <v>238</v>
      </c>
      <c r="D454" s="246" t="s">
        <v>165</v>
      </c>
      <c r="E454" s="246" t="s">
        <v>162</v>
      </c>
    </row>
    <row r="455" spans="1:5" x14ac:dyDescent="0.35">
      <c r="A455" s="246">
        <v>3.7088700000000001</v>
      </c>
      <c r="B455" s="246" t="s">
        <v>243</v>
      </c>
      <c r="C455" s="246" t="s">
        <v>238</v>
      </c>
      <c r="D455" s="246" t="s">
        <v>165</v>
      </c>
      <c r="E455" s="246" t="s">
        <v>162</v>
      </c>
    </row>
    <row r="456" spans="1:5" x14ac:dyDescent="0.35">
      <c r="A456" s="246">
        <v>4.3851399999999998</v>
      </c>
      <c r="B456" s="246" t="s">
        <v>243</v>
      </c>
      <c r="C456" s="246" t="s">
        <v>238</v>
      </c>
      <c r="D456" s="246" t="s">
        <v>165</v>
      </c>
      <c r="E456" s="246" t="s">
        <v>162</v>
      </c>
    </row>
    <row r="457" spans="1:5" x14ac:dyDescent="0.35">
      <c r="A457" s="246">
        <v>6.1835300000000002</v>
      </c>
      <c r="B457" s="246" t="s">
        <v>243</v>
      </c>
      <c r="C457" s="246" t="s">
        <v>238</v>
      </c>
      <c r="D457" s="246" t="s">
        <v>165</v>
      </c>
      <c r="E457" s="246" t="s">
        <v>162</v>
      </c>
    </row>
    <row r="458" spans="1:5" x14ac:dyDescent="0.35">
      <c r="A458" s="246">
        <v>4.4633399999999996</v>
      </c>
      <c r="B458" s="246" t="s">
        <v>243</v>
      </c>
      <c r="C458" s="246" t="s">
        <v>238</v>
      </c>
      <c r="D458" s="246" t="s">
        <v>165</v>
      </c>
      <c r="E458" s="246" t="s">
        <v>162</v>
      </c>
    </row>
    <row r="459" spans="1:5" x14ac:dyDescent="0.35">
      <c r="A459" s="246">
        <v>3.8270400000000002</v>
      </c>
      <c r="B459" s="246" t="s">
        <v>243</v>
      </c>
      <c r="C459" s="246" t="s">
        <v>238</v>
      </c>
      <c r="D459" s="246" t="s">
        <v>165</v>
      </c>
      <c r="E459" s="246" t="s">
        <v>162</v>
      </c>
    </row>
    <row r="460" spans="1:5" x14ac:dyDescent="0.35">
      <c r="A460" s="246">
        <v>2.9742999999999999</v>
      </c>
      <c r="B460" s="246" t="s">
        <v>243</v>
      </c>
      <c r="C460" s="246" t="s">
        <v>238</v>
      </c>
      <c r="D460" s="246" t="s">
        <v>165</v>
      </c>
      <c r="E460" s="246" t="s">
        <v>162</v>
      </c>
    </row>
    <row r="461" spans="1:5" x14ac:dyDescent="0.35">
      <c r="A461" s="246">
        <v>3.3172100000000002</v>
      </c>
      <c r="B461" s="246" t="s">
        <v>243</v>
      </c>
      <c r="C461" s="246" t="s">
        <v>238</v>
      </c>
      <c r="D461" s="246" t="s">
        <v>165</v>
      </c>
      <c r="E461" s="246" t="s">
        <v>162</v>
      </c>
    </row>
    <row r="462" spans="1:5" x14ac:dyDescent="0.35">
      <c r="A462" s="270">
        <v>5.9259300000000001</v>
      </c>
      <c r="B462" s="270" t="s">
        <v>243</v>
      </c>
      <c r="C462" s="270" t="s">
        <v>238</v>
      </c>
      <c r="D462" s="270" t="s">
        <v>165</v>
      </c>
      <c r="E462" s="270" t="s">
        <v>112</v>
      </c>
    </row>
    <row r="463" spans="1:5" x14ac:dyDescent="0.35">
      <c r="A463" s="270">
        <v>10.144600000000001</v>
      </c>
      <c r="B463" s="270" t="s">
        <v>243</v>
      </c>
      <c r="C463" s="270" t="s">
        <v>238</v>
      </c>
      <c r="D463" s="270" t="s">
        <v>165</v>
      </c>
      <c r="E463" s="270" t="s">
        <v>112</v>
      </c>
    </row>
    <row r="464" spans="1:5" x14ac:dyDescent="0.35">
      <c r="A464" s="270">
        <v>5.7858099999999997</v>
      </c>
      <c r="B464" s="270" t="s">
        <v>243</v>
      </c>
      <c r="C464" s="270" t="s">
        <v>238</v>
      </c>
      <c r="D464" s="270" t="s">
        <v>165</v>
      </c>
      <c r="E464" s="270" t="s">
        <v>112</v>
      </c>
    </row>
    <row r="465" spans="1:5" x14ac:dyDescent="0.35">
      <c r="A465" s="270">
        <v>7.4077999999999999</v>
      </c>
      <c r="B465" s="270" t="s">
        <v>243</v>
      </c>
      <c r="C465" s="270" t="s">
        <v>238</v>
      </c>
      <c r="D465" s="270" t="s">
        <v>165</v>
      </c>
      <c r="E465" s="270" t="s">
        <v>112</v>
      </c>
    </row>
    <row r="466" spans="1:5" x14ac:dyDescent="0.35">
      <c r="A466" s="270">
        <v>6.7779999999999996</v>
      </c>
      <c r="B466" s="270" t="s">
        <v>243</v>
      </c>
      <c r="C466" s="270" t="s">
        <v>238</v>
      </c>
      <c r="D466" s="270" t="s">
        <v>165</v>
      </c>
      <c r="E466" s="270" t="s">
        <v>112</v>
      </c>
    </row>
    <row r="467" spans="1:5" x14ac:dyDescent="0.35">
      <c r="A467" s="270">
        <v>6.9150299999999998</v>
      </c>
      <c r="B467" s="270" t="s">
        <v>243</v>
      </c>
      <c r="C467" s="270" t="s">
        <v>238</v>
      </c>
      <c r="D467" s="270" t="s">
        <v>165</v>
      </c>
      <c r="E467" s="270" t="s">
        <v>112</v>
      </c>
    </row>
    <row r="468" spans="1:5" x14ac:dyDescent="0.35">
      <c r="A468" s="270">
        <v>8.0309000000000008</v>
      </c>
      <c r="B468" s="270" t="s">
        <v>243</v>
      </c>
      <c r="C468" s="270" t="s">
        <v>238</v>
      </c>
      <c r="D468" s="270" t="s">
        <v>165</v>
      </c>
      <c r="E468" s="270" t="s">
        <v>112</v>
      </c>
    </row>
    <row r="469" spans="1:5" x14ac:dyDescent="0.35">
      <c r="A469" s="270">
        <v>5.9739699999999996</v>
      </c>
      <c r="B469" s="270" t="s">
        <v>243</v>
      </c>
      <c r="C469" s="270" t="s">
        <v>238</v>
      </c>
      <c r="D469" s="270" t="s">
        <v>165</v>
      </c>
      <c r="E469" s="270" t="s">
        <v>112</v>
      </c>
    </row>
    <row r="470" spans="1:5" x14ac:dyDescent="0.35">
      <c r="A470" s="270">
        <v>4.72288</v>
      </c>
      <c r="B470" s="270" t="s">
        <v>243</v>
      </c>
      <c r="C470" s="270" t="s">
        <v>238</v>
      </c>
      <c r="D470" s="270" t="s">
        <v>165</v>
      </c>
      <c r="E470" s="270" t="s">
        <v>112</v>
      </c>
    </row>
    <row r="471" spans="1:5" x14ac:dyDescent="0.35">
      <c r="A471" s="270">
        <v>5.78796</v>
      </c>
      <c r="B471" s="270" t="s">
        <v>243</v>
      </c>
      <c r="C471" s="270" t="s">
        <v>238</v>
      </c>
      <c r="D471" s="270" t="s">
        <v>165</v>
      </c>
      <c r="E471" s="270" t="s">
        <v>112</v>
      </c>
    </row>
    <row r="472" spans="1:5" x14ac:dyDescent="0.35">
      <c r="A472" s="269">
        <v>3.7085499999999998</v>
      </c>
      <c r="B472" s="269" t="s">
        <v>243</v>
      </c>
      <c r="C472" s="269" t="s">
        <v>238</v>
      </c>
      <c r="D472" s="269" t="s">
        <v>166</v>
      </c>
      <c r="E472" s="269" t="s">
        <v>162</v>
      </c>
    </row>
    <row r="473" spans="1:5" x14ac:dyDescent="0.35">
      <c r="A473" s="269">
        <v>8.71021</v>
      </c>
      <c r="B473" s="269" t="s">
        <v>243</v>
      </c>
      <c r="C473" s="269" t="s">
        <v>238</v>
      </c>
      <c r="D473" s="269" t="s">
        <v>166</v>
      </c>
      <c r="E473" s="269" t="s">
        <v>162</v>
      </c>
    </row>
    <row r="474" spans="1:5" x14ac:dyDescent="0.35">
      <c r="A474" s="269">
        <v>3.6558000000000002</v>
      </c>
      <c r="B474" s="269" t="s">
        <v>243</v>
      </c>
      <c r="C474" s="269" t="s">
        <v>238</v>
      </c>
      <c r="D474" s="269" t="s">
        <v>166</v>
      </c>
      <c r="E474" s="269" t="s">
        <v>162</v>
      </c>
    </row>
    <row r="475" spans="1:5" x14ac:dyDescent="0.35">
      <c r="A475" s="269">
        <v>3.8684099999999999</v>
      </c>
      <c r="B475" s="269" t="s">
        <v>243</v>
      </c>
      <c r="C475" s="269" t="s">
        <v>238</v>
      </c>
      <c r="D475" s="269" t="s">
        <v>166</v>
      </c>
      <c r="E475" s="269" t="s">
        <v>162</v>
      </c>
    </row>
    <row r="476" spans="1:5" x14ac:dyDescent="0.35">
      <c r="A476" s="269">
        <v>4.8523399999999999</v>
      </c>
      <c r="B476" s="269" t="s">
        <v>243</v>
      </c>
      <c r="C476" s="269" t="s">
        <v>238</v>
      </c>
      <c r="D476" s="269" t="s">
        <v>166</v>
      </c>
      <c r="E476" s="269" t="s">
        <v>162</v>
      </c>
    </row>
    <row r="477" spans="1:5" x14ac:dyDescent="0.35">
      <c r="A477" s="269">
        <v>7.1766899999999998</v>
      </c>
      <c r="B477" s="269" t="s">
        <v>243</v>
      </c>
      <c r="C477" s="269" t="s">
        <v>238</v>
      </c>
      <c r="D477" s="269" t="s">
        <v>166</v>
      </c>
      <c r="E477" s="269" t="s">
        <v>162</v>
      </c>
    </row>
    <row r="478" spans="1:5" x14ac:dyDescent="0.35">
      <c r="A478" s="269">
        <v>4.7382400000000002</v>
      </c>
      <c r="B478" s="269" t="s">
        <v>243</v>
      </c>
      <c r="C478" s="269" t="s">
        <v>238</v>
      </c>
      <c r="D478" s="269" t="s">
        <v>166</v>
      </c>
      <c r="E478" s="269" t="s">
        <v>162</v>
      </c>
    </row>
    <row r="479" spans="1:5" x14ac:dyDescent="0.35">
      <c r="A479" s="269">
        <v>4.3825099999999999</v>
      </c>
      <c r="B479" s="269" t="s">
        <v>243</v>
      </c>
      <c r="C479" s="269" t="s">
        <v>238</v>
      </c>
      <c r="D479" s="269" t="s">
        <v>166</v>
      </c>
      <c r="E479" s="269" t="s">
        <v>162</v>
      </c>
    </row>
    <row r="480" spans="1:5" x14ac:dyDescent="0.35">
      <c r="A480" s="269">
        <v>3.8050799999999998</v>
      </c>
      <c r="B480" s="269" t="s">
        <v>243</v>
      </c>
      <c r="C480" s="269" t="s">
        <v>238</v>
      </c>
      <c r="D480" s="269" t="s">
        <v>166</v>
      </c>
      <c r="E480" s="269" t="s">
        <v>162</v>
      </c>
    </row>
    <row r="481" spans="1:5" x14ac:dyDescent="0.35">
      <c r="A481" s="269">
        <v>3.3895599999999999</v>
      </c>
      <c r="B481" s="269" t="s">
        <v>243</v>
      </c>
      <c r="C481" s="269" t="s">
        <v>238</v>
      </c>
      <c r="D481" s="269" t="s">
        <v>166</v>
      </c>
      <c r="E481" s="269" t="s">
        <v>162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98F20-C228-4B11-912D-FCE598E0FB53}">
  <sheetPr codeName="Foglio16"/>
  <dimension ref="A1:K62"/>
  <sheetViews>
    <sheetView topLeftCell="C16" workbookViewId="0">
      <selection activeCell="H23" sqref="H23"/>
    </sheetView>
  </sheetViews>
  <sheetFormatPr defaultRowHeight="14.5" x14ac:dyDescent="0.35"/>
  <cols>
    <col min="1" max="1" width="13.6328125" customWidth="1"/>
    <col min="2" max="2" width="19.6328125" customWidth="1"/>
    <col min="5" max="5" width="16.1796875" customWidth="1"/>
    <col min="6" max="6" width="10" customWidth="1"/>
    <col min="7" max="7" width="13.1796875" customWidth="1"/>
    <col min="8" max="8" width="12.08984375" customWidth="1"/>
    <col min="9" max="9" width="13.90625" customWidth="1"/>
    <col min="10" max="10" width="19" customWidth="1"/>
  </cols>
  <sheetData>
    <row r="1" spans="1:10" x14ac:dyDescent="0.35">
      <c r="A1" t="s">
        <v>244</v>
      </c>
      <c r="B1" t="s">
        <v>245</v>
      </c>
    </row>
    <row r="2" spans="1:10" x14ac:dyDescent="0.35">
      <c r="A2" s="272">
        <v>9.6654699999999991</v>
      </c>
      <c r="B2" s="227" t="s">
        <v>246</v>
      </c>
      <c r="E2" s="273" t="s">
        <v>246</v>
      </c>
      <c r="F2" s="273" t="s">
        <v>247</v>
      </c>
      <c r="G2" s="273" t="s">
        <v>248</v>
      </c>
      <c r="H2" s="273" t="s">
        <v>212</v>
      </c>
      <c r="I2" s="273" t="s">
        <v>249</v>
      </c>
      <c r="J2" s="273" t="s">
        <v>250</v>
      </c>
    </row>
    <row r="3" spans="1:10" x14ac:dyDescent="0.35">
      <c r="A3" s="271">
        <v>8.6150300000000009</v>
      </c>
      <c r="B3" s="227" t="s">
        <v>246</v>
      </c>
      <c r="E3" s="272">
        <v>9.6654699999999991</v>
      </c>
      <c r="F3" s="271">
        <v>9.6474399999999996</v>
      </c>
      <c r="G3" s="271">
        <v>10.519399999999999</v>
      </c>
      <c r="H3" s="271">
        <v>10.9</v>
      </c>
      <c r="I3" s="271">
        <v>11.7</v>
      </c>
      <c r="J3" s="271">
        <v>11.258900000000001</v>
      </c>
    </row>
    <row r="4" spans="1:10" x14ac:dyDescent="0.35">
      <c r="A4" s="271">
        <v>9.9413900000000002</v>
      </c>
      <c r="B4" s="227" t="s">
        <v>246</v>
      </c>
      <c r="E4" s="271">
        <v>8.6150300000000009</v>
      </c>
      <c r="F4" s="271">
        <v>8.6967199999999991</v>
      </c>
      <c r="G4" s="271">
        <v>9.7521400000000007</v>
      </c>
      <c r="H4" s="271">
        <v>10.6</v>
      </c>
      <c r="I4" s="271">
        <v>11.707546300000001</v>
      </c>
      <c r="J4" s="271">
        <v>11.070589999999999</v>
      </c>
    </row>
    <row r="5" spans="1:10" x14ac:dyDescent="0.35">
      <c r="A5" s="271">
        <v>10.007199999999999</v>
      </c>
      <c r="B5" s="227" t="s">
        <v>246</v>
      </c>
      <c r="E5" s="271">
        <v>9.9413900000000002</v>
      </c>
      <c r="F5" s="271">
        <v>9.9900199999999995</v>
      </c>
      <c r="G5" s="271">
        <v>10.51005</v>
      </c>
      <c r="H5" s="271">
        <v>11.1</v>
      </c>
      <c r="I5" s="271">
        <v>11.690719700000001</v>
      </c>
      <c r="J5" s="271">
        <v>11.51305</v>
      </c>
    </row>
    <row r="6" spans="1:10" x14ac:dyDescent="0.35">
      <c r="A6" s="271">
        <v>10.07169</v>
      </c>
      <c r="B6" s="227" t="s">
        <v>246</v>
      </c>
      <c r="E6" s="271">
        <v>10.007199999999999</v>
      </c>
      <c r="F6" s="271">
        <v>10.10751</v>
      </c>
      <c r="G6" s="271">
        <v>10.405099999999999</v>
      </c>
      <c r="H6" s="271">
        <v>11.23</v>
      </c>
      <c r="I6" s="271">
        <v>11.597105000000001</v>
      </c>
      <c r="J6" s="271">
        <v>11.570029999999999</v>
      </c>
    </row>
    <row r="7" spans="1:10" x14ac:dyDescent="0.35">
      <c r="A7" s="271">
        <v>8.8506199999999993</v>
      </c>
      <c r="B7" s="227" t="s">
        <v>246</v>
      </c>
      <c r="E7" s="271">
        <v>10.07169</v>
      </c>
      <c r="F7" s="271">
        <v>10.060650000000001</v>
      </c>
      <c r="G7" s="271">
        <v>10.31949</v>
      </c>
      <c r="H7" s="271">
        <v>11.370559999999999</v>
      </c>
      <c r="I7" s="271">
        <v>11.52</v>
      </c>
      <c r="J7" s="271">
        <v>11.39012</v>
      </c>
    </row>
    <row r="8" spans="1:10" x14ac:dyDescent="0.35">
      <c r="A8" s="271">
        <v>8.5799699999999994</v>
      </c>
      <c r="B8" s="227" t="s">
        <v>246</v>
      </c>
      <c r="E8" s="271">
        <v>8.8506199999999993</v>
      </c>
      <c r="F8" s="271">
        <v>8.7804099999999998</v>
      </c>
      <c r="G8" s="271">
        <v>9.9321900000000003</v>
      </c>
      <c r="H8" s="271">
        <v>10.5</v>
      </c>
      <c r="I8" s="271">
        <v>11.7331524</v>
      </c>
      <c r="J8" s="271">
        <v>10.94294</v>
      </c>
    </row>
    <row r="9" spans="1:10" x14ac:dyDescent="0.35">
      <c r="A9" s="271">
        <v>10.082710000000001</v>
      </c>
      <c r="B9" s="227" t="s">
        <v>246</v>
      </c>
      <c r="E9" s="271">
        <v>8.5799699999999994</v>
      </c>
      <c r="F9" s="271">
        <v>8.6936900000000001</v>
      </c>
      <c r="G9" s="271">
        <v>9.8033099999999997</v>
      </c>
      <c r="H9" s="271">
        <v>11.092370000000001</v>
      </c>
      <c r="I9" s="271">
        <v>11.7102632</v>
      </c>
      <c r="J9" s="271">
        <v>11.135490000000001</v>
      </c>
    </row>
    <row r="10" spans="1:10" x14ac:dyDescent="0.35">
      <c r="A10" s="271">
        <v>10.877230000000001</v>
      </c>
      <c r="B10" s="227" t="s">
        <v>246</v>
      </c>
      <c r="E10" s="271">
        <v>10.082710000000001</v>
      </c>
      <c r="F10" s="271">
        <v>10.09393</v>
      </c>
      <c r="G10" s="271">
        <v>10.576599999999999</v>
      </c>
      <c r="H10" s="271">
        <v>10.83</v>
      </c>
      <c r="I10" s="271">
        <v>11.946482000000001</v>
      </c>
      <c r="J10" s="271">
        <v>11.505839999999999</v>
      </c>
    </row>
    <row r="11" spans="1:10" x14ac:dyDescent="0.35">
      <c r="A11" s="271">
        <v>9.8138500000000004</v>
      </c>
      <c r="B11" s="227" t="s">
        <v>246</v>
      </c>
      <c r="E11" s="271">
        <v>10.877230000000001</v>
      </c>
      <c r="F11" s="271">
        <v>10.888199999999999</v>
      </c>
      <c r="G11" s="271">
        <v>11.128489999999999</v>
      </c>
      <c r="H11" s="271">
        <v>10.95</v>
      </c>
      <c r="I11" s="271">
        <v>11.843078200000001</v>
      </c>
      <c r="J11" s="271">
        <v>11.809279999999999</v>
      </c>
    </row>
    <row r="12" spans="1:10" x14ac:dyDescent="0.35">
      <c r="A12" s="271">
        <v>9.6474399999999996</v>
      </c>
      <c r="B12" s="227" t="s">
        <v>247</v>
      </c>
      <c r="E12" s="274">
        <v>9.8138500000000004</v>
      </c>
      <c r="F12" s="274">
        <v>9.9174100000000003</v>
      </c>
      <c r="G12" s="274">
        <v>10.387040000000001</v>
      </c>
      <c r="H12" s="274">
        <v>10.98</v>
      </c>
      <c r="I12" s="274">
        <v>11.94</v>
      </c>
      <c r="J12" s="274">
        <v>11.609819999999999</v>
      </c>
    </row>
    <row r="13" spans="1:10" x14ac:dyDescent="0.35">
      <c r="A13" s="271">
        <v>8.6967199999999991</v>
      </c>
      <c r="B13" s="227" t="s">
        <v>247</v>
      </c>
    </row>
    <row r="14" spans="1:10" x14ac:dyDescent="0.35">
      <c r="A14" s="271">
        <v>9.9900199999999995</v>
      </c>
      <c r="B14" s="227" t="s">
        <v>247</v>
      </c>
      <c r="E14" t="s">
        <v>251</v>
      </c>
    </row>
    <row r="15" spans="1:10" x14ac:dyDescent="0.35">
      <c r="A15" s="271">
        <v>10.10751</v>
      </c>
      <c r="B15" s="227" t="s">
        <v>247</v>
      </c>
    </row>
    <row r="16" spans="1:10" ht="15" thickBot="1" x14ac:dyDescent="0.4">
      <c r="A16" s="271">
        <v>10.060650000000001</v>
      </c>
      <c r="B16" s="227" t="s">
        <v>247</v>
      </c>
      <c r="E16" t="s">
        <v>252</v>
      </c>
    </row>
    <row r="17" spans="1:11" x14ac:dyDescent="0.35">
      <c r="A17" s="271">
        <v>8.7804099999999998</v>
      </c>
      <c r="B17" s="227" t="s">
        <v>247</v>
      </c>
      <c r="E17" s="238" t="s">
        <v>285</v>
      </c>
      <c r="F17" s="238" t="s">
        <v>293</v>
      </c>
      <c r="G17" s="238" t="s">
        <v>294</v>
      </c>
      <c r="H17" s="238" t="s">
        <v>3</v>
      </c>
      <c r="I17" s="238" t="s">
        <v>295</v>
      </c>
    </row>
    <row r="18" spans="1:11" x14ac:dyDescent="0.35">
      <c r="A18" s="271">
        <v>8.6936900000000001</v>
      </c>
      <c r="B18" s="227" t="s">
        <v>247</v>
      </c>
      <c r="D18">
        <v>1</v>
      </c>
      <c r="E18" s="236" t="s">
        <v>289</v>
      </c>
      <c r="F18" s="236">
        <v>10</v>
      </c>
      <c r="G18" s="236">
        <v>96.505160000000004</v>
      </c>
      <c r="H18" s="236">
        <v>9.6505159999999997</v>
      </c>
      <c r="I18" s="236">
        <v>0.55176364580444481</v>
      </c>
    </row>
    <row r="19" spans="1:11" x14ac:dyDescent="0.35">
      <c r="A19" s="271">
        <v>10.09393</v>
      </c>
      <c r="B19" s="227" t="s">
        <v>247</v>
      </c>
      <c r="D19">
        <v>2</v>
      </c>
      <c r="E19" s="236" t="s">
        <v>288</v>
      </c>
      <c r="F19" s="236">
        <v>10</v>
      </c>
      <c r="G19" s="236">
        <v>96.875979999999998</v>
      </c>
      <c r="H19" s="236">
        <v>9.6875979999999995</v>
      </c>
      <c r="I19" s="236">
        <v>0.54006804624000004</v>
      </c>
    </row>
    <row r="20" spans="1:11" x14ac:dyDescent="0.35">
      <c r="A20" s="271">
        <v>10.888199999999999</v>
      </c>
      <c r="B20" s="227" t="s">
        <v>247</v>
      </c>
      <c r="D20">
        <v>3</v>
      </c>
      <c r="E20" s="236" t="s">
        <v>287</v>
      </c>
      <c r="F20" s="236">
        <v>10</v>
      </c>
      <c r="G20" s="236">
        <v>103.33381</v>
      </c>
      <c r="H20" s="236">
        <v>10.333380999999999</v>
      </c>
      <c r="I20" s="236">
        <v>0.17168391716555528</v>
      </c>
    </row>
    <row r="21" spans="1:11" x14ac:dyDescent="0.35">
      <c r="A21" s="271">
        <v>9.9174100000000003</v>
      </c>
      <c r="B21" s="227" t="s">
        <v>247</v>
      </c>
      <c r="D21">
        <v>4</v>
      </c>
      <c r="E21" s="236" t="s">
        <v>290</v>
      </c>
      <c r="F21" s="236">
        <v>10</v>
      </c>
      <c r="G21" s="236">
        <v>109.55293</v>
      </c>
      <c r="H21" s="236">
        <v>10.955293000000001</v>
      </c>
      <c r="I21" s="236">
        <v>7.117330800111113E-2</v>
      </c>
    </row>
    <row r="22" spans="1:11" x14ac:dyDescent="0.35">
      <c r="A22" s="271"/>
      <c r="B22" s="227"/>
      <c r="E22" s="236" t="s">
        <v>292</v>
      </c>
      <c r="F22" s="236">
        <v>10</v>
      </c>
      <c r="G22" s="236">
        <v>113.80606000000002</v>
      </c>
      <c r="H22" s="236">
        <v>11.380606000000002</v>
      </c>
      <c r="I22" s="236">
        <v>7.4228115959999813E-2</v>
      </c>
    </row>
    <row r="23" spans="1:11" x14ac:dyDescent="0.35">
      <c r="A23" s="271">
        <v>10.519399999999999</v>
      </c>
      <c r="B23" s="227" t="s">
        <v>248</v>
      </c>
      <c r="D23">
        <v>5</v>
      </c>
      <c r="E23" s="279" t="s">
        <v>291</v>
      </c>
      <c r="F23" s="279">
        <v>10</v>
      </c>
      <c r="G23" s="279">
        <v>117.38834679999999</v>
      </c>
      <c r="H23" s="279">
        <v>11.73883468</v>
      </c>
      <c r="I23" s="279">
        <v>1.8675365607666267E-2</v>
      </c>
    </row>
    <row r="24" spans="1:11" x14ac:dyDescent="0.35">
      <c r="A24" s="271">
        <v>9.7521400000000007</v>
      </c>
      <c r="B24" s="227" t="s">
        <v>248</v>
      </c>
      <c r="D24">
        <v>6</v>
      </c>
    </row>
    <row r="25" spans="1:11" x14ac:dyDescent="0.35">
      <c r="A25" s="271">
        <v>10.51005</v>
      </c>
      <c r="B25" s="227" t="s">
        <v>248</v>
      </c>
    </row>
    <row r="26" spans="1:11" x14ac:dyDescent="0.35">
      <c r="A26" s="271">
        <v>10.405099999999999</v>
      </c>
      <c r="B26" s="227" t="s">
        <v>248</v>
      </c>
    </row>
    <row r="27" spans="1:11" ht="15" thickBot="1" x14ac:dyDescent="0.4">
      <c r="A27" s="271">
        <v>10.31949</v>
      </c>
      <c r="B27" s="227" t="s">
        <v>248</v>
      </c>
      <c r="E27" t="s">
        <v>253</v>
      </c>
    </row>
    <row r="28" spans="1:11" x14ac:dyDescent="0.35">
      <c r="A28" s="271">
        <v>9.9321900000000003</v>
      </c>
      <c r="B28" s="227" t="s">
        <v>248</v>
      </c>
      <c r="E28" s="238" t="s">
        <v>254</v>
      </c>
      <c r="F28" s="238" t="s">
        <v>255</v>
      </c>
      <c r="G28" s="238" t="s">
        <v>215</v>
      </c>
      <c r="H28" s="238" t="s">
        <v>256</v>
      </c>
      <c r="I28" s="238" t="s">
        <v>216</v>
      </c>
      <c r="J28" s="238" t="s">
        <v>257</v>
      </c>
      <c r="K28" s="238" t="s">
        <v>258</v>
      </c>
    </row>
    <row r="29" spans="1:11" x14ac:dyDescent="0.35">
      <c r="A29" s="271">
        <v>9.8033099999999997</v>
      </c>
      <c r="B29" s="227" t="s">
        <v>248</v>
      </c>
      <c r="E29" s="236" t="s">
        <v>259</v>
      </c>
      <c r="F29" s="236">
        <v>38.340424340009449</v>
      </c>
      <c r="G29" s="236">
        <v>5</v>
      </c>
      <c r="H29" s="236">
        <v>7.6680848680018894</v>
      </c>
      <c r="I29" s="236">
        <v>32.228042995583998</v>
      </c>
      <c r="J29" s="236">
        <v>4.6077862526401847E-15</v>
      </c>
      <c r="K29" s="236">
        <v>2.3860698615742186</v>
      </c>
    </row>
    <row r="30" spans="1:11" x14ac:dyDescent="0.35">
      <c r="A30" s="271">
        <v>10.576599999999999</v>
      </c>
      <c r="B30" s="227" t="s">
        <v>248</v>
      </c>
      <c r="E30" s="236" t="s">
        <v>260</v>
      </c>
      <c r="F30" s="236">
        <v>12.848331589008996</v>
      </c>
      <c r="G30" s="236">
        <v>54</v>
      </c>
      <c r="H30" s="236">
        <v>0.23793206646312956</v>
      </c>
      <c r="I30" s="236"/>
      <c r="J30" s="236"/>
      <c r="K30" s="236"/>
    </row>
    <row r="31" spans="1:11" x14ac:dyDescent="0.35">
      <c r="A31" s="271">
        <v>11.128489999999999</v>
      </c>
      <c r="B31" s="227" t="s">
        <v>248</v>
      </c>
      <c r="E31" s="236"/>
      <c r="F31" s="236"/>
      <c r="G31" s="236"/>
      <c r="H31" s="236"/>
      <c r="I31" s="236"/>
      <c r="J31" s="236"/>
      <c r="K31" s="236"/>
    </row>
    <row r="32" spans="1:11" ht="15" thickBot="1" x14ac:dyDescent="0.4">
      <c r="A32" s="271">
        <v>10.387040000000001</v>
      </c>
      <c r="B32" s="227" t="s">
        <v>248</v>
      </c>
      <c r="E32" s="237" t="s">
        <v>261</v>
      </c>
      <c r="F32" s="237">
        <v>51.188755929018448</v>
      </c>
      <c r="G32" s="237">
        <v>59</v>
      </c>
      <c r="H32" s="237"/>
      <c r="I32" s="237"/>
      <c r="J32" s="237"/>
      <c r="K32" s="237"/>
    </row>
    <row r="33" spans="1:10" x14ac:dyDescent="0.35">
      <c r="A33" s="271">
        <v>10.9</v>
      </c>
      <c r="B33" s="227" t="s">
        <v>212</v>
      </c>
      <c r="C33" s="227"/>
      <c r="D33" s="227"/>
      <c r="E33" s="227"/>
      <c r="F33" s="227"/>
      <c r="G33" s="227"/>
      <c r="H33" s="227"/>
      <c r="I33" s="227"/>
      <c r="J33" s="227"/>
    </row>
    <row r="34" spans="1:10" x14ac:dyDescent="0.35">
      <c r="A34" s="271">
        <v>10.6</v>
      </c>
      <c r="B34" s="227" t="s">
        <v>212</v>
      </c>
      <c r="E34" s="276" t="s">
        <v>268</v>
      </c>
      <c r="F34" t="s">
        <v>269</v>
      </c>
      <c r="G34" t="s">
        <v>282</v>
      </c>
      <c r="H34" t="s">
        <v>296</v>
      </c>
    </row>
    <row r="35" spans="1:10" x14ac:dyDescent="0.35">
      <c r="A35" s="271">
        <v>11.1</v>
      </c>
      <c r="B35" s="227" t="s">
        <v>212</v>
      </c>
      <c r="D35" t="s">
        <v>262</v>
      </c>
      <c r="E35" s="277" t="s">
        <v>263</v>
      </c>
      <c r="F35">
        <f>ABS($H$23-H18)</f>
        <v>2.0883186800000004</v>
      </c>
      <c r="G35">
        <v>0.75</v>
      </c>
    </row>
    <row r="36" spans="1:10" x14ac:dyDescent="0.35">
      <c r="A36" s="271">
        <v>11.23</v>
      </c>
      <c r="B36" s="227" t="s">
        <v>212</v>
      </c>
      <c r="E36" s="275" t="s">
        <v>264</v>
      </c>
      <c r="F36">
        <f>ABS($H$23-H19)</f>
        <v>2.0512366800000006</v>
      </c>
      <c r="G36">
        <v>0.75</v>
      </c>
    </row>
    <row r="37" spans="1:10" x14ac:dyDescent="0.35">
      <c r="A37" s="271">
        <v>11.370559999999999</v>
      </c>
      <c r="B37" s="227" t="s">
        <v>212</v>
      </c>
      <c r="E37" s="275" t="s">
        <v>265</v>
      </c>
      <c r="F37">
        <f>ABS($H$23-H20)</f>
        <v>1.4054536800000008</v>
      </c>
      <c r="G37">
        <v>0.75</v>
      </c>
    </row>
    <row r="38" spans="1:10" x14ac:dyDescent="0.35">
      <c r="A38" s="271">
        <v>10.5</v>
      </c>
      <c r="B38" s="227" t="s">
        <v>212</v>
      </c>
      <c r="E38" s="275" t="s">
        <v>266</v>
      </c>
      <c r="F38">
        <f>ABS($H$23-H21)</f>
        <v>0.78354167999999902</v>
      </c>
      <c r="G38">
        <v>0.75</v>
      </c>
    </row>
    <row r="39" spans="1:10" x14ac:dyDescent="0.35">
      <c r="A39" s="271">
        <v>11.092370000000001</v>
      </c>
      <c r="B39" s="227" t="s">
        <v>212</v>
      </c>
      <c r="E39" s="275" t="s">
        <v>267</v>
      </c>
      <c r="F39">
        <f>ABS($H$22-H23)</f>
        <v>0.35822867999999808</v>
      </c>
      <c r="G39">
        <v>0.75</v>
      </c>
    </row>
    <row r="40" spans="1:10" x14ac:dyDescent="0.35">
      <c r="A40" s="271">
        <v>10.83</v>
      </c>
      <c r="B40" s="227" t="s">
        <v>212</v>
      </c>
      <c r="E40" s="275"/>
    </row>
    <row r="41" spans="1:10" x14ac:dyDescent="0.35">
      <c r="A41" s="271">
        <v>10.95</v>
      </c>
      <c r="B41" s="227" t="s">
        <v>212</v>
      </c>
      <c r="E41" s="275"/>
    </row>
    <row r="42" spans="1:10" x14ac:dyDescent="0.35">
      <c r="A42" s="271">
        <v>10.98</v>
      </c>
      <c r="B42" s="227" t="s">
        <v>212</v>
      </c>
      <c r="E42" s="275" t="s">
        <v>270</v>
      </c>
    </row>
    <row r="43" spans="1:10" x14ac:dyDescent="0.35">
      <c r="A43" s="271">
        <v>11.7</v>
      </c>
      <c r="B43" s="227" t="s">
        <v>249</v>
      </c>
      <c r="E43" s="275"/>
    </row>
    <row r="44" spans="1:10" x14ac:dyDescent="0.35">
      <c r="A44" s="271">
        <v>11.707546300000001</v>
      </c>
      <c r="B44" s="227" t="s">
        <v>249</v>
      </c>
      <c r="E44" t="s">
        <v>272</v>
      </c>
      <c r="F44">
        <f>3.778-((3.778-3.755)/(60-48))*(F47-48)</f>
        <v>3.7664999999999997</v>
      </c>
      <c r="G44" t="s">
        <v>279</v>
      </c>
      <c r="I44" t="s">
        <v>277</v>
      </c>
      <c r="J44" t="s">
        <v>278</v>
      </c>
    </row>
    <row r="45" spans="1:10" x14ac:dyDescent="0.35">
      <c r="A45" s="271">
        <v>11.690719700000001</v>
      </c>
      <c r="B45" s="227" t="s">
        <v>249</v>
      </c>
      <c r="E45" t="s">
        <v>271</v>
      </c>
      <c r="F45">
        <v>60</v>
      </c>
      <c r="G45" t="s">
        <v>274</v>
      </c>
    </row>
    <row r="46" spans="1:10" x14ac:dyDescent="0.35">
      <c r="A46" s="271">
        <v>11.597105000000001</v>
      </c>
      <c r="B46" s="227" t="s">
        <v>249</v>
      </c>
      <c r="E46" t="s">
        <v>273</v>
      </c>
      <c r="F46">
        <v>6</v>
      </c>
      <c r="G46" t="s">
        <v>275</v>
      </c>
    </row>
    <row r="47" spans="1:10" x14ac:dyDescent="0.35">
      <c r="A47" s="271">
        <v>11.52</v>
      </c>
      <c r="B47" s="227" t="s">
        <v>249</v>
      </c>
      <c r="E47" t="s">
        <v>276</v>
      </c>
      <c r="F47">
        <f>F45-F46</f>
        <v>54</v>
      </c>
    </row>
    <row r="48" spans="1:10" x14ac:dyDescent="0.35">
      <c r="A48" s="271">
        <v>11.7331524</v>
      </c>
      <c r="B48" s="227" t="s">
        <v>249</v>
      </c>
      <c r="E48" t="s">
        <v>280</v>
      </c>
      <c r="F48">
        <f>AVERAGE(I18:I23)</f>
        <v>0.23793206646312959</v>
      </c>
    </row>
    <row r="49" spans="1:6" x14ac:dyDescent="0.35">
      <c r="A49" s="271">
        <v>11.7102632</v>
      </c>
      <c r="B49" s="227" t="s">
        <v>249</v>
      </c>
    </row>
    <row r="50" spans="1:6" x14ac:dyDescent="0.35">
      <c r="A50" s="271">
        <v>11.946482000000001</v>
      </c>
      <c r="B50" s="227" t="s">
        <v>249</v>
      </c>
      <c r="E50" t="s">
        <v>281</v>
      </c>
      <c r="F50">
        <f>F44*SQRT(F48/F46)</f>
        <v>0.75004761569601552</v>
      </c>
    </row>
    <row r="51" spans="1:6" x14ac:dyDescent="0.35">
      <c r="A51" s="271">
        <v>11.843078200000001</v>
      </c>
      <c r="B51" s="227" t="s">
        <v>249</v>
      </c>
    </row>
    <row r="52" spans="1:6" x14ac:dyDescent="0.35">
      <c r="A52" s="271">
        <v>11.94</v>
      </c>
      <c r="B52" s="227" t="s">
        <v>249</v>
      </c>
    </row>
    <row r="53" spans="1:6" x14ac:dyDescent="0.35">
      <c r="A53" s="271">
        <v>11.258900000000001</v>
      </c>
      <c r="B53" s="227" t="s">
        <v>250</v>
      </c>
    </row>
    <row r="54" spans="1:6" x14ac:dyDescent="0.35">
      <c r="A54" s="271">
        <v>11.070589999999999</v>
      </c>
      <c r="B54" s="227" t="s">
        <v>250</v>
      </c>
    </row>
    <row r="55" spans="1:6" x14ac:dyDescent="0.35">
      <c r="A55" s="271">
        <v>11.51305</v>
      </c>
      <c r="B55" s="227" t="s">
        <v>250</v>
      </c>
    </row>
    <row r="56" spans="1:6" x14ac:dyDescent="0.35">
      <c r="A56" s="271">
        <v>11.570029999999999</v>
      </c>
      <c r="B56" s="227" t="s">
        <v>250</v>
      </c>
    </row>
    <row r="57" spans="1:6" x14ac:dyDescent="0.35">
      <c r="A57" s="271">
        <v>11.39012</v>
      </c>
      <c r="B57" s="227" t="s">
        <v>250</v>
      </c>
    </row>
    <row r="58" spans="1:6" x14ac:dyDescent="0.35">
      <c r="A58" s="271">
        <v>10.94294</v>
      </c>
      <c r="B58" s="227" t="s">
        <v>250</v>
      </c>
    </row>
    <row r="59" spans="1:6" x14ac:dyDescent="0.35">
      <c r="A59" s="271">
        <v>11.135490000000001</v>
      </c>
      <c r="B59" s="227" t="s">
        <v>250</v>
      </c>
    </row>
    <row r="60" spans="1:6" x14ac:dyDescent="0.35">
      <c r="A60" s="271">
        <v>11.505839999999999</v>
      </c>
      <c r="B60" s="227" t="s">
        <v>250</v>
      </c>
    </row>
    <row r="61" spans="1:6" x14ac:dyDescent="0.35">
      <c r="A61" s="271">
        <v>11.809279999999999</v>
      </c>
      <c r="B61" s="227" t="s">
        <v>250</v>
      </c>
    </row>
    <row r="62" spans="1:6" x14ac:dyDescent="0.35">
      <c r="A62" s="271">
        <v>11.609819999999999</v>
      </c>
      <c r="B62" s="227" t="s">
        <v>250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</vt:i4>
      </vt:variant>
    </vt:vector>
  </HeadingPairs>
  <TitlesOfParts>
    <vt:vector size="14" baseType="lpstr">
      <vt:lpstr>Push</vt:lpstr>
      <vt:lpstr>WLC</vt:lpstr>
      <vt:lpstr>Sintesi</vt:lpstr>
      <vt:lpstr> Grafici Costi Minimi</vt:lpstr>
      <vt:lpstr>Valori Ottimali 2</vt:lpstr>
      <vt:lpstr>Test T</vt:lpstr>
      <vt:lpstr>Valori Ottimali</vt:lpstr>
      <vt:lpstr>Grafici KPI</vt:lpstr>
      <vt:lpstr>Grafici Revenue</vt:lpstr>
      <vt:lpstr>Grafico Revenue Singolo</vt:lpstr>
      <vt:lpstr>Dati 4-Anova</vt:lpstr>
      <vt:lpstr>Dati Anova</vt:lpstr>
      <vt:lpstr>Dir_Cost</vt:lpstr>
      <vt:lpstr>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Francesco Zammori</cp:lastModifiedBy>
  <dcterms:created xsi:type="dcterms:W3CDTF">2019-07-18T14:15:42Z</dcterms:created>
  <dcterms:modified xsi:type="dcterms:W3CDTF">2022-06-10T13:56:59Z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b74d99cc-cb54-4ec1-80ef-903bf457e522</vt:lpwstr>
  </property>
</Properties>
</file>