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gigan\OneDrive\Desktop\NYU\Fall 2025\Capstone\Optimization\"/>
    </mc:Choice>
  </mc:AlternateContent>
  <xr:revisionPtr revIDLastSave="0" documentId="13_ncr:1_{618553CE-8797-4CB3-809F-1785AAAC6AD6}" xr6:coauthVersionLast="47" xr6:coauthVersionMax="47" xr10:uidLastSave="{00000000-0000-0000-0000-000000000000}"/>
  <bookViews>
    <workbookView xWindow="-110" yWindow="-110" windowWidth="19420" windowHeight="11500" xr2:uid="{AA77B884-FDA9-45EC-8726-F6D981D0202A}"/>
  </bookViews>
  <sheets>
    <sheet name="Asset Universe" sheetId="1" r:id="rId1"/>
    <sheet name="Regulation" sheetId="2" r:id="rId2"/>
    <sheet name="Corr matrix" sheetId="4" state="hidden" r:id="rId3"/>
    <sheet name="Cov matrix" sheetId="3" state="hidden"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1" l="1"/>
  <c r="L23" i="1"/>
  <c r="L21" i="1"/>
  <c r="M22" i="1"/>
  <c r="M21" i="1"/>
  <c r="M23" i="1" l="1"/>
  <c r="V22" i="3"/>
  <c r="W22" i="3"/>
  <c r="AA69" i="4"/>
  <c r="AA68" i="4"/>
  <c r="Y68" i="4"/>
  <c r="Z68" i="4"/>
  <c r="AB68" i="4"/>
  <c r="AC68" i="4"/>
  <c r="AD68" i="4"/>
  <c r="AE68" i="4"/>
  <c r="AF68" i="4"/>
  <c r="AG68" i="4"/>
  <c r="AH68" i="4"/>
  <c r="AI68" i="4"/>
  <c r="AJ68" i="4"/>
  <c r="AK68" i="4"/>
  <c r="AL68" i="4"/>
  <c r="AM68" i="4"/>
  <c r="AN68" i="4"/>
  <c r="AO68" i="4"/>
  <c r="AP68" i="4"/>
  <c r="AQ68" i="4"/>
  <c r="AR68" i="4"/>
  <c r="AS68" i="4"/>
  <c r="Y69" i="4"/>
  <c r="Z69" i="4"/>
  <c r="AB69" i="4"/>
  <c r="AC69" i="4"/>
  <c r="AD69" i="4"/>
  <c r="AE69" i="4"/>
  <c r="AF69" i="4"/>
  <c r="AG69" i="4"/>
  <c r="AH69" i="4"/>
  <c r="AI69" i="4"/>
  <c r="AJ69" i="4"/>
  <c r="AK69" i="4"/>
  <c r="AL69" i="4"/>
  <c r="AM69" i="4"/>
  <c r="AN69" i="4"/>
  <c r="AO69" i="4"/>
  <c r="AP69" i="4"/>
  <c r="AQ69" i="4"/>
  <c r="AR69" i="4"/>
  <c r="AS69" i="4"/>
  <c r="Y70" i="4"/>
  <c r="Z70" i="4"/>
  <c r="AA70" i="4"/>
  <c r="AB70" i="4"/>
  <c r="AC70" i="4"/>
  <c r="AD70" i="4"/>
  <c r="AE70" i="4"/>
  <c r="AF70" i="4"/>
  <c r="AG70" i="4"/>
  <c r="AH70" i="4"/>
  <c r="AI70" i="4"/>
  <c r="AJ70" i="4"/>
  <c r="AK70" i="4"/>
  <c r="AL70" i="4"/>
  <c r="AM70" i="4"/>
  <c r="AN70" i="4"/>
  <c r="AO70" i="4"/>
  <c r="AP70" i="4"/>
  <c r="AQ70" i="4"/>
  <c r="AR70" i="4"/>
  <c r="AS70" i="4"/>
  <c r="Y71" i="4"/>
  <c r="Z71" i="4"/>
  <c r="AA71" i="4"/>
  <c r="AB71" i="4"/>
  <c r="AC71" i="4"/>
  <c r="AD71" i="4"/>
  <c r="AE71" i="4"/>
  <c r="AF71" i="4"/>
  <c r="AG71" i="4"/>
  <c r="AH71" i="4"/>
  <c r="AI71" i="4"/>
  <c r="AJ71" i="4"/>
  <c r="AK71" i="4"/>
  <c r="AL71" i="4"/>
  <c r="AM71" i="4"/>
  <c r="AN71" i="4"/>
  <c r="AO71" i="4"/>
  <c r="AP71" i="4"/>
  <c r="AQ71" i="4"/>
  <c r="AR71" i="4"/>
  <c r="AS71" i="4"/>
  <c r="Y72" i="4"/>
  <c r="Z72" i="4"/>
  <c r="AA72" i="4"/>
  <c r="AB72" i="4"/>
  <c r="AC72" i="4"/>
  <c r="AD72" i="4"/>
  <c r="AE72" i="4"/>
  <c r="AF72" i="4"/>
  <c r="AG72" i="4"/>
  <c r="AH72" i="4"/>
  <c r="AI72" i="4"/>
  <c r="AJ72" i="4"/>
  <c r="AK72" i="4"/>
  <c r="AL72" i="4"/>
  <c r="AM72" i="4"/>
  <c r="AN72" i="4"/>
  <c r="AO72" i="4"/>
  <c r="AP72" i="4"/>
  <c r="AQ72" i="4"/>
  <c r="AR72" i="4"/>
  <c r="AS72" i="4"/>
  <c r="Y73" i="4"/>
  <c r="Z73" i="4"/>
  <c r="AA73" i="4"/>
  <c r="AB73" i="4"/>
  <c r="AC73" i="4"/>
  <c r="AD73" i="4"/>
  <c r="AE73" i="4"/>
  <c r="AF73" i="4"/>
  <c r="AG73" i="4"/>
  <c r="AH73" i="4"/>
  <c r="AI73" i="4"/>
  <c r="AJ73" i="4"/>
  <c r="AK73" i="4"/>
  <c r="AL73" i="4"/>
  <c r="AM73" i="4"/>
  <c r="AN73" i="4"/>
  <c r="AO73" i="4"/>
  <c r="AP73" i="4"/>
  <c r="AQ73" i="4"/>
  <c r="AR73" i="4"/>
  <c r="AS73" i="4"/>
  <c r="Y74" i="4"/>
  <c r="Z74" i="4"/>
  <c r="AA74" i="4"/>
  <c r="AB74" i="4"/>
  <c r="AC74" i="4"/>
  <c r="AD74" i="4"/>
  <c r="AE74" i="4"/>
  <c r="AF74" i="4"/>
  <c r="AG74" i="4"/>
  <c r="AH74" i="4"/>
  <c r="AI74" i="4"/>
  <c r="AJ74" i="4"/>
  <c r="AK74" i="4"/>
  <c r="AL74" i="4"/>
  <c r="AM74" i="4"/>
  <c r="AN74" i="4"/>
  <c r="AO74" i="4"/>
  <c r="AP74" i="4"/>
  <c r="AQ74" i="4"/>
  <c r="AR74" i="4"/>
  <c r="AS74" i="4"/>
  <c r="Y75" i="4"/>
  <c r="Z75" i="4"/>
  <c r="AA75" i="4"/>
  <c r="AB75" i="4"/>
  <c r="AC75" i="4"/>
  <c r="AD75" i="4"/>
  <c r="AE75" i="4"/>
  <c r="AF75" i="4"/>
  <c r="AG75" i="4"/>
  <c r="AH75" i="4"/>
  <c r="AI75" i="4"/>
  <c r="AJ75" i="4"/>
  <c r="AK75" i="4"/>
  <c r="AL75" i="4"/>
  <c r="AM75" i="4"/>
  <c r="AN75" i="4"/>
  <c r="AO75" i="4"/>
  <c r="AP75" i="4"/>
  <c r="AQ75" i="4"/>
  <c r="AR75" i="4"/>
  <c r="AS75" i="4"/>
  <c r="Y76" i="4"/>
  <c r="Z76" i="4"/>
  <c r="AA76" i="4"/>
  <c r="AB76" i="4"/>
  <c r="AC76" i="4"/>
  <c r="AD76" i="4"/>
  <c r="AE76" i="4"/>
  <c r="AF76" i="4"/>
  <c r="AG76" i="4"/>
  <c r="AH76" i="4"/>
  <c r="AI76" i="4"/>
  <c r="AJ76" i="4"/>
  <c r="AK76" i="4"/>
  <c r="AL76" i="4"/>
  <c r="AM76" i="4"/>
  <c r="AN76" i="4"/>
  <c r="AO76" i="4"/>
  <c r="AP76" i="4"/>
  <c r="AQ76" i="4"/>
  <c r="AR76" i="4"/>
  <c r="AS76" i="4"/>
  <c r="Y77" i="4"/>
  <c r="Z77" i="4"/>
  <c r="AA77" i="4"/>
  <c r="AB77" i="4"/>
  <c r="AC77" i="4"/>
  <c r="AD77" i="4"/>
  <c r="AE77" i="4"/>
  <c r="AF77" i="4"/>
  <c r="AG77" i="4"/>
  <c r="AH77" i="4"/>
  <c r="AI77" i="4"/>
  <c r="AJ77" i="4"/>
  <c r="AK77" i="4"/>
  <c r="AL77" i="4"/>
  <c r="AM77" i="4"/>
  <c r="AN77" i="4"/>
  <c r="AO77" i="4"/>
  <c r="AP77" i="4"/>
  <c r="AQ77" i="4"/>
  <c r="AR77" i="4"/>
  <c r="AS77" i="4"/>
  <c r="Y78" i="4"/>
  <c r="Z78" i="4"/>
  <c r="AA78" i="4"/>
  <c r="AB78" i="4"/>
  <c r="AC78" i="4"/>
  <c r="AD78" i="4"/>
  <c r="AE78" i="4"/>
  <c r="AF78" i="4"/>
  <c r="AG78" i="4"/>
  <c r="AH78" i="4"/>
  <c r="AI78" i="4"/>
  <c r="AJ78" i="4"/>
  <c r="AK78" i="4"/>
  <c r="AL78" i="4"/>
  <c r="AM78" i="4"/>
  <c r="AN78" i="4"/>
  <c r="AO78" i="4"/>
  <c r="AP78" i="4"/>
  <c r="AQ78" i="4"/>
  <c r="AR78" i="4"/>
  <c r="AS78" i="4"/>
  <c r="Y79" i="4"/>
  <c r="Z79" i="4"/>
  <c r="AA79" i="4"/>
  <c r="AB79" i="4"/>
  <c r="AC79" i="4"/>
  <c r="AD79" i="4"/>
  <c r="AE79" i="4"/>
  <c r="AF79" i="4"/>
  <c r="AG79" i="4"/>
  <c r="AH79" i="4"/>
  <c r="AI79" i="4"/>
  <c r="AJ79" i="4"/>
  <c r="AK79" i="4"/>
  <c r="AL79" i="4"/>
  <c r="AM79" i="4"/>
  <c r="AN79" i="4"/>
  <c r="AO79" i="4"/>
  <c r="AP79" i="4"/>
  <c r="AQ79" i="4"/>
  <c r="AR79" i="4"/>
  <c r="AS79" i="4"/>
  <c r="Y80" i="4"/>
  <c r="Z80" i="4"/>
  <c r="AA80" i="4"/>
  <c r="AB80" i="4"/>
  <c r="AC80" i="4"/>
  <c r="AD80" i="4"/>
  <c r="AE80" i="4"/>
  <c r="AF80" i="4"/>
  <c r="AG80" i="4"/>
  <c r="AH80" i="4"/>
  <c r="AI80" i="4"/>
  <c r="AJ80" i="4"/>
  <c r="AK80" i="4"/>
  <c r="AL80" i="4"/>
  <c r="AM80" i="4"/>
  <c r="AN80" i="4"/>
  <c r="AO80" i="4"/>
  <c r="AP80" i="4"/>
  <c r="AQ80" i="4"/>
  <c r="AR80" i="4"/>
  <c r="AS80" i="4"/>
  <c r="Y81" i="4"/>
  <c r="Z81" i="4"/>
  <c r="AA81" i="4"/>
  <c r="AB81" i="4"/>
  <c r="AC81" i="4"/>
  <c r="AD81" i="4"/>
  <c r="AE81" i="4"/>
  <c r="AF81" i="4"/>
  <c r="AG81" i="4"/>
  <c r="AH81" i="4"/>
  <c r="AI81" i="4"/>
  <c r="AJ81" i="4"/>
  <c r="AK81" i="4"/>
  <c r="AL81" i="4"/>
  <c r="AM81" i="4"/>
  <c r="AN81" i="4"/>
  <c r="AO81" i="4"/>
  <c r="AP81" i="4"/>
  <c r="AQ81" i="4"/>
  <c r="AR81" i="4"/>
  <c r="AS81" i="4"/>
  <c r="Y82" i="4"/>
  <c r="Z82" i="4"/>
  <c r="AA82" i="4"/>
  <c r="AB82" i="4"/>
  <c r="AC82" i="4"/>
  <c r="AD82" i="4"/>
  <c r="AE82" i="4"/>
  <c r="AF82" i="4"/>
  <c r="AG82" i="4"/>
  <c r="AH82" i="4"/>
  <c r="AI82" i="4"/>
  <c r="AJ82" i="4"/>
  <c r="AK82" i="4"/>
  <c r="AL82" i="4"/>
  <c r="AM82" i="4"/>
  <c r="AN82" i="4"/>
  <c r="AO82" i="4"/>
  <c r="AP82" i="4"/>
  <c r="AQ82" i="4"/>
  <c r="AR82" i="4"/>
  <c r="AS82" i="4"/>
  <c r="Y83" i="4"/>
  <c r="Z83" i="4"/>
  <c r="AA83" i="4"/>
  <c r="AB83" i="4"/>
  <c r="AC83" i="4"/>
  <c r="AD83" i="4"/>
  <c r="AE83" i="4"/>
  <c r="AF83" i="4"/>
  <c r="AG83" i="4"/>
  <c r="AH83" i="4"/>
  <c r="AI83" i="4"/>
  <c r="AJ83" i="4"/>
  <c r="AK83" i="4"/>
  <c r="AL83" i="4"/>
  <c r="AM83" i="4"/>
  <c r="AN83" i="4"/>
  <c r="AO83" i="4"/>
  <c r="AP83" i="4"/>
  <c r="AQ83" i="4"/>
  <c r="AR83" i="4"/>
  <c r="AS83" i="4"/>
  <c r="Y84" i="4"/>
  <c r="Z84" i="4"/>
  <c r="AA84" i="4"/>
  <c r="AB84" i="4"/>
  <c r="AC84" i="4"/>
  <c r="AD84" i="4"/>
  <c r="AE84" i="4"/>
  <c r="AF84" i="4"/>
  <c r="AG84" i="4"/>
  <c r="AH84" i="4"/>
  <c r="AI84" i="4"/>
  <c r="AJ84" i="4"/>
  <c r="AK84" i="4"/>
  <c r="AL84" i="4"/>
  <c r="AM84" i="4"/>
  <c r="AN84" i="4"/>
  <c r="AO84" i="4"/>
  <c r="AP84" i="4"/>
  <c r="AQ84" i="4"/>
  <c r="AR84" i="4"/>
  <c r="AS84" i="4"/>
  <c r="Y85" i="4"/>
  <c r="Z85" i="4"/>
  <c r="AA85" i="4"/>
  <c r="AB85" i="4"/>
  <c r="AC85" i="4"/>
  <c r="AD85" i="4"/>
  <c r="AE85" i="4"/>
  <c r="AF85" i="4"/>
  <c r="AG85" i="4"/>
  <c r="AH85" i="4"/>
  <c r="AI85" i="4"/>
  <c r="AJ85" i="4"/>
  <c r="AK85" i="4"/>
  <c r="AL85" i="4"/>
  <c r="AM85" i="4"/>
  <c r="AN85" i="4"/>
  <c r="AO85" i="4"/>
  <c r="AP85" i="4"/>
  <c r="AQ85" i="4"/>
  <c r="AR85" i="4"/>
  <c r="AS85" i="4"/>
  <c r="Y86" i="4"/>
  <c r="Z86" i="4"/>
  <c r="AA86" i="4"/>
  <c r="AB86" i="4"/>
  <c r="AC86" i="4"/>
  <c r="AD86" i="4"/>
  <c r="AE86" i="4"/>
  <c r="AF86" i="4"/>
  <c r="AG86" i="4"/>
  <c r="AH86" i="4"/>
  <c r="AI86" i="4"/>
  <c r="AJ86" i="4"/>
  <c r="AK86" i="4"/>
  <c r="AL86" i="4"/>
  <c r="AM86" i="4"/>
  <c r="AN86" i="4"/>
  <c r="AO86" i="4"/>
  <c r="AP86" i="4"/>
  <c r="AQ86" i="4"/>
  <c r="AR86" i="4"/>
  <c r="AS86" i="4"/>
  <c r="Y87" i="4"/>
  <c r="Z87" i="4"/>
  <c r="AA87" i="4"/>
  <c r="AB87" i="4"/>
  <c r="AC87" i="4"/>
  <c r="AD87" i="4"/>
  <c r="AE87" i="4"/>
  <c r="AF87" i="4"/>
  <c r="AG87" i="4"/>
  <c r="AH87" i="4"/>
  <c r="AI87" i="4"/>
  <c r="AJ87" i="4"/>
  <c r="AK87" i="4"/>
  <c r="AL87" i="4"/>
  <c r="AM87" i="4"/>
  <c r="AN87" i="4"/>
  <c r="AO87" i="4"/>
  <c r="AP87" i="4"/>
  <c r="AQ87" i="4"/>
  <c r="AR87" i="4"/>
  <c r="AS87" i="4"/>
  <c r="Y88" i="4"/>
  <c r="Z88" i="4"/>
  <c r="AA88" i="4"/>
  <c r="AB88" i="4"/>
  <c r="AC88" i="4"/>
  <c r="AD88" i="4"/>
  <c r="AE88" i="4"/>
  <c r="AF88" i="4"/>
  <c r="AG88" i="4"/>
  <c r="AH88" i="4"/>
  <c r="AI88" i="4"/>
  <c r="AJ88" i="4"/>
  <c r="AK88" i="4"/>
  <c r="AL88" i="4"/>
  <c r="AM88" i="4"/>
  <c r="AN88" i="4"/>
  <c r="AO88" i="4"/>
  <c r="AP88" i="4"/>
  <c r="AQ88" i="4"/>
  <c r="AR88" i="4"/>
  <c r="V23" i="3" s="1"/>
  <c r="AS88" i="4"/>
  <c r="W23" i="3" s="1"/>
  <c r="O21" i="1"/>
  <c r="U22" i="3" s="1"/>
  <c r="N21" i="1"/>
  <c r="K21" i="1"/>
  <c r="I21" i="1"/>
  <c r="O20" i="1"/>
  <c r="N20" i="1"/>
  <c r="K20" i="1"/>
  <c r="I20" i="1"/>
  <c r="O19" i="1"/>
  <c r="N19" i="1"/>
  <c r="K19" i="1"/>
  <c r="I19" i="1"/>
  <c r="O18" i="1"/>
  <c r="N18" i="1"/>
  <c r="K18" i="1"/>
  <c r="I18" i="1"/>
  <c r="O17" i="1"/>
  <c r="N17" i="1"/>
  <c r="K17" i="1"/>
  <c r="I17" i="1"/>
  <c r="O16" i="1"/>
  <c r="N16" i="1"/>
  <c r="K16" i="1"/>
  <c r="I16" i="1"/>
  <c r="O15" i="1"/>
  <c r="N15" i="1"/>
  <c r="K15" i="1"/>
  <c r="I15" i="1"/>
  <c r="O14" i="1"/>
  <c r="N22" i="3" s="1"/>
  <c r="N14" i="1"/>
  <c r="K14" i="1"/>
  <c r="I14" i="1"/>
  <c r="O13" i="1"/>
  <c r="N13" i="1"/>
  <c r="K13" i="1"/>
  <c r="I13" i="1"/>
  <c r="O12" i="1"/>
  <c r="N12" i="1"/>
  <c r="K12" i="1"/>
  <c r="I12" i="1"/>
  <c r="O11" i="1"/>
  <c r="N11" i="1"/>
  <c r="K11" i="1"/>
  <c r="I11" i="1"/>
  <c r="O10" i="1"/>
  <c r="N10" i="1"/>
  <c r="K10" i="1"/>
  <c r="I10" i="1"/>
  <c r="O9" i="1"/>
  <c r="I22" i="3" s="1"/>
  <c r="N9" i="1"/>
  <c r="K9" i="1"/>
  <c r="I9" i="1"/>
  <c r="O8" i="1"/>
  <c r="N8" i="1"/>
  <c r="K8" i="1"/>
  <c r="I8" i="1"/>
  <c r="O7" i="1"/>
  <c r="N7" i="1"/>
  <c r="K7" i="1"/>
  <c r="I7" i="1"/>
  <c r="O6" i="1"/>
  <c r="T6" i="3" s="1"/>
  <c r="N6" i="1"/>
  <c r="K6" i="1"/>
  <c r="I6" i="1"/>
  <c r="O5" i="1"/>
  <c r="N5" i="1"/>
  <c r="K5" i="1"/>
  <c r="I5" i="1"/>
  <c r="O4" i="1"/>
  <c r="N4" i="1"/>
  <c r="K4" i="1"/>
  <c r="I4" i="1"/>
  <c r="O3" i="1"/>
  <c r="N3" i="1"/>
  <c r="K3" i="1"/>
  <c r="I3" i="1"/>
  <c r="W4" i="3" l="1"/>
  <c r="W18" i="3"/>
  <c r="O22" i="3"/>
  <c r="H8" i="3"/>
  <c r="W20" i="3"/>
  <c r="W6" i="3"/>
  <c r="W13" i="3"/>
  <c r="I3" i="3"/>
  <c r="I20" i="3"/>
  <c r="W12" i="3"/>
  <c r="I12" i="3"/>
  <c r="I6" i="3"/>
  <c r="O23" i="3"/>
  <c r="V12" i="3"/>
  <c r="O9" i="3"/>
  <c r="J11" i="3"/>
  <c r="G18" i="3"/>
  <c r="U12" i="3"/>
  <c r="G12" i="3"/>
  <c r="U4" i="3"/>
  <c r="G4" i="3"/>
  <c r="T4" i="3"/>
  <c r="U18" i="3"/>
  <c r="D12" i="3"/>
  <c r="Q4" i="3"/>
  <c r="O21" i="3"/>
  <c r="H18" i="3"/>
  <c r="V18" i="3"/>
  <c r="R12" i="3"/>
  <c r="L13" i="3"/>
  <c r="N14" i="3"/>
  <c r="J13" i="3"/>
  <c r="K11" i="3"/>
  <c r="I10" i="3"/>
  <c r="O13" i="3"/>
  <c r="V10" i="3"/>
  <c r="G10" i="3"/>
  <c r="M23" i="3"/>
  <c r="H4" i="3"/>
  <c r="M22" i="3"/>
  <c r="R11" i="3"/>
  <c r="W10" i="3"/>
  <c r="U10" i="3"/>
  <c r="N21" i="3"/>
  <c r="U20" i="3"/>
  <c r="C6" i="3"/>
  <c r="Q19" i="3"/>
  <c r="M6" i="3"/>
  <c r="L5" i="3"/>
  <c r="I18" i="3"/>
  <c r="I8" i="3"/>
  <c r="D7" i="3"/>
  <c r="L22" i="3"/>
  <c r="R4" i="3"/>
  <c r="J18" i="3"/>
  <c r="W21" i="3"/>
  <c r="W15" i="3"/>
  <c r="W7" i="3"/>
  <c r="I16" i="3"/>
  <c r="U7" i="3"/>
  <c r="V21" i="3"/>
  <c r="T7" i="3"/>
  <c r="G23" i="3"/>
  <c r="N20" i="3"/>
  <c r="G19" i="3"/>
  <c r="U17" i="3"/>
  <c r="U15" i="3"/>
  <c r="G15" i="3"/>
  <c r="G13" i="3"/>
  <c r="N12" i="3"/>
  <c r="G11" i="3"/>
  <c r="U9" i="3"/>
  <c r="U5" i="3"/>
  <c r="N4" i="3"/>
  <c r="U21" i="3"/>
  <c r="R7" i="3"/>
  <c r="T23" i="3"/>
  <c r="M18" i="3"/>
  <c r="T17" i="3"/>
  <c r="M14" i="3"/>
  <c r="T13" i="3"/>
  <c r="M12" i="3"/>
  <c r="F11" i="3"/>
  <c r="T9" i="3"/>
  <c r="M4" i="3"/>
  <c r="M21" i="3"/>
  <c r="L15" i="3"/>
  <c r="Q3" i="3"/>
  <c r="L18" i="3"/>
  <c r="L10" i="3"/>
  <c r="L4" i="3"/>
  <c r="G21" i="3"/>
  <c r="D14" i="3"/>
  <c r="R23" i="3"/>
  <c r="D23" i="3"/>
  <c r="R17" i="3"/>
  <c r="D17" i="3"/>
  <c r="R15" i="3"/>
  <c r="D15" i="3"/>
  <c r="R13" i="3"/>
  <c r="D13" i="3"/>
  <c r="R9" i="3"/>
  <c r="D9" i="3"/>
  <c r="F21" i="3"/>
  <c r="M13" i="3"/>
  <c r="G7" i="3"/>
  <c r="L6" i="3"/>
  <c r="D18" i="3"/>
  <c r="V4" i="3"/>
  <c r="Q17" i="3"/>
  <c r="F4" i="3"/>
  <c r="G22" i="3"/>
  <c r="O15" i="3"/>
  <c r="D4" i="3"/>
  <c r="U23" i="3"/>
  <c r="U19" i="3"/>
  <c r="N18" i="3"/>
  <c r="G17" i="3"/>
  <c r="U13" i="3"/>
  <c r="U11" i="3"/>
  <c r="N10" i="3"/>
  <c r="G9" i="3"/>
  <c r="N6" i="3"/>
  <c r="G5" i="3"/>
  <c r="T3" i="3"/>
  <c r="F3" i="3"/>
  <c r="M15" i="3"/>
  <c r="W3" i="3"/>
  <c r="F23" i="3"/>
  <c r="F17" i="3"/>
  <c r="T15" i="3"/>
  <c r="F15" i="3"/>
  <c r="F13" i="3"/>
  <c r="T11" i="3"/>
  <c r="M10" i="3"/>
  <c r="F9" i="3"/>
  <c r="D3" i="3"/>
  <c r="O7" i="3"/>
  <c r="L8" i="3"/>
  <c r="L14" i="3"/>
  <c r="R3" i="3"/>
  <c r="M7" i="3"/>
  <c r="F14" i="3"/>
  <c r="Q23" i="3"/>
  <c r="C23" i="3"/>
  <c r="J22" i="3"/>
  <c r="Q21" i="3"/>
  <c r="C21" i="3"/>
  <c r="J20" i="3"/>
  <c r="Q15" i="3"/>
  <c r="Q13" i="3"/>
  <c r="C13" i="3"/>
  <c r="J12" i="3"/>
  <c r="J10" i="3"/>
  <c r="Q9" i="3"/>
  <c r="C9" i="3"/>
  <c r="Q7" i="3"/>
  <c r="C7" i="3"/>
  <c r="J6" i="3"/>
  <c r="D21" i="3"/>
  <c r="U6" i="3"/>
  <c r="Q16" i="3"/>
  <c r="T16" i="3"/>
  <c r="U16" i="3"/>
  <c r="V16" i="3"/>
  <c r="W16" i="3"/>
  <c r="C16" i="3"/>
  <c r="P3" i="3"/>
  <c r="P17" i="3"/>
  <c r="F16" i="3"/>
  <c r="G16" i="3"/>
  <c r="H16" i="3"/>
  <c r="N16" i="3"/>
  <c r="M5" i="3"/>
  <c r="P5" i="3"/>
  <c r="E7" i="3"/>
  <c r="D5" i="3"/>
  <c r="E21" i="3"/>
  <c r="E5" i="3"/>
  <c r="K5" i="3"/>
  <c r="Q5" i="3"/>
  <c r="R5" i="3"/>
  <c r="S5" i="3"/>
  <c r="E18" i="3"/>
  <c r="R19" i="3"/>
  <c r="S19" i="3"/>
  <c r="K19" i="3"/>
  <c r="M19" i="3"/>
  <c r="P19" i="3"/>
  <c r="S21" i="3"/>
  <c r="S18" i="3"/>
  <c r="S4" i="3"/>
  <c r="S12" i="3"/>
  <c r="D19" i="3"/>
  <c r="S7" i="3"/>
  <c r="E19" i="3"/>
  <c r="L19" i="3"/>
  <c r="S6" i="3"/>
  <c r="T19" i="3"/>
  <c r="F19" i="3"/>
  <c r="M16" i="3"/>
  <c r="T5" i="3"/>
  <c r="F5" i="3"/>
  <c r="S3" i="3"/>
  <c r="E14" i="3"/>
  <c r="S11" i="3"/>
  <c r="E23" i="3"/>
  <c r="E17" i="3"/>
  <c r="L16" i="3"/>
  <c r="E15" i="3"/>
  <c r="E13" i="3"/>
  <c r="E9" i="3"/>
  <c r="G8" i="3"/>
  <c r="K22" i="3"/>
  <c r="E3" i="3"/>
  <c r="E11" i="3"/>
  <c r="C19" i="3"/>
  <c r="J16" i="3"/>
  <c r="J14" i="3"/>
  <c r="C11" i="3"/>
  <c r="C5" i="3"/>
  <c r="K13" i="3"/>
  <c r="D11" i="3"/>
  <c r="P23" i="3"/>
  <c r="W14" i="3"/>
  <c r="I14" i="3"/>
  <c r="P13" i="3"/>
  <c r="P9" i="3"/>
  <c r="P7" i="3"/>
  <c r="C3" i="3"/>
  <c r="O17" i="3"/>
  <c r="Q10" i="3"/>
  <c r="K6" i="3"/>
  <c r="O3" i="3"/>
  <c r="V20" i="3"/>
  <c r="O19" i="3"/>
  <c r="H14" i="3"/>
  <c r="H12" i="3"/>
  <c r="H6" i="3"/>
  <c r="O5" i="3"/>
  <c r="C17" i="3"/>
  <c r="T20" i="3"/>
  <c r="N17" i="3"/>
  <c r="K10" i="3"/>
  <c r="G6" i="3"/>
  <c r="N3" i="3"/>
  <c r="N23" i="3"/>
  <c r="N13" i="3"/>
  <c r="N11" i="3"/>
  <c r="N9" i="3"/>
  <c r="M3" i="3"/>
  <c r="M20" i="3"/>
  <c r="K17" i="3"/>
  <c r="F6" i="3"/>
  <c r="L3" i="3"/>
  <c r="T22" i="3"/>
  <c r="F22" i="3"/>
  <c r="T18" i="3"/>
  <c r="F18" i="3"/>
  <c r="M17" i="3"/>
  <c r="T12" i="3"/>
  <c r="F12" i="3"/>
  <c r="M11" i="3"/>
  <c r="T10" i="3"/>
  <c r="F10" i="3"/>
  <c r="M9" i="3"/>
  <c r="T8" i="3"/>
  <c r="F8" i="3"/>
  <c r="C15" i="3"/>
  <c r="L20" i="3"/>
  <c r="J17" i="3"/>
  <c r="U14" i="3"/>
  <c r="Q12" i="3"/>
  <c r="V8" i="3"/>
  <c r="N7" i="3"/>
  <c r="E6" i="3"/>
  <c r="K3" i="3"/>
  <c r="L23" i="3"/>
  <c r="S22" i="3"/>
  <c r="E22" i="3"/>
  <c r="L21" i="3"/>
  <c r="S20" i="3"/>
  <c r="E20" i="3"/>
  <c r="L17" i="3"/>
  <c r="S16" i="3"/>
  <c r="E16" i="3"/>
  <c r="L11" i="3"/>
  <c r="S10" i="3"/>
  <c r="E10" i="3"/>
  <c r="L9" i="3"/>
  <c r="S8" i="3"/>
  <c r="E8" i="3"/>
  <c r="L7" i="3"/>
  <c r="C14" i="3"/>
  <c r="T21" i="3"/>
  <c r="K20" i="3"/>
  <c r="T14" i="3"/>
  <c r="L12" i="3"/>
  <c r="U8" i="3"/>
  <c r="J3" i="3"/>
  <c r="K23" i="3"/>
  <c r="R22" i="3"/>
  <c r="D22" i="3"/>
  <c r="K21" i="3"/>
  <c r="R20" i="3"/>
  <c r="D20" i="3"/>
  <c r="R16" i="3"/>
  <c r="D16" i="3"/>
  <c r="K15" i="3"/>
  <c r="R10" i="3"/>
  <c r="D10" i="3"/>
  <c r="K9" i="3"/>
  <c r="R8" i="3"/>
  <c r="D8" i="3"/>
  <c r="K7" i="3"/>
  <c r="R6" i="3"/>
  <c r="D6" i="3"/>
  <c r="C4" i="3"/>
  <c r="C10" i="3"/>
  <c r="G20" i="3"/>
  <c r="R18" i="3"/>
  <c r="S14" i="3"/>
  <c r="K12" i="3"/>
  <c r="O8" i="3"/>
  <c r="K4" i="3"/>
  <c r="J23" i="3"/>
  <c r="Q22" i="3"/>
  <c r="C22" i="3"/>
  <c r="J21" i="3"/>
  <c r="Q20" i="3"/>
  <c r="C20" i="3"/>
  <c r="J19" i="3"/>
  <c r="Q18" i="3"/>
  <c r="C18" i="3"/>
  <c r="J15" i="3"/>
  <c r="Q14" i="3"/>
  <c r="C12" i="3"/>
  <c r="J9" i="3"/>
  <c r="Q8" i="3"/>
  <c r="C8" i="3"/>
  <c r="J7" i="3"/>
  <c r="Q6" i="3"/>
  <c r="J5" i="3"/>
  <c r="R21" i="3"/>
  <c r="F20" i="3"/>
  <c r="K18" i="3"/>
  <c r="R14" i="3"/>
  <c r="E12" i="3"/>
  <c r="N8" i="3"/>
  <c r="F7" i="3"/>
  <c r="J4" i="3"/>
  <c r="S23" i="3"/>
  <c r="S17" i="3"/>
  <c r="S15" i="3"/>
  <c r="S13" i="3"/>
  <c r="S9" i="3"/>
  <c r="K16" i="3"/>
  <c r="K14" i="3"/>
  <c r="K8" i="3"/>
  <c r="Q11" i="3"/>
  <c r="J8" i="3"/>
  <c r="E4" i="3"/>
  <c r="P21" i="3"/>
  <c r="P15" i="3"/>
  <c r="P11" i="3"/>
  <c r="N15" i="3"/>
  <c r="H20" i="3"/>
  <c r="V14" i="3"/>
  <c r="O11" i="3"/>
  <c r="H10" i="3"/>
  <c r="V6" i="3"/>
  <c r="H22" i="3"/>
  <c r="N19" i="3"/>
  <c r="N5" i="3"/>
  <c r="W8" i="3"/>
  <c r="I23" i="3"/>
  <c r="P22" i="3"/>
  <c r="I21" i="3"/>
  <c r="P20" i="3"/>
  <c r="W19" i="3"/>
  <c r="I19" i="3"/>
  <c r="P18" i="3"/>
  <c r="W17" i="3"/>
  <c r="I17" i="3"/>
  <c r="P16" i="3"/>
  <c r="I15" i="3"/>
  <c r="P14" i="3"/>
  <c r="I13" i="3"/>
  <c r="P12" i="3"/>
  <c r="W11" i="3"/>
  <c r="I11" i="3"/>
  <c r="P10" i="3"/>
  <c r="W9" i="3"/>
  <c r="I9" i="3"/>
  <c r="P8" i="3"/>
  <c r="I7" i="3"/>
  <c r="P6" i="3"/>
  <c r="W5" i="3"/>
  <c r="I5" i="3"/>
  <c r="P4" i="3"/>
  <c r="V3" i="3"/>
  <c r="H3" i="3"/>
  <c r="G14" i="3"/>
  <c r="M8" i="3"/>
  <c r="I4" i="3"/>
  <c r="H23" i="3"/>
  <c r="H21" i="3"/>
  <c r="O20" i="3"/>
  <c r="V19" i="3"/>
  <c r="H19" i="3"/>
  <c r="O18" i="3"/>
  <c r="V17" i="3"/>
  <c r="H17" i="3"/>
  <c r="O16" i="3"/>
  <c r="V15" i="3"/>
  <c r="H15" i="3"/>
  <c r="O14" i="3"/>
  <c r="V13" i="3"/>
  <c r="H13" i="3"/>
  <c r="O12" i="3"/>
  <c r="V11" i="3"/>
  <c r="H11" i="3"/>
  <c r="O10" i="3"/>
  <c r="V9" i="3"/>
  <c r="H9" i="3"/>
  <c r="V7" i="3"/>
  <c r="H7" i="3"/>
  <c r="O6" i="3"/>
  <c r="V5" i="3"/>
  <c r="H5" i="3"/>
  <c r="O4" i="3"/>
  <c r="U3" i="3"/>
  <c r="G3" i="3"/>
  <c r="F11" i="1"/>
  <c r="G11" i="1" s="1"/>
  <c r="F4" i="1"/>
  <c r="F5" i="1"/>
  <c r="F6" i="1"/>
  <c r="G6" i="1" s="1"/>
  <c r="F7" i="1"/>
  <c r="G7" i="1" s="1"/>
  <c r="F8" i="1"/>
  <c r="G8" i="1" s="1"/>
  <c r="F9" i="1"/>
  <c r="G9" i="1" s="1"/>
  <c r="F10" i="1"/>
  <c r="G10" i="1" s="1"/>
  <c r="F12" i="1"/>
  <c r="G12" i="1" s="1"/>
  <c r="F13" i="1"/>
  <c r="G13" i="1" s="1"/>
  <c r="F14" i="1"/>
  <c r="F15" i="1"/>
  <c r="F16" i="1"/>
  <c r="G16" i="1" s="1"/>
  <c r="F17" i="1"/>
  <c r="G17" i="1" s="1"/>
  <c r="F18" i="1"/>
  <c r="G18" i="1" s="1"/>
  <c r="F19" i="1"/>
  <c r="G19" i="1" s="1"/>
  <c r="F20" i="1"/>
  <c r="F21" i="1"/>
  <c r="F3" i="1"/>
  <c r="G21" i="1"/>
  <c r="G20" i="1"/>
  <c r="J8" i="1" l="1"/>
  <c r="J7" i="1"/>
  <c r="L7" i="1" l="1"/>
  <c r="M7" i="1"/>
  <c r="L8" i="1"/>
  <c r="M8" i="1"/>
  <c r="J9" i="1"/>
  <c r="L9" i="1" l="1"/>
  <c r="M9" i="1"/>
  <c r="J12" i="1"/>
  <c r="J3" i="1"/>
  <c r="J11" i="1"/>
  <c r="M12" i="1" l="1"/>
  <c r="L12" i="1"/>
  <c r="L3" i="1"/>
  <c r="M3" i="1"/>
  <c r="M11" i="1"/>
  <c r="L11" i="1"/>
  <c r="J4" i="1"/>
  <c r="L4" i="1" l="1"/>
  <c r="M4" i="1"/>
  <c r="J5" i="1"/>
  <c r="J15" i="1"/>
  <c r="J14" i="1"/>
  <c r="M14" i="1" l="1"/>
  <c r="L14" i="1"/>
  <c r="L15" i="1"/>
  <c r="M15" i="1"/>
  <c r="L5" i="1"/>
  <c r="M5" i="1"/>
  <c r="J19" i="1"/>
  <c r="J10" i="1"/>
  <c r="J20" i="1"/>
  <c r="J6" i="1"/>
  <c r="J18" i="1"/>
  <c r="J13" i="1"/>
  <c r="J17" i="1"/>
  <c r="J21" i="1"/>
  <c r="J16" i="1"/>
  <c r="L20" i="1" l="1"/>
  <c r="M20" i="1"/>
  <c r="L6" i="1"/>
  <c r="M6" i="1"/>
  <c r="L19" i="1"/>
  <c r="M19" i="1"/>
  <c r="L17" i="1"/>
  <c r="M17" i="1"/>
  <c r="M13" i="1"/>
  <c r="L13" i="1"/>
  <c r="L18" i="1"/>
  <c r="M18" i="1"/>
  <c r="M10" i="1"/>
  <c r="L10" i="1"/>
  <c r="M16" i="1"/>
  <c r="L16" i="1"/>
  <c r="H7" i="1"/>
  <c r="H8" i="1"/>
  <c r="H9" i="1" l="1"/>
  <c r="H6" i="1" l="1"/>
  <c r="H15" i="1"/>
  <c r="H12" i="1"/>
  <c r="H14" i="1"/>
  <c r="H3" i="1"/>
  <c r="H17" i="1"/>
  <c r="H19" i="1"/>
  <c r="H20" i="1"/>
  <c r="H11" i="1"/>
  <c r="H5" i="1"/>
  <c r="H4" i="1"/>
  <c r="H18" i="1"/>
  <c r="H13" i="1"/>
  <c r="H21" i="1"/>
  <c r="H16" i="1"/>
  <c r="H10" i="1"/>
</calcChain>
</file>

<file path=xl/sharedStrings.xml><?xml version="1.0" encoding="utf-8"?>
<sst xmlns="http://schemas.openxmlformats.org/spreadsheetml/2006/main" count="454" uniqueCount="202">
  <si>
    <t>Government</t>
  </si>
  <si>
    <t>Structured</t>
  </si>
  <si>
    <t>Private Equity</t>
  </si>
  <si>
    <t>Brighthouse</t>
  </si>
  <si>
    <t>Corebridge</t>
  </si>
  <si>
    <t>Lincoln</t>
  </si>
  <si>
    <t>Metlife</t>
  </si>
  <si>
    <t>Principal</t>
  </si>
  <si>
    <t>Prudential</t>
  </si>
  <si>
    <t>Voya</t>
  </si>
  <si>
    <t>Genworth</t>
  </si>
  <si>
    <t>US Taxable Munis</t>
  </si>
  <si>
    <t>Rating</t>
  </si>
  <si>
    <t>Maturity</t>
  </si>
  <si>
    <t>Duration</t>
  </si>
  <si>
    <t>Residential Mortgage Whole Loans</t>
  </si>
  <si>
    <t>Commercial Mortgage Whole Loans</t>
  </si>
  <si>
    <t>US Treasuries, Short/Intermediate</t>
  </si>
  <si>
    <t>US Treasuries, Long</t>
  </si>
  <si>
    <t>Asset</t>
  </si>
  <si>
    <t>Moody’s</t>
  </si>
  <si>
    <t>Aaa</t>
  </si>
  <si>
    <t>Aa1</t>
  </si>
  <si>
    <t>Aa2</t>
  </si>
  <si>
    <t>Aa3</t>
  </si>
  <si>
    <t>A1</t>
  </si>
  <si>
    <t>A2</t>
  </si>
  <si>
    <t>A3</t>
  </si>
  <si>
    <t>Baa1</t>
  </si>
  <si>
    <t>Baa2</t>
  </si>
  <si>
    <t>Baa3</t>
  </si>
  <si>
    <t>Ba1</t>
  </si>
  <si>
    <t>Ba2</t>
  </si>
  <si>
    <t>Ba3</t>
  </si>
  <si>
    <t>B1</t>
  </si>
  <si>
    <t>B2</t>
  </si>
  <si>
    <t>B3</t>
  </si>
  <si>
    <t>Caa1</t>
  </si>
  <si>
    <t>Caa2</t>
  </si>
  <si>
    <t>Caa3</t>
  </si>
  <si>
    <t>Ca</t>
  </si>
  <si>
    <t>1A</t>
  </si>
  <si>
    <t>1B</t>
  </si>
  <si>
    <t>1C</t>
  </si>
  <si>
    <t>1D</t>
  </si>
  <si>
    <t>1E</t>
  </si>
  <si>
    <t>1F</t>
  </si>
  <si>
    <t>1G</t>
  </si>
  <si>
    <t>2A</t>
  </si>
  <si>
    <t>2B</t>
  </si>
  <si>
    <t>2C</t>
  </si>
  <si>
    <t>3A</t>
  </si>
  <si>
    <t>3B</t>
  </si>
  <si>
    <t>3C</t>
  </si>
  <si>
    <t>4A</t>
  </si>
  <si>
    <t>4B</t>
  </si>
  <si>
    <t>4C</t>
  </si>
  <si>
    <t>5A</t>
  </si>
  <si>
    <t>5B</t>
  </si>
  <si>
    <t>5C</t>
  </si>
  <si>
    <t>NAIC Designation</t>
  </si>
  <si>
    <t>Life Insurance RBC C1 Base Capital Charges*</t>
  </si>
  <si>
    <t>Bond Portfolio Size (# Issuers)</t>
  </si>
  <si>
    <t>Portfolio Adjustment Factor</t>
  </si>
  <si>
    <t>BBB+</t>
  </si>
  <si>
    <t>BBB</t>
  </si>
  <si>
    <t>AAA</t>
  </si>
  <si>
    <t>S&amp;P / Fitch</t>
  </si>
  <si>
    <t>AA+</t>
  </si>
  <si>
    <t>AA</t>
  </si>
  <si>
    <t>AA–</t>
  </si>
  <si>
    <t>A+</t>
  </si>
  <si>
    <t>A</t>
  </si>
  <si>
    <t>A–</t>
  </si>
  <si>
    <t>BBB–</t>
  </si>
  <si>
    <t>BB+</t>
  </si>
  <si>
    <t>BB</t>
  </si>
  <si>
    <t>BB–</t>
  </si>
  <si>
    <t>B+</t>
  </si>
  <si>
    <t>B</t>
  </si>
  <si>
    <t>B–</t>
  </si>
  <si>
    <t>CCC+</t>
  </si>
  <si>
    <t>CCC</t>
  </si>
  <si>
    <t>CCC–</t>
  </si>
  <si>
    <t>CC</t>
  </si>
  <si>
    <t>Pre-2021 NAIC Designation</t>
  </si>
  <si>
    <t>US Public Corporates, HY Intermediate</t>
  </si>
  <si>
    <t>US Public Corporates, HY Long</t>
  </si>
  <si>
    <t>I provide most granularity in terms of ratings to public US bonds because a) that's where the most granularity is observed in life insurance portfolios and b) those indexes are actually retrievable from data sources.</t>
  </si>
  <si>
    <t>Loan Status</t>
  </si>
  <si>
    <t>In Good Standing</t>
  </si>
  <si>
    <t>In Process of Foreclosure</t>
  </si>
  <si>
    <t>RBC If Insured or Guaranteed (Residential or Commercial) (%)</t>
  </si>
  <si>
    <t>90 Days Overdue, But Not in Foreclosure</t>
  </si>
  <si>
    <t>RBC If Not Insured or Guaranteed (Residential Only) (%)</t>
  </si>
  <si>
    <t>Residential Mortgage Loans RBC charges</t>
  </si>
  <si>
    <t>Commercial Mortgage Loans RBC charges</t>
  </si>
  <si>
    <t>CM1</t>
  </si>
  <si>
    <t>CM2</t>
  </si>
  <si>
    <t>CM3</t>
  </si>
  <si>
    <t>CM4</t>
  </si>
  <si>
    <t>CM5</t>
  </si>
  <si>
    <t>CM6 (90 Days Overdue, But Not in Foreclosure)</t>
  </si>
  <si>
    <t>CM7 (In Process of Foreclosure)</t>
  </si>
  <si>
    <t>CM Category (determined based on type of commercial property, debt service coverage and loan to value ratio)</t>
  </si>
  <si>
    <t>RBC Factor</t>
  </si>
  <si>
    <t>*C1 base capital charges are pretax, pre-covariance and pre-portfolio adjustment factor)</t>
  </si>
  <si>
    <t>Schedule</t>
  </si>
  <si>
    <t>D-1</t>
  </si>
  <si>
    <t>Bonds</t>
  </si>
  <si>
    <t>Schedule D-1 assets</t>
  </si>
  <si>
    <t>Schedule B assets</t>
  </si>
  <si>
    <t>Real Estate (via partnerships, equity)</t>
  </si>
  <si>
    <t>BA</t>
  </si>
  <si>
    <t>No public equity and hedge funds because of very low (&lt;1%) allocation (hedge funds have become more and more unpopular among life insurers due to relatively low capital-adjusted yields).</t>
  </si>
  <si>
    <t>Residential Mortgage-Backed Securities</t>
  </si>
  <si>
    <t>Commercial Mortgage-Backed Securities</t>
  </si>
  <si>
    <t>Asset-Backed Securities</t>
  </si>
  <si>
    <t>RMSE of bond returns, which is basically the measure of "wrongness" in compunded average return of an index (along with all its mean reversion and time diversification) is an appropriate risk measure because of holding to maturity practice and book accouning instead of mark to market. It does not take into account the market swings in interest rates that would introduce the volatility, but it combines two important measure of risk: reinvestment risk and credit risk.</t>
  </si>
  <si>
    <t>Public Corporates</t>
  </si>
  <si>
    <t>Starting Yield</t>
  </si>
  <si>
    <t>RBC Ratio</t>
  </si>
  <si>
    <t>Assumed hurdle rate / Cost of Capital</t>
  </si>
  <si>
    <t>Global ex-US Government, hedged</t>
  </si>
  <si>
    <t>US Public Corporates IG AAA</t>
  </si>
  <si>
    <t>US Public Corporates IG AA</t>
  </si>
  <si>
    <t>US Public Corporates IG A</t>
  </si>
  <si>
    <t>US Public Corporates IG BBB</t>
  </si>
  <si>
    <t>Global ex-US Corporates, hedged</t>
  </si>
  <si>
    <t>WA Risk</t>
  </si>
  <si>
    <t>Corporate IG Private Placement A</t>
  </si>
  <si>
    <t>Corporate IG Private Placement BBB</t>
  </si>
  <si>
    <t>Expected Credit loss</t>
  </si>
  <si>
    <t>Capital Charge X PAF</t>
  </si>
  <si>
    <t>Corporate HY Private (Leveraged Loans)</t>
  </si>
  <si>
    <t>Risk assets</t>
  </si>
  <si>
    <t>Private Credit</t>
  </si>
  <si>
    <t>ER (Capital-Adjusted)</t>
  </si>
  <si>
    <t>ST Risk (StDev)</t>
  </si>
  <si>
    <t>LT Uncertainty (RMSE)</t>
  </si>
  <si>
    <t>-</t>
  </si>
  <si>
    <t>Relative return (capital-adjusted) basis as opposed to total return</t>
  </si>
  <si>
    <t>I take the weighted average of short-term risk (historical standard deviation, which more or less stays within the reasonable bounds over time so is a good proxy for expected volatility) and long-term uncertainty, which is calculated from the taking the starting yields and comparing thm with actua 10 year CAGRs, squaring the difference, taking the average, and then taking the square root, which gives me more dependable and reasonable measure for how wrong I can be in my average return estimation (better than standard error which in theory measures the same thing but assumes that returns are IID - standard error = standard deviation / sqrt(10)). I give former 0.3 and latter 0.7 weight. The reason for this weights are somewhat subjective but dependent on the idea that while life insurance  and retirement products liabilities are fairly long-term and can withstand substantial drawdowns, the short-term volatility is still relevant because of regulations (rbc requirements) and liquidity constraints along the way. If it was endowment asset allocation problem, for example, I would give even less weight to short-term volatility, because they have the longest investment horizons and fewest regulatory/board restrictions among institutional asset allocators (pensions, insurance, SWFs), so for them larger drawdowns are tolerable, although maximizing wealth growth also requires high risk-adjusted returns, which itself depends on maximizing compounded returns and relatively moderate drawdowns.</t>
  </si>
  <si>
    <t>U.S. Inflation</t>
  </si>
  <si>
    <t>U.S. Cash</t>
  </si>
  <si>
    <t>U.S. Intermediate Treasuries</t>
  </si>
  <si>
    <t>U.S. Long Treasuries</t>
  </si>
  <si>
    <t>TIPS</t>
  </si>
  <si>
    <t>U.S. Aggregate Bonds</t>
  </si>
  <si>
    <t>U.S. Securitized</t>
  </si>
  <si>
    <t>U.S. Short Duration Government/Credit</t>
  </si>
  <si>
    <t>U.S. Long Duration Government/Credit</t>
  </si>
  <si>
    <t>U.S. Inv Grade Corporate Bonds</t>
  </si>
  <si>
    <t>U.S. Long Corporate Bonds</t>
  </si>
  <si>
    <t>U.S. High Yield Bonds</t>
  </si>
  <si>
    <t>U.S. Leveraged Loans</t>
  </si>
  <si>
    <t>World Government Bonds hedged</t>
  </si>
  <si>
    <t>World Government Bonds</t>
  </si>
  <si>
    <t>World ex-U.S. Government Bonds hedged</t>
  </si>
  <si>
    <t>World ex-U.S. Government Bonds</t>
  </si>
  <si>
    <t>Emerging Markets Sovereign Debt</t>
  </si>
  <si>
    <t>Emerging Markets Local Currency Debt</t>
  </si>
  <si>
    <t>Emerging Markets Corporate Bonds</t>
  </si>
  <si>
    <t>U.S. Muni 1-15 Yr Blend</t>
  </si>
  <si>
    <t>U.S. Muni High Yield</t>
  </si>
  <si>
    <t>U.S. Large Cap</t>
  </si>
  <si>
    <t>U.S. Mid Cap</t>
  </si>
  <si>
    <t>U.S. Small Cap</t>
  </si>
  <si>
    <t>Euro Area Large Cap</t>
  </si>
  <si>
    <t>Japanese Equity</t>
  </si>
  <si>
    <t>Hong Kong Equity</t>
  </si>
  <si>
    <t>UK Large Cap</t>
  </si>
  <si>
    <t>EAFE Equity</t>
  </si>
  <si>
    <t>Chinese Domestic Equity</t>
  </si>
  <si>
    <t>Emerging Markets Equity</t>
  </si>
  <si>
    <t>AC Asia ex-Japan Equity</t>
  </si>
  <si>
    <t>AC World Equity</t>
  </si>
  <si>
    <t>U.S. Equity Value Factor</t>
  </si>
  <si>
    <t>U.S. Equity Momentum Factor</t>
  </si>
  <si>
    <t>U.S. Equity Quality Factor</t>
  </si>
  <si>
    <t>U.S. Equity Minimum Volatility Factor</t>
  </si>
  <si>
    <t>U.S. Equity Dividend Yield Factor</t>
  </si>
  <si>
    <t>Global Convertible Bonds hedged</t>
  </si>
  <si>
    <t>U.S. Core Real Estate</t>
  </si>
  <si>
    <t>U.S. Value-Added Real Estate</t>
  </si>
  <si>
    <t>European Core Real Estate</t>
  </si>
  <si>
    <t>Asia Pacific Core Real Estate</t>
  </si>
  <si>
    <t>U.S. REITs</t>
  </si>
  <si>
    <t>Commercial Mortgage Loans</t>
  </si>
  <si>
    <t>Global Core Infrastructure</t>
  </si>
  <si>
    <t>Global Core Transport</t>
  </si>
  <si>
    <t>Global Timberland</t>
  </si>
  <si>
    <t>Commodities</t>
  </si>
  <si>
    <t>Gold</t>
  </si>
  <si>
    <t>Venture Capital</t>
  </si>
  <si>
    <t>Diversified Hedge Funds</t>
  </si>
  <si>
    <t>Event Driven Hedge Funds</t>
  </si>
  <si>
    <t>Long Bias Hedge Funds</t>
  </si>
  <si>
    <t>Relative Value Hedge Funds</t>
  </si>
  <si>
    <t>Macro Hedge Funds</t>
  </si>
  <si>
    <t>Direct Lending</t>
  </si>
  <si>
    <t>Expected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</si>
</sst>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7" x14ac:knownFonts="1">
    <font>
      <sz val="11"/>
      <color theme="1"/>
      <name val="Aptos Narrow"/>
      <family val="2"/>
      <scheme val="minor"/>
    </font>
    <font>
      <sz val="11"/>
      <color theme="1"/>
      <name val="Aptos Narrow"/>
      <family val="2"/>
      <scheme val="minor"/>
    </font>
    <font>
      <b/>
      <sz val="11"/>
      <color theme="1"/>
      <name val="Aptos Narrow"/>
      <family val="2"/>
      <scheme val="minor"/>
    </font>
    <font>
      <sz val="10"/>
      <name val="Arial"/>
      <family val="2"/>
    </font>
    <font>
      <sz val="10"/>
      <color theme="8"/>
      <name val="Arial"/>
      <family val="2"/>
    </font>
    <font>
      <b/>
      <sz val="10"/>
      <name val="Arial"/>
      <family val="2"/>
    </font>
    <font>
      <b/>
      <sz val="11"/>
      <color theme="0"/>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2D877E"/>
        <bgColor indexed="64"/>
      </patternFill>
    </fill>
  </fills>
  <borders count="4">
    <border>
      <left/>
      <right/>
      <top/>
      <bottom/>
      <diagonal/>
    </border>
    <border>
      <left style="thin">
        <color rgb="FFD5CAB9"/>
      </left>
      <right style="thin">
        <color rgb="FFD5CAB9"/>
      </right>
      <top/>
      <bottom style="thin">
        <color rgb="FFD5CAB9"/>
      </bottom>
      <diagonal/>
    </border>
    <border>
      <left/>
      <right/>
      <top style="thin">
        <color indexed="64"/>
      </top>
      <bottom/>
      <diagonal/>
    </border>
    <border>
      <left style="thin">
        <color rgb="FFD5CAB9"/>
      </left>
      <right style="thin">
        <color rgb="FFD5CAB9"/>
      </right>
      <top/>
      <bottom/>
      <diagonal/>
    </border>
  </borders>
  <cellStyleXfs count="4">
    <xf numFmtId="0" fontId="0" fillId="0" borderId="0"/>
    <xf numFmtId="9" fontId="1" fillId="0" borderId="0" applyFont="0" applyFill="0" applyBorder="0" applyAlignment="0" applyProtection="0"/>
    <xf numFmtId="0" fontId="3" fillId="0" borderId="0">
      <alignment vertical="top"/>
    </xf>
    <xf numFmtId="9" fontId="1" fillId="0" borderId="0" applyFont="0" applyFill="0" applyBorder="0" applyAlignment="0" applyProtection="0"/>
  </cellStyleXfs>
  <cellXfs count="46">
    <xf numFmtId="0" fontId="0" fillId="0" borderId="0" xfId="0"/>
    <xf numFmtId="0" fontId="4" fillId="0" borderId="0" xfId="2" applyFont="1" applyAlignment="1">
      <alignment vertical="center"/>
    </xf>
    <xf numFmtId="37" fontId="5" fillId="0" borderId="0" xfId="2" applyNumberFormat="1" applyFont="1" applyAlignment="1">
      <alignment vertical="center"/>
    </xf>
    <xf numFmtId="164" fontId="5" fillId="0" borderId="0" xfId="3" applyNumberFormat="1" applyFont="1" applyAlignment="1">
      <alignment vertical="center"/>
    </xf>
    <xf numFmtId="0" fontId="2" fillId="0" borderId="0" xfId="0" applyFont="1"/>
    <xf numFmtId="0" fontId="2" fillId="0" borderId="0" xfId="0" applyFont="1" applyAlignment="1">
      <alignment horizontal="right"/>
    </xf>
    <xf numFmtId="164" fontId="3" fillId="0" borderId="0" xfId="3" applyNumberFormat="1" applyFont="1" applyAlignment="1">
      <alignment vertical="center"/>
    </xf>
    <xf numFmtId="0" fontId="3" fillId="0" borderId="0" xfId="2" applyAlignment="1">
      <alignment vertical="center"/>
    </xf>
    <xf numFmtId="0" fontId="0" fillId="0" borderId="0" xfId="0" applyAlignment="1">
      <alignment vertical="center"/>
    </xf>
    <xf numFmtId="0" fontId="0" fillId="0" borderId="0" xfId="0" applyAlignment="1">
      <alignment horizontal="right" vertical="center"/>
    </xf>
    <xf numFmtId="10" fontId="0" fillId="0" borderId="0" xfId="0" applyNumberFormat="1" applyAlignment="1">
      <alignment vertical="center"/>
    </xf>
    <xf numFmtId="0" fontId="2" fillId="0" borderId="0" xfId="0" applyFont="1" applyAlignment="1">
      <alignment vertical="center"/>
    </xf>
    <xf numFmtId="0" fontId="2" fillId="0" borderId="0" xfId="0" applyFont="1" applyAlignment="1">
      <alignment horizontal="right" vertical="center"/>
    </xf>
    <xf numFmtId="0" fontId="0" fillId="0" borderId="0" xfId="0" applyAlignment="1">
      <alignment horizontal="left"/>
    </xf>
    <xf numFmtId="3" fontId="0" fillId="0" borderId="0" xfId="0" applyNumberFormat="1" applyAlignment="1">
      <alignment horizontal="left"/>
    </xf>
    <xf numFmtId="0" fontId="0" fillId="0" borderId="0" xfId="0" applyAlignment="1">
      <alignment vertical="center" wrapText="1"/>
    </xf>
    <xf numFmtId="0" fontId="2" fillId="0" borderId="0" xfId="0" applyFont="1" applyAlignment="1">
      <alignment horizontal="left" vertical="center" wrapText="1"/>
    </xf>
    <xf numFmtId="0" fontId="2" fillId="0" borderId="0" xfId="0" applyFont="1" applyAlignment="1">
      <alignment horizontal="right" vertical="center" wrapText="1"/>
    </xf>
    <xf numFmtId="0" fontId="0" fillId="0" borderId="0" xfId="0" applyAlignment="1">
      <alignment horizontal="right" vertical="center" wrapText="1"/>
    </xf>
    <xf numFmtId="10" fontId="0" fillId="0" borderId="0" xfId="1" applyNumberFormat="1" applyFont="1"/>
    <xf numFmtId="0" fontId="2" fillId="0" borderId="0" xfId="0" applyFont="1" applyAlignment="1">
      <alignment horizontal="left"/>
    </xf>
    <xf numFmtId="10" fontId="3" fillId="0" borderId="0" xfId="1" applyNumberFormat="1" applyFont="1" applyAlignment="1">
      <alignment vertical="center"/>
    </xf>
    <xf numFmtId="9" fontId="0" fillId="0" borderId="0" xfId="0" applyNumberFormat="1"/>
    <xf numFmtId="165" fontId="0" fillId="0" borderId="0" xfId="1" applyNumberFormat="1" applyFont="1"/>
    <xf numFmtId="166" fontId="3" fillId="0" borderId="0" xfId="1" applyNumberFormat="1" applyFont="1" applyAlignment="1">
      <alignment vertical="center"/>
    </xf>
    <xf numFmtId="2" fontId="0" fillId="0" borderId="0" xfId="0" applyNumberFormat="1"/>
    <xf numFmtId="0" fontId="0" fillId="2" borderId="0" xfId="0" applyFill="1"/>
    <xf numFmtId="0" fontId="0" fillId="0" borderId="0" xfId="0" applyAlignment="1">
      <alignment textRotation="45"/>
    </xf>
    <xf numFmtId="0" fontId="0" fillId="0" borderId="0" xfId="0" applyAlignment="1">
      <alignment horizontal="right" textRotation="45"/>
    </xf>
    <xf numFmtId="0" fontId="0" fillId="2" borderId="0" xfId="0" applyFill="1" applyAlignment="1">
      <alignment horizontal="right" textRotation="45"/>
    </xf>
    <xf numFmtId="0" fontId="0" fillId="0" borderId="0" xfId="0" applyAlignment="1">
      <alignment horizontal="left" textRotation="45"/>
    </xf>
    <xf numFmtId="2" fontId="0" fillId="0" borderId="0" xfId="0" applyNumberFormat="1" applyAlignment="1">
      <alignment horizontal="center" vertical="center"/>
    </xf>
    <xf numFmtId="0" fontId="6" fillId="3" borderId="1" xfId="0" applyFont="1" applyFill="1" applyBorder="1" applyAlignment="1">
      <alignment horizontal="right" vertical="center" wrapText="1"/>
    </xf>
    <xf numFmtId="0" fontId="6" fillId="3" borderId="3" xfId="0" applyFont="1" applyFill="1" applyBorder="1" applyAlignment="1">
      <alignment horizontal="left" vertical="center" wrapText="1"/>
    </xf>
    <xf numFmtId="0" fontId="3" fillId="0" borderId="2" xfId="2" applyBorder="1" applyAlignment="1">
      <alignment vertical="center"/>
    </xf>
    <xf numFmtId="0" fontId="6" fillId="3" borderId="3" xfId="0" applyFont="1" applyFill="1" applyBorder="1" applyAlignment="1">
      <alignment horizontal="right" vertical="center" wrapText="1"/>
    </xf>
    <xf numFmtId="0" fontId="3" fillId="0" borderId="2" xfId="2" applyBorder="1" applyAlignment="1">
      <alignment horizontal="right" vertical="center"/>
    </xf>
    <xf numFmtId="10" fontId="3" fillId="0" borderId="2" xfId="1" applyNumberFormat="1" applyFont="1" applyBorder="1" applyAlignment="1">
      <alignment vertical="center"/>
    </xf>
    <xf numFmtId="0" fontId="3" fillId="0" borderId="0" xfId="2" applyAlignment="1">
      <alignment horizontal="right" vertical="center"/>
    </xf>
    <xf numFmtId="10" fontId="3" fillId="0" borderId="0" xfId="1" applyNumberFormat="1" applyFont="1" applyBorder="1" applyAlignment="1">
      <alignment vertical="center"/>
    </xf>
    <xf numFmtId="0" fontId="5" fillId="0" borderId="2" xfId="2" applyFont="1" applyBorder="1" applyAlignment="1">
      <alignment horizontal="right" vertical="center"/>
    </xf>
    <xf numFmtId="0" fontId="5" fillId="0" borderId="0" xfId="2" applyFont="1" applyAlignment="1">
      <alignment horizontal="right" vertical="center"/>
    </xf>
    <xf numFmtId="0" fontId="3" fillId="0" borderId="2" xfId="2" applyBorder="1" applyAlignment="1">
      <alignment horizontal="left" vertical="center"/>
    </xf>
    <xf numFmtId="0" fontId="3" fillId="0" borderId="0" xfId="2" applyAlignment="1">
      <alignment horizontal="left" vertical="center"/>
    </xf>
    <xf numFmtId="0" fontId="3" fillId="0" borderId="2" xfId="2" applyBorder="1" applyAlignment="1">
      <alignment vertical="center"/>
    </xf>
    <xf numFmtId="0" fontId="3" fillId="0" borderId="0" xfId="2" applyAlignment="1">
      <alignment vertical="center"/>
    </xf>
  </cellXfs>
  <cellStyles count="4">
    <cellStyle name="Normal" xfId="0" builtinId="0"/>
    <cellStyle name="Normal 2" xfId="2" xr:uid="{7C0134F3-5534-4061-A4D8-850CC7AEE144}"/>
    <cellStyle name="Percent" xfId="1" builtinId="5"/>
    <cellStyle name="Percent 2" xfId="3" xr:uid="{2CEB6911-6844-492A-B8C9-AC65856515E7}"/>
  </cellStyles>
  <dxfs count="0"/>
  <tableStyles count="0" defaultTableStyle="TableStyleMedium2" defaultPivotStyle="PivotStyleLight16"/>
  <colors>
    <mruColors>
      <color rgb="FFE97132"/>
      <color rgb="FFA02B93"/>
      <color rgb="FF0F9ED5"/>
      <color rgb="FF156082"/>
      <color rgb="FF196B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gigan\OneDrive\Desktop\NYU\Fall%202025\Capstone\CMA%20framework\Excel%20files\Fixed%20Income.xlsx" TargetMode="External"/><Relationship Id="rId1" Type="http://schemas.openxmlformats.org/officeDocument/2006/relationships/externalLinkPath" Target="file:///C:\Users\gigan\OneDrive\Desktop\NYU\Fall%202025\Capstone\CMA%20framework\Excel%20files\Fixed%20Inco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utput"/>
      <sheetName val="test"/>
      <sheetName val="Stdev vs RMSE"/>
      <sheetName val="Return vs Starting Yield"/>
      <sheetName val="Time Diversification"/>
      <sheetName val="EU FX Effect"/>
      <sheetName val="Cash"/>
      <sheetName val="level"/>
      <sheetName val="YTW"/>
      <sheetName val="matur"/>
      <sheetName val="US"/>
      <sheetName val="Foreign"/>
      <sheetName val="Macro"/>
      <sheetName val="Currency"/>
      <sheetName val="Credit Loss Rates"/>
    </sheetNames>
    <sheetDataSet>
      <sheetData sheetId="0">
        <row r="21">
          <cell r="B21" t="str">
            <v>US Treasuries, Short/Intermediate</v>
          </cell>
          <cell r="C21" t="str">
            <v>AAA</v>
          </cell>
          <cell r="D21">
            <v>3.8328069999999999E-2</v>
          </cell>
          <cell r="E21">
            <v>0</v>
          </cell>
          <cell r="F21">
            <v>3.8328069999999999E-2</v>
          </cell>
          <cell r="G21">
            <v>4.0341360000000002</v>
          </cell>
          <cell r="H21">
            <v>7.4928388689000531</v>
          </cell>
          <cell r="I21">
            <v>2.9340221233985657E-2</v>
          </cell>
          <cell r="J21">
            <v>6.008695954644231E-2</v>
          </cell>
          <cell r="K21">
            <v>3.8564242727722652E-2</v>
          </cell>
        </row>
        <row r="22">
          <cell r="B22" t="str">
            <v>US Treasuries, Long</v>
          </cell>
          <cell r="C22" t="str">
            <v>AAA</v>
          </cell>
          <cell r="D22">
            <v>4.8006310000000003E-2</v>
          </cell>
          <cell r="E22">
            <v>0</v>
          </cell>
          <cell r="F22">
            <v>4.8006310000000003E-2</v>
          </cell>
          <cell r="G22">
            <v>22.130617000000001</v>
          </cell>
          <cell r="H22">
            <v>27.637521279952416</v>
          </cell>
          <cell r="I22">
            <v>6.3556248091655693E-2</v>
          </cell>
          <cell r="J22">
            <v>0.13566423809711498</v>
          </cell>
          <cell r="K22">
            <v>8.5188645093293477E-2</v>
          </cell>
        </row>
        <row r="23">
          <cell r="B23" t="str">
            <v>US Taxable Munis</v>
          </cell>
          <cell r="C23" t="str">
            <v>AA</v>
          </cell>
          <cell r="D23">
            <v>3.9570809999999998E-2</v>
          </cell>
          <cell r="E23">
            <v>1E-3</v>
          </cell>
          <cell r="F23">
            <v>3.8570809999999997E-2</v>
          </cell>
          <cell r="G23">
            <v>13.29698</v>
          </cell>
          <cell r="H23">
            <v>21.173588211888447</v>
          </cell>
          <cell r="I23">
            <v>2.4061432631205294E-2</v>
          </cell>
          <cell r="J23">
            <v>8.2107336556200172E-2</v>
          </cell>
          <cell r="K23">
            <v>4.1475203808703759E-2</v>
          </cell>
        </row>
        <row r="24">
          <cell r="B24" t="str">
            <v>Global ex-US Government, hedged</v>
          </cell>
          <cell r="C24" t="str">
            <v>AA</v>
          </cell>
          <cell r="D24">
            <v>3.06664E-2</v>
          </cell>
          <cell r="E24">
            <v>1E-3</v>
          </cell>
          <cell r="F24">
            <v>2.9666399999999999E-2</v>
          </cell>
          <cell r="G24">
            <v>9.7358790000000006</v>
          </cell>
          <cell r="H24">
            <v>16.625843575714057</v>
          </cell>
          <cell r="I24">
            <v>4.2435563866043489E-2</v>
          </cell>
          <cell r="J24">
            <v>3.9860723031264055E-2</v>
          </cell>
          <cell r="K24">
            <v>4.1663111615609656E-2</v>
          </cell>
        </row>
        <row r="25">
          <cell r="B25" t="str">
            <v>US Public Corporates IG AAA</v>
          </cell>
          <cell r="C25" t="str">
            <v>AAA</v>
          </cell>
          <cell r="D25">
            <v>4.2274459999999993E-2</v>
          </cell>
          <cell r="E25">
            <v>0</v>
          </cell>
          <cell r="F25">
            <v>4.2274459999999993E-2</v>
          </cell>
          <cell r="G25">
            <v>5.4466669999999997</v>
          </cell>
          <cell r="H25">
            <v>9.9293717082141093</v>
          </cell>
          <cell r="I25">
            <v>2.2942245117502456E-2</v>
          </cell>
          <cell r="J25">
            <v>4.451469923591464E-2</v>
          </cell>
          <cell r="K25">
            <v>2.9413981353026107E-2</v>
          </cell>
        </row>
        <row r="26">
          <cell r="B26" t="str">
            <v>US Public Corporates IG AA</v>
          </cell>
          <cell r="C26" t="str">
            <v>AA</v>
          </cell>
          <cell r="D26">
            <v>4.3566750000000001E-2</v>
          </cell>
          <cell r="E26">
            <v>1E-3</v>
          </cell>
          <cell r="F26">
            <v>4.256675E-2</v>
          </cell>
          <cell r="G26">
            <v>7.813707</v>
          </cell>
          <cell r="H26">
            <v>13.679475478944687</v>
          </cell>
          <cell r="I26">
            <v>2.4502383719954141E-2</v>
          </cell>
          <cell r="J26">
            <v>5.4802573589797503E-2</v>
          </cell>
          <cell r="K26">
            <v>3.3592440680907151E-2</v>
          </cell>
        </row>
        <row r="27">
          <cell r="B27" t="str">
            <v>US Public Corporates IG A</v>
          </cell>
          <cell r="C27" t="str">
            <v>A</v>
          </cell>
          <cell r="D27">
            <v>4.8731650000000001E-2</v>
          </cell>
          <cell r="E27">
            <v>7.000000000000001E-4</v>
          </cell>
          <cell r="F27">
            <v>4.8031650000000002E-2</v>
          </cell>
          <cell r="G27">
            <v>10.287673</v>
          </cell>
          <cell r="H27">
            <v>16.682957318530086</v>
          </cell>
          <cell r="I27">
            <v>2.8169740304252306E-2</v>
          </cell>
          <cell r="J27">
            <v>6.2742012673721509E-2</v>
          </cell>
          <cell r="K27">
            <v>3.8541422015093071E-2</v>
          </cell>
        </row>
        <row r="28">
          <cell r="B28" t="str">
            <v>US Public Corporates IG BBB</v>
          </cell>
          <cell r="C28" t="str">
            <v>BBB</v>
          </cell>
          <cell r="D28">
            <v>5.2118029999999996E-2</v>
          </cell>
          <cell r="E28">
            <v>4.8999999999999998E-3</v>
          </cell>
          <cell r="F28">
            <v>4.7218029999999994E-2</v>
          </cell>
          <cell r="G28">
            <v>10.474636</v>
          </cell>
          <cell r="H28">
            <v>16.434341773163951</v>
          </cell>
          <cell r="I28">
            <v>3.2019773508513621E-2</v>
          </cell>
          <cell r="J28">
            <v>7.2250406868455186E-2</v>
          </cell>
          <cell r="K28">
            <v>4.4088963516496091E-2</v>
          </cell>
        </row>
        <row r="29">
          <cell r="B29" t="str">
            <v>US Public Corporates, HY Intermediate</v>
          </cell>
          <cell r="C29" t="str">
            <v>BB–</v>
          </cell>
          <cell r="D29">
            <v>7.0441839999999992E-2</v>
          </cell>
          <cell r="E29">
            <v>6.7121951219512197E-3</v>
          </cell>
          <cell r="F29">
            <v>6.3729644878048775E-2</v>
          </cell>
          <cell r="G29">
            <v>4.5007529999999996</v>
          </cell>
          <cell r="H29">
            <v>7.8676220231551826</v>
          </cell>
          <cell r="I29">
            <v>0.12804464663255458</v>
          </cell>
          <cell r="J29">
            <v>0.12462091630490539</v>
          </cell>
          <cell r="K29">
            <v>0.12701752753425982</v>
          </cell>
        </row>
        <row r="30">
          <cell r="B30" t="str">
            <v>US Public Corporates, HY Long</v>
          </cell>
          <cell r="C30" t="str">
            <v>BB–</v>
          </cell>
          <cell r="D30">
            <v>7.8691419999999998E-2</v>
          </cell>
          <cell r="E30">
            <v>6.7121951219512197E-3</v>
          </cell>
          <cell r="F30">
            <v>7.1979224878048781E-2</v>
          </cell>
          <cell r="G30">
            <v>16.344062999999998</v>
          </cell>
          <cell r="H30">
            <v>19.023395042409533</v>
          </cell>
          <cell r="I30">
            <v>8.9359638512840761E-2</v>
          </cell>
          <cell r="J30">
            <v>0.18040589685072708</v>
          </cell>
          <cell r="K30">
            <v>0.11667351601420665</v>
          </cell>
        </row>
        <row r="31">
          <cell r="B31" t="str">
            <v>Global ex-US Corporates, hedged</v>
          </cell>
          <cell r="C31" t="str">
            <v>A</v>
          </cell>
          <cell r="D31">
            <v>3.9210250000000002E-2</v>
          </cell>
          <cell r="E31">
            <v>7.000000000000001E-4</v>
          </cell>
          <cell r="F31">
            <v>3.8510250000000003E-2</v>
          </cell>
          <cell r="G31">
            <v>6.9603400000000004</v>
          </cell>
          <cell r="H31">
            <v>12.377966471774867</v>
          </cell>
          <cell r="I31">
            <v>1.1198991337781239E-2</v>
          </cell>
          <cell r="J31">
            <v>5.9889059527831502E-2</v>
          </cell>
          <cell r="K31">
            <v>2.5806011794796316E-2</v>
          </cell>
        </row>
        <row r="32">
          <cell r="B32" t="str">
            <v>Residential Mortgage-Backed Securities</v>
          </cell>
          <cell r="C32" t="str">
            <v>AA</v>
          </cell>
          <cell r="D32">
            <v>4.9308810000000002E-2</v>
          </cell>
          <cell r="E32">
            <v>1E-3</v>
          </cell>
          <cell r="F32">
            <v>4.8308810000000001E-2</v>
          </cell>
          <cell r="G32">
            <v>7.7926409999999997</v>
          </cell>
          <cell r="H32">
            <v>13.412913022307603</v>
          </cell>
          <cell r="I32">
            <v>3.0900586048502696E-2</v>
          </cell>
          <cell r="J32">
            <v>8.1546210531097146E-2</v>
          </cell>
          <cell r="K32">
            <v>4.6094273393281024E-2</v>
          </cell>
        </row>
        <row r="33">
          <cell r="B33" t="str">
            <v>Commercial Mortgage-Backed Securities</v>
          </cell>
          <cell r="C33" t="str">
            <v>AA</v>
          </cell>
          <cell r="D33">
            <v>4.6924659999999993E-2</v>
          </cell>
          <cell r="E33">
            <v>1E-3</v>
          </cell>
          <cell r="F33">
            <v>4.5924659999999992E-2</v>
          </cell>
          <cell r="G33">
            <v>4.4344999999999999</v>
          </cell>
          <cell r="H33">
            <v>8.2173800420846135</v>
          </cell>
          <cell r="I33">
            <v>3.6850155664812825E-2</v>
          </cell>
          <cell r="J33">
            <v>7.7367661849708572E-2</v>
          </cell>
          <cell r="K33">
            <v>4.9005407520281548E-2</v>
          </cell>
        </row>
        <row r="34">
          <cell r="B34" t="str">
            <v>Asset-Backed Securities</v>
          </cell>
          <cell r="C34" t="str">
            <v>AA</v>
          </cell>
          <cell r="D34">
            <v>4.4074989999999994E-2</v>
          </cell>
          <cell r="E34">
            <v>1E-3</v>
          </cell>
          <cell r="F34">
            <v>4.3074989999999994E-2</v>
          </cell>
          <cell r="G34">
            <v>3.5722619999999998</v>
          </cell>
          <cell r="H34">
            <v>6.5631176741497415</v>
          </cell>
          <cell r="I34">
            <v>5.4924579308506409E-2</v>
          </cell>
          <cell r="J34">
            <v>5.8158040943127959E-2</v>
          </cell>
          <cell r="K34">
            <v>5.5894617798892876E-2</v>
          </cell>
        </row>
        <row r="35">
          <cell r="B35" t="str">
            <v>Corporate IG Private Placement A</v>
          </cell>
          <cell r="C35" t="str">
            <v>A</v>
          </cell>
          <cell r="D35">
            <v>5.523231E-2</v>
          </cell>
          <cell r="E35">
            <v>7.000000000000001E-4</v>
          </cell>
          <cell r="F35">
            <v>5.4532310000000001E-2</v>
          </cell>
          <cell r="G35">
            <v>10.287673</v>
          </cell>
          <cell r="H35">
            <v>16.210735845276194</v>
          </cell>
          <cell r="I35">
            <v>2.7835774911701208E-2</v>
          </cell>
          <cell r="J35">
            <v>5.3405781068932762E-2</v>
          </cell>
          <cell r="K35">
            <v>3.5506776758870678E-2</v>
          </cell>
        </row>
        <row r="36">
          <cell r="B36" t="str">
            <v>Corporate IG Private Placement BBB</v>
          </cell>
          <cell r="C36" t="str">
            <v>BBB</v>
          </cell>
          <cell r="D36">
            <v>5.8436709999999996E-2</v>
          </cell>
          <cell r="E36">
            <v>4.8999999999999998E-3</v>
          </cell>
          <cell r="F36">
            <v>5.3536709999999994E-2</v>
          </cell>
          <cell r="G36">
            <v>10.474636</v>
          </cell>
          <cell r="H36">
            <v>15.985561536374494</v>
          </cell>
          <cell r="I36">
            <v>3.2043871962616564E-2</v>
          </cell>
          <cell r="J36">
            <v>5.7037288149570778E-2</v>
          </cell>
          <cell r="K36">
            <v>3.9541896818702828E-2</v>
          </cell>
        </row>
        <row r="37">
          <cell r="B37" t="str">
            <v>Corporate HY Private (Leveraged Loans)</v>
          </cell>
          <cell r="C37" t="str">
            <v>B+</v>
          </cell>
          <cell r="D37">
            <v>7.9908560000000003E-2</v>
          </cell>
          <cell r="E37">
            <v>2.4160975609756094E-2</v>
          </cell>
          <cell r="F37">
            <v>5.5747584390243909E-2</v>
          </cell>
          <cell r="G37">
            <v>4.715166</v>
          </cell>
          <cell r="H37">
            <v>7.7340161311621314</v>
          </cell>
          <cell r="I37">
            <v>8.9359638512840761E-2</v>
          </cell>
          <cell r="J37">
            <v>0.14432471748058168</v>
          </cell>
          <cell r="K37">
            <v>0.10584916220316304</v>
          </cell>
        </row>
        <row r="38">
          <cell r="B38" t="str">
            <v>Residential Mortgage Whole Loans</v>
          </cell>
          <cell r="C38" t="str">
            <v>AA</v>
          </cell>
          <cell r="D38">
            <v>4.8954639999999994E-2</v>
          </cell>
          <cell r="E38">
            <v>1E-3</v>
          </cell>
          <cell r="F38">
            <v>4.7954639999999993E-2</v>
          </cell>
          <cell r="G38">
            <v>7.7222470000000003</v>
          </cell>
          <cell r="H38">
            <v>12.733348783480642</v>
          </cell>
          <cell r="I38">
            <v>3.0900586048502696E-2</v>
          </cell>
          <cell r="J38">
            <v>2.8552444354448207E-2</v>
          </cell>
          <cell r="K38">
            <v>3.0196143540286345E-2</v>
          </cell>
        </row>
        <row r="39">
          <cell r="B39" t="str">
            <v>Commercial Mortgage Whole Loans</v>
          </cell>
          <cell r="C39" t="str">
            <v>AAA</v>
          </cell>
          <cell r="D39">
            <v>4.756515E-2</v>
          </cell>
          <cell r="E39">
            <v>0</v>
          </cell>
          <cell r="F39">
            <v>4.756515E-2</v>
          </cell>
          <cell r="G39">
            <v>4.4085919999999996</v>
          </cell>
          <cell r="H39">
            <v>8.2075024610411482</v>
          </cell>
          <cell r="I39">
            <v>6.6165563409512532E-2</v>
          </cell>
          <cell r="J39">
            <v>0.13147671067656097</v>
          </cell>
          <cell r="K39">
            <v>8.5758907589627065E-2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2900C-3DC6-4479-BDC1-BCAF9EC1EFAB}">
  <dimension ref="B2:X50"/>
  <sheetViews>
    <sheetView tabSelected="1" zoomScale="70" zoomScaleNormal="70" workbookViewId="0">
      <selection activeCell="F3" sqref="F3"/>
    </sheetView>
  </sheetViews>
  <sheetFormatPr defaultRowHeight="14.5" x14ac:dyDescent="0.35"/>
  <cols>
    <col min="2" max="2" width="15.90625" customWidth="1"/>
    <col min="3" max="3" width="35.453125" bestFit="1" customWidth="1"/>
    <col min="4" max="4" width="10.36328125" customWidth="1"/>
    <col min="5" max="5" width="9.54296875" customWidth="1"/>
    <col min="6" max="6" width="11.81640625" customWidth="1"/>
    <col min="7" max="7" width="14" customWidth="1"/>
    <col min="8" max="8" width="10" customWidth="1"/>
    <col min="9" max="9" width="10.1796875" customWidth="1"/>
    <col min="10" max="10" width="10.36328125" customWidth="1"/>
    <col min="11" max="11" width="10.81640625" customWidth="1"/>
    <col min="12" max="12" width="11.1796875" customWidth="1"/>
    <col min="13" max="13" width="11.453125" customWidth="1"/>
    <col min="14" max="14" width="11.54296875" customWidth="1"/>
    <col min="15" max="15" width="12.81640625" customWidth="1"/>
    <col min="16" max="22" width="11.81640625" customWidth="1"/>
    <col min="23" max="23" width="10.6328125" customWidth="1"/>
  </cols>
  <sheetData>
    <row r="2" spans="2:24" s="11" customFormat="1" ht="29.5" customHeight="1" x14ac:dyDescent="0.35">
      <c r="C2" s="33" t="s">
        <v>19</v>
      </c>
      <c r="D2" s="35" t="s">
        <v>107</v>
      </c>
      <c r="E2" s="35" t="s">
        <v>12</v>
      </c>
      <c r="F2" s="35" t="s">
        <v>60</v>
      </c>
      <c r="G2" s="35" t="s">
        <v>133</v>
      </c>
      <c r="H2" s="32" t="s">
        <v>13</v>
      </c>
      <c r="I2" s="32" t="s">
        <v>14</v>
      </c>
      <c r="J2" s="32" t="s">
        <v>120</v>
      </c>
      <c r="K2" s="32" t="s">
        <v>132</v>
      </c>
      <c r="L2" s="32" t="s">
        <v>201</v>
      </c>
      <c r="M2" s="32" t="s">
        <v>137</v>
      </c>
      <c r="N2" s="32" t="s">
        <v>138</v>
      </c>
      <c r="O2" s="32" t="s">
        <v>139</v>
      </c>
      <c r="P2" s="32" t="s">
        <v>129</v>
      </c>
      <c r="Q2" s="12" t="s">
        <v>3</v>
      </c>
      <c r="R2" s="12" t="s">
        <v>4</v>
      </c>
      <c r="S2" s="12" t="s">
        <v>10</v>
      </c>
      <c r="T2" s="12" t="s">
        <v>5</v>
      </c>
      <c r="U2" s="12" t="s">
        <v>6</v>
      </c>
      <c r="V2" s="12" t="s">
        <v>7</v>
      </c>
      <c r="W2" s="12" t="s">
        <v>8</v>
      </c>
      <c r="X2" s="12" t="s">
        <v>9</v>
      </c>
    </row>
    <row r="3" spans="2:24" x14ac:dyDescent="0.35">
      <c r="B3" s="42" t="s">
        <v>0</v>
      </c>
      <c r="C3" s="34" t="s">
        <v>17</v>
      </c>
      <c r="D3" s="36" t="s">
        <v>108</v>
      </c>
      <c r="E3" s="36" t="s">
        <v>66</v>
      </c>
      <c r="F3" s="36" t="str">
        <f>VLOOKUP(E3,Regulation!$C$6:$E$25,3,0)</f>
        <v>1A</v>
      </c>
      <c r="G3" s="37">
        <v>0</v>
      </c>
      <c r="H3" s="24">
        <f>VLOOKUP($C3,[1]Output!$B$21:$K$39,6,0)</f>
        <v>4.0341360000000002</v>
      </c>
      <c r="I3" s="24">
        <f>VLOOKUP($C3,[1]Output!$B$21:$K$39,7,0)/2</f>
        <v>3.7464194344500266</v>
      </c>
      <c r="J3" s="21">
        <f>VLOOKUP($C3,[1]Output!$B$21:$K$39,3,0)</f>
        <v>3.8328069999999999E-2</v>
      </c>
      <c r="K3" s="21">
        <f>VLOOKUP($C3,[1]Output!$B$21:$K$39,4,0)</f>
        <v>0</v>
      </c>
      <c r="L3" s="21">
        <f>J3-K3</f>
        <v>3.8328069999999999E-2</v>
      </c>
      <c r="M3" s="21">
        <f t="shared" ref="M3:M21" si="0">J3-K3-G3*$C$38*$C$39</f>
        <v>3.8328069999999999E-2</v>
      </c>
      <c r="N3" s="21">
        <f>VLOOKUP($C3,[1]Output!$B$21:$K$39,9,0)</f>
        <v>6.008695954644231E-2</v>
      </c>
      <c r="O3" s="21">
        <f>VLOOKUP($C3,[1]Output!$B$21:$K$39,8,0)</f>
        <v>2.9340221233985657E-2</v>
      </c>
      <c r="P3" s="21">
        <v>3.8564242727722652E-2</v>
      </c>
      <c r="Q3" s="6"/>
      <c r="R3" s="6"/>
      <c r="S3" s="6"/>
      <c r="T3" s="6"/>
      <c r="U3" s="6"/>
      <c r="V3" s="6"/>
    </row>
    <row r="4" spans="2:24" x14ac:dyDescent="0.35">
      <c r="B4" s="43"/>
      <c r="C4" s="7" t="s">
        <v>18</v>
      </c>
      <c r="D4" s="38" t="s">
        <v>108</v>
      </c>
      <c r="E4" s="38" t="s">
        <v>66</v>
      </c>
      <c r="F4" s="38" t="str">
        <f>VLOOKUP(E4,Regulation!$C$6:$E$25,3,0)</f>
        <v>1A</v>
      </c>
      <c r="G4" s="39">
        <v>0</v>
      </c>
      <c r="H4" s="24">
        <f>VLOOKUP($C4,[1]Output!$B$21:$K$39,6,0)</f>
        <v>22.130617000000001</v>
      </c>
      <c r="I4" s="24">
        <f>VLOOKUP($C4,[1]Output!$B$21:$K$39,7,0)/2</f>
        <v>13.818760639976208</v>
      </c>
      <c r="J4" s="21">
        <f>VLOOKUP($C4,[1]Output!$B$21:$K$39,3,0)</f>
        <v>4.8006310000000003E-2</v>
      </c>
      <c r="K4" s="21">
        <f>VLOOKUP($C4,[1]Output!$B$21:$K$39,4,0)</f>
        <v>0</v>
      </c>
      <c r="L4" s="21">
        <f t="shared" ref="L4:L21" si="1">J4-K4</f>
        <v>4.8006310000000003E-2</v>
      </c>
      <c r="M4" s="21">
        <f t="shared" si="0"/>
        <v>4.8006310000000003E-2</v>
      </c>
      <c r="N4" s="21">
        <f>VLOOKUP($C4,[1]Output!$B$21:$K$39,9,0)</f>
        <v>0.13566423809711498</v>
      </c>
      <c r="O4" s="21">
        <f>VLOOKUP($C4,[1]Output!$B$21:$K$39,8,0)</f>
        <v>6.3556248091655693E-2</v>
      </c>
      <c r="P4" s="21">
        <v>8.5188645093293477E-2</v>
      </c>
      <c r="Q4" s="6"/>
      <c r="R4" s="6"/>
      <c r="S4" s="6"/>
      <c r="T4" s="6"/>
      <c r="U4" s="6"/>
      <c r="V4" s="6"/>
    </row>
    <row r="5" spans="2:24" x14ac:dyDescent="0.35">
      <c r="B5" s="43"/>
      <c r="C5" s="7" t="s">
        <v>11</v>
      </c>
      <c r="D5" s="38" t="s">
        <v>108</v>
      </c>
      <c r="E5" s="38" t="s">
        <v>69</v>
      </c>
      <c r="F5" s="38" t="str">
        <f>VLOOKUP(E5,Regulation!$C$6:$E$25,3,0)</f>
        <v>1C</v>
      </c>
      <c r="G5" s="39">
        <v>0</v>
      </c>
      <c r="H5" s="24">
        <f>VLOOKUP($C5,[1]Output!$B$21:$K$39,6,0)</f>
        <v>13.29698</v>
      </c>
      <c r="I5" s="24">
        <f>VLOOKUP($C5,[1]Output!$B$21:$K$39,7,0)/2</f>
        <v>10.586794105944223</v>
      </c>
      <c r="J5" s="21">
        <f>VLOOKUP($C5,[1]Output!$B$21:$K$39,3,0)</f>
        <v>3.9570809999999998E-2</v>
      </c>
      <c r="K5" s="21">
        <f>VLOOKUP($C5,[1]Output!$B$21:$K$39,4,0)</f>
        <v>1E-3</v>
      </c>
      <c r="L5" s="21">
        <f t="shared" si="1"/>
        <v>3.8570809999999997E-2</v>
      </c>
      <c r="M5" s="21">
        <f t="shared" si="0"/>
        <v>3.8570809999999997E-2</v>
      </c>
      <c r="N5" s="21">
        <f>VLOOKUP($C5,[1]Output!$B$21:$K$39,9,0)</f>
        <v>8.2107336556200172E-2</v>
      </c>
      <c r="O5" s="21">
        <f>VLOOKUP($C5,[1]Output!$B$21:$K$39,8,0)</f>
        <v>2.4061432631205294E-2</v>
      </c>
      <c r="P5" s="21">
        <v>4.1475203808703759E-2</v>
      </c>
      <c r="Q5" s="6"/>
      <c r="R5" s="6"/>
      <c r="S5" s="6"/>
      <c r="T5" s="6"/>
      <c r="U5" s="6"/>
      <c r="V5" s="6"/>
    </row>
    <row r="6" spans="2:24" x14ac:dyDescent="0.35">
      <c r="B6" s="43"/>
      <c r="C6" s="7" t="s">
        <v>123</v>
      </c>
      <c r="D6" s="38" t="s">
        <v>108</v>
      </c>
      <c r="E6" s="38" t="s">
        <v>69</v>
      </c>
      <c r="F6" s="38" t="str">
        <f>VLOOKUP(E6,Regulation!$C$6:$E$25,3,0)</f>
        <v>1C</v>
      </c>
      <c r="G6" s="39">
        <f>VLOOKUP(F6,Regulation!$E$6:$F$25,2,0)</f>
        <v>4.1999999999999997E-3</v>
      </c>
      <c r="H6" s="24">
        <f>VLOOKUP($C6,[1]Output!$B$21:$K$39,6,0)</f>
        <v>9.7358790000000006</v>
      </c>
      <c r="I6" s="24">
        <f>VLOOKUP($C6,[1]Output!$B$21:$K$39,7,0)/2</f>
        <v>8.3129217878570287</v>
      </c>
      <c r="J6" s="21">
        <f>VLOOKUP($C6,[1]Output!$B$21:$K$39,3,0)</f>
        <v>3.06664E-2</v>
      </c>
      <c r="K6" s="21">
        <f>VLOOKUP($C6,[1]Output!$B$21:$K$39,4,0)</f>
        <v>1E-3</v>
      </c>
      <c r="L6" s="21">
        <f t="shared" si="1"/>
        <v>2.9666399999999999E-2</v>
      </c>
      <c r="M6" s="21">
        <f t="shared" si="0"/>
        <v>2.7986399999999998E-2</v>
      </c>
      <c r="N6" s="21">
        <f>VLOOKUP($C6,[1]Output!$B$21:$K$39,9,0)</f>
        <v>3.9860723031264055E-2</v>
      </c>
      <c r="O6" s="21">
        <f>VLOOKUP($C6,[1]Output!$B$21:$K$39,8,0)</f>
        <v>4.2435563866043489E-2</v>
      </c>
      <c r="P6" s="21">
        <v>4.1663111615609656E-2</v>
      </c>
      <c r="Q6" s="6"/>
      <c r="R6" s="6"/>
      <c r="S6" s="6"/>
      <c r="T6" s="6"/>
      <c r="U6" s="6"/>
      <c r="V6" s="6"/>
    </row>
    <row r="7" spans="2:24" x14ac:dyDescent="0.35">
      <c r="B7" s="44" t="s">
        <v>119</v>
      </c>
      <c r="C7" s="34" t="s">
        <v>124</v>
      </c>
      <c r="D7" s="36" t="s">
        <v>108</v>
      </c>
      <c r="E7" s="36" t="s">
        <v>66</v>
      </c>
      <c r="F7" s="36" t="str">
        <f>VLOOKUP(E7,Regulation!$C$6:$E$25,3,0)</f>
        <v>1A</v>
      </c>
      <c r="G7" s="37">
        <f>VLOOKUP(F7,Regulation!$E$6:$F$25,2,0)</f>
        <v>1.6000000000000001E-3</v>
      </c>
      <c r="H7" s="24">
        <f>VLOOKUP($C7,[1]Output!$B$21:$K$39,6,0)</f>
        <v>5.4466669999999997</v>
      </c>
      <c r="I7" s="24">
        <f>VLOOKUP($C7,[1]Output!$B$21:$K$39,7,0)/2</f>
        <v>4.9646858541070547</v>
      </c>
      <c r="J7" s="21">
        <f>VLOOKUP($C7,[1]Output!$B$21:$K$39,3,0)</f>
        <v>4.2274459999999993E-2</v>
      </c>
      <c r="K7" s="21">
        <f>VLOOKUP($C7,[1]Output!$B$21:$K$39,4,0)</f>
        <v>0</v>
      </c>
      <c r="L7" s="21">
        <f t="shared" si="1"/>
        <v>4.2274459999999993E-2</v>
      </c>
      <c r="M7" s="21">
        <f t="shared" si="0"/>
        <v>4.1634459999999991E-2</v>
      </c>
      <c r="N7" s="21">
        <f>VLOOKUP($C7,[1]Output!$B$21:$K$39,9,0)</f>
        <v>4.451469923591464E-2</v>
      </c>
      <c r="O7" s="21">
        <f>VLOOKUP($C7,[1]Output!$B$21:$K$39,8,0)</f>
        <v>2.2942245117502456E-2</v>
      </c>
      <c r="P7" s="21">
        <v>2.9413981353026107E-2</v>
      </c>
      <c r="Q7" s="6"/>
      <c r="R7" s="6"/>
      <c r="S7" s="6"/>
      <c r="T7" s="6"/>
      <c r="U7" s="6"/>
      <c r="V7" s="6"/>
    </row>
    <row r="8" spans="2:24" x14ac:dyDescent="0.35">
      <c r="B8" s="45"/>
      <c r="C8" s="7" t="s">
        <v>125</v>
      </c>
      <c r="D8" s="38" t="s">
        <v>108</v>
      </c>
      <c r="E8" s="38" t="s">
        <v>69</v>
      </c>
      <c r="F8" s="38" t="str">
        <f>VLOOKUP(E8,Regulation!$C$6:$E$25,3,0)</f>
        <v>1C</v>
      </c>
      <c r="G8" s="39">
        <f>VLOOKUP(F8,Regulation!$E$6:$F$25,2,0)</f>
        <v>4.1999999999999997E-3</v>
      </c>
      <c r="H8" s="24">
        <f>VLOOKUP($C8,[1]Output!$B$21:$K$39,6,0)</f>
        <v>7.813707</v>
      </c>
      <c r="I8" s="24">
        <f>VLOOKUP($C8,[1]Output!$B$21:$K$39,7,0)/2</f>
        <v>6.8397377394723433</v>
      </c>
      <c r="J8" s="21">
        <f>VLOOKUP($C8,[1]Output!$B$21:$K$39,3,0)</f>
        <v>4.3566750000000001E-2</v>
      </c>
      <c r="K8" s="21">
        <f>VLOOKUP($C8,[1]Output!$B$21:$K$39,4,0)</f>
        <v>1E-3</v>
      </c>
      <c r="L8" s="21">
        <f t="shared" si="1"/>
        <v>4.256675E-2</v>
      </c>
      <c r="M8" s="21">
        <f t="shared" si="0"/>
        <v>4.0886749999999999E-2</v>
      </c>
      <c r="N8" s="21">
        <f>VLOOKUP($C8,[1]Output!$B$21:$K$39,9,0)</f>
        <v>5.4802573589797503E-2</v>
      </c>
      <c r="O8" s="21">
        <f>VLOOKUP($C8,[1]Output!$B$21:$K$39,8,0)</f>
        <v>2.4502383719954141E-2</v>
      </c>
      <c r="P8" s="21">
        <v>3.3592440680907151E-2</v>
      </c>
      <c r="Q8" s="6"/>
      <c r="R8" s="6"/>
      <c r="S8" s="6"/>
      <c r="T8" s="6"/>
      <c r="U8" s="6"/>
      <c r="V8" s="6"/>
    </row>
    <row r="9" spans="2:24" x14ac:dyDescent="0.35">
      <c r="B9" s="45"/>
      <c r="C9" s="7" t="s">
        <v>126</v>
      </c>
      <c r="D9" s="38" t="s">
        <v>108</v>
      </c>
      <c r="E9" s="38" t="s">
        <v>72</v>
      </c>
      <c r="F9" s="38" t="str">
        <f>VLOOKUP(E9,Regulation!$C$6:$E$25,3,0)</f>
        <v>1F</v>
      </c>
      <c r="G9" s="39">
        <f>VLOOKUP(F9,Regulation!$E$6:$F$25,2,0)</f>
        <v>8.2000000000000007E-3</v>
      </c>
      <c r="H9" s="24">
        <f>VLOOKUP($C9,[1]Output!$B$21:$K$39,6,0)</f>
        <v>10.287673</v>
      </c>
      <c r="I9" s="24">
        <f>VLOOKUP($C9,[1]Output!$B$21:$K$39,7,0)/2</f>
        <v>8.3414786592650429</v>
      </c>
      <c r="J9" s="21">
        <f>VLOOKUP($C9,[1]Output!$B$21:$K$39,3,0)</f>
        <v>4.8731650000000001E-2</v>
      </c>
      <c r="K9" s="21">
        <f>VLOOKUP($C9,[1]Output!$B$21:$K$39,4,0)</f>
        <v>7.000000000000001E-4</v>
      </c>
      <c r="L9" s="21">
        <f t="shared" si="1"/>
        <v>4.8031650000000002E-2</v>
      </c>
      <c r="M9" s="21">
        <f t="shared" si="0"/>
        <v>4.4751650000000004E-2</v>
      </c>
      <c r="N9" s="21">
        <f>VLOOKUP($C9,[1]Output!$B$21:$K$39,9,0)</f>
        <v>6.2742012673721509E-2</v>
      </c>
      <c r="O9" s="21">
        <f>VLOOKUP($C9,[1]Output!$B$21:$K$39,8,0)</f>
        <v>2.8169740304252306E-2</v>
      </c>
      <c r="P9" s="21">
        <v>3.8541422015093071E-2</v>
      </c>
      <c r="Q9" s="6"/>
      <c r="R9" s="6"/>
      <c r="S9" s="6"/>
      <c r="T9" s="6"/>
      <c r="U9" s="6"/>
      <c r="V9" s="6"/>
    </row>
    <row r="10" spans="2:24" x14ac:dyDescent="0.35">
      <c r="B10" s="45"/>
      <c r="C10" s="7" t="s">
        <v>127</v>
      </c>
      <c r="D10" s="38" t="s">
        <v>108</v>
      </c>
      <c r="E10" s="38" t="s">
        <v>65</v>
      </c>
      <c r="F10" s="38" t="str">
        <f>VLOOKUP(E10,Regulation!$C$6:$E$25,3,0)</f>
        <v>2B</v>
      </c>
      <c r="G10" s="39">
        <f>VLOOKUP(F10,Regulation!$E$6:$F$25,2,0)</f>
        <v>1.52E-2</v>
      </c>
      <c r="H10" s="24">
        <f>VLOOKUP($C10,[1]Output!$B$21:$K$39,6,0)</f>
        <v>10.474636</v>
      </c>
      <c r="I10" s="24">
        <f>VLOOKUP($C10,[1]Output!$B$21:$K$39,7,0)/2</f>
        <v>8.2171708865819753</v>
      </c>
      <c r="J10" s="21">
        <f>VLOOKUP($C10,[1]Output!$B$21:$K$39,3,0)</f>
        <v>5.2118029999999996E-2</v>
      </c>
      <c r="K10" s="21">
        <f>VLOOKUP($C10,[1]Output!$B$21:$K$39,4,0)</f>
        <v>4.8999999999999998E-3</v>
      </c>
      <c r="L10" s="21">
        <f t="shared" si="1"/>
        <v>4.7218029999999994E-2</v>
      </c>
      <c r="M10" s="21">
        <f t="shared" si="0"/>
        <v>4.1138029999999992E-2</v>
      </c>
      <c r="N10" s="21">
        <f>VLOOKUP($C10,[1]Output!$B$21:$K$39,9,0)</f>
        <v>7.2250406868455186E-2</v>
      </c>
      <c r="O10" s="21">
        <f>VLOOKUP($C10,[1]Output!$B$21:$K$39,8,0)</f>
        <v>3.2019773508513621E-2</v>
      </c>
      <c r="P10" s="21">
        <v>4.4088963516496091E-2</v>
      </c>
      <c r="Q10" s="6"/>
      <c r="R10" s="6"/>
      <c r="S10" s="6"/>
      <c r="T10" s="6"/>
      <c r="U10" s="6"/>
      <c r="V10" s="6"/>
    </row>
    <row r="11" spans="2:24" x14ac:dyDescent="0.35">
      <c r="B11" s="45"/>
      <c r="C11" s="7" t="s">
        <v>86</v>
      </c>
      <c r="D11" s="38" t="s">
        <v>108</v>
      </c>
      <c r="E11" s="18" t="s">
        <v>77</v>
      </c>
      <c r="F11" s="38" t="str">
        <f>VLOOKUP(E11,Regulation!$C$6:$E$25,3,0)</f>
        <v>3C</v>
      </c>
      <c r="G11" s="39">
        <f>VLOOKUP(F11,Regulation!$E$6:$F$25,2,0)</f>
        <v>6.0199999999999997E-2</v>
      </c>
      <c r="H11" s="24">
        <f>VLOOKUP($C11,[1]Output!$B$21:$K$39,6,0)</f>
        <v>4.5007529999999996</v>
      </c>
      <c r="I11" s="24">
        <f>VLOOKUP($C11,[1]Output!$B$21:$K$39,7,0)/2</f>
        <v>3.9338110115775913</v>
      </c>
      <c r="J11" s="21">
        <f>VLOOKUP($C11,[1]Output!$B$21:$K$39,3,0)</f>
        <v>7.0441839999999992E-2</v>
      </c>
      <c r="K11" s="21">
        <f>VLOOKUP($C11,[1]Output!$B$21:$K$39,4,0)</f>
        <v>6.7121951219512197E-3</v>
      </c>
      <c r="L11" s="21">
        <f t="shared" si="1"/>
        <v>6.3729644878048775E-2</v>
      </c>
      <c r="M11" s="21">
        <f t="shared" si="0"/>
        <v>3.964964487804877E-2</v>
      </c>
      <c r="N11" s="21">
        <f>VLOOKUP($C11,[1]Output!$B$21:$K$39,9,0)</f>
        <v>0.12462091630490539</v>
      </c>
      <c r="O11" s="21">
        <f>VLOOKUP($C11,[1]Output!$B$21:$K$39,8,0)</f>
        <v>0.12804464663255458</v>
      </c>
      <c r="P11" s="21">
        <v>0.12701752753425982</v>
      </c>
      <c r="Q11" s="6"/>
      <c r="R11" s="6"/>
      <c r="S11" s="6"/>
      <c r="T11" s="6"/>
      <c r="U11" s="6"/>
      <c r="V11" s="6"/>
    </row>
    <row r="12" spans="2:24" x14ac:dyDescent="0.35">
      <c r="B12" s="45"/>
      <c r="C12" s="7" t="s">
        <v>87</v>
      </c>
      <c r="D12" s="38" t="s">
        <v>108</v>
      </c>
      <c r="E12" s="18" t="s">
        <v>77</v>
      </c>
      <c r="F12" s="38" t="str">
        <f>VLOOKUP(E12,Regulation!$C$6:$E$25,3,0)</f>
        <v>3C</v>
      </c>
      <c r="G12" s="39">
        <f>VLOOKUP(F12,Regulation!$E$6:$F$25,2,0)</f>
        <v>6.0199999999999997E-2</v>
      </c>
      <c r="H12" s="24">
        <f>VLOOKUP($C12,[1]Output!$B$21:$K$39,6,0)</f>
        <v>16.344062999999998</v>
      </c>
      <c r="I12" s="24">
        <f>VLOOKUP($C12,[1]Output!$B$21:$K$39,7,0)/2</f>
        <v>9.5116975212047663</v>
      </c>
      <c r="J12" s="21">
        <f>VLOOKUP($C12,[1]Output!$B$21:$K$39,3,0)</f>
        <v>7.8691419999999998E-2</v>
      </c>
      <c r="K12" s="21">
        <f>VLOOKUP($C12,[1]Output!$B$21:$K$39,4,0)</f>
        <v>6.7121951219512197E-3</v>
      </c>
      <c r="L12" s="21">
        <f t="shared" si="1"/>
        <v>7.1979224878048781E-2</v>
      </c>
      <c r="M12" s="21">
        <f t="shared" si="0"/>
        <v>4.7899224878048777E-2</v>
      </c>
      <c r="N12" s="21">
        <f>VLOOKUP($C12,[1]Output!$B$21:$K$39,9,0)</f>
        <v>0.18040589685072708</v>
      </c>
      <c r="O12" s="21">
        <f>VLOOKUP($C12,[1]Output!$B$21:$K$39,8,0)</f>
        <v>8.9359638512840761E-2</v>
      </c>
      <c r="P12" s="21">
        <v>0.11667351601420665</v>
      </c>
      <c r="Q12" s="6"/>
      <c r="R12" s="6"/>
      <c r="S12" s="6"/>
      <c r="T12" s="6"/>
      <c r="U12" s="6"/>
      <c r="V12" s="6"/>
    </row>
    <row r="13" spans="2:24" x14ac:dyDescent="0.35">
      <c r="B13" s="45"/>
      <c r="C13" s="7" t="s">
        <v>128</v>
      </c>
      <c r="D13" s="38" t="s">
        <v>108</v>
      </c>
      <c r="E13" s="38" t="s">
        <v>72</v>
      </c>
      <c r="F13" s="38" t="str">
        <f>VLOOKUP(E13,Regulation!$C$6:$E$25,3,0)</f>
        <v>1F</v>
      </c>
      <c r="G13" s="39">
        <f>VLOOKUP(F13,Regulation!$E$6:$F$25,2,0)</f>
        <v>8.2000000000000007E-3</v>
      </c>
      <c r="H13" s="24">
        <f>VLOOKUP($C13,[1]Output!$B$21:$K$39,6,0)</f>
        <v>6.9603400000000004</v>
      </c>
      <c r="I13" s="24">
        <f>VLOOKUP($C13,[1]Output!$B$21:$K$39,7,0)/2</f>
        <v>6.1889832358874335</v>
      </c>
      <c r="J13" s="21">
        <f>VLOOKUP($C13,[1]Output!$B$21:$K$39,3,0)</f>
        <v>3.9210250000000002E-2</v>
      </c>
      <c r="K13" s="21">
        <f>VLOOKUP($C13,[1]Output!$B$21:$K$39,4,0)</f>
        <v>7.000000000000001E-4</v>
      </c>
      <c r="L13" s="21">
        <f t="shared" si="1"/>
        <v>3.8510250000000003E-2</v>
      </c>
      <c r="M13" s="21">
        <f t="shared" si="0"/>
        <v>3.5230250000000005E-2</v>
      </c>
      <c r="N13" s="21">
        <f>VLOOKUP($C13,[1]Output!$B$21:$K$39,9,0)</f>
        <v>5.9889059527831502E-2</v>
      </c>
      <c r="O13" s="21">
        <f>VLOOKUP($C13,[1]Output!$B$21:$K$39,8,0)</f>
        <v>1.1198991337781239E-2</v>
      </c>
      <c r="P13" s="21">
        <v>2.5806011794796316E-2</v>
      </c>
      <c r="Q13" s="6"/>
      <c r="R13" s="6"/>
      <c r="S13" s="6"/>
      <c r="T13" s="6"/>
      <c r="U13" s="6"/>
      <c r="V13" s="6"/>
    </row>
    <row r="14" spans="2:24" x14ac:dyDescent="0.35">
      <c r="B14" s="42" t="s">
        <v>1</v>
      </c>
      <c r="C14" s="34" t="s">
        <v>115</v>
      </c>
      <c r="D14" s="36" t="s">
        <v>108</v>
      </c>
      <c r="E14" s="36" t="s">
        <v>69</v>
      </c>
      <c r="F14" s="36" t="str">
        <f>VLOOKUP(E14,Regulation!$C$6:$E$25,3,0)</f>
        <v>1C</v>
      </c>
      <c r="G14" s="37">
        <v>0</v>
      </c>
      <c r="H14" s="24">
        <f>VLOOKUP($C14,[1]Output!$B$21:$K$39,6,0)</f>
        <v>7.7926409999999997</v>
      </c>
      <c r="I14" s="24">
        <f>VLOOKUP($C14,[1]Output!$B$21:$K$39,7,0)/2</f>
        <v>6.7064565111538013</v>
      </c>
      <c r="J14" s="21">
        <f>VLOOKUP($C14,[1]Output!$B$21:$K$39,3,0)</f>
        <v>4.9308810000000002E-2</v>
      </c>
      <c r="K14" s="21">
        <f>VLOOKUP($C14,[1]Output!$B$21:$K$39,4,0)</f>
        <v>1E-3</v>
      </c>
      <c r="L14" s="21">
        <f t="shared" si="1"/>
        <v>4.8308810000000001E-2</v>
      </c>
      <c r="M14" s="21">
        <f t="shared" si="0"/>
        <v>4.8308810000000001E-2</v>
      </c>
      <c r="N14" s="21">
        <f>VLOOKUP($C14,[1]Output!$B$21:$K$39,9,0)</f>
        <v>8.1546210531097146E-2</v>
      </c>
      <c r="O14" s="21">
        <f>VLOOKUP($C14,[1]Output!$B$21:$K$39,8,0)</f>
        <v>3.0900586048502696E-2</v>
      </c>
      <c r="P14" s="21">
        <v>4.6094273393281024E-2</v>
      </c>
      <c r="Q14" s="6"/>
      <c r="R14" s="6"/>
      <c r="S14" s="6"/>
      <c r="T14" s="6"/>
      <c r="U14" s="6"/>
      <c r="V14" s="6"/>
    </row>
    <row r="15" spans="2:24" x14ac:dyDescent="0.35">
      <c r="B15" s="43"/>
      <c r="C15" s="7" t="s">
        <v>116</v>
      </c>
      <c r="D15" s="38" t="s">
        <v>108</v>
      </c>
      <c r="E15" s="38" t="s">
        <v>69</v>
      </c>
      <c r="F15" s="38" t="str">
        <f>VLOOKUP(E15,Regulation!$C$6:$E$25,3,0)</f>
        <v>1C</v>
      </c>
      <c r="G15" s="39">
        <v>0</v>
      </c>
      <c r="H15" s="24">
        <f>VLOOKUP($C15,[1]Output!$B$21:$K$39,6,0)</f>
        <v>4.4344999999999999</v>
      </c>
      <c r="I15" s="24">
        <f>VLOOKUP($C15,[1]Output!$B$21:$K$39,7,0)/2</f>
        <v>4.1086900210423067</v>
      </c>
      <c r="J15" s="21">
        <f>VLOOKUP($C15,[1]Output!$B$21:$K$39,3,0)</f>
        <v>4.6924659999999993E-2</v>
      </c>
      <c r="K15" s="21">
        <f>VLOOKUP($C15,[1]Output!$B$21:$K$39,4,0)</f>
        <v>1E-3</v>
      </c>
      <c r="L15" s="21">
        <f t="shared" si="1"/>
        <v>4.5924659999999992E-2</v>
      </c>
      <c r="M15" s="21">
        <f t="shared" si="0"/>
        <v>4.5924659999999992E-2</v>
      </c>
      <c r="N15" s="21">
        <f>VLOOKUP($C15,[1]Output!$B$21:$K$39,9,0)</f>
        <v>7.7367661849708572E-2</v>
      </c>
      <c r="O15" s="21">
        <f>VLOOKUP($C15,[1]Output!$B$21:$K$39,8,0)</f>
        <v>3.6850155664812825E-2</v>
      </c>
      <c r="P15" s="21">
        <v>4.9005407520281548E-2</v>
      </c>
      <c r="Q15" s="6"/>
      <c r="R15" s="6"/>
      <c r="S15" s="6"/>
      <c r="T15" s="6"/>
      <c r="U15" s="6"/>
      <c r="V15" s="6"/>
    </row>
    <row r="16" spans="2:24" x14ac:dyDescent="0.35">
      <c r="B16" s="43"/>
      <c r="C16" s="7" t="s">
        <v>117</v>
      </c>
      <c r="D16" s="38" t="s">
        <v>108</v>
      </c>
      <c r="E16" s="38" t="s">
        <v>69</v>
      </c>
      <c r="F16" s="38" t="str">
        <f>VLOOKUP(E16,Regulation!$C$6:$E$25,3,0)</f>
        <v>1C</v>
      </c>
      <c r="G16" s="39">
        <f>VLOOKUP(F16,Regulation!$E$6:$F$25,2,0)</f>
        <v>4.1999999999999997E-3</v>
      </c>
      <c r="H16" s="24">
        <f>VLOOKUP($C16,[1]Output!$B$21:$K$39,6,0)</f>
        <v>3.5722619999999998</v>
      </c>
      <c r="I16" s="24">
        <f>VLOOKUP($C16,[1]Output!$B$21:$K$39,7,0)/2</f>
        <v>3.2815588370748707</v>
      </c>
      <c r="J16" s="21">
        <f>VLOOKUP($C16,[1]Output!$B$21:$K$39,3,0)</f>
        <v>4.4074989999999994E-2</v>
      </c>
      <c r="K16" s="21">
        <f>VLOOKUP($C16,[1]Output!$B$21:$K$39,4,0)</f>
        <v>1E-3</v>
      </c>
      <c r="L16" s="21">
        <f t="shared" si="1"/>
        <v>4.3074989999999994E-2</v>
      </c>
      <c r="M16" s="21">
        <f t="shared" si="0"/>
        <v>4.1394989999999993E-2</v>
      </c>
      <c r="N16" s="21">
        <f>VLOOKUP($C16,[1]Output!$B$21:$K$39,9,0)</f>
        <v>5.8158040943127959E-2</v>
      </c>
      <c r="O16" s="21">
        <f>VLOOKUP($C16,[1]Output!$B$21:$K$39,8,0)</f>
        <v>5.4924579308506409E-2</v>
      </c>
      <c r="P16" s="21">
        <v>5.5894617798892876E-2</v>
      </c>
      <c r="Q16" s="6"/>
      <c r="R16" s="6"/>
      <c r="S16" s="6"/>
      <c r="T16" s="6"/>
      <c r="U16" s="6"/>
      <c r="V16" s="6"/>
    </row>
    <row r="17" spans="2:22" x14ac:dyDescent="0.35">
      <c r="B17" s="42" t="s">
        <v>136</v>
      </c>
      <c r="C17" s="34" t="s">
        <v>130</v>
      </c>
      <c r="D17" s="36" t="s">
        <v>108</v>
      </c>
      <c r="E17" s="36" t="s">
        <v>72</v>
      </c>
      <c r="F17" s="36" t="str">
        <f>VLOOKUP(E17,Regulation!$C$6:$E$25,3,0)</f>
        <v>1F</v>
      </c>
      <c r="G17" s="37">
        <f>VLOOKUP(F17,Regulation!$E$6:$F$25,2,0)</f>
        <v>8.2000000000000007E-3</v>
      </c>
      <c r="H17" s="24">
        <f>VLOOKUP($C17,[1]Output!$B$21:$K$39,6,0)</f>
        <v>10.287673</v>
      </c>
      <c r="I17" s="24">
        <f>VLOOKUP($C17,[1]Output!$B$21:$K$39,7,0)/2</f>
        <v>8.1053679226380968</v>
      </c>
      <c r="J17" s="21">
        <f>VLOOKUP($C17,[1]Output!$B$21:$K$39,3,0)</f>
        <v>5.523231E-2</v>
      </c>
      <c r="K17" s="21">
        <f>VLOOKUP($C17,[1]Output!$B$21:$K$39,4,0)</f>
        <v>7.000000000000001E-4</v>
      </c>
      <c r="L17" s="21">
        <f t="shared" si="1"/>
        <v>5.4532310000000001E-2</v>
      </c>
      <c r="M17" s="21">
        <f t="shared" si="0"/>
        <v>5.1252310000000002E-2</v>
      </c>
      <c r="N17" s="21">
        <f>VLOOKUP($C17,[1]Output!$B$21:$K$39,9,0)</f>
        <v>5.3405781068932762E-2</v>
      </c>
      <c r="O17" s="21">
        <f>VLOOKUP($C17,[1]Output!$B$21:$K$39,8,0)</f>
        <v>2.7835774911701208E-2</v>
      </c>
      <c r="P17" s="21">
        <v>3.5506776758870678E-2</v>
      </c>
      <c r="Q17" s="6"/>
      <c r="R17" s="6"/>
      <c r="S17" s="6"/>
      <c r="T17" s="6"/>
      <c r="U17" s="6"/>
      <c r="V17" s="6"/>
    </row>
    <row r="18" spans="2:22" x14ac:dyDescent="0.35">
      <c r="B18" s="43"/>
      <c r="C18" s="7" t="s">
        <v>131</v>
      </c>
      <c r="D18" s="38" t="s">
        <v>108</v>
      </c>
      <c r="E18" s="38" t="s">
        <v>65</v>
      </c>
      <c r="F18" s="38" t="str">
        <f>VLOOKUP(E18,Regulation!$C$6:$E$25,3,0)</f>
        <v>2B</v>
      </c>
      <c r="G18" s="39">
        <f>VLOOKUP(F18,Regulation!$E$6:$F$25,2,0)</f>
        <v>1.52E-2</v>
      </c>
      <c r="H18" s="24">
        <f>VLOOKUP($C18,[1]Output!$B$21:$K$39,6,0)</f>
        <v>10.474636</v>
      </c>
      <c r="I18" s="24">
        <f>VLOOKUP($C18,[1]Output!$B$21:$K$39,7,0)/2</f>
        <v>7.9927807681872469</v>
      </c>
      <c r="J18" s="21">
        <f>VLOOKUP($C18,[1]Output!$B$21:$K$39,3,0)</f>
        <v>5.8436709999999996E-2</v>
      </c>
      <c r="K18" s="21">
        <f>VLOOKUP($C18,[1]Output!$B$21:$K$39,4,0)</f>
        <v>4.8999999999999998E-3</v>
      </c>
      <c r="L18" s="21">
        <f t="shared" si="1"/>
        <v>5.3536709999999994E-2</v>
      </c>
      <c r="M18" s="21">
        <f t="shared" si="0"/>
        <v>4.7456709999999992E-2</v>
      </c>
      <c r="N18" s="21">
        <f>VLOOKUP($C18,[1]Output!$B$21:$K$39,9,0)</f>
        <v>5.7037288149570778E-2</v>
      </c>
      <c r="O18" s="21">
        <f>VLOOKUP($C18,[1]Output!$B$21:$K$39,8,0)</f>
        <v>3.2043871962616564E-2</v>
      </c>
      <c r="P18" s="21">
        <v>3.9541896818702828E-2</v>
      </c>
      <c r="Q18" s="6"/>
      <c r="R18" s="6"/>
      <c r="S18" s="6"/>
      <c r="T18" s="6"/>
      <c r="U18" s="6"/>
      <c r="V18" s="6"/>
    </row>
    <row r="19" spans="2:22" x14ac:dyDescent="0.35">
      <c r="B19" s="43"/>
      <c r="C19" s="7" t="s">
        <v>134</v>
      </c>
      <c r="D19" s="38" t="s">
        <v>108</v>
      </c>
      <c r="E19" s="38" t="s">
        <v>78</v>
      </c>
      <c r="F19" s="38" t="str">
        <f>VLOOKUP(E19,Regulation!$C$6:$E$25,3,0)</f>
        <v>4A</v>
      </c>
      <c r="G19" s="39">
        <f>VLOOKUP(F19,Regulation!$E$6:$F$25,2,0)</f>
        <v>7.3899999999999993E-2</v>
      </c>
      <c r="H19" s="24">
        <f>VLOOKUP($C19,[1]Output!$B$21:$K$39,6,0)</f>
        <v>4.715166</v>
      </c>
      <c r="I19" s="24">
        <f>VLOOKUP($C19,[1]Output!$B$21:$K$39,7,0)/2</f>
        <v>3.8670080655810657</v>
      </c>
      <c r="J19" s="21">
        <f>VLOOKUP($C19,[1]Output!$B$21:$K$39,3,0)</f>
        <v>7.9908560000000003E-2</v>
      </c>
      <c r="K19" s="21">
        <f>VLOOKUP($C19,[1]Output!$B$21:$K$39,4,0)</f>
        <v>2.4160975609756094E-2</v>
      </c>
      <c r="L19" s="21">
        <f t="shared" si="1"/>
        <v>5.5747584390243909E-2</v>
      </c>
      <c r="M19" s="21">
        <f t="shared" si="0"/>
        <v>2.618758439024391E-2</v>
      </c>
      <c r="N19" s="21">
        <f>VLOOKUP($C19,[1]Output!$B$21:$K$39,9,0)</f>
        <v>0.14432471748058168</v>
      </c>
      <c r="O19" s="21">
        <f>VLOOKUP($C19,[1]Output!$B$21:$K$39,8,0)</f>
        <v>8.9359638512840761E-2</v>
      </c>
      <c r="P19" s="21">
        <v>0.10584916220316304</v>
      </c>
      <c r="Q19" s="6"/>
      <c r="R19" s="6"/>
      <c r="S19" s="6"/>
      <c r="T19" s="6"/>
      <c r="U19" s="6"/>
      <c r="V19" s="6"/>
    </row>
    <row r="20" spans="2:22" x14ac:dyDescent="0.35">
      <c r="B20" s="43"/>
      <c r="C20" s="7" t="s">
        <v>15</v>
      </c>
      <c r="D20" s="38" t="s">
        <v>79</v>
      </c>
      <c r="E20" s="38" t="s">
        <v>69</v>
      </c>
      <c r="F20" s="38" t="str">
        <f>VLOOKUP(E20,Regulation!$C$6:$E$25,3,0)</f>
        <v>1C</v>
      </c>
      <c r="G20" s="39">
        <f>Regulation!N6</f>
        <v>6.8000000000000005E-3</v>
      </c>
      <c r="H20" s="24">
        <f>VLOOKUP($C20,[1]Output!$B$21:$K$39,6,0)</f>
        <v>7.7222470000000003</v>
      </c>
      <c r="I20" s="24">
        <f>VLOOKUP($C20,[1]Output!$B$21:$K$39,7,0)/2</f>
        <v>6.3666743917403208</v>
      </c>
      <c r="J20" s="21">
        <f>VLOOKUP($C20,[1]Output!$B$21:$K$39,3,0)</f>
        <v>4.8954639999999994E-2</v>
      </c>
      <c r="K20" s="21">
        <f>VLOOKUP($C20,[1]Output!$B$21:$K$39,4,0)</f>
        <v>1E-3</v>
      </c>
      <c r="L20" s="21">
        <f t="shared" si="1"/>
        <v>4.7954639999999993E-2</v>
      </c>
      <c r="M20" s="21">
        <f t="shared" si="0"/>
        <v>4.5234639999999993E-2</v>
      </c>
      <c r="N20" s="21">
        <f>VLOOKUP($C20,[1]Output!$B$21:$K$39,9,0)</f>
        <v>2.8552444354448207E-2</v>
      </c>
      <c r="O20" s="21">
        <f>VLOOKUP($C20,[1]Output!$B$21:$K$39,8,0)</f>
        <v>3.0900586048502696E-2</v>
      </c>
      <c r="P20" s="21">
        <v>3.0196143540286345E-2</v>
      </c>
      <c r="Q20" s="6"/>
      <c r="R20" s="6"/>
      <c r="S20" s="6"/>
      <c r="T20" s="6"/>
      <c r="U20" s="6"/>
      <c r="V20" s="6"/>
    </row>
    <row r="21" spans="2:22" x14ac:dyDescent="0.35">
      <c r="B21" s="43"/>
      <c r="C21" s="7" t="s">
        <v>16</v>
      </c>
      <c r="D21" s="38" t="s">
        <v>79</v>
      </c>
      <c r="E21" s="38" t="s">
        <v>66</v>
      </c>
      <c r="F21" s="38" t="str">
        <f>VLOOKUP(E21,Regulation!$C$6:$E$25,3,0)</f>
        <v>1A</v>
      </c>
      <c r="G21" s="39">
        <f>Regulation!M12</f>
        <v>9.0000000000000011E-3</v>
      </c>
      <c r="H21" s="24">
        <f>VLOOKUP($C21,[1]Output!$B$21:$K$39,6,0)</f>
        <v>4.4085919999999996</v>
      </c>
      <c r="I21" s="24">
        <f>VLOOKUP($C21,[1]Output!$B$21:$K$39,7,0)/2</f>
        <v>4.1037512305205741</v>
      </c>
      <c r="J21" s="21">
        <f>VLOOKUP($C21,[1]Output!$B$21:$K$39,3,0)</f>
        <v>4.756515E-2</v>
      </c>
      <c r="K21" s="21">
        <f>VLOOKUP($C21,[1]Output!$B$21:$K$39,4,0)</f>
        <v>0</v>
      </c>
      <c r="L21" s="21">
        <f>J21-K21</f>
        <v>4.756515E-2</v>
      </c>
      <c r="M21" s="21">
        <f>J21-K21-G21*$C$38*$C$39</f>
        <v>4.3965150000000001E-2</v>
      </c>
      <c r="N21" s="21">
        <f>VLOOKUP($C21,[1]Output!$B$21:$K$39,9,0)</f>
        <v>0.13147671067656097</v>
      </c>
      <c r="O21" s="21">
        <f>VLOOKUP($C21,[1]Output!$B$21:$K$39,8,0)</f>
        <v>6.6165563409512532E-2</v>
      </c>
      <c r="P21" s="21">
        <v>8.5758907589627065E-2</v>
      </c>
      <c r="Q21" s="6"/>
      <c r="R21" s="6"/>
      <c r="S21" s="6"/>
      <c r="T21" s="6"/>
      <c r="U21" s="6"/>
      <c r="V21" s="6"/>
    </row>
    <row r="22" spans="2:22" x14ac:dyDescent="0.35">
      <c r="B22" s="42" t="s">
        <v>135</v>
      </c>
      <c r="C22" s="34" t="s">
        <v>2</v>
      </c>
      <c r="D22" s="36" t="s">
        <v>113</v>
      </c>
      <c r="E22" s="40" t="s">
        <v>140</v>
      </c>
      <c r="F22" s="40" t="s">
        <v>140</v>
      </c>
      <c r="G22" s="37">
        <v>0.3</v>
      </c>
      <c r="H22" s="24"/>
      <c r="I22" s="24"/>
      <c r="J22" s="21">
        <v>6.9800000000000001E-2</v>
      </c>
      <c r="K22" s="21"/>
      <c r="L22" s="21">
        <f t="shared" ref="L22:L23" si="2">J22-K22</f>
        <v>6.9800000000000001E-2</v>
      </c>
      <c r="M22" s="21">
        <f>J22-K22-G22*$C$39</f>
        <v>3.9800000000000002E-2</v>
      </c>
      <c r="N22" s="21"/>
      <c r="O22" s="21"/>
      <c r="P22" s="21">
        <v>0.2527360816034388</v>
      </c>
      <c r="Q22" s="6"/>
      <c r="R22" s="6"/>
      <c r="S22" s="6"/>
      <c r="T22" s="6"/>
      <c r="U22" s="6"/>
      <c r="V22" s="6"/>
    </row>
    <row r="23" spans="2:22" x14ac:dyDescent="0.35">
      <c r="B23" s="43"/>
      <c r="C23" s="7" t="s">
        <v>112</v>
      </c>
      <c r="D23" s="38" t="s">
        <v>113</v>
      </c>
      <c r="E23" s="41" t="s">
        <v>140</v>
      </c>
      <c r="F23" s="41" t="s">
        <v>140</v>
      </c>
      <c r="G23" s="39">
        <v>0.3</v>
      </c>
      <c r="H23" s="24"/>
      <c r="I23" s="24"/>
      <c r="J23" s="21">
        <v>5.3999999999999999E-2</v>
      </c>
      <c r="K23" s="21"/>
      <c r="L23" s="21">
        <f t="shared" si="2"/>
        <v>5.3999999999999999E-2</v>
      </c>
      <c r="M23" s="21">
        <f>J23-K23-G23*$C$39</f>
        <v>2.4E-2</v>
      </c>
      <c r="N23" s="21"/>
      <c r="O23" s="21"/>
      <c r="P23" s="6">
        <v>0.17459992008775033</v>
      </c>
      <c r="Q23" s="6"/>
      <c r="R23" s="6"/>
      <c r="S23" s="6"/>
      <c r="T23" s="6"/>
      <c r="U23" s="6"/>
      <c r="V23" s="6"/>
    </row>
    <row r="24" spans="2:22" x14ac:dyDescent="0.35">
      <c r="B24" s="1"/>
      <c r="O24" s="2"/>
      <c r="P24" s="3"/>
    </row>
    <row r="25" spans="2:22" x14ac:dyDescent="0.35">
      <c r="B25" t="s">
        <v>88</v>
      </c>
    </row>
    <row r="26" spans="2:22" x14ac:dyDescent="0.35">
      <c r="B26" t="s">
        <v>114</v>
      </c>
    </row>
    <row r="27" spans="2:22" x14ac:dyDescent="0.35">
      <c r="B27" t="s">
        <v>141</v>
      </c>
    </row>
    <row r="28" spans="2:22" x14ac:dyDescent="0.35">
      <c r="B28" t="s">
        <v>118</v>
      </c>
    </row>
    <row r="29" spans="2:22" x14ac:dyDescent="0.35">
      <c r="B29" t="s">
        <v>142</v>
      </c>
    </row>
    <row r="38" spans="2:8" x14ac:dyDescent="0.35">
      <c r="B38" t="s">
        <v>121</v>
      </c>
      <c r="C38" s="22">
        <v>4</v>
      </c>
    </row>
    <row r="39" spans="2:8" x14ac:dyDescent="0.35">
      <c r="B39" t="s">
        <v>122</v>
      </c>
      <c r="C39" s="22">
        <v>0.1</v>
      </c>
    </row>
    <row r="45" spans="2:8" x14ac:dyDescent="0.35">
      <c r="D45" s="22"/>
      <c r="E45" s="22"/>
      <c r="F45" s="22"/>
      <c r="G45" s="22"/>
      <c r="H45" s="22"/>
    </row>
    <row r="47" spans="2:8" x14ac:dyDescent="0.35">
      <c r="C47" s="22"/>
    </row>
    <row r="50" spans="7:7" x14ac:dyDescent="0.35">
      <c r="G50" s="23"/>
    </row>
  </sheetData>
  <mergeCells count="5">
    <mergeCell ref="B3:B6"/>
    <mergeCell ref="B7:B13"/>
    <mergeCell ref="B14:B16"/>
    <mergeCell ref="B17:B21"/>
    <mergeCell ref="B22:B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5859D-29C9-493D-9590-1DE064990369}">
  <dimension ref="B2:N28"/>
  <sheetViews>
    <sheetView zoomScale="70" zoomScaleNormal="70" workbookViewId="0">
      <selection activeCell="D27" sqref="D27"/>
    </sheetView>
  </sheetViews>
  <sheetFormatPr defaultRowHeight="14.5" x14ac:dyDescent="0.35"/>
  <cols>
    <col min="1" max="1" width="5.453125" customWidth="1"/>
    <col min="2" max="2" width="18.6328125" customWidth="1"/>
    <col min="3" max="3" width="13.7265625" customWidth="1"/>
    <col min="4" max="4" width="24.36328125" customWidth="1"/>
    <col min="5" max="5" width="17.1796875" customWidth="1"/>
    <col min="6" max="6" width="40.1796875" customWidth="1"/>
    <col min="7" max="8" width="4.1796875" customWidth="1"/>
    <col min="9" max="9" width="28.81640625" customWidth="1"/>
    <col min="10" max="10" width="26.90625" customWidth="1"/>
    <col min="12" max="12" width="45.54296875" customWidth="1"/>
    <col min="13" max="13" width="27.54296875" customWidth="1"/>
    <col min="14" max="14" width="29.26953125" customWidth="1"/>
  </cols>
  <sheetData>
    <row r="2" spans="2:14" x14ac:dyDescent="0.35">
      <c r="B2" s="4" t="s">
        <v>110</v>
      </c>
      <c r="L2" s="4" t="s">
        <v>111</v>
      </c>
    </row>
    <row r="3" spans="2:14" x14ac:dyDescent="0.35">
      <c r="B3" s="4" t="s">
        <v>109</v>
      </c>
      <c r="L3" s="4" t="s">
        <v>95</v>
      </c>
    </row>
    <row r="4" spans="2:14" x14ac:dyDescent="0.35">
      <c r="B4" s="4"/>
      <c r="L4" s="4"/>
    </row>
    <row r="5" spans="2:14" x14ac:dyDescent="0.35">
      <c r="B5" s="16" t="s">
        <v>20</v>
      </c>
      <c r="C5" s="16" t="s">
        <v>67</v>
      </c>
      <c r="D5" s="17" t="s">
        <v>85</v>
      </c>
      <c r="E5" s="12" t="s">
        <v>60</v>
      </c>
      <c r="F5" s="12" t="s">
        <v>61</v>
      </c>
      <c r="I5" s="4" t="s">
        <v>62</v>
      </c>
      <c r="J5" s="5" t="s">
        <v>63</v>
      </c>
      <c r="L5" s="4" t="s">
        <v>89</v>
      </c>
      <c r="M5" s="20" t="s">
        <v>92</v>
      </c>
      <c r="N5" s="20" t="s">
        <v>94</v>
      </c>
    </row>
    <row r="6" spans="2:14" x14ac:dyDescent="0.35">
      <c r="B6" s="15" t="s">
        <v>21</v>
      </c>
      <c r="C6" s="15" t="s">
        <v>66</v>
      </c>
      <c r="D6" s="18">
        <v>1</v>
      </c>
      <c r="E6" s="9" t="s">
        <v>41</v>
      </c>
      <c r="F6" s="10">
        <v>1.6000000000000001E-3</v>
      </c>
      <c r="I6" s="13">
        <v>10</v>
      </c>
      <c r="J6">
        <v>2.41</v>
      </c>
      <c r="L6" t="s">
        <v>90</v>
      </c>
      <c r="M6" s="19">
        <v>1.4000000000000002E-3</v>
      </c>
      <c r="N6" s="19">
        <v>6.8000000000000005E-3</v>
      </c>
    </row>
    <row r="7" spans="2:14" x14ac:dyDescent="0.35">
      <c r="B7" s="15" t="s">
        <v>22</v>
      </c>
      <c r="C7" s="15" t="s">
        <v>68</v>
      </c>
      <c r="D7" s="18">
        <v>1</v>
      </c>
      <c r="E7" s="9" t="s">
        <v>42</v>
      </c>
      <c r="F7" s="10">
        <v>2.7000000000000001E-3</v>
      </c>
      <c r="I7" s="13">
        <v>100</v>
      </c>
      <c r="J7">
        <v>1.63</v>
      </c>
      <c r="L7" t="s">
        <v>93</v>
      </c>
      <c r="M7" s="19">
        <v>2.7000000000000001E-3</v>
      </c>
      <c r="N7" s="19">
        <v>1.3999999999999999E-2</v>
      </c>
    </row>
    <row r="8" spans="2:14" x14ac:dyDescent="0.35">
      <c r="B8" s="15" t="s">
        <v>23</v>
      </c>
      <c r="C8" s="15" t="s">
        <v>69</v>
      </c>
      <c r="D8" s="18">
        <v>1</v>
      </c>
      <c r="E8" s="9" t="s">
        <v>43</v>
      </c>
      <c r="F8" s="10">
        <v>4.1999999999999997E-3</v>
      </c>
      <c r="I8" s="13">
        <v>200</v>
      </c>
      <c r="J8">
        <v>1.24</v>
      </c>
      <c r="L8" t="s">
        <v>91</v>
      </c>
      <c r="M8" s="19">
        <v>5.4000000000000003E-3</v>
      </c>
      <c r="N8" s="19">
        <v>2.7000000000000003E-2</v>
      </c>
    </row>
    <row r="9" spans="2:14" x14ac:dyDescent="0.35">
      <c r="B9" s="15" t="s">
        <v>24</v>
      </c>
      <c r="C9" s="15" t="s">
        <v>70</v>
      </c>
      <c r="D9" s="18">
        <v>1</v>
      </c>
      <c r="E9" s="9" t="s">
        <v>44</v>
      </c>
      <c r="F9" s="10">
        <v>5.1999999999999998E-3</v>
      </c>
      <c r="I9" s="13">
        <v>300</v>
      </c>
      <c r="J9">
        <v>1.1100000000000001</v>
      </c>
    </row>
    <row r="10" spans="2:14" x14ac:dyDescent="0.35">
      <c r="B10" s="15" t="s">
        <v>25</v>
      </c>
      <c r="C10" s="15" t="s">
        <v>71</v>
      </c>
      <c r="D10" s="18">
        <v>1</v>
      </c>
      <c r="E10" s="9" t="s">
        <v>45</v>
      </c>
      <c r="F10" s="10">
        <v>6.6E-3</v>
      </c>
      <c r="I10" s="13">
        <v>400</v>
      </c>
      <c r="J10">
        <v>1.04</v>
      </c>
      <c r="L10" s="4" t="s">
        <v>96</v>
      </c>
    </row>
    <row r="11" spans="2:14" x14ac:dyDescent="0.35">
      <c r="B11" s="15" t="s">
        <v>26</v>
      </c>
      <c r="C11" s="15" t="s">
        <v>72</v>
      </c>
      <c r="D11" s="18">
        <v>1</v>
      </c>
      <c r="E11" s="9" t="s">
        <v>46</v>
      </c>
      <c r="F11" s="10">
        <v>8.2000000000000007E-3</v>
      </c>
      <c r="I11" s="13">
        <v>500</v>
      </c>
      <c r="J11">
        <v>1.01</v>
      </c>
      <c r="L11" t="s">
        <v>104</v>
      </c>
      <c r="M11" s="5" t="s">
        <v>105</v>
      </c>
    </row>
    <row r="12" spans="2:14" x14ac:dyDescent="0.35">
      <c r="B12" s="15" t="s">
        <v>27</v>
      </c>
      <c r="C12" s="15" t="s">
        <v>73</v>
      </c>
      <c r="D12" s="18">
        <v>1</v>
      </c>
      <c r="E12" s="9" t="s">
        <v>47</v>
      </c>
      <c r="F12" s="10">
        <v>1.0200000000000001E-2</v>
      </c>
      <c r="I12" s="14">
        <v>1000</v>
      </c>
      <c r="J12">
        <v>0.91</v>
      </c>
      <c r="L12" t="s">
        <v>97</v>
      </c>
      <c r="M12" s="19">
        <v>9.0000000000000011E-3</v>
      </c>
    </row>
    <row r="13" spans="2:14" x14ac:dyDescent="0.35">
      <c r="B13" s="15" t="s">
        <v>28</v>
      </c>
      <c r="C13" s="15" t="s">
        <v>64</v>
      </c>
      <c r="D13" s="18">
        <v>2</v>
      </c>
      <c r="E13" s="9" t="s">
        <v>48</v>
      </c>
      <c r="F13" s="10">
        <v>1.26E-2</v>
      </c>
      <c r="I13" s="14">
        <v>1500</v>
      </c>
      <c r="J13">
        <v>0.88</v>
      </c>
      <c r="L13" t="s">
        <v>98</v>
      </c>
      <c r="M13" s="19">
        <v>1.7500000000000002E-2</v>
      </c>
    </row>
    <row r="14" spans="2:14" x14ac:dyDescent="0.35">
      <c r="B14" s="15" t="s">
        <v>29</v>
      </c>
      <c r="C14" s="15" t="s">
        <v>65</v>
      </c>
      <c r="D14" s="18">
        <v>2</v>
      </c>
      <c r="E14" s="9" t="s">
        <v>49</v>
      </c>
      <c r="F14" s="10">
        <v>1.52E-2</v>
      </c>
      <c r="I14" s="14">
        <v>2000</v>
      </c>
      <c r="J14">
        <v>0.87</v>
      </c>
      <c r="L14" t="s">
        <v>99</v>
      </c>
      <c r="M14" s="19">
        <v>0.03</v>
      </c>
    </row>
    <row r="15" spans="2:14" x14ac:dyDescent="0.35">
      <c r="B15" s="15" t="s">
        <v>30</v>
      </c>
      <c r="C15" s="15" t="s">
        <v>74</v>
      </c>
      <c r="D15" s="18">
        <v>2</v>
      </c>
      <c r="E15" s="9" t="s">
        <v>50</v>
      </c>
      <c r="F15" s="10">
        <v>2.1700000000000001E-2</v>
      </c>
      <c r="I15" s="14">
        <v>2500</v>
      </c>
      <c r="J15">
        <v>0.86</v>
      </c>
      <c r="L15" t="s">
        <v>100</v>
      </c>
      <c r="M15" s="19">
        <v>0.05</v>
      </c>
    </row>
    <row r="16" spans="2:14" x14ac:dyDescent="0.35">
      <c r="B16" s="15" t="s">
        <v>31</v>
      </c>
      <c r="C16" s="15" t="s">
        <v>75</v>
      </c>
      <c r="D16" s="18">
        <v>3</v>
      </c>
      <c r="E16" s="9" t="s">
        <v>51</v>
      </c>
      <c r="F16" s="10">
        <v>3.15E-2</v>
      </c>
      <c r="I16" s="14">
        <v>3000</v>
      </c>
      <c r="J16">
        <v>0.85</v>
      </c>
      <c r="L16" t="s">
        <v>101</v>
      </c>
      <c r="M16" s="19">
        <v>7.4999999999999997E-2</v>
      </c>
    </row>
    <row r="17" spans="2:13" x14ac:dyDescent="0.35">
      <c r="B17" s="15" t="s">
        <v>32</v>
      </c>
      <c r="C17" s="15" t="s">
        <v>76</v>
      </c>
      <c r="D17" s="18">
        <v>3</v>
      </c>
      <c r="E17" s="9" t="s">
        <v>52</v>
      </c>
      <c r="F17" s="10">
        <v>4.5400000000000003E-2</v>
      </c>
      <c r="I17" s="14">
        <v>3500</v>
      </c>
      <c r="J17">
        <v>0.85</v>
      </c>
      <c r="L17" t="s">
        <v>102</v>
      </c>
      <c r="M17" s="19">
        <v>0.11</v>
      </c>
    </row>
    <row r="18" spans="2:13" x14ac:dyDescent="0.35">
      <c r="B18" s="15" t="s">
        <v>33</v>
      </c>
      <c r="C18" s="15" t="s">
        <v>77</v>
      </c>
      <c r="D18" s="18">
        <v>3</v>
      </c>
      <c r="E18" s="9" t="s">
        <v>53</v>
      </c>
      <c r="F18" s="10">
        <v>6.0199999999999997E-2</v>
      </c>
      <c r="I18" s="14">
        <v>4000</v>
      </c>
      <c r="J18">
        <v>0.84</v>
      </c>
      <c r="L18" t="s">
        <v>103</v>
      </c>
      <c r="M18" s="19">
        <v>0.13</v>
      </c>
    </row>
    <row r="19" spans="2:13" x14ac:dyDescent="0.35">
      <c r="B19" s="15" t="s">
        <v>34</v>
      </c>
      <c r="C19" s="15" t="s">
        <v>78</v>
      </c>
      <c r="D19" s="18">
        <v>4</v>
      </c>
      <c r="E19" s="9" t="s">
        <v>54</v>
      </c>
      <c r="F19" s="10">
        <v>7.3899999999999993E-2</v>
      </c>
      <c r="I19" s="14">
        <v>4500</v>
      </c>
      <c r="J19">
        <v>0.84</v>
      </c>
    </row>
    <row r="20" spans="2:13" x14ac:dyDescent="0.35">
      <c r="B20" s="15" t="s">
        <v>35</v>
      </c>
      <c r="C20" s="15" t="s">
        <v>79</v>
      </c>
      <c r="D20" s="18">
        <v>4</v>
      </c>
      <c r="E20" s="9" t="s">
        <v>55</v>
      </c>
      <c r="F20" s="10">
        <v>9.5399999999999999E-2</v>
      </c>
      <c r="I20" s="14">
        <v>5000</v>
      </c>
      <c r="J20">
        <v>0.84</v>
      </c>
    </row>
    <row r="21" spans="2:13" x14ac:dyDescent="0.35">
      <c r="B21" s="15" t="s">
        <v>36</v>
      </c>
      <c r="C21" s="15" t="s">
        <v>80</v>
      </c>
      <c r="D21" s="18">
        <v>4</v>
      </c>
      <c r="E21" s="9" t="s">
        <v>56</v>
      </c>
      <c r="F21" s="10">
        <v>0.12429999999999999</v>
      </c>
    </row>
    <row r="22" spans="2:13" x14ac:dyDescent="0.35">
      <c r="B22" s="15" t="s">
        <v>37</v>
      </c>
      <c r="C22" s="15" t="s">
        <v>81</v>
      </c>
      <c r="D22" s="18">
        <v>5</v>
      </c>
      <c r="E22" s="9" t="s">
        <v>57</v>
      </c>
      <c r="F22" s="10">
        <v>0.1694</v>
      </c>
    </row>
    <row r="23" spans="2:13" x14ac:dyDescent="0.35">
      <c r="B23" s="15" t="s">
        <v>38</v>
      </c>
      <c r="C23" s="15" t="s">
        <v>82</v>
      </c>
      <c r="D23" s="18">
        <v>5</v>
      </c>
      <c r="E23" s="9" t="s">
        <v>58</v>
      </c>
      <c r="F23" s="10">
        <v>0.23799999999999999</v>
      </c>
    </row>
    <row r="24" spans="2:13" x14ac:dyDescent="0.35">
      <c r="B24" s="15" t="s">
        <v>39</v>
      </c>
      <c r="C24" s="15" t="s">
        <v>83</v>
      </c>
      <c r="D24" s="18">
        <v>5</v>
      </c>
      <c r="E24" s="9" t="s">
        <v>59</v>
      </c>
      <c r="F24" s="10">
        <v>0.3</v>
      </c>
    </row>
    <row r="25" spans="2:13" x14ac:dyDescent="0.35">
      <c r="B25" s="15" t="s">
        <v>40</v>
      </c>
      <c r="C25" s="15" t="s">
        <v>84</v>
      </c>
      <c r="D25" s="18">
        <v>6</v>
      </c>
      <c r="E25" s="8">
        <v>6</v>
      </c>
      <c r="F25" s="10">
        <v>0.3</v>
      </c>
    </row>
    <row r="28" spans="2:13" x14ac:dyDescent="0.35">
      <c r="B28" t="s">
        <v>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D6DE9-4187-4D42-B592-51D44956C98A}">
  <dimension ref="B2:BI88"/>
  <sheetViews>
    <sheetView topLeftCell="A67" zoomScale="60" zoomScaleNormal="60" workbookViewId="0">
      <selection activeCell="Y69" sqref="Y69"/>
    </sheetView>
  </sheetViews>
  <sheetFormatPr defaultRowHeight="14.5" x14ac:dyDescent="0.35"/>
  <cols>
    <col min="1" max="1" width="3.90625" customWidth="1"/>
    <col min="2" max="2" width="35.08984375" bestFit="1" customWidth="1"/>
    <col min="3" max="3" width="34.26953125" bestFit="1" customWidth="1"/>
    <col min="4" max="4" width="21.7265625" bestFit="1" customWidth="1"/>
    <col min="5" max="5" width="23.90625" bestFit="1" customWidth="1"/>
    <col min="6" max="6" width="36" bestFit="1" customWidth="1"/>
    <col min="7" max="7" width="28.453125" bestFit="1" customWidth="1"/>
    <col min="8" max="8" width="16.7265625" bestFit="1" customWidth="1"/>
    <col min="9" max="9" width="34.26953125" bestFit="1" customWidth="1"/>
    <col min="10" max="10" width="23.90625" bestFit="1" customWidth="1"/>
    <col min="11" max="11" width="32.26953125" bestFit="1" customWidth="1"/>
    <col min="12" max="12" width="33.1796875" bestFit="1" customWidth="1"/>
    <col min="13" max="13" width="28.54296875" bestFit="1" customWidth="1"/>
    <col min="14" max="14" width="14.90625" bestFit="1" customWidth="1"/>
    <col min="15" max="15" width="30.6328125" bestFit="1" customWidth="1"/>
    <col min="16" max="16" width="29.7265625" bestFit="1" customWidth="1"/>
    <col min="17" max="17" width="11.7265625" bestFit="1" customWidth="1"/>
    <col min="18" max="18" width="30.26953125" bestFit="1" customWidth="1"/>
    <col min="24" max="24" width="36" bestFit="1" customWidth="1"/>
    <col min="25" max="45" width="7.36328125" customWidth="1"/>
  </cols>
  <sheetData>
    <row r="2" spans="2:61" ht="140.5" x14ac:dyDescent="0.35">
      <c r="C2" s="28" t="s">
        <v>143</v>
      </c>
      <c r="D2" s="28" t="s">
        <v>144</v>
      </c>
      <c r="E2" s="29" t="s">
        <v>145</v>
      </c>
      <c r="F2" s="29" t="s">
        <v>146</v>
      </c>
      <c r="G2" s="28" t="s">
        <v>147</v>
      </c>
      <c r="H2" s="28" t="s">
        <v>148</v>
      </c>
      <c r="I2" s="29" t="s">
        <v>149</v>
      </c>
      <c r="J2" s="28" t="s">
        <v>150</v>
      </c>
      <c r="K2" s="28" t="s">
        <v>151</v>
      </c>
      <c r="L2" s="29" t="s">
        <v>152</v>
      </c>
      <c r="M2" s="28" t="s">
        <v>153</v>
      </c>
      <c r="N2" s="29" t="s">
        <v>154</v>
      </c>
      <c r="O2" s="29" t="s">
        <v>155</v>
      </c>
      <c r="P2" s="28" t="s">
        <v>156</v>
      </c>
      <c r="Q2" s="28" t="s">
        <v>157</v>
      </c>
      <c r="R2" s="29" t="s">
        <v>158</v>
      </c>
      <c r="S2" s="28" t="s">
        <v>159</v>
      </c>
      <c r="T2" s="28" t="s">
        <v>160</v>
      </c>
      <c r="U2" s="28" t="s">
        <v>161</v>
      </c>
      <c r="V2" s="28" t="s">
        <v>162</v>
      </c>
      <c r="W2" s="29" t="s">
        <v>163</v>
      </c>
      <c r="X2" s="28" t="s">
        <v>164</v>
      </c>
      <c r="Y2" s="28" t="s">
        <v>165</v>
      </c>
      <c r="Z2" s="28" t="s">
        <v>166</v>
      </c>
      <c r="AA2" s="28" t="s">
        <v>167</v>
      </c>
      <c r="AB2" s="28" t="s">
        <v>168</v>
      </c>
      <c r="AC2" s="28" t="s">
        <v>169</v>
      </c>
      <c r="AD2" s="28" t="s">
        <v>170</v>
      </c>
      <c r="AE2" s="28" t="s">
        <v>171</v>
      </c>
      <c r="AF2" s="28" t="s">
        <v>172</v>
      </c>
      <c r="AG2" s="28" t="s">
        <v>173</v>
      </c>
      <c r="AH2" s="28" t="s">
        <v>174</v>
      </c>
      <c r="AI2" s="28" t="s">
        <v>175</v>
      </c>
      <c r="AJ2" s="28" t="s">
        <v>176</v>
      </c>
      <c r="AK2" s="28" t="s">
        <v>177</v>
      </c>
      <c r="AL2" s="28" t="s">
        <v>178</v>
      </c>
      <c r="AM2" s="28" t="s">
        <v>179</v>
      </c>
      <c r="AN2" s="28" t="s">
        <v>180</v>
      </c>
      <c r="AO2" s="28" t="s">
        <v>181</v>
      </c>
      <c r="AP2" s="28" t="s">
        <v>182</v>
      </c>
      <c r="AQ2" s="29" t="s">
        <v>183</v>
      </c>
      <c r="AR2" s="28" t="s">
        <v>184</v>
      </c>
      <c r="AS2" s="28" t="s">
        <v>185</v>
      </c>
      <c r="AT2" s="28" t="s">
        <v>186</v>
      </c>
      <c r="AU2" s="28" t="s">
        <v>187</v>
      </c>
      <c r="AV2" s="29" t="s">
        <v>188</v>
      </c>
      <c r="AW2" s="28" t="s">
        <v>189</v>
      </c>
      <c r="AX2" s="28" t="s">
        <v>190</v>
      </c>
      <c r="AY2" s="28" t="s">
        <v>191</v>
      </c>
      <c r="AZ2" s="28" t="s">
        <v>192</v>
      </c>
      <c r="BA2" s="28" t="s">
        <v>193</v>
      </c>
      <c r="BB2" s="29" t="s">
        <v>2</v>
      </c>
      <c r="BC2" s="28" t="s">
        <v>194</v>
      </c>
      <c r="BD2" s="28" t="s">
        <v>195</v>
      </c>
      <c r="BE2" s="28" t="s">
        <v>196</v>
      </c>
      <c r="BF2" s="28" t="s">
        <v>197</v>
      </c>
      <c r="BG2" s="28" t="s">
        <v>198</v>
      </c>
      <c r="BH2" s="28" t="s">
        <v>199</v>
      </c>
      <c r="BI2" s="29" t="s">
        <v>200</v>
      </c>
    </row>
    <row r="3" spans="2:61" x14ac:dyDescent="0.35">
      <c r="B3" t="s">
        <v>143</v>
      </c>
      <c r="C3" s="25">
        <v>1</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row>
    <row r="4" spans="2:61" x14ac:dyDescent="0.35">
      <c r="B4" t="s">
        <v>144</v>
      </c>
      <c r="C4" s="25">
        <v>-0.03</v>
      </c>
      <c r="D4" s="25">
        <v>1</v>
      </c>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row>
    <row r="5" spans="2:61" x14ac:dyDescent="0.35">
      <c r="B5" s="26" t="s">
        <v>145</v>
      </c>
      <c r="C5" s="25">
        <v>-0.27</v>
      </c>
      <c r="D5" s="25">
        <v>0.17</v>
      </c>
      <c r="E5" s="25">
        <v>1</v>
      </c>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row>
    <row r="6" spans="2:61" x14ac:dyDescent="0.35">
      <c r="B6" s="26" t="s">
        <v>146</v>
      </c>
      <c r="C6" s="25">
        <v>-0.22</v>
      </c>
      <c r="D6" s="25">
        <v>0.03</v>
      </c>
      <c r="E6" s="25">
        <v>0.83</v>
      </c>
      <c r="F6" s="25">
        <v>1</v>
      </c>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row>
    <row r="7" spans="2:61" x14ac:dyDescent="0.35">
      <c r="B7" t="s">
        <v>147</v>
      </c>
      <c r="C7" s="25">
        <v>-0.02</v>
      </c>
      <c r="D7" s="25">
        <v>0.02</v>
      </c>
      <c r="E7" s="25">
        <v>0.62</v>
      </c>
      <c r="F7" s="25">
        <v>0.6</v>
      </c>
      <c r="G7" s="25">
        <v>1</v>
      </c>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row>
    <row r="8" spans="2:61" x14ac:dyDescent="0.35">
      <c r="B8" t="s">
        <v>148</v>
      </c>
      <c r="C8" s="25">
        <v>-0.24</v>
      </c>
      <c r="D8" s="25">
        <v>0.08</v>
      </c>
      <c r="E8" s="25">
        <v>0.84</v>
      </c>
      <c r="F8" s="25">
        <v>0.85</v>
      </c>
      <c r="G8" s="25">
        <v>0.76</v>
      </c>
      <c r="H8" s="25">
        <v>1</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row>
    <row r="9" spans="2:61" x14ac:dyDescent="0.35">
      <c r="B9" s="26" t="s">
        <v>149</v>
      </c>
      <c r="C9" s="25">
        <v>-0.23</v>
      </c>
      <c r="D9" s="25">
        <v>0.1</v>
      </c>
      <c r="E9" s="25">
        <v>0.78</v>
      </c>
      <c r="F9" s="25">
        <v>0.74</v>
      </c>
      <c r="G9" s="25">
        <v>0.69</v>
      </c>
      <c r="H9" s="25">
        <v>0.93</v>
      </c>
      <c r="I9" s="25">
        <v>1</v>
      </c>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row>
    <row r="10" spans="2:61" x14ac:dyDescent="0.35">
      <c r="B10" t="s">
        <v>150</v>
      </c>
      <c r="C10" s="25">
        <v>-0.3</v>
      </c>
      <c r="D10" s="25">
        <v>0.28000000000000003</v>
      </c>
      <c r="E10" s="25">
        <v>0.84</v>
      </c>
      <c r="F10" s="25">
        <v>0.59</v>
      </c>
      <c r="G10" s="25">
        <v>0.63</v>
      </c>
      <c r="H10" s="25">
        <v>0.82</v>
      </c>
      <c r="I10" s="25">
        <v>0.76</v>
      </c>
      <c r="J10" s="25">
        <v>1</v>
      </c>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row>
    <row r="11" spans="2:61" x14ac:dyDescent="0.35">
      <c r="B11" t="s">
        <v>151</v>
      </c>
      <c r="C11" s="25">
        <v>-0.22</v>
      </c>
      <c r="D11" s="25">
        <v>0.02</v>
      </c>
      <c r="E11" s="25">
        <v>0.74</v>
      </c>
      <c r="F11" s="25">
        <v>0.9</v>
      </c>
      <c r="G11" s="25">
        <v>0.69</v>
      </c>
      <c r="H11" s="25">
        <v>0.94</v>
      </c>
      <c r="I11" s="25">
        <v>0.81</v>
      </c>
      <c r="J11" s="25">
        <v>0.66</v>
      </c>
      <c r="K11" s="25">
        <v>1</v>
      </c>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row>
    <row r="12" spans="2:61" x14ac:dyDescent="0.35">
      <c r="B12" s="26" t="s">
        <v>152</v>
      </c>
      <c r="C12" s="25">
        <v>-0.19</v>
      </c>
      <c r="D12" s="25">
        <v>0.01</v>
      </c>
      <c r="E12" s="25">
        <v>0.52</v>
      </c>
      <c r="F12" s="25">
        <v>0.6</v>
      </c>
      <c r="G12" s="25">
        <v>0.72</v>
      </c>
      <c r="H12" s="25">
        <v>0.87</v>
      </c>
      <c r="I12" s="25">
        <v>0.75</v>
      </c>
      <c r="J12" s="25">
        <v>0.66</v>
      </c>
      <c r="K12" s="25">
        <v>0.85</v>
      </c>
      <c r="L12" s="25">
        <v>1</v>
      </c>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row>
    <row r="13" spans="2:61" x14ac:dyDescent="0.35">
      <c r="B13" t="s">
        <v>153</v>
      </c>
      <c r="C13" s="25">
        <v>-0.19</v>
      </c>
      <c r="D13" s="25">
        <v>0</v>
      </c>
      <c r="E13" s="25">
        <v>0.51</v>
      </c>
      <c r="F13" s="25">
        <v>0.67</v>
      </c>
      <c r="G13" s="25">
        <v>0.67</v>
      </c>
      <c r="H13" s="25">
        <v>0.87</v>
      </c>
      <c r="I13" s="25">
        <v>0.74</v>
      </c>
      <c r="J13" s="25">
        <v>0.6</v>
      </c>
      <c r="K13" s="25">
        <v>0.91</v>
      </c>
      <c r="L13" s="25">
        <v>0.97</v>
      </c>
      <c r="M13" s="25">
        <v>1</v>
      </c>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row>
    <row r="14" spans="2:61" x14ac:dyDescent="0.35">
      <c r="B14" s="26" t="s">
        <v>154</v>
      </c>
      <c r="C14" s="25">
        <v>0</v>
      </c>
      <c r="D14" s="25">
        <v>0.05</v>
      </c>
      <c r="E14" s="25">
        <v>-0.02</v>
      </c>
      <c r="F14" s="25">
        <v>0</v>
      </c>
      <c r="G14" s="25">
        <v>0.48</v>
      </c>
      <c r="H14" s="25">
        <v>0.38</v>
      </c>
      <c r="I14" s="25">
        <v>0.38</v>
      </c>
      <c r="J14" s="25">
        <v>0.28000000000000003</v>
      </c>
      <c r="K14" s="25">
        <v>0.33</v>
      </c>
      <c r="L14" s="25">
        <v>0.66</v>
      </c>
      <c r="M14" s="25">
        <v>0.6</v>
      </c>
      <c r="N14" s="25">
        <v>1</v>
      </c>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row>
    <row r="15" spans="2:61" x14ac:dyDescent="0.35">
      <c r="B15" s="26" t="s">
        <v>155</v>
      </c>
      <c r="C15" s="25">
        <v>0.18</v>
      </c>
      <c r="D15" s="25">
        <v>0.05</v>
      </c>
      <c r="E15" s="25">
        <v>-0.37</v>
      </c>
      <c r="F15" s="25">
        <v>0.28000000000000003</v>
      </c>
      <c r="G15" s="25">
        <v>0.18</v>
      </c>
      <c r="H15" s="25">
        <v>0.03</v>
      </c>
      <c r="I15" s="25">
        <v>0.04</v>
      </c>
      <c r="J15" s="25">
        <v>0.05</v>
      </c>
      <c r="K15" s="25">
        <v>0.03</v>
      </c>
      <c r="L15" s="25">
        <v>0.36</v>
      </c>
      <c r="M15" s="25">
        <v>0.31</v>
      </c>
      <c r="N15" s="25">
        <v>0.77</v>
      </c>
      <c r="O15" s="25">
        <v>1</v>
      </c>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row>
    <row r="16" spans="2:61" x14ac:dyDescent="0.35">
      <c r="B16" t="s">
        <v>156</v>
      </c>
      <c r="C16" s="25">
        <v>-0.28999999999999998</v>
      </c>
      <c r="D16" s="25">
        <v>0.1</v>
      </c>
      <c r="E16" s="25">
        <v>0.86</v>
      </c>
      <c r="F16" s="25">
        <v>0.87</v>
      </c>
      <c r="G16" s="25">
        <v>0.62</v>
      </c>
      <c r="H16" s="25">
        <v>0.87</v>
      </c>
      <c r="I16" s="25">
        <v>0.78</v>
      </c>
      <c r="J16" s="25">
        <v>0.72</v>
      </c>
      <c r="K16" s="25">
        <v>0.84</v>
      </c>
      <c r="L16" s="25">
        <v>0.66</v>
      </c>
      <c r="M16" s="25">
        <v>0.68</v>
      </c>
      <c r="N16" s="25">
        <v>0.12</v>
      </c>
      <c r="O16" s="25">
        <v>0.2</v>
      </c>
      <c r="P16" s="25">
        <v>1</v>
      </c>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row>
    <row r="17" spans="2:61" x14ac:dyDescent="0.35">
      <c r="B17" t="s">
        <v>157</v>
      </c>
      <c r="C17" s="25">
        <v>-0.17</v>
      </c>
      <c r="D17" s="25">
        <v>0.09</v>
      </c>
      <c r="E17" s="25">
        <v>0.75</v>
      </c>
      <c r="F17" s="25">
        <v>0.66</v>
      </c>
      <c r="G17" s="25">
        <v>0.69</v>
      </c>
      <c r="H17" s="25">
        <v>0.8</v>
      </c>
      <c r="I17" s="25">
        <v>0.72</v>
      </c>
      <c r="J17" s="25">
        <v>0.74</v>
      </c>
      <c r="K17" s="25">
        <v>0.74</v>
      </c>
      <c r="L17" s="25">
        <v>0.69</v>
      </c>
      <c r="M17" s="25">
        <v>0.68</v>
      </c>
      <c r="N17" s="25">
        <v>0.33</v>
      </c>
      <c r="O17" s="25">
        <v>0.05</v>
      </c>
      <c r="P17" s="25">
        <v>0.72</v>
      </c>
      <c r="Q17" s="25">
        <v>1</v>
      </c>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row>
    <row r="18" spans="2:61" x14ac:dyDescent="0.35">
      <c r="B18" s="26" t="s">
        <v>158</v>
      </c>
      <c r="C18" s="25">
        <v>-0.28000000000000003</v>
      </c>
      <c r="D18" s="25">
        <v>0.1</v>
      </c>
      <c r="E18" s="25">
        <v>0.72</v>
      </c>
      <c r="F18" s="25">
        <v>0.74</v>
      </c>
      <c r="G18" s="25">
        <v>0.57999999999999996</v>
      </c>
      <c r="H18" s="25">
        <v>0.79</v>
      </c>
      <c r="I18" s="25">
        <v>0.7</v>
      </c>
      <c r="J18" s="25">
        <v>0.63</v>
      </c>
      <c r="K18" s="25">
        <v>0.77</v>
      </c>
      <c r="L18" s="25">
        <v>0.64</v>
      </c>
      <c r="M18" s="25">
        <v>0.66</v>
      </c>
      <c r="N18" s="25">
        <v>0.19</v>
      </c>
      <c r="O18" s="25">
        <v>-0.1</v>
      </c>
      <c r="P18" s="25">
        <v>0.96</v>
      </c>
      <c r="Q18" s="25">
        <v>0.66</v>
      </c>
      <c r="R18" s="25">
        <v>1</v>
      </c>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row>
    <row r="19" spans="2:61" x14ac:dyDescent="0.35">
      <c r="B19" t="s">
        <v>159</v>
      </c>
      <c r="C19" s="25">
        <v>-0.16</v>
      </c>
      <c r="D19" s="25">
        <v>0.08</v>
      </c>
      <c r="E19" s="25">
        <v>0.65</v>
      </c>
      <c r="F19" s="25">
        <v>0.55000000000000004</v>
      </c>
      <c r="G19" s="25">
        <v>0.65</v>
      </c>
      <c r="H19" s="25">
        <v>0.74</v>
      </c>
      <c r="I19" s="25">
        <v>0.67</v>
      </c>
      <c r="J19" s="25">
        <v>0.68</v>
      </c>
      <c r="K19" s="25">
        <v>0.68</v>
      </c>
      <c r="L19" s="25">
        <v>0.68</v>
      </c>
      <c r="M19" s="25">
        <v>0.67</v>
      </c>
      <c r="N19" s="25">
        <v>0.4</v>
      </c>
      <c r="O19" s="25">
        <v>0.04</v>
      </c>
      <c r="P19" s="25">
        <v>0.64</v>
      </c>
      <c r="Q19" s="25">
        <v>0.98</v>
      </c>
      <c r="R19" s="25">
        <v>0.61</v>
      </c>
      <c r="S19" s="25">
        <v>1</v>
      </c>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row>
    <row r="20" spans="2:61" x14ac:dyDescent="0.35">
      <c r="B20" t="s">
        <v>160</v>
      </c>
      <c r="C20" s="25">
        <v>-0.14000000000000001</v>
      </c>
      <c r="D20" s="25">
        <v>0.03</v>
      </c>
      <c r="E20" s="25">
        <v>0.31</v>
      </c>
      <c r="F20" s="25">
        <v>0.34</v>
      </c>
      <c r="G20" s="25">
        <v>0.62</v>
      </c>
      <c r="H20" s="25">
        <v>0.66</v>
      </c>
      <c r="I20" s="25">
        <v>0.6</v>
      </c>
      <c r="J20" s="25">
        <v>0.49</v>
      </c>
      <c r="K20" s="25">
        <v>0.62</v>
      </c>
      <c r="L20" s="25">
        <v>0.82</v>
      </c>
      <c r="M20" s="25">
        <v>0.78</v>
      </c>
      <c r="N20" s="25">
        <v>0.75</v>
      </c>
      <c r="O20" s="25">
        <v>0.45</v>
      </c>
      <c r="P20" s="25">
        <v>0.44</v>
      </c>
      <c r="Q20" s="25">
        <v>0.6</v>
      </c>
      <c r="R20" s="25">
        <v>0.46</v>
      </c>
      <c r="S20" s="25">
        <v>0.64</v>
      </c>
      <c r="T20" s="25">
        <v>1</v>
      </c>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row>
    <row r="21" spans="2:61" x14ac:dyDescent="0.35">
      <c r="B21" t="s">
        <v>161</v>
      </c>
      <c r="C21" s="25">
        <v>-0.05</v>
      </c>
      <c r="D21" s="25">
        <v>0.09</v>
      </c>
      <c r="E21" s="25">
        <v>0.22</v>
      </c>
      <c r="F21" s="25">
        <v>0.18</v>
      </c>
      <c r="G21" s="25">
        <v>0.45</v>
      </c>
      <c r="H21" s="25">
        <v>0.47</v>
      </c>
      <c r="I21" s="25">
        <v>0.42</v>
      </c>
      <c r="J21" s="25">
        <v>0.41</v>
      </c>
      <c r="K21" s="25">
        <v>0.43</v>
      </c>
      <c r="L21" s="25">
        <v>0.61</v>
      </c>
      <c r="M21" s="25">
        <v>0.57999999999999996</v>
      </c>
      <c r="N21" s="25">
        <v>0.62</v>
      </c>
      <c r="O21" s="25">
        <v>0.35</v>
      </c>
      <c r="P21" s="25">
        <v>0.26</v>
      </c>
      <c r="Q21" s="25">
        <v>0.61</v>
      </c>
      <c r="R21" s="25">
        <v>0.28000000000000003</v>
      </c>
      <c r="S21" s="25">
        <v>0.67</v>
      </c>
      <c r="T21" s="25">
        <v>0.81</v>
      </c>
      <c r="U21" s="25">
        <v>1</v>
      </c>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row>
    <row r="22" spans="2:61" x14ac:dyDescent="0.35">
      <c r="B22" t="s">
        <v>162</v>
      </c>
      <c r="C22" s="25">
        <v>-7.0000000000000007E-2</v>
      </c>
      <c r="D22" s="25">
        <v>0.02</v>
      </c>
      <c r="E22" s="25">
        <v>0.19</v>
      </c>
      <c r="F22" s="25">
        <v>0.23</v>
      </c>
      <c r="G22" s="25">
        <v>0.55000000000000004</v>
      </c>
      <c r="H22" s="25">
        <v>0.56999999999999995</v>
      </c>
      <c r="I22" s="25">
        <v>0.5</v>
      </c>
      <c r="J22" s="25">
        <v>0.44</v>
      </c>
      <c r="K22" s="25">
        <v>0.52</v>
      </c>
      <c r="L22" s="25">
        <v>0.8</v>
      </c>
      <c r="M22" s="25">
        <v>0.73</v>
      </c>
      <c r="N22" s="25">
        <v>0.73</v>
      </c>
      <c r="O22" s="25">
        <v>0.56999999999999995</v>
      </c>
      <c r="P22" s="25">
        <v>0.31</v>
      </c>
      <c r="Q22" s="25">
        <v>0.48</v>
      </c>
      <c r="R22" s="25">
        <v>0.32</v>
      </c>
      <c r="S22" s="25">
        <v>0.51</v>
      </c>
      <c r="T22" s="25">
        <v>0.89</v>
      </c>
      <c r="U22" s="25">
        <v>0.73</v>
      </c>
      <c r="V22" s="25">
        <v>1</v>
      </c>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row>
    <row r="23" spans="2:61" x14ac:dyDescent="0.35">
      <c r="B23" s="26" t="s">
        <v>163</v>
      </c>
      <c r="C23" s="25">
        <v>-0.17</v>
      </c>
      <c r="D23" s="25">
        <v>0.06</v>
      </c>
      <c r="E23" s="25">
        <v>0.52</v>
      </c>
      <c r="F23" s="25">
        <v>0.51</v>
      </c>
      <c r="G23" s="25">
        <v>0.57999999999999996</v>
      </c>
      <c r="H23" s="25">
        <v>0.72</v>
      </c>
      <c r="I23" s="25">
        <v>0.69</v>
      </c>
      <c r="J23" s="25">
        <v>0.55000000000000004</v>
      </c>
      <c r="K23" s="25">
        <v>0.64</v>
      </c>
      <c r="L23" s="25">
        <v>0.69</v>
      </c>
      <c r="M23" s="25">
        <v>0.66</v>
      </c>
      <c r="N23" s="25">
        <v>0.42</v>
      </c>
      <c r="O23" s="25">
        <v>0.18</v>
      </c>
      <c r="P23" s="25">
        <v>0.6</v>
      </c>
      <c r="Q23" s="25">
        <v>0.55000000000000004</v>
      </c>
      <c r="R23" s="25">
        <v>0.59</v>
      </c>
      <c r="S23" s="25">
        <v>0.54</v>
      </c>
      <c r="T23" s="25">
        <v>0.63</v>
      </c>
      <c r="U23" s="25">
        <v>0.39</v>
      </c>
      <c r="V23" s="25">
        <v>0.5</v>
      </c>
      <c r="W23" s="25">
        <v>1</v>
      </c>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row>
    <row r="24" spans="2:61" x14ac:dyDescent="0.35">
      <c r="B24" t="s">
        <v>164</v>
      </c>
      <c r="C24" s="25">
        <v>0.17</v>
      </c>
      <c r="D24" s="25">
        <v>0.05</v>
      </c>
      <c r="E24" s="25">
        <v>0.15</v>
      </c>
      <c r="F24" s="25">
        <v>0.25</v>
      </c>
      <c r="G24" s="25">
        <v>0.47</v>
      </c>
      <c r="H24" s="25">
        <v>0.43</v>
      </c>
      <c r="I24" s="25">
        <v>0.43</v>
      </c>
      <c r="J24" s="25">
        <v>0.2</v>
      </c>
      <c r="K24" s="25">
        <v>0.39</v>
      </c>
      <c r="L24" s="25">
        <v>0.55000000000000004</v>
      </c>
      <c r="M24" s="25">
        <v>0.49</v>
      </c>
      <c r="N24" s="25">
        <v>0.5</v>
      </c>
      <c r="O24" s="25">
        <v>0.49</v>
      </c>
      <c r="P24" s="25">
        <v>0.28999999999999998</v>
      </c>
      <c r="Q24" s="25">
        <v>0.26</v>
      </c>
      <c r="R24" s="25">
        <v>0.3</v>
      </c>
      <c r="S24" s="25">
        <v>0.28000000000000003</v>
      </c>
      <c r="T24" s="25">
        <v>0.56999999999999995</v>
      </c>
      <c r="U24" s="25">
        <v>0.31</v>
      </c>
      <c r="V24" s="25">
        <v>0.55000000000000004</v>
      </c>
      <c r="W24" s="25">
        <v>0.64</v>
      </c>
      <c r="X24" s="25">
        <v>1</v>
      </c>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row>
    <row r="25" spans="2:61" x14ac:dyDescent="0.35">
      <c r="B25" t="s">
        <v>165</v>
      </c>
      <c r="C25" s="25">
        <v>0</v>
      </c>
      <c r="D25" s="25">
        <v>0</v>
      </c>
      <c r="E25" s="25">
        <v>-0.06</v>
      </c>
      <c r="F25" s="25">
        <v>0.03</v>
      </c>
      <c r="G25" s="25">
        <v>0.31</v>
      </c>
      <c r="H25" s="25">
        <v>0.26</v>
      </c>
      <c r="I25" s="25">
        <v>0.26</v>
      </c>
      <c r="J25" s="25">
        <v>0.12</v>
      </c>
      <c r="K25" s="25">
        <v>0.25</v>
      </c>
      <c r="L25" s="25">
        <v>0.49</v>
      </c>
      <c r="M25" s="25">
        <v>0.47</v>
      </c>
      <c r="N25" s="25">
        <v>0.74</v>
      </c>
      <c r="O25" s="25">
        <v>0.57999999999999996</v>
      </c>
      <c r="P25" s="25">
        <v>0.09</v>
      </c>
      <c r="Q25" s="25">
        <v>0.28999999999999998</v>
      </c>
      <c r="R25" s="25">
        <v>0.16</v>
      </c>
      <c r="S25" s="25">
        <v>0.37</v>
      </c>
      <c r="T25" s="25">
        <v>0.62</v>
      </c>
      <c r="U25" s="25">
        <v>0.6</v>
      </c>
      <c r="V25" s="25">
        <v>0.56999999999999995</v>
      </c>
      <c r="W25" s="25">
        <v>0.23</v>
      </c>
      <c r="X25" s="25">
        <v>0.33</v>
      </c>
      <c r="Y25" s="25">
        <v>1</v>
      </c>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row>
    <row r="26" spans="2:61" x14ac:dyDescent="0.35">
      <c r="B26" t="s">
        <v>166</v>
      </c>
      <c r="C26" s="25">
        <v>0</v>
      </c>
      <c r="D26" s="25">
        <v>0.04</v>
      </c>
      <c r="E26" s="25">
        <v>-0.1</v>
      </c>
      <c r="F26" s="25">
        <v>0.05</v>
      </c>
      <c r="G26" s="25">
        <v>0.31</v>
      </c>
      <c r="H26" s="25">
        <v>0.25</v>
      </c>
      <c r="I26" s="25">
        <v>0.25</v>
      </c>
      <c r="J26" s="25">
        <v>0.1</v>
      </c>
      <c r="K26" s="25">
        <v>0.24</v>
      </c>
      <c r="L26" s="25">
        <v>0.5</v>
      </c>
      <c r="M26" s="25">
        <v>0.47</v>
      </c>
      <c r="N26" s="25">
        <v>0.78</v>
      </c>
      <c r="O26" s="25">
        <v>0.62</v>
      </c>
      <c r="P26" s="25">
        <v>0.05</v>
      </c>
      <c r="Q26" s="25">
        <v>0.26</v>
      </c>
      <c r="R26" s="25">
        <v>0.13</v>
      </c>
      <c r="S26" s="25">
        <v>0.34</v>
      </c>
      <c r="T26" s="25">
        <v>0.62</v>
      </c>
      <c r="U26" s="25">
        <v>0.6</v>
      </c>
      <c r="V26" s="25">
        <v>0.57999999999999996</v>
      </c>
      <c r="W26" s="25">
        <v>0.25</v>
      </c>
      <c r="X26" s="25">
        <v>0.33</v>
      </c>
      <c r="Y26" s="25">
        <v>0.96</v>
      </c>
      <c r="Z26" s="25">
        <v>1</v>
      </c>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row>
    <row r="27" spans="2:61" x14ac:dyDescent="0.35">
      <c r="B27" t="s">
        <v>167</v>
      </c>
      <c r="C27" s="25">
        <v>-0.03</v>
      </c>
      <c r="D27" s="25">
        <v>0.05</v>
      </c>
      <c r="E27" s="25">
        <v>-0.13</v>
      </c>
      <c r="F27" s="25">
        <v>0.1</v>
      </c>
      <c r="G27" s="25">
        <v>0.22</v>
      </c>
      <c r="H27" s="25">
        <v>0.18</v>
      </c>
      <c r="I27" s="25">
        <v>0.2</v>
      </c>
      <c r="J27" s="25">
        <v>0.05</v>
      </c>
      <c r="K27" s="25">
        <v>0.17</v>
      </c>
      <c r="L27" s="25">
        <v>0.4</v>
      </c>
      <c r="M27" s="25">
        <v>0.38</v>
      </c>
      <c r="N27" s="25">
        <v>0.71</v>
      </c>
      <c r="O27" s="25">
        <v>0.55000000000000004</v>
      </c>
      <c r="P27" s="25">
        <v>0</v>
      </c>
      <c r="Q27" s="25">
        <v>0.2</v>
      </c>
      <c r="R27" s="25">
        <v>0.08</v>
      </c>
      <c r="S27" s="25">
        <v>0.27</v>
      </c>
      <c r="T27" s="25">
        <v>0.53</v>
      </c>
      <c r="U27" s="25">
        <v>0.54</v>
      </c>
      <c r="V27" s="25">
        <v>0.48</v>
      </c>
      <c r="W27" s="25">
        <v>0.18</v>
      </c>
      <c r="X27" s="25">
        <v>0.24</v>
      </c>
      <c r="Y27" s="25">
        <v>0.9</v>
      </c>
      <c r="Z27" s="25">
        <v>0.95</v>
      </c>
      <c r="AA27" s="25">
        <v>1</v>
      </c>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row>
    <row r="28" spans="2:61" x14ac:dyDescent="0.35">
      <c r="B28" t="s">
        <v>168</v>
      </c>
      <c r="C28" s="25">
        <v>-0.02</v>
      </c>
      <c r="D28" s="25">
        <v>0.05</v>
      </c>
      <c r="E28" s="25">
        <v>-0.02</v>
      </c>
      <c r="F28" s="25">
        <v>0.04</v>
      </c>
      <c r="G28" s="25">
        <v>0.28999999999999998</v>
      </c>
      <c r="H28" s="25">
        <v>0.28999999999999998</v>
      </c>
      <c r="I28" s="25">
        <v>0.28999999999999998</v>
      </c>
      <c r="J28" s="25">
        <v>0.22</v>
      </c>
      <c r="K28" s="25">
        <v>0.26</v>
      </c>
      <c r="L28" s="25">
        <v>0.5</v>
      </c>
      <c r="M28" s="25">
        <v>0.48</v>
      </c>
      <c r="N28" s="25">
        <v>0.73</v>
      </c>
      <c r="O28" s="25">
        <v>0.52</v>
      </c>
      <c r="P28" s="25">
        <v>0.06</v>
      </c>
      <c r="Q28" s="25">
        <v>0.41</v>
      </c>
      <c r="R28" s="25">
        <v>0.12</v>
      </c>
      <c r="S28" s="25">
        <v>0.49</v>
      </c>
      <c r="T28" s="25">
        <v>0.68</v>
      </c>
      <c r="U28" s="25">
        <v>0.73</v>
      </c>
      <c r="V28" s="25">
        <v>0.62</v>
      </c>
      <c r="W28" s="25">
        <v>0.27</v>
      </c>
      <c r="X28" s="25">
        <v>0.3</v>
      </c>
      <c r="Y28" s="25">
        <v>0.85</v>
      </c>
      <c r="Z28" s="25">
        <v>0.84</v>
      </c>
      <c r="AA28" s="25">
        <v>0.77</v>
      </c>
      <c r="AB28" s="25">
        <v>1</v>
      </c>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row>
    <row r="29" spans="2:61" x14ac:dyDescent="0.35">
      <c r="B29" t="s">
        <v>169</v>
      </c>
      <c r="C29" s="25">
        <v>-7.0000000000000007E-2</v>
      </c>
      <c r="D29" s="25">
        <v>0</v>
      </c>
      <c r="E29" s="25">
        <v>-0.01</v>
      </c>
      <c r="F29" s="25">
        <v>0.02</v>
      </c>
      <c r="G29" s="25">
        <v>0.28000000000000003</v>
      </c>
      <c r="H29" s="25">
        <v>0.3</v>
      </c>
      <c r="I29" s="25">
        <v>0.3</v>
      </c>
      <c r="J29" s="25">
        <v>0.21</v>
      </c>
      <c r="K29" s="25">
        <v>0.3</v>
      </c>
      <c r="L29" s="25">
        <v>0.52</v>
      </c>
      <c r="M29" s="25">
        <v>0.5</v>
      </c>
      <c r="N29" s="25">
        <v>0.67</v>
      </c>
      <c r="O29" s="25">
        <v>0.49</v>
      </c>
      <c r="P29" s="25">
        <v>0.08</v>
      </c>
      <c r="Q29" s="25">
        <v>0.33</v>
      </c>
      <c r="R29" s="25">
        <v>0.13</v>
      </c>
      <c r="S29" s="25">
        <v>0.4</v>
      </c>
      <c r="T29" s="25">
        <v>0.6</v>
      </c>
      <c r="U29" s="25">
        <v>0.62</v>
      </c>
      <c r="V29" s="25">
        <v>0.57999999999999996</v>
      </c>
      <c r="W29" s="25">
        <v>0.25</v>
      </c>
      <c r="X29" s="25">
        <v>0.28999999999999998</v>
      </c>
      <c r="Y29" s="25">
        <v>0.74</v>
      </c>
      <c r="Z29" s="25">
        <v>0.74</v>
      </c>
      <c r="AA29" s="25">
        <v>0.68</v>
      </c>
      <c r="AB29" s="25">
        <v>0.77</v>
      </c>
      <c r="AC29" s="25">
        <v>1</v>
      </c>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row>
    <row r="30" spans="2:61" x14ac:dyDescent="0.35">
      <c r="B30" t="s">
        <v>170</v>
      </c>
      <c r="C30" s="25">
        <v>-0.04</v>
      </c>
      <c r="D30" s="25">
        <v>0.05</v>
      </c>
      <c r="E30" s="25">
        <v>-0.06</v>
      </c>
      <c r="F30" s="25">
        <v>0.03</v>
      </c>
      <c r="G30" s="25">
        <v>0.23</v>
      </c>
      <c r="H30" s="25">
        <v>0.26</v>
      </c>
      <c r="I30" s="25">
        <v>0.24</v>
      </c>
      <c r="J30" s="25">
        <v>0.18</v>
      </c>
      <c r="K30" s="25">
        <v>0.24</v>
      </c>
      <c r="L30" s="25">
        <v>0.48</v>
      </c>
      <c r="M30" s="25">
        <v>0.44</v>
      </c>
      <c r="N30" s="25">
        <v>0.59</v>
      </c>
      <c r="O30" s="25">
        <v>0.49</v>
      </c>
      <c r="P30" s="25">
        <v>-0.02</v>
      </c>
      <c r="Q30" s="25">
        <v>0.28999999999999998</v>
      </c>
      <c r="R30" s="25">
        <v>-0.01</v>
      </c>
      <c r="S30" s="25">
        <v>0.36</v>
      </c>
      <c r="T30" s="25">
        <v>0.59</v>
      </c>
      <c r="U30" s="25">
        <v>0.67</v>
      </c>
      <c r="V30" s="25">
        <v>0.64</v>
      </c>
      <c r="W30" s="25">
        <v>0.26</v>
      </c>
      <c r="X30" s="25">
        <v>0.34</v>
      </c>
      <c r="Y30" s="25">
        <v>0.57999999999999996</v>
      </c>
      <c r="Z30" s="25">
        <v>0.6</v>
      </c>
      <c r="AA30" s="25">
        <v>0.53</v>
      </c>
      <c r="AB30" s="25">
        <v>0.68</v>
      </c>
      <c r="AC30" s="25">
        <v>0.59</v>
      </c>
      <c r="AD30" s="25">
        <v>1</v>
      </c>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row>
    <row r="31" spans="2:61" x14ac:dyDescent="0.35">
      <c r="B31" t="s">
        <v>171</v>
      </c>
      <c r="C31" s="25">
        <v>0.04</v>
      </c>
      <c r="D31" s="25">
        <v>0</v>
      </c>
      <c r="E31" s="25">
        <v>-0.14000000000000001</v>
      </c>
      <c r="F31" s="25">
        <v>0.14000000000000001</v>
      </c>
      <c r="G31" s="25">
        <v>0.25</v>
      </c>
      <c r="H31" s="25">
        <v>0.19</v>
      </c>
      <c r="I31" s="25">
        <v>0.2</v>
      </c>
      <c r="J31" s="25">
        <v>0.11</v>
      </c>
      <c r="K31" s="25">
        <v>0.18</v>
      </c>
      <c r="L31" s="25">
        <v>0.45</v>
      </c>
      <c r="M31" s="25">
        <v>0.43</v>
      </c>
      <c r="N31" s="25">
        <v>0.72</v>
      </c>
      <c r="O31" s="25">
        <v>0.61</v>
      </c>
      <c r="P31" s="25">
        <v>-0.05</v>
      </c>
      <c r="Q31" s="25">
        <v>0.31</v>
      </c>
      <c r="R31" s="25">
        <v>0.01</v>
      </c>
      <c r="S31" s="25">
        <v>0.4</v>
      </c>
      <c r="T31" s="25">
        <v>0.61</v>
      </c>
      <c r="U31" s="25">
        <v>0.66</v>
      </c>
      <c r="V31" s="25">
        <v>0.6</v>
      </c>
      <c r="W31" s="25">
        <v>0.2</v>
      </c>
      <c r="X31" s="25">
        <v>0.34</v>
      </c>
      <c r="Y31" s="25">
        <v>0.82</v>
      </c>
      <c r="Z31" s="25">
        <v>0.81</v>
      </c>
      <c r="AA31" s="25">
        <v>0.73</v>
      </c>
      <c r="AB31" s="25">
        <v>0.91</v>
      </c>
      <c r="AC31" s="25">
        <v>0.75</v>
      </c>
      <c r="AD31" s="25">
        <v>0.73</v>
      </c>
      <c r="AE31" s="25">
        <v>1</v>
      </c>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row>
    <row r="32" spans="2:61" x14ac:dyDescent="0.35">
      <c r="B32" t="s">
        <v>172</v>
      </c>
      <c r="C32" s="25">
        <v>-0.02</v>
      </c>
      <c r="D32" s="25">
        <v>0.03</v>
      </c>
      <c r="E32" s="25">
        <v>-0.04</v>
      </c>
      <c r="F32" s="25">
        <v>0.04</v>
      </c>
      <c r="G32" s="25">
        <v>0.32</v>
      </c>
      <c r="H32" s="25">
        <v>0.3</v>
      </c>
      <c r="I32" s="25">
        <v>0.28999999999999998</v>
      </c>
      <c r="J32" s="25">
        <v>0.21</v>
      </c>
      <c r="K32" s="25">
        <v>0.28000000000000003</v>
      </c>
      <c r="L32" s="25">
        <v>0.54</v>
      </c>
      <c r="M32" s="25">
        <v>0.52</v>
      </c>
      <c r="N32" s="25">
        <v>0.77</v>
      </c>
      <c r="O32" s="25">
        <v>0.57999999999999996</v>
      </c>
      <c r="P32" s="25">
        <v>0.06</v>
      </c>
      <c r="Q32" s="25">
        <v>0.41</v>
      </c>
      <c r="R32" s="25">
        <v>0.11</v>
      </c>
      <c r="S32" s="25">
        <v>0.49</v>
      </c>
      <c r="T32" s="25">
        <v>0.7</v>
      </c>
      <c r="U32" s="25">
        <v>0.75</v>
      </c>
      <c r="V32" s="25">
        <v>0.66</v>
      </c>
      <c r="W32" s="25">
        <v>0.26</v>
      </c>
      <c r="X32" s="25">
        <v>0.33</v>
      </c>
      <c r="Y32" s="25">
        <v>0.88</v>
      </c>
      <c r="Z32" s="25">
        <v>0.88</v>
      </c>
      <c r="AA32" s="25">
        <v>0.8</v>
      </c>
      <c r="AB32" s="25">
        <v>0.97</v>
      </c>
      <c r="AC32" s="25">
        <v>0.85</v>
      </c>
      <c r="AD32" s="25">
        <v>0.73</v>
      </c>
      <c r="AE32" s="25">
        <v>0.95</v>
      </c>
      <c r="AF32" s="25">
        <v>1</v>
      </c>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row>
    <row r="33" spans="2:61" x14ac:dyDescent="0.35">
      <c r="B33" t="s">
        <v>173</v>
      </c>
      <c r="C33" s="25">
        <v>-0.05</v>
      </c>
      <c r="D33" s="25">
        <v>0.06</v>
      </c>
      <c r="E33" s="25">
        <v>-0.05</v>
      </c>
      <c r="F33" s="25">
        <v>0.02</v>
      </c>
      <c r="G33" s="25">
        <v>0.11</v>
      </c>
      <c r="H33" s="25">
        <v>0.16</v>
      </c>
      <c r="I33" s="25">
        <v>0.15</v>
      </c>
      <c r="J33" s="25">
        <v>0.1</v>
      </c>
      <c r="K33" s="25">
        <v>0.14000000000000001</v>
      </c>
      <c r="L33" s="25">
        <v>0.28999999999999998</v>
      </c>
      <c r="M33" s="25">
        <v>0.26</v>
      </c>
      <c r="N33" s="25">
        <v>0.34</v>
      </c>
      <c r="O33" s="25">
        <v>0.28999999999999998</v>
      </c>
      <c r="P33" s="25">
        <v>0.02</v>
      </c>
      <c r="Q33" s="25">
        <v>0.15</v>
      </c>
      <c r="R33" s="25">
        <v>0.02</v>
      </c>
      <c r="S33" s="25">
        <v>0.18</v>
      </c>
      <c r="T33" s="25">
        <v>0.34</v>
      </c>
      <c r="U33" s="25">
        <v>0.36</v>
      </c>
      <c r="V33" s="25">
        <v>0.4</v>
      </c>
      <c r="W33" s="25">
        <v>0.11</v>
      </c>
      <c r="X33" s="25">
        <v>0.18</v>
      </c>
      <c r="Y33" s="25">
        <v>0.35</v>
      </c>
      <c r="Z33" s="25">
        <v>0.35</v>
      </c>
      <c r="AA33" s="25">
        <v>0.32</v>
      </c>
      <c r="AB33" s="25">
        <v>0.38</v>
      </c>
      <c r="AC33" s="25">
        <v>0.35</v>
      </c>
      <c r="AD33" s="25">
        <v>0.59</v>
      </c>
      <c r="AE33" s="25">
        <v>0.4</v>
      </c>
      <c r="AF33" s="25">
        <v>0.41</v>
      </c>
      <c r="AG33" s="25">
        <v>1</v>
      </c>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row>
    <row r="34" spans="2:61" x14ac:dyDescent="0.35">
      <c r="B34" t="s">
        <v>174</v>
      </c>
      <c r="C34" s="25">
        <v>-0.01</v>
      </c>
      <c r="D34" s="25">
        <v>0.03</v>
      </c>
      <c r="E34" s="25">
        <v>-0.05</v>
      </c>
      <c r="F34" s="25">
        <v>0.02</v>
      </c>
      <c r="G34" s="25">
        <v>0.33</v>
      </c>
      <c r="H34" s="25">
        <v>0.28999999999999998</v>
      </c>
      <c r="I34" s="25">
        <v>0.27</v>
      </c>
      <c r="J34" s="25">
        <v>0.21</v>
      </c>
      <c r="K34" s="25">
        <v>0.27</v>
      </c>
      <c r="L34" s="25">
        <v>0.53</v>
      </c>
      <c r="M34" s="25">
        <v>0.49</v>
      </c>
      <c r="N34" s="25">
        <v>0.72</v>
      </c>
      <c r="O34" s="25">
        <v>0.56999999999999995</v>
      </c>
      <c r="P34" s="25">
        <v>0.04</v>
      </c>
      <c r="Q34" s="25">
        <v>0.39</v>
      </c>
      <c r="R34" s="25">
        <v>0.08</v>
      </c>
      <c r="S34" s="25">
        <v>0.47</v>
      </c>
      <c r="T34" s="25">
        <v>0.7</v>
      </c>
      <c r="U34" s="25">
        <v>0.8</v>
      </c>
      <c r="V34" s="25">
        <v>0.7</v>
      </c>
      <c r="W34" s="25">
        <v>0.24</v>
      </c>
      <c r="X34" s="25">
        <v>0.37</v>
      </c>
      <c r="Y34" s="25">
        <v>0.74</v>
      </c>
      <c r="Z34" s="25">
        <v>0.76</v>
      </c>
      <c r="AA34" s="25">
        <v>0.68</v>
      </c>
      <c r="AB34" s="25">
        <v>0.82</v>
      </c>
      <c r="AC34" s="25">
        <v>0.7</v>
      </c>
      <c r="AD34" s="25">
        <v>0.84</v>
      </c>
      <c r="AE34" s="25">
        <v>0.81</v>
      </c>
      <c r="AF34" s="25">
        <v>0.86</v>
      </c>
      <c r="AG34" s="25">
        <v>0.56000000000000005</v>
      </c>
      <c r="AH34" s="25">
        <v>1</v>
      </c>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row>
    <row r="35" spans="2:61" x14ac:dyDescent="0.35">
      <c r="B35" t="s">
        <v>175</v>
      </c>
      <c r="C35" s="25">
        <v>-0.06</v>
      </c>
      <c r="D35" s="25">
        <v>0.02</v>
      </c>
      <c r="E35" s="25">
        <v>-0.02</v>
      </c>
      <c r="F35" s="25">
        <v>0.02</v>
      </c>
      <c r="G35" s="25">
        <v>0.32</v>
      </c>
      <c r="H35" s="25">
        <v>0.31</v>
      </c>
      <c r="I35" s="25">
        <v>0.28999999999999998</v>
      </c>
      <c r="J35" s="25">
        <v>0.23</v>
      </c>
      <c r="K35" s="25">
        <v>0.3</v>
      </c>
      <c r="L35" s="25">
        <v>0.54</v>
      </c>
      <c r="M35" s="25">
        <v>0.51</v>
      </c>
      <c r="N35" s="25">
        <v>0.69</v>
      </c>
      <c r="O35" s="25">
        <v>0.53</v>
      </c>
      <c r="P35" s="25">
        <v>0.06</v>
      </c>
      <c r="Q35" s="25">
        <v>0.38</v>
      </c>
      <c r="R35" s="25">
        <v>0.09</v>
      </c>
      <c r="S35" s="25">
        <v>0.45</v>
      </c>
      <c r="T35" s="25">
        <v>0.68</v>
      </c>
      <c r="U35" s="25">
        <v>0.75</v>
      </c>
      <c r="V35" s="25">
        <v>0.69</v>
      </c>
      <c r="W35" s="25">
        <v>0.26</v>
      </c>
      <c r="X35" s="25">
        <v>0.37</v>
      </c>
      <c r="Y35" s="25">
        <v>0.71</v>
      </c>
      <c r="Z35" s="25">
        <v>0.72</v>
      </c>
      <c r="AA35" s="25">
        <v>0.66</v>
      </c>
      <c r="AB35" s="25">
        <v>0.78</v>
      </c>
      <c r="AC35" s="25">
        <v>0.69</v>
      </c>
      <c r="AD35" s="25">
        <v>0.88</v>
      </c>
      <c r="AE35" s="25">
        <v>0.77</v>
      </c>
      <c r="AF35" s="25">
        <v>0.83</v>
      </c>
      <c r="AG35" s="25">
        <v>0.61</v>
      </c>
      <c r="AH35" s="25">
        <v>0.98</v>
      </c>
      <c r="AI35" s="25">
        <v>1</v>
      </c>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row>
    <row r="36" spans="2:61" x14ac:dyDescent="0.35">
      <c r="B36" t="s">
        <v>176</v>
      </c>
      <c r="C36" s="25">
        <v>-0.01</v>
      </c>
      <c r="D36" s="25">
        <v>0.01</v>
      </c>
      <c r="E36" s="25">
        <v>-0.06</v>
      </c>
      <c r="F36" s="25">
        <v>0.04</v>
      </c>
      <c r="G36" s="25">
        <v>0.34</v>
      </c>
      <c r="H36" s="25">
        <v>0.28999999999999998</v>
      </c>
      <c r="I36" s="25">
        <v>0.28000000000000003</v>
      </c>
      <c r="J36" s="25">
        <v>0.18</v>
      </c>
      <c r="K36" s="25">
        <v>0.28000000000000003</v>
      </c>
      <c r="L36" s="25">
        <v>0.54</v>
      </c>
      <c r="M36" s="25">
        <v>0.51</v>
      </c>
      <c r="N36" s="25">
        <v>0.79</v>
      </c>
      <c r="O36" s="25">
        <v>0.61</v>
      </c>
      <c r="P36" s="25">
        <v>7.0000000000000007E-2</v>
      </c>
      <c r="Q36" s="25">
        <v>0.37</v>
      </c>
      <c r="R36" s="25">
        <v>0.14000000000000001</v>
      </c>
      <c r="S36" s="25">
        <v>0.45</v>
      </c>
      <c r="T36" s="25">
        <v>0.69</v>
      </c>
      <c r="U36" s="25">
        <v>0.71</v>
      </c>
      <c r="V36" s="25">
        <v>0.65</v>
      </c>
      <c r="W36" s="25">
        <v>0.25</v>
      </c>
      <c r="X36" s="25">
        <v>0.34</v>
      </c>
      <c r="Y36" s="25">
        <v>0.96</v>
      </c>
      <c r="Z36" s="25">
        <v>0.95</v>
      </c>
      <c r="AA36" s="25">
        <v>0.87</v>
      </c>
      <c r="AB36" s="25">
        <v>0.93</v>
      </c>
      <c r="AC36" s="25">
        <v>0.82</v>
      </c>
      <c r="AD36" s="25">
        <v>0.7</v>
      </c>
      <c r="AE36" s="25">
        <v>0.91</v>
      </c>
      <c r="AF36" s="25">
        <v>0.97</v>
      </c>
      <c r="AG36" s="25">
        <v>0.42</v>
      </c>
      <c r="AH36" s="25">
        <v>0.86</v>
      </c>
      <c r="AI36" s="25">
        <v>0.83</v>
      </c>
      <c r="AJ36" s="25">
        <v>1</v>
      </c>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row>
    <row r="37" spans="2:61" x14ac:dyDescent="0.35">
      <c r="B37" t="s">
        <v>177</v>
      </c>
      <c r="C37" s="25">
        <v>-0.03</v>
      </c>
      <c r="D37" s="25">
        <v>0.04</v>
      </c>
      <c r="E37" s="25">
        <v>-0.1</v>
      </c>
      <c r="F37" s="25">
        <v>0.09</v>
      </c>
      <c r="G37" s="25">
        <v>0.26</v>
      </c>
      <c r="H37" s="25">
        <v>0.22</v>
      </c>
      <c r="I37" s="25">
        <v>0.24</v>
      </c>
      <c r="J37" s="25">
        <v>0.1</v>
      </c>
      <c r="K37" s="25">
        <v>0.2</v>
      </c>
      <c r="L37" s="25">
        <v>0.44</v>
      </c>
      <c r="M37" s="25">
        <v>0.42</v>
      </c>
      <c r="N37" s="25">
        <v>0.74</v>
      </c>
      <c r="O37" s="25">
        <v>0.56999999999999995</v>
      </c>
      <c r="P37" s="25">
        <v>0.03</v>
      </c>
      <c r="Q37" s="25">
        <v>0.25</v>
      </c>
      <c r="R37" s="25">
        <v>0.12</v>
      </c>
      <c r="S37" s="25">
        <v>0.33</v>
      </c>
      <c r="T37" s="25">
        <v>0.57999999999999996</v>
      </c>
      <c r="U37" s="25">
        <v>0.6</v>
      </c>
      <c r="V37" s="25">
        <v>0.54</v>
      </c>
      <c r="W37" s="25">
        <v>0.2</v>
      </c>
      <c r="X37" s="25">
        <v>0.27</v>
      </c>
      <c r="Y37" s="25">
        <v>0.96</v>
      </c>
      <c r="Z37" s="25">
        <v>0.97</v>
      </c>
      <c r="AA37" s="25">
        <v>0.93</v>
      </c>
      <c r="AB37" s="25">
        <v>0.84</v>
      </c>
      <c r="AC37" s="25">
        <v>0.74</v>
      </c>
      <c r="AD37" s="25">
        <v>0.56999999999999995</v>
      </c>
      <c r="AE37" s="25">
        <v>0.82</v>
      </c>
      <c r="AF37" s="25">
        <v>0.87</v>
      </c>
      <c r="AG37" s="25">
        <v>0.33</v>
      </c>
      <c r="AH37" s="25">
        <v>0.73</v>
      </c>
      <c r="AI37" s="25">
        <v>0.69</v>
      </c>
      <c r="AJ37" s="25">
        <v>0.94</v>
      </c>
      <c r="AK37" s="25">
        <v>1</v>
      </c>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row>
    <row r="38" spans="2:61" x14ac:dyDescent="0.35">
      <c r="B38" t="s">
        <v>178</v>
      </c>
      <c r="C38" s="25">
        <v>0.01</v>
      </c>
      <c r="D38" s="25">
        <v>0</v>
      </c>
      <c r="E38" s="25">
        <v>-7.0000000000000007E-2</v>
      </c>
      <c r="F38" s="25">
        <v>0.02</v>
      </c>
      <c r="G38" s="25">
        <v>0.35</v>
      </c>
      <c r="H38" s="25">
        <v>0.27</v>
      </c>
      <c r="I38" s="25">
        <v>0.26</v>
      </c>
      <c r="J38" s="25">
        <v>0.11</v>
      </c>
      <c r="K38" s="25">
        <v>0.27</v>
      </c>
      <c r="L38" s="25">
        <v>0.5</v>
      </c>
      <c r="M38" s="25">
        <v>0.48</v>
      </c>
      <c r="N38" s="25">
        <v>0.76</v>
      </c>
      <c r="O38" s="25">
        <v>0.61</v>
      </c>
      <c r="P38" s="25">
        <v>0.08</v>
      </c>
      <c r="Q38" s="25">
        <v>0.27</v>
      </c>
      <c r="R38" s="25">
        <v>0.16</v>
      </c>
      <c r="S38" s="25">
        <v>0.34</v>
      </c>
      <c r="T38" s="25">
        <v>0.62</v>
      </c>
      <c r="U38" s="25">
        <v>0.56000000000000005</v>
      </c>
      <c r="V38" s="25">
        <v>0.56999999999999995</v>
      </c>
      <c r="W38" s="25">
        <v>0.27</v>
      </c>
      <c r="X38" s="25">
        <v>0.37</v>
      </c>
      <c r="Y38" s="25">
        <v>0.97</v>
      </c>
      <c r="Z38" s="25">
        <v>0.96</v>
      </c>
      <c r="AA38" s="25">
        <v>0.89</v>
      </c>
      <c r="AB38" s="25">
        <v>0.81</v>
      </c>
      <c r="AC38" s="25">
        <v>0.72</v>
      </c>
      <c r="AD38" s="25">
        <v>0.56999999999999995</v>
      </c>
      <c r="AE38" s="25">
        <v>0.78</v>
      </c>
      <c r="AF38" s="25">
        <v>0.85</v>
      </c>
      <c r="AG38" s="25">
        <v>0.36</v>
      </c>
      <c r="AH38" s="25">
        <v>0.74</v>
      </c>
      <c r="AI38" s="25">
        <v>0.71</v>
      </c>
      <c r="AJ38" s="25">
        <v>0.94</v>
      </c>
      <c r="AK38" s="25">
        <v>0.91</v>
      </c>
      <c r="AL38" s="25">
        <v>1</v>
      </c>
      <c r="AM38" s="25"/>
      <c r="AN38" s="25"/>
      <c r="AO38" s="25"/>
      <c r="AP38" s="25"/>
      <c r="AQ38" s="25"/>
      <c r="AR38" s="25"/>
      <c r="AS38" s="25"/>
      <c r="AT38" s="25"/>
      <c r="AU38" s="25"/>
      <c r="AV38" s="25"/>
      <c r="AW38" s="25"/>
      <c r="AX38" s="25"/>
      <c r="AY38" s="25"/>
      <c r="AZ38" s="25"/>
      <c r="BA38" s="25"/>
      <c r="BB38" s="25"/>
      <c r="BC38" s="25"/>
      <c r="BD38" s="25"/>
      <c r="BE38" s="25"/>
      <c r="BF38" s="25"/>
      <c r="BG38" s="25"/>
      <c r="BH38" s="25"/>
      <c r="BI38" s="25"/>
    </row>
    <row r="39" spans="2:61" x14ac:dyDescent="0.35">
      <c r="B39" t="s">
        <v>179</v>
      </c>
      <c r="C39" s="25">
        <v>-0.02</v>
      </c>
      <c r="D39" s="25">
        <v>0</v>
      </c>
      <c r="E39" s="25">
        <v>-0.04</v>
      </c>
      <c r="F39" s="25">
        <v>0.01</v>
      </c>
      <c r="G39" s="25">
        <v>0.32</v>
      </c>
      <c r="H39" s="25">
        <v>0.28000000000000003</v>
      </c>
      <c r="I39" s="25">
        <v>0.27</v>
      </c>
      <c r="J39" s="25">
        <v>0.14000000000000001</v>
      </c>
      <c r="K39" s="25">
        <v>0.27</v>
      </c>
      <c r="L39" s="25">
        <v>0.49</v>
      </c>
      <c r="M39" s="25">
        <v>0.48</v>
      </c>
      <c r="N39" s="25">
        <v>0.73</v>
      </c>
      <c r="O39" s="25">
        <v>0.55000000000000004</v>
      </c>
      <c r="P39" s="25">
        <v>0.11</v>
      </c>
      <c r="Q39" s="25">
        <v>0.3</v>
      </c>
      <c r="R39" s="25">
        <v>0.18</v>
      </c>
      <c r="S39" s="25">
        <v>0.37</v>
      </c>
      <c r="T39" s="25">
        <v>0.63</v>
      </c>
      <c r="U39" s="25">
        <v>0.61</v>
      </c>
      <c r="V39" s="25">
        <v>0.56000000000000005</v>
      </c>
      <c r="W39" s="25">
        <v>0.26</v>
      </c>
      <c r="X39" s="25">
        <v>0.32</v>
      </c>
      <c r="Y39" s="25">
        <v>0.99</v>
      </c>
      <c r="Z39" s="25">
        <v>0.95</v>
      </c>
      <c r="AA39" s="25">
        <v>0.9</v>
      </c>
      <c r="AB39" s="25">
        <v>0.84</v>
      </c>
      <c r="AC39" s="25">
        <v>0.73</v>
      </c>
      <c r="AD39" s="25">
        <v>0.56999999999999995</v>
      </c>
      <c r="AE39" s="25">
        <v>0.81</v>
      </c>
      <c r="AF39" s="25">
        <v>0.87</v>
      </c>
      <c r="AG39" s="25">
        <v>0.34</v>
      </c>
      <c r="AH39" s="25">
        <v>0.72</v>
      </c>
      <c r="AI39" s="25">
        <v>0.69</v>
      </c>
      <c r="AJ39" s="25">
        <v>0.95</v>
      </c>
      <c r="AK39" s="25">
        <v>0.96</v>
      </c>
      <c r="AL39" s="25">
        <v>0.96</v>
      </c>
      <c r="AM39" s="25">
        <v>1</v>
      </c>
      <c r="AN39" s="25"/>
      <c r="AO39" s="25"/>
      <c r="AP39" s="25"/>
      <c r="AQ39" s="25"/>
      <c r="AR39" s="25"/>
      <c r="AS39" s="25"/>
      <c r="AT39" s="25"/>
      <c r="AU39" s="25"/>
      <c r="AV39" s="25"/>
      <c r="AW39" s="25"/>
      <c r="AX39" s="25"/>
      <c r="AY39" s="25"/>
      <c r="AZ39" s="25"/>
      <c r="BA39" s="25"/>
      <c r="BB39" s="25"/>
      <c r="BC39" s="25"/>
      <c r="BD39" s="25"/>
      <c r="BE39" s="25"/>
      <c r="BF39" s="25"/>
      <c r="BG39" s="25"/>
      <c r="BH39" s="25"/>
      <c r="BI39" s="25"/>
    </row>
    <row r="40" spans="2:61" x14ac:dyDescent="0.35">
      <c r="B40" t="s">
        <v>180</v>
      </c>
      <c r="C40" s="25">
        <v>-0.01</v>
      </c>
      <c r="D40" s="25">
        <v>7.0000000000000007E-2</v>
      </c>
      <c r="E40" s="25">
        <v>-0.03</v>
      </c>
      <c r="F40" s="25">
        <v>0.02</v>
      </c>
      <c r="G40" s="25">
        <v>0.32</v>
      </c>
      <c r="H40" s="25">
        <v>0.28000000000000003</v>
      </c>
      <c r="I40" s="25">
        <v>0.27</v>
      </c>
      <c r="J40" s="25">
        <v>0.13</v>
      </c>
      <c r="K40" s="25">
        <v>0.28999999999999998</v>
      </c>
      <c r="L40" s="25">
        <v>0.49</v>
      </c>
      <c r="M40" s="25">
        <v>0.48</v>
      </c>
      <c r="N40" s="25">
        <v>0.72</v>
      </c>
      <c r="O40" s="25">
        <v>0.53</v>
      </c>
      <c r="P40" s="25">
        <v>0.12</v>
      </c>
      <c r="Q40" s="25">
        <v>0.31</v>
      </c>
      <c r="R40" s="25">
        <v>0.2</v>
      </c>
      <c r="S40" s="25">
        <v>0.38</v>
      </c>
      <c r="T40" s="25">
        <v>0.62</v>
      </c>
      <c r="U40" s="25">
        <v>0.62</v>
      </c>
      <c r="V40" s="25">
        <v>0.54</v>
      </c>
      <c r="W40" s="25">
        <v>0.27</v>
      </c>
      <c r="X40" s="25">
        <v>0.32</v>
      </c>
      <c r="Y40" s="25">
        <v>0.93</v>
      </c>
      <c r="Z40" s="25">
        <v>0.92</v>
      </c>
      <c r="AA40" s="25">
        <v>0.85</v>
      </c>
      <c r="AB40" s="25">
        <v>0.8</v>
      </c>
      <c r="AC40" s="25">
        <v>0.68</v>
      </c>
      <c r="AD40" s="25">
        <v>0.55000000000000004</v>
      </c>
      <c r="AE40" s="25">
        <v>0.78</v>
      </c>
      <c r="AF40" s="25">
        <v>0.83</v>
      </c>
      <c r="AG40" s="25">
        <v>0.3</v>
      </c>
      <c r="AH40" s="25">
        <v>0.69</v>
      </c>
      <c r="AI40" s="25">
        <v>0.66</v>
      </c>
      <c r="AJ40" s="25">
        <v>0.9</v>
      </c>
      <c r="AK40" s="25">
        <v>0.93</v>
      </c>
      <c r="AL40" s="25">
        <v>0.9</v>
      </c>
      <c r="AM40" s="25">
        <v>0.95</v>
      </c>
      <c r="AN40" s="25">
        <v>1</v>
      </c>
      <c r="AO40" s="25"/>
      <c r="AP40" s="25"/>
      <c r="AQ40" s="25"/>
      <c r="AR40" s="25"/>
      <c r="AS40" s="25"/>
      <c r="AT40" s="25"/>
      <c r="AU40" s="25"/>
      <c r="AV40" s="25"/>
      <c r="AW40" s="25"/>
      <c r="AX40" s="25"/>
      <c r="AY40" s="25"/>
      <c r="AZ40" s="25"/>
      <c r="BA40" s="25"/>
      <c r="BB40" s="25"/>
      <c r="BC40" s="25"/>
      <c r="BD40" s="25"/>
      <c r="BE40" s="25"/>
      <c r="BF40" s="25"/>
      <c r="BG40" s="25"/>
      <c r="BH40" s="25"/>
      <c r="BI40" s="25"/>
    </row>
    <row r="41" spans="2:61" x14ac:dyDescent="0.35">
      <c r="B41" t="s">
        <v>181</v>
      </c>
      <c r="C41" s="25">
        <v>-0.01</v>
      </c>
      <c r="D41" s="25">
        <v>7.0000000000000007E-2</v>
      </c>
      <c r="E41" s="25">
        <v>-7.0000000000000007E-2</v>
      </c>
      <c r="F41" s="25">
        <v>0.05</v>
      </c>
      <c r="G41" s="25">
        <v>0.3</v>
      </c>
      <c r="H41" s="25">
        <v>0.25</v>
      </c>
      <c r="I41" s="25">
        <v>0.25</v>
      </c>
      <c r="J41" s="25">
        <v>0.12</v>
      </c>
      <c r="K41" s="25">
        <v>0.24</v>
      </c>
      <c r="L41" s="25">
        <v>0.47</v>
      </c>
      <c r="M41" s="25">
        <v>0.46</v>
      </c>
      <c r="N41" s="25">
        <v>0.74</v>
      </c>
      <c r="O41" s="25">
        <v>0.56999999999999995</v>
      </c>
      <c r="P41" s="25">
        <v>0.05</v>
      </c>
      <c r="Q41" s="25">
        <v>0.28000000000000003</v>
      </c>
      <c r="R41" s="25">
        <v>0.13</v>
      </c>
      <c r="S41" s="25">
        <v>0.36</v>
      </c>
      <c r="T41" s="25">
        <v>0.61</v>
      </c>
      <c r="U41" s="25">
        <v>0.62</v>
      </c>
      <c r="V41" s="25">
        <v>0.55000000000000004</v>
      </c>
      <c r="W41" s="25">
        <v>0.25</v>
      </c>
      <c r="X41" s="25">
        <v>0.3</v>
      </c>
      <c r="Y41" s="25">
        <v>0.93</v>
      </c>
      <c r="Z41" s="25">
        <v>0.94</v>
      </c>
      <c r="AA41" s="25">
        <v>0.89</v>
      </c>
      <c r="AB41" s="25">
        <v>0.82</v>
      </c>
      <c r="AC41" s="25">
        <v>0.7</v>
      </c>
      <c r="AD41" s="25">
        <v>0.59</v>
      </c>
      <c r="AE41" s="25">
        <v>0.83</v>
      </c>
      <c r="AF41" s="25">
        <v>0.86</v>
      </c>
      <c r="AG41" s="25">
        <v>0.31</v>
      </c>
      <c r="AH41" s="25">
        <v>0.73</v>
      </c>
      <c r="AI41" s="25">
        <v>0.69</v>
      </c>
      <c r="AJ41" s="25">
        <v>0.91</v>
      </c>
      <c r="AK41" s="25">
        <v>0.97</v>
      </c>
      <c r="AL41" s="25">
        <v>0.88</v>
      </c>
      <c r="AM41" s="25">
        <v>0.93</v>
      </c>
      <c r="AN41" s="25">
        <v>0.96</v>
      </c>
      <c r="AO41" s="25">
        <v>1</v>
      </c>
      <c r="AP41" s="25"/>
      <c r="AQ41" s="25"/>
      <c r="AR41" s="25"/>
      <c r="AS41" s="25"/>
      <c r="AT41" s="25"/>
      <c r="AU41" s="25"/>
      <c r="AV41" s="25"/>
      <c r="AW41" s="25"/>
      <c r="AX41" s="25"/>
      <c r="AY41" s="25"/>
      <c r="AZ41" s="25"/>
      <c r="BA41" s="25"/>
      <c r="BB41" s="25"/>
      <c r="BC41" s="25"/>
      <c r="BD41" s="25"/>
      <c r="BE41" s="25"/>
      <c r="BF41" s="25"/>
      <c r="BG41" s="25"/>
      <c r="BH41" s="25"/>
      <c r="BI41" s="25"/>
    </row>
    <row r="42" spans="2:61" x14ac:dyDescent="0.35">
      <c r="B42" t="s">
        <v>182</v>
      </c>
      <c r="C42" s="25">
        <v>-0.09</v>
      </c>
      <c r="D42" s="25">
        <v>0.03</v>
      </c>
      <c r="E42" s="25">
        <v>-7.0000000000000007E-2</v>
      </c>
      <c r="F42" s="25">
        <v>0.01</v>
      </c>
      <c r="G42" s="25">
        <v>0.35</v>
      </c>
      <c r="H42" s="25">
        <v>0.33</v>
      </c>
      <c r="I42" s="25">
        <v>0.3</v>
      </c>
      <c r="J42" s="25">
        <v>0.2</v>
      </c>
      <c r="K42" s="25">
        <v>0.31</v>
      </c>
      <c r="L42" s="25">
        <v>0.6</v>
      </c>
      <c r="M42" s="25">
        <v>0.56000000000000005</v>
      </c>
      <c r="N42" s="25">
        <v>0.82</v>
      </c>
      <c r="O42" s="25">
        <v>0.69</v>
      </c>
      <c r="P42" s="25">
        <v>0.09</v>
      </c>
      <c r="Q42" s="25">
        <v>0.28999999999999998</v>
      </c>
      <c r="R42" s="25">
        <v>0.16</v>
      </c>
      <c r="S42" s="25">
        <v>0.36</v>
      </c>
      <c r="T42" s="25">
        <v>0.7</v>
      </c>
      <c r="U42" s="25">
        <v>0.62</v>
      </c>
      <c r="V42" s="25">
        <v>0.7</v>
      </c>
      <c r="W42" s="25">
        <v>0.31</v>
      </c>
      <c r="X42" s="25">
        <v>0.39</v>
      </c>
      <c r="Y42" s="25">
        <v>0.86</v>
      </c>
      <c r="Z42" s="25">
        <v>0.89</v>
      </c>
      <c r="AA42" s="25">
        <v>0.83</v>
      </c>
      <c r="AB42" s="25">
        <v>0.82</v>
      </c>
      <c r="AC42" s="25">
        <v>0.75</v>
      </c>
      <c r="AD42" s="25">
        <v>0.68</v>
      </c>
      <c r="AE42" s="25">
        <v>0.78</v>
      </c>
      <c r="AF42" s="25">
        <v>0.86</v>
      </c>
      <c r="AG42" s="25">
        <v>0.48</v>
      </c>
      <c r="AH42" s="25">
        <v>0.81</v>
      </c>
      <c r="AI42" s="25">
        <v>0.79</v>
      </c>
      <c r="AJ42" s="25">
        <v>0.9</v>
      </c>
      <c r="AK42" s="25">
        <v>0.83</v>
      </c>
      <c r="AL42" s="25">
        <v>0.88</v>
      </c>
      <c r="AM42" s="25">
        <v>0.84</v>
      </c>
      <c r="AN42" s="25">
        <v>0.77</v>
      </c>
      <c r="AO42" s="25">
        <v>0.8</v>
      </c>
      <c r="AP42" s="25">
        <v>1</v>
      </c>
      <c r="AQ42" s="25"/>
      <c r="AR42" s="25"/>
      <c r="AS42" s="25"/>
      <c r="AT42" s="25"/>
      <c r="AU42" s="25"/>
      <c r="AV42" s="25"/>
      <c r="AW42" s="25"/>
      <c r="AX42" s="25"/>
      <c r="AY42" s="25"/>
      <c r="AZ42" s="25"/>
      <c r="BA42" s="25"/>
      <c r="BB42" s="25"/>
      <c r="BC42" s="25"/>
      <c r="BD42" s="25"/>
      <c r="BE42" s="25"/>
      <c r="BF42" s="25"/>
      <c r="BG42" s="25"/>
      <c r="BH42" s="25"/>
      <c r="BI42" s="25"/>
    </row>
    <row r="43" spans="2:61" x14ac:dyDescent="0.35">
      <c r="B43" s="26" t="s">
        <v>183</v>
      </c>
      <c r="C43" s="25">
        <v>0.33</v>
      </c>
      <c r="D43" s="25">
        <v>0.18</v>
      </c>
      <c r="E43" s="25">
        <v>-0.27</v>
      </c>
      <c r="F43" s="25">
        <v>0.19</v>
      </c>
      <c r="G43" s="25">
        <v>0.08</v>
      </c>
      <c r="H43" s="25">
        <v>-0.13</v>
      </c>
      <c r="I43" s="25">
        <v>-0.09</v>
      </c>
      <c r="J43" s="25">
        <v>0.23</v>
      </c>
      <c r="K43" s="25">
        <v>-0.13</v>
      </c>
      <c r="L43" s="25">
        <v>0</v>
      </c>
      <c r="M43" s="25">
        <v>-0.02</v>
      </c>
      <c r="N43" s="25">
        <v>0.35</v>
      </c>
      <c r="O43" s="25">
        <v>0.44</v>
      </c>
      <c r="P43" s="25">
        <v>-0.19</v>
      </c>
      <c r="Q43" s="25">
        <v>-0.16</v>
      </c>
      <c r="R43" s="25">
        <v>-0.16</v>
      </c>
      <c r="S43" s="25">
        <v>-0.13</v>
      </c>
      <c r="T43" s="25">
        <v>0.11</v>
      </c>
      <c r="U43" s="25">
        <v>0.12</v>
      </c>
      <c r="V43" s="25">
        <v>0.22</v>
      </c>
      <c r="W43" s="25">
        <v>0.2</v>
      </c>
      <c r="X43" s="25">
        <v>0.34</v>
      </c>
      <c r="Y43" s="25">
        <v>0.35</v>
      </c>
      <c r="Z43" s="25">
        <v>0.33</v>
      </c>
      <c r="AA43" s="25">
        <v>0.28999999999999998</v>
      </c>
      <c r="AB43" s="25">
        <v>0.21</v>
      </c>
      <c r="AC43" s="25">
        <v>0.24</v>
      </c>
      <c r="AD43" s="25">
        <v>0.21</v>
      </c>
      <c r="AE43" s="25">
        <v>0.33</v>
      </c>
      <c r="AF43" s="25">
        <v>0.27</v>
      </c>
      <c r="AG43" s="25">
        <v>0.14000000000000001</v>
      </c>
      <c r="AH43" s="25">
        <v>0.28999999999999998</v>
      </c>
      <c r="AI43" s="25">
        <v>0.27</v>
      </c>
      <c r="AJ43" s="25">
        <v>0.32</v>
      </c>
      <c r="AK43" s="25">
        <v>0.33</v>
      </c>
      <c r="AL43" s="25">
        <v>0.32</v>
      </c>
      <c r="AM43" s="25">
        <v>0.31</v>
      </c>
      <c r="AN43" s="25">
        <v>0.36</v>
      </c>
      <c r="AO43" s="25">
        <v>0.32</v>
      </c>
      <c r="AP43" s="25">
        <v>0.24</v>
      </c>
      <c r="AQ43" s="25">
        <v>1</v>
      </c>
      <c r="AR43" s="25"/>
      <c r="AS43" s="25"/>
      <c r="AT43" s="25"/>
      <c r="AU43" s="25"/>
      <c r="AV43" s="25"/>
      <c r="AW43" s="25"/>
      <c r="AX43" s="25"/>
      <c r="AY43" s="25"/>
      <c r="AZ43" s="25"/>
      <c r="BA43" s="25"/>
      <c r="BB43" s="25"/>
      <c r="BC43" s="25"/>
      <c r="BD43" s="25"/>
      <c r="BE43" s="25"/>
      <c r="BF43" s="25"/>
      <c r="BG43" s="25"/>
      <c r="BH43" s="25"/>
      <c r="BI43" s="25"/>
    </row>
    <row r="44" spans="2:61" x14ac:dyDescent="0.35">
      <c r="B44" t="s">
        <v>184</v>
      </c>
      <c r="C44" s="25">
        <v>0.33</v>
      </c>
      <c r="D44" s="25">
        <v>0.18</v>
      </c>
      <c r="E44" s="25">
        <v>-0.27</v>
      </c>
      <c r="F44" s="25">
        <v>0.19</v>
      </c>
      <c r="G44" s="25">
        <v>0.08</v>
      </c>
      <c r="H44" s="25">
        <v>-0.13</v>
      </c>
      <c r="I44" s="25">
        <v>-0.09</v>
      </c>
      <c r="J44" s="25">
        <v>0.23</v>
      </c>
      <c r="K44" s="25">
        <v>-0.13</v>
      </c>
      <c r="L44" s="25">
        <v>0</v>
      </c>
      <c r="M44" s="25">
        <v>-0.02</v>
      </c>
      <c r="N44" s="25">
        <v>0.35</v>
      </c>
      <c r="O44" s="25">
        <v>0.44</v>
      </c>
      <c r="P44" s="25">
        <v>-0.19</v>
      </c>
      <c r="Q44" s="25">
        <v>-0.16</v>
      </c>
      <c r="R44" s="25">
        <v>-0.16</v>
      </c>
      <c r="S44" s="25">
        <v>-0.13</v>
      </c>
      <c r="T44" s="25">
        <v>0.11</v>
      </c>
      <c r="U44" s="25">
        <v>0.12</v>
      </c>
      <c r="V44" s="25">
        <v>0.22</v>
      </c>
      <c r="W44" s="25">
        <v>0.2</v>
      </c>
      <c r="X44" s="25">
        <v>0.34</v>
      </c>
      <c r="Y44" s="25">
        <v>0.35</v>
      </c>
      <c r="Z44" s="25">
        <v>0.33</v>
      </c>
      <c r="AA44" s="25">
        <v>0.28999999999999998</v>
      </c>
      <c r="AB44" s="25">
        <v>0.21</v>
      </c>
      <c r="AC44" s="25">
        <v>0.24</v>
      </c>
      <c r="AD44" s="25">
        <v>0.21</v>
      </c>
      <c r="AE44" s="25">
        <v>0.33</v>
      </c>
      <c r="AF44" s="25">
        <v>0.27</v>
      </c>
      <c r="AG44" s="25">
        <v>0.14000000000000001</v>
      </c>
      <c r="AH44" s="25">
        <v>0.28999999999999998</v>
      </c>
      <c r="AI44" s="25">
        <v>0.27</v>
      </c>
      <c r="AJ44" s="25">
        <v>0.32</v>
      </c>
      <c r="AK44" s="25">
        <v>0.33</v>
      </c>
      <c r="AL44" s="25">
        <v>0.32</v>
      </c>
      <c r="AM44" s="25">
        <v>0.31</v>
      </c>
      <c r="AN44" s="25">
        <v>0.36</v>
      </c>
      <c r="AO44" s="25">
        <v>0.32</v>
      </c>
      <c r="AP44" s="25">
        <v>0.24</v>
      </c>
      <c r="AQ44" s="25">
        <v>1</v>
      </c>
      <c r="AR44" s="25">
        <v>1</v>
      </c>
      <c r="AS44" s="25"/>
      <c r="AT44" s="25"/>
      <c r="AU44" s="25"/>
      <c r="AV44" s="25"/>
      <c r="AW44" s="25"/>
      <c r="AX44" s="25"/>
      <c r="AY44" s="25"/>
      <c r="AZ44" s="25"/>
      <c r="BA44" s="25"/>
      <c r="BB44" s="25"/>
      <c r="BC44" s="25"/>
      <c r="BD44" s="25"/>
      <c r="BE44" s="25"/>
      <c r="BF44" s="25"/>
      <c r="BG44" s="25"/>
      <c r="BH44" s="25"/>
      <c r="BI44" s="25"/>
    </row>
    <row r="45" spans="2:61" x14ac:dyDescent="0.35">
      <c r="B45" t="s">
        <v>185</v>
      </c>
      <c r="C45" s="25">
        <v>0.37</v>
      </c>
      <c r="D45" s="25">
        <v>0.09</v>
      </c>
      <c r="E45" s="25">
        <v>-0.3</v>
      </c>
      <c r="F45" s="25">
        <v>0.27</v>
      </c>
      <c r="G45" s="25">
        <v>0.2</v>
      </c>
      <c r="H45" s="25">
        <v>-0.08</v>
      </c>
      <c r="I45" s="25">
        <v>-0.04</v>
      </c>
      <c r="J45" s="25">
        <v>-0.12</v>
      </c>
      <c r="K45" s="25">
        <v>-0.11</v>
      </c>
      <c r="L45" s="25">
        <v>0.15</v>
      </c>
      <c r="M45" s="25">
        <v>0.08</v>
      </c>
      <c r="N45" s="25">
        <v>0.51</v>
      </c>
      <c r="O45" s="25">
        <v>0.53</v>
      </c>
      <c r="P45" s="25">
        <v>-0.21</v>
      </c>
      <c r="Q45" s="25">
        <v>0.05</v>
      </c>
      <c r="R45" s="25">
        <v>-0.15</v>
      </c>
      <c r="S45" s="25">
        <v>0.12</v>
      </c>
      <c r="T45" s="25">
        <v>0.3</v>
      </c>
      <c r="U45" s="25">
        <v>0.37</v>
      </c>
      <c r="V45" s="25">
        <v>0.41</v>
      </c>
      <c r="W45" s="25">
        <v>0.06</v>
      </c>
      <c r="X45" s="25">
        <v>0.36</v>
      </c>
      <c r="Y45" s="25">
        <v>0.53</v>
      </c>
      <c r="Z45" s="25">
        <v>0.5</v>
      </c>
      <c r="AA45" s="25">
        <v>0.43</v>
      </c>
      <c r="AB45" s="25">
        <v>0.49</v>
      </c>
      <c r="AC45" s="25">
        <v>0.4</v>
      </c>
      <c r="AD45" s="25">
        <v>0.48</v>
      </c>
      <c r="AE45" s="25">
        <v>0.56999999999999995</v>
      </c>
      <c r="AF45" s="25">
        <v>0.53</v>
      </c>
      <c r="AG45" s="25">
        <v>0.41</v>
      </c>
      <c r="AH45" s="25">
        <v>0.6</v>
      </c>
      <c r="AI45" s="25">
        <v>0.56999999999999995</v>
      </c>
      <c r="AJ45" s="25">
        <v>0.56999999999999995</v>
      </c>
      <c r="AK45" s="25">
        <v>0.47</v>
      </c>
      <c r="AL45" s="25">
        <v>0.52</v>
      </c>
      <c r="AM45" s="25">
        <v>0.48</v>
      </c>
      <c r="AN45" s="25">
        <v>0.43</v>
      </c>
      <c r="AO45" s="25">
        <v>0.43</v>
      </c>
      <c r="AP45" s="25">
        <v>0.54</v>
      </c>
      <c r="AQ45" s="25">
        <v>0.66</v>
      </c>
      <c r="AR45" s="25">
        <v>0.66</v>
      </c>
      <c r="AS45" s="25">
        <v>1</v>
      </c>
      <c r="AT45" s="25"/>
      <c r="AU45" s="25"/>
      <c r="AV45" s="25"/>
      <c r="AW45" s="25"/>
      <c r="AX45" s="25"/>
      <c r="AY45" s="25"/>
      <c r="AZ45" s="25"/>
      <c r="BA45" s="25"/>
      <c r="BB45" s="25"/>
      <c r="BC45" s="25"/>
      <c r="BD45" s="25"/>
      <c r="BE45" s="25"/>
      <c r="BF45" s="25"/>
      <c r="BG45" s="25"/>
      <c r="BH45" s="25"/>
      <c r="BI45" s="25"/>
    </row>
    <row r="46" spans="2:61" x14ac:dyDescent="0.35">
      <c r="B46" t="s">
        <v>186</v>
      </c>
      <c r="C46" s="25">
        <v>0.2</v>
      </c>
      <c r="D46" s="25">
        <v>0.09</v>
      </c>
      <c r="E46" s="25">
        <v>-0.25</v>
      </c>
      <c r="F46" s="25">
        <v>0.23</v>
      </c>
      <c r="G46" s="25">
        <v>0.25</v>
      </c>
      <c r="H46" s="25">
        <v>0.04</v>
      </c>
      <c r="I46" s="25">
        <v>7.0000000000000007E-2</v>
      </c>
      <c r="J46" s="25">
        <v>0.03</v>
      </c>
      <c r="K46" s="25">
        <v>0.02</v>
      </c>
      <c r="L46" s="25">
        <v>0.33</v>
      </c>
      <c r="M46" s="25">
        <v>0.26</v>
      </c>
      <c r="N46" s="25">
        <v>0.66</v>
      </c>
      <c r="O46" s="25">
        <v>0.64</v>
      </c>
      <c r="P46" s="25">
        <v>-0.19</v>
      </c>
      <c r="Q46" s="25">
        <v>0.15</v>
      </c>
      <c r="R46" s="25">
        <v>-0.13</v>
      </c>
      <c r="S46" s="25">
        <v>0.23</v>
      </c>
      <c r="T46" s="25">
        <v>0.48</v>
      </c>
      <c r="U46" s="25">
        <v>0.51</v>
      </c>
      <c r="V46" s="25">
        <v>0.55000000000000004</v>
      </c>
      <c r="W46" s="25">
        <v>0.15</v>
      </c>
      <c r="X46" s="25">
        <v>0.49</v>
      </c>
      <c r="Y46" s="25">
        <v>0.6</v>
      </c>
      <c r="Z46" s="25">
        <v>0.63</v>
      </c>
      <c r="AA46" s="25">
        <v>0.54</v>
      </c>
      <c r="AB46" s="25">
        <v>0.62</v>
      </c>
      <c r="AC46" s="25">
        <v>0.52</v>
      </c>
      <c r="AD46" s="25">
        <v>0.64</v>
      </c>
      <c r="AE46" s="25">
        <v>0.7</v>
      </c>
      <c r="AF46" s="25">
        <v>0.68</v>
      </c>
      <c r="AG46" s="25">
        <v>0.36</v>
      </c>
      <c r="AH46" s="25">
        <v>0.7</v>
      </c>
      <c r="AI46" s="25">
        <v>0.68</v>
      </c>
      <c r="AJ46" s="25">
        <v>0.67</v>
      </c>
      <c r="AK46" s="25">
        <v>0.61</v>
      </c>
      <c r="AL46" s="25">
        <v>0.6</v>
      </c>
      <c r="AM46" s="25">
        <v>0.56999999999999995</v>
      </c>
      <c r="AN46" s="25">
        <v>0.61</v>
      </c>
      <c r="AO46" s="25">
        <v>0.64</v>
      </c>
      <c r="AP46" s="25">
        <v>0.61</v>
      </c>
      <c r="AQ46" s="25">
        <v>0.57999999999999996</v>
      </c>
      <c r="AR46" s="25">
        <v>0.57999999999999996</v>
      </c>
      <c r="AS46" s="25">
        <v>0.64</v>
      </c>
      <c r="AT46" s="25">
        <v>1</v>
      </c>
      <c r="AU46" s="25"/>
      <c r="AV46" s="25"/>
      <c r="AW46" s="25"/>
      <c r="AX46" s="25"/>
      <c r="AY46" s="25"/>
      <c r="AZ46" s="25"/>
      <c r="BA46" s="25"/>
      <c r="BB46" s="25"/>
      <c r="BC46" s="25"/>
      <c r="BD46" s="25"/>
      <c r="BE46" s="25"/>
      <c r="BF46" s="25"/>
      <c r="BG46" s="25"/>
      <c r="BH46" s="25"/>
      <c r="BI46" s="25"/>
    </row>
    <row r="47" spans="2:61" x14ac:dyDescent="0.35">
      <c r="B47" t="s">
        <v>187</v>
      </c>
      <c r="C47" s="25">
        <v>-0.02</v>
      </c>
      <c r="D47" s="25">
        <v>0.06</v>
      </c>
      <c r="E47" s="25">
        <v>0.1</v>
      </c>
      <c r="F47" s="25">
        <v>0.19</v>
      </c>
      <c r="G47" s="25">
        <v>0.38</v>
      </c>
      <c r="H47" s="25">
        <v>0.39</v>
      </c>
      <c r="I47" s="25">
        <v>0.38</v>
      </c>
      <c r="J47" s="25">
        <v>0.18</v>
      </c>
      <c r="K47" s="25">
        <v>0.4</v>
      </c>
      <c r="L47" s="25">
        <v>0.53</v>
      </c>
      <c r="M47" s="25">
        <v>0.54</v>
      </c>
      <c r="N47" s="25">
        <v>0.67</v>
      </c>
      <c r="O47" s="25">
        <v>0.42</v>
      </c>
      <c r="P47" s="25">
        <v>0.25</v>
      </c>
      <c r="Q47" s="25">
        <v>0.38</v>
      </c>
      <c r="R47" s="25">
        <v>0.3</v>
      </c>
      <c r="S47" s="25">
        <v>0.41</v>
      </c>
      <c r="T47" s="25">
        <v>0.61</v>
      </c>
      <c r="U47" s="25">
        <v>0.57999999999999996</v>
      </c>
      <c r="V47" s="25">
        <v>0.51</v>
      </c>
      <c r="W47" s="25">
        <v>0.32</v>
      </c>
      <c r="X47" s="25">
        <v>0.35</v>
      </c>
      <c r="Y47" s="25">
        <v>0.77</v>
      </c>
      <c r="Z47" s="25">
        <v>0.79</v>
      </c>
      <c r="AA47" s="25">
        <v>0.76</v>
      </c>
      <c r="AB47" s="25">
        <v>0.69</v>
      </c>
      <c r="AC47" s="25">
        <v>0.56999999999999995</v>
      </c>
      <c r="AD47" s="25">
        <v>0.47</v>
      </c>
      <c r="AE47" s="25">
        <v>0.64</v>
      </c>
      <c r="AF47" s="25">
        <v>0.71</v>
      </c>
      <c r="AG47" s="25">
        <v>0.17</v>
      </c>
      <c r="AH47" s="25">
        <v>0.59</v>
      </c>
      <c r="AI47" s="25">
        <v>0.56999999999999995</v>
      </c>
      <c r="AJ47" s="25">
        <v>0.75</v>
      </c>
      <c r="AK47" s="25">
        <v>0.78</v>
      </c>
      <c r="AL47" s="25">
        <v>0.74</v>
      </c>
      <c r="AM47" s="25">
        <v>0.78</v>
      </c>
      <c r="AN47" s="25">
        <v>0.83</v>
      </c>
      <c r="AO47" s="25">
        <v>0.81</v>
      </c>
      <c r="AP47" s="25">
        <v>0.66</v>
      </c>
      <c r="AQ47" s="25">
        <v>0.46</v>
      </c>
      <c r="AR47" s="25">
        <v>0.46</v>
      </c>
      <c r="AS47" s="25">
        <v>0.36</v>
      </c>
      <c r="AT47" s="25">
        <v>0.6</v>
      </c>
      <c r="AU47" s="25">
        <v>1</v>
      </c>
      <c r="AV47" s="25"/>
      <c r="AW47" s="25"/>
      <c r="AX47" s="25"/>
      <c r="AY47" s="25"/>
      <c r="AZ47" s="25"/>
      <c r="BA47" s="25"/>
      <c r="BB47" s="25"/>
      <c r="BC47" s="25"/>
      <c r="BD47" s="25"/>
      <c r="BE47" s="25"/>
      <c r="BF47" s="25"/>
      <c r="BG47" s="25"/>
      <c r="BH47" s="25"/>
      <c r="BI47" s="25"/>
    </row>
    <row r="48" spans="2:61" x14ac:dyDescent="0.35">
      <c r="B48" s="26" t="s">
        <v>188</v>
      </c>
      <c r="C48" s="25">
        <v>0.08</v>
      </c>
      <c r="D48" s="25">
        <v>0.02</v>
      </c>
      <c r="E48" s="25">
        <v>0.24</v>
      </c>
      <c r="F48" s="25">
        <v>0.24</v>
      </c>
      <c r="G48" s="25">
        <v>0.55000000000000004</v>
      </c>
      <c r="H48" s="25">
        <v>0.48</v>
      </c>
      <c r="I48" s="25">
        <v>0.5</v>
      </c>
      <c r="J48" s="25">
        <v>0.32</v>
      </c>
      <c r="K48" s="25">
        <v>0.38</v>
      </c>
      <c r="L48" s="25">
        <v>0.51</v>
      </c>
      <c r="M48" s="25">
        <v>0.45</v>
      </c>
      <c r="N48" s="25">
        <v>0.49</v>
      </c>
      <c r="O48" s="25">
        <v>0.43</v>
      </c>
      <c r="P48" s="25">
        <v>0.35</v>
      </c>
      <c r="Q48" s="25">
        <v>0.3</v>
      </c>
      <c r="R48" s="25">
        <v>0.37</v>
      </c>
      <c r="S48" s="25">
        <v>0.31</v>
      </c>
      <c r="T48" s="25">
        <v>0.56999999999999995</v>
      </c>
      <c r="U48" s="25">
        <v>0.41</v>
      </c>
      <c r="V48" s="25">
        <v>0.53</v>
      </c>
      <c r="W48" s="25">
        <v>0.51</v>
      </c>
      <c r="X48" s="25">
        <v>0.59</v>
      </c>
      <c r="Y48" s="25">
        <v>0.31</v>
      </c>
      <c r="Z48" s="25">
        <v>0.33</v>
      </c>
      <c r="AA48" s="25">
        <v>0.24</v>
      </c>
      <c r="AB48" s="25">
        <v>0.28999999999999998</v>
      </c>
      <c r="AC48" s="25">
        <v>0.15</v>
      </c>
      <c r="AD48" s="25">
        <v>0.3</v>
      </c>
      <c r="AE48" s="25">
        <v>0.28000000000000003</v>
      </c>
      <c r="AF48" s="25">
        <v>0.28999999999999998</v>
      </c>
      <c r="AG48" s="25">
        <v>0.23</v>
      </c>
      <c r="AH48" s="25">
        <v>0.37</v>
      </c>
      <c r="AI48" s="25">
        <v>0.35</v>
      </c>
      <c r="AJ48" s="25">
        <v>0.32</v>
      </c>
      <c r="AK48" s="25">
        <v>0.27</v>
      </c>
      <c r="AL48" s="25">
        <v>0.35</v>
      </c>
      <c r="AM48" s="25">
        <v>0.33</v>
      </c>
      <c r="AN48" s="25">
        <v>0.38</v>
      </c>
      <c r="AO48" s="25">
        <v>0.32</v>
      </c>
      <c r="AP48" s="25">
        <v>0.35</v>
      </c>
      <c r="AQ48" s="25">
        <v>0.31</v>
      </c>
      <c r="AR48" s="25">
        <v>0.31</v>
      </c>
      <c r="AS48" s="25">
        <v>0.31</v>
      </c>
      <c r="AT48" s="25">
        <v>0.42</v>
      </c>
      <c r="AU48" s="25">
        <v>0.41</v>
      </c>
      <c r="AV48" s="25">
        <v>1</v>
      </c>
      <c r="AW48" s="25"/>
      <c r="AX48" s="25"/>
      <c r="AY48" s="25"/>
      <c r="AZ48" s="25"/>
      <c r="BA48" s="25"/>
      <c r="BB48" s="25"/>
      <c r="BC48" s="25"/>
      <c r="BD48" s="25"/>
      <c r="BE48" s="25"/>
      <c r="BF48" s="25"/>
      <c r="BG48" s="25"/>
      <c r="BH48" s="25"/>
      <c r="BI48" s="25"/>
    </row>
    <row r="49" spans="2:61" x14ac:dyDescent="0.35">
      <c r="B49" t="s">
        <v>189</v>
      </c>
      <c r="C49" s="25">
        <v>0.19</v>
      </c>
      <c r="D49" s="25">
        <v>0.05</v>
      </c>
      <c r="E49" s="25">
        <v>-0.22</v>
      </c>
      <c r="F49" s="25">
        <v>0.24</v>
      </c>
      <c r="G49" s="25">
        <v>0.24</v>
      </c>
      <c r="H49" s="25">
        <v>0.04</v>
      </c>
      <c r="I49" s="25">
        <v>7.0000000000000007E-2</v>
      </c>
      <c r="J49" s="25">
        <v>0.02</v>
      </c>
      <c r="K49" s="25">
        <v>-0.02</v>
      </c>
      <c r="L49" s="25">
        <v>0.26</v>
      </c>
      <c r="M49" s="25">
        <v>0.2</v>
      </c>
      <c r="N49" s="25">
        <v>0.56999999999999995</v>
      </c>
      <c r="O49" s="25">
        <v>0.59</v>
      </c>
      <c r="P49" s="25">
        <v>-0.17</v>
      </c>
      <c r="Q49" s="25">
        <v>0.18</v>
      </c>
      <c r="R49" s="25">
        <v>-0.11</v>
      </c>
      <c r="S49" s="25">
        <v>0.27</v>
      </c>
      <c r="T49" s="25">
        <v>0.48</v>
      </c>
      <c r="U49" s="25">
        <v>0.52</v>
      </c>
      <c r="V49" s="25">
        <v>0.49</v>
      </c>
      <c r="W49" s="25">
        <v>0.13</v>
      </c>
      <c r="X49" s="25">
        <v>0.34</v>
      </c>
      <c r="Y49" s="25">
        <v>0.47</v>
      </c>
      <c r="Z49" s="25">
        <v>0.47</v>
      </c>
      <c r="AA49" s="25">
        <v>0.41</v>
      </c>
      <c r="AB49" s="25">
        <v>0.54</v>
      </c>
      <c r="AC49" s="25">
        <v>0.43</v>
      </c>
      <c r="AD49" s="25">
        <v>0.52</v>
      </c>
      <c r="AE49" s="25">
        <v>0.57999999999999996</v>
      </c>
      <c r="AF49" s="25">
        <v>0.55000000000000004</v>
      </c>
      <c r="AG49" s="25">
        <v>0.17</v>
      </c>
      <c r="AH49" s="25">
        <v>0.57999999999999996</v>
      </c>
      <c r="AI49" s="25">
        <v>0.52</v>
      </c>
      <c r="AJ49" s="25">
        <v>0.54</v>
      </c>
      <c r="AK49" s="25">
        <v>0.46</v>
      </c>
      <c r="AL49" s="25">
        <v>0.47</v>
      </c>
      <c r="AM49" s="25">
        <v>0.46</v>
      </c>
      <c r="AN49" s="25">
        <v>0.44</v>
      </c>
      <c r="AO49" s="25">
        <v>0.46</v>
      </c>
      <c r="AP49" s="25">
        <v>0.45</v>
      </c>
      <c r="AQ49" s="25">
        <v>0.32</v>
      </c>
      <c r="AR49" s="25">
        <v>0.32</v>
      </c>
      <c r="AS49" s="25">
        <v>0.47</v>
      </c>
      <c r="AT49" s="25">
        <v>0.55000000000000004</v>
      </c>
      <c r="AU49" s="25">
        <v>0.36</v>
      </c>
      <c r="AV49" s="25">
        <v>0.41</v>
      </c>
      <c r="AW49" s="25">
        <v>1</v>
      </c>
      <c r="AX49" s="25"/>
      <c r="AY49" s="25"/>
      <c r="AZ49" s="25"/>
      <c r="BA49" s="25"/>
      <c r="BB49" s="25"/>
      <c r="BC49" s="25"/>
      <c r="BD49" s="25"/>
      <c r="BE49" s="25"/>
      <c r="BF49" s="25"/>
      <c r="BG49" s="25"/>
      <c r="BH49" s="25"/>
      <c r="BI49" s="25"/>
    </row>
    <row r="50" spans="2:61" x14ac:dyDescent="0.35">
      <c r="B50" t="s">
        <v>190</v>
      </c>
      <c r="C50" s="25">
        <v>0.22</v>
      </c>
      <c r="D50" s="25">
        <v>0.15</v>
      </c>
      <c r="E50" s="25">
        <v>0.04</v>
      </c>
      <c r="F50" s="25">
        <v>0.06</v>
      </c>
      <c r="G50" s="25">
        <v>-0.06</v>
      </c>
      <c r="H50" s="25">
        <v>-0.09</v>
      </c>
      <c r="I50" s="25">
        <v>-0.05</v>
      </c>
      <c r="J50" s="25">
        <v>0.09</v>
      </c>
      <c r="K50" s="25">
        <v>-0.08</v>
      </c>
      <c r="L50" s="25">
        <v>-0.27</v>
      </c>
      <c r="M50" s="25">
        <v>-0.22</v>
      </c>
      <c r="N50" s="25">
        <v>0.2</v>
      </c>
      <c r="O50" s="25">
        <v>-0.12</v>
      </c>
      <c r="P50" s="25">
        <v>0</v>
      </c>
      <c r="Q50" s="25">
        <v>-7.0000000000000007E-2</v>
      </c>
      <c r="R50" s="25">
        <v>-0.04</v>
      </c>
      <c r="S50" s="25">
        <v>-0.11</v>
      </c>
      <c r="T50" s="25">
        <v>-0.25</v>
      </c>
      <c r="U50" s="25">
        <v>-0.1</v>
      </c>
      <c r="V50" s="25">
        <v>0.25</v>
      </c>
      <c r="W50" s="25">
        <v>-0.18</v>
      </c>
      <c r="X50" s="25">
        <v>0.04</v>
      </c>
      <c r="Y50" s="25">
        <v>-0.06</v>
      </c>
      <c r="Z50" s="25">
        <v>-0.11</v>
      </c>
      <c r="AA50" s="25">
        <v>-0.08</v>
      </c>
      <c r="AB50" s="25">
        <v>7.0000000000000007E-2</v>
      </c>
      <c r="AC50" s="25">
        <v>-0.24</v>
      </c>
      <c r="AD50" s="25">
        <v>0.09</v>
      </c>
      <c r="AE50" s="25">
        <v>-0.12</v>
      </c>
      <c r="AF50" s="25">
        <v>-0.12</v>
      </c>
      <c r="AG50" s="25">
        <v>-0.14000000000000001</v>
      </c>
      <c r="AH50" s="25">
        <v>0.13</v>
      </c>
      <c r="AI50" s="25">
        <v>-0.12</v>
      </c>
      <c r="AJ50" s="25">
        <v>-0.1</v>
      </c>
      <c r="AK50" s="25">
        <v>0.09</v>
      </c>
      <c r="AL50" s="25">
        <v>-0.08</v>
      </c>
      <c r="AM50" s="25">
        <v>0.05</v>
      </c>
      <c r="AN50" s="25">
        <v>-0.03</v>
      </c>
      <c r="AO50" s="25">
        <v>-0.08</v>
      </c>
      <c r="AP50" s="25">
        <v>0.25</v>
      </c>
      <c r="AQ50" s="25">
        <v>0.18</v>
      </c>
      <c r="AR50" s="25">
        <v>0.18</v>
      </c>
      <c r="AS50" s="25">
        <v>-0.01</v>
      </c>
      <c r="AT50" s="25">
        <v>0.01</v>
      </c>
      <c r="AU50" s="25">
        <v>0.1</v>
      </c>
      <c r="AV50" s="25">
        <v>0.1</v>
      </c>
      <c r="AW50" s="25">
        <v>0.05</v>
      </c>
      <c r="AX50" s="25">
        <v>1</v>
      </c>
      <c r="AY50" s="25"/>
      <c r="AZ50" s="25"/>
      <c r="BA50" s="25"/>
      <c r="BB50" s="25"/>
      <c r="BC50" s="25"/>
      <c r="BD50" s="25"/>
      <c r="BE50" s="25"/>
      <c r="BF50" s="25"/>
      <c r="BG50" s="25"/>
      <c r="BH50" s="25"/>
      <c r="BI50" s="25"/>
    </row>
    <row r="51" spans="2:61" x14ac:dyDescent="0.35">
      <c r="B51" t="s">
        <v>191</v>
      </c>
      <c r="C51" s="25">
        <v>-0.05</v>
      </c>
      <c r="D51" s="25">
        <v>0.18</v>
      </c>
      <c r="E51" s="25">
        <v>-0.08</v>
      </c>
      <c r="F51" s="25">
        <v>0.17</v>
      </c>
      <c r="G51" s="25">
        <v>0.17</v>
      </c>
      <c r="H51" s="25">
        <v>0.09</v>
      </c>
      <c r="I51" s="25">
        <v>0.11</v>
      </c>
      <c r="J51" s="25">
        <v>0.13</v>
      </c>
      <c r="K51" s="25">
        <v>0.04</v>
      </c>
      <c r="L51" s="25">
        <v>0.26</v>
      </c>
      <c r="M51" s="25">
        <v>0.22</v>
      </c>
      <c r="N51" s="25">
        <v>0.38</v>
      </c>
      <c r="O51" s="25">
        <v>0.3</v>
      </c>
      <c r="P51" s="25">
        <v>-7.0000000000000007E-2</v>
      </c>
      <c r="Q51" s="25">
        <v>0.24</v>
      </c>
      <c r="R51" s="25">
        <v>-0.02</v>
      </c>
      <c r="S51" s="25">
        <v>0.31</v>
      </c>
      <c r="T51" s="25">
        <v>0.41</v>
      </c>
      <c r="U51" s="25">
        <v>0.51</v>
      </c>
      <c r="V51" s="25">
        <v>0.36</v>
      </c>
      <c r="W51" s="25">
        <v>0.13</v>
      </c>
      <c r="X51" s="25">
        <v>0.14000000000000001</v>
      </c>
      <c r="Y51" s="25">
        <v>0.46</v>
      </c>
      <c r="Z51" s="25">
        <v>0.48</v>
      </c>
      <c r="AA51" s="25">
        <v>0.46</v>
      </c>
      <c r="AB51" s="25">
        <v>0.56999999999999995</v>
      </c>
      <c r="AC51" s="25">
        <v>0.39</v>
      </c>
      <c r="AD51" s="25">
        <v>0.53</v>
      </c>
      <c r="AE51" s="25">
        <v>0.54</v>
      </c>
      <c r="AF51" s="25">
        <v>0.56000000000000005</v>
      </c>
      <c r="AG51" s="25">
        <v>0.34</v>
      </c>
      <c r="AH51" s="25">
        <v>0.54</v>
      </c>
      <c r="AI51" s="25">
        <v>0.5</v>
      </c>
      <c r="AJ51" s="25">
        <v>0.53</v>
      </c>
      <c r="AK51" s="25">
        <v>0.47</v>
      </c>
      <c r="AL51" s="25">
        <v>0.46</v>
      </c>
      <c r="AM51" s="25">
        <v>0.46</v>
      </c>
      <c r="AN51" s="25">
        <v>0.47</v>
      </c>
      <c r="AO51" s="25">
        <v>0.48</v>
      </c>
      <c r="AP51" s="25">
        <v>0.41</v>
      </c>
      <c r="AQ51" s="25">
        <v>0.01</v>
      </c>
      <c r="AR51" s="25">
        <v>0.01</v>
      </c>
      <c r="AS51" s="25">
        <v>0.25</v>
      </c>
      <c r="AT51" s="25">
        <v>0.42</v>
      </c>
      <c r="AU51" s="25">
        <v>0.35</v>
      </c>
      <c r="AV51" s="25">
        <v>0.09</v>
      </c>
      <c r="AW51" s="25">
        <v>0.45</v>
      </c>
      <c r="AX51" s="25">
        <v>0.01</v>
      </c>
      <c r="AY51" s="25">
        <v>1</v>
      </c>
      <c r="AZ51" s="25"/>
      <c r="BA51" s="25"/>
      <c r="BB51" s="25"/>
      <c r="BC51" s="25"/>
      <c r="BD51" s="25"/>
      <c r="BE51" s="25"/>
      <c r="BF51" s="25"/>
      <c r="BG51" s="25"/>
      <c r="BH51" s="25"/>
      <c r="BI51" s="25"/>
    </row>
    <row r="52" spans="2:61" x14ac:dyDescent="0.35">
      <c r="B52" t="s">
        <v>192</v>
      </c>
      <c r="C52" s="25">
        <v>0.27</v>
      </c>
      <c r="D52" s="25">
        <v>0.03</v>
      </c>
      <c r="E52" s="25">
        <v>-0.17</v>
      </c>
      <c r="F52" s="25">
        <v>0.23</v>
      </c>
      <c r="G52" s="25">
        <v>0.26</v>
      </c>
      <c r="H52" s="25">
        <v>-0.01</v>
      </c>
      <c r="I52" s="25">
        <v>-0.02</v>
      </c>
      <c r="J52" s="25">
        <v>0.02</v>
      </c>
      <c r="K52" s="25">
        <v>-0.02</v>
      </c>
      <c r="L52" s="25">
        <v>0.19</v>
      </c>
      <c r="M52" s="25">
        <v>0.16</v>
      </c>
      <c r="N52" s="25">
        <v>0.44</v>
      </c>
      <c r="O52" s="25">
        <v>0.41</v>
      </c>
      <c r="P52" s="25">
        <v>-0.22</v>
      </c>
      <c r="Q52" s="25">
        <v>0.2</v>
      </c>
      <c r="R52" s="25">
        <v>-0.18</v>
      </c>
      <c r="S52" s="25">
        <v>0.28000000000000003</v>
      </c>
      <c r="T52" s="25">
        <v>0.33</v>
      </c>
      <c r="U52" s="25">
        <v>0.45</v>
      </c>
      <c r="V52" s="25">
        <v>0.34</v>
      </c>
      <c r="W52" s="25">
        <v>0.05</v>
      </c>
      <c r="X52" s="25">
        <v>0.19</v>
      </c>
      <c r="Y52" s="25">
        <v>0.44</v>
      </c>
      <c r="Z52" s="25">
        <v>0.46</v>
      </c>
      <c r="AA52" s="25">
        <v>0.38</v>
      </c>
      <c r="AB52" s="25">
        <v>0.46</v>
      </c>
      <c r="AC52" s="25">
        <v>0.38</v>
      </c>
      <c r="AD52" s="25">
        <v>0.42</v>
      </c>
      <c r="AE52" s="25">
        <v>0.59</v>
      </c>
      <c r="AF52" s="25">
        <v>0.52</v>
      </c>
      <c r="AG52" s="25">
        <v>0.19</v>
      </c>
      <c r="AH52" s="25">
        <v>0.56000000000000005</v>
      </c>
      <c r="AI52" s="25">
        <v>0.48</v>
      </c>
      <c r="AJ52" s="25">
        <v>0.52</v>
      </c>
      <c r="AK52" s="25">
        <v>0.42</v>
      </c>
      <c r="AL52" s="25">
        <v>0.44</v>
      </c>
      <c r="AM52" s="25">
        <v>0.41</v>
      </c>
      <c r="AN52" s="25">
        <v>0.4</v>
      </c>
      <c r="AO52" s="25">
        <v>0.46</v>
      </c>
      <c r="AP52" s="25">
        <v>0.43</v>
      </c>
      <c r="AQ52" s="25">
        <v>0.35</v>
      </c>
      <c r="AR52" s="25">
        <v>0.35</v>
      </c>
      <c r="AS52" s="25">
        <v>0.55000000000000004</v>
      </c>
      <c r="AT52" s="25">
        <v>0.56000000000000005</v>
      </c>
      <c r="AU52" s="25">
        <v>0.3</v>
      </c>
      <c r="AV52" s="25">
        <v>0.12</v>
      </c>
      <c r="AW52" s="25">
        <v>0.44</v>
      </c>
      <c r="AX52" s="25">
        <v>-0.12</v>
      </c>
      <c r="AY52" s="25">
        <v>0.4</v>
      </c>
      <c r="AZ52" s="25">
        <v>1</v>
      </c>
      <c r="BA52" s="25"/>
      <c r="BB52" s="25"/>
      <c r="BC52" s="25"/>
      <c r="BD52" s="25"/>
      <c r="BE52" s="25"/>
      <c r="BF52" s="25"/>
      <c r="BG52" s="25"/>
      <c r="BH52" s="25"/>
      <c r="BI52" s="25"/>
    </row>
    <row r="53" spans="2:61" x14ac:dyDescent="0.35">
      <c r="B53" t="s">
        <v>193</v>
      </c>
      <c r="C53" s="25">
        <v>-0.01</v>
      </c>
      <c r="D53" s="25">
        <v>0.1</v>
      </c>
      <c r="E53" s="25">
        <v>0.36</v>
      </c>
      <c r="F53" s="25">
        <v>0.3</v>
      </c>
      <c r="G53" s="25">
        <v>0.47</v>
      </c>
      <c r="H53" s="25">
        <v>0.39</v>
      </c>
      <c r="I53" s="25">
        <v>0.33</v>
      </c>
      <c r="J53" s="25">
        <v>0.37</v>
      </c>
      <c r="K53" s="25">
        <v>0.34</v>
      </c>
      <c r="L53" s="25">
        <v>0.36</v>
      </c>
      <c r="M53" s="25">
        <v>0.32</v>
      </c>
      <c r="N53" s="25">
        <v>0.13</v>
      </c>
      <c r="O53" s="25">
        <v>0.04</v>
      </c>
      <c r="P53" s="25">
        <v>0.28000000000000003</v>
      </c>
      <c r="Q53" s="25">
        <v>0.51</v>
      </c>
      <c r="R53" s="25">
        <v>0.22</v>
      </c>
      <c r="S53" s="25">
        <v>0.5</v>
      </c>
      <c r="T53" s="25">
        <v>0.33</v>
      </c>
      <c r="U53" s="25">
        <v>0.39</v>
      </c>
      <c r="V53" s="25">
        <v>0.31</v>
      </c>
      <c r="W53" s="25">
        <v>0.24</v>
      </c>
      <c r="X53" s="25">
        <v>0.16</v>
      </c>
      <c r="Y53" s="25">
        <v>0.04</v>
      </c>
      <c r="Z53" s="25">
        <v>0.04</v>
      </c>
      <c r="AA53" s="25">
        <v>-0.03</v>
      </c>
      <c r="AB53" s="25">
        <v>0.11</v>
      </c>
      <c r="AC53" s="25">
        <v>0.05</v>
      </c>
      <c r="AD53" s="25">
        <v>0.22</v>
      </c>
      <c r="AE53" s="25">
        <v>0.13</v>
      </c>
      <c r="AF53" s="25">
        <v>0.13</v>
      </c>
      <c r="AG53" s="25">
        <v>0.2</v>
      </c>
      <c r="AH53" s="25">
        <v>0.25</v>
      </c>
      <c r="AI53" s="25">
        <v>0.22</v>
      </c>
      <c r="AJ53" s="25">
        <v>0.11</v>
      </c>
      <c r="AK53" s="25">
        <v>0</v>
      </c>
      <c r="AL53" s="25">
        <v>0.06</v>
      </c>
      <c r="AM53" s="25">
        <v>0.06</v>
      </c>
      <c r="AN53" s="25">
        <v>0.08</v>
      </c>
      <c r="AO53" s="25">
        <v>0.05</v>
      </c>
      <c r="AP53" s="25">
        <v>0.12</v>
      </c>
      <c r="AQ53" s="25">
        <v>0.08</v>
      </c>
      <c r="AR53" s="25">
        <v>0.08</v>
      </c>
      <c r="AS53" s="25">
        <v>0.1</v>
      </c>
      <c r="AT53" s="25">
        <v>0.23</v>
      </c>
      <c r="AU53" s="25">
        <v>0.09</v>
      </c>
      <c r="AV53" s="25">
        <v>0.39</v>
      </c>
      <c r="AW53" s="25">
        <v>0.17</v>
      </c>
      <c r="AX53" s="25">
        <v>0.08</v>
      </c>
      <c r="AY53" s="25">
        <v>0.23</v>
      </c>
      <c r="AZ53" s="25">
        <v>0.35</v>
      </c>
      <c r="BA53" s="25">
        <v>1</v>
      </c>
      <c r="BB53" s="25"/>
      <c r="BC53" s="25"/>
      <c r="BD53" s="25"/>
      <c r="BE53" s="25"/>
      <c r="BF53" s="25"/>
      <c r="BG53" s="25"/>
      <c r="BH53" s="25"/>
      <c r="BI53" s="25"/>
    </row>
    <row r="54" spans="2:61" x14ac:dyDescent="0.35">
      <c r="B54" s="26" t="s">
        <v>2</v>
      </c>
      <c r="C54" s="25">
        <v>0.09</v>
      </c>
      <c r="D54" s="25">
        <v>0</v>
      </c>
      <c r="E54" s="25">
        <v>-0.33</v>
      </c>
      <c r="F54" s="25">
        <v>0.37</v>
      </c>
      <c r="G54" s="25">
        <v>0.18</v>
      </c>
      <c r="H54" s="25">
        <v>0</v>
      </c>
      <c r="I54" s="25">
        <v>0.02</v>
      </c>
      <c r="J54" s="25">
        <v>0.02</v>
      </c>
      <c r="K54" s="25">
        <v>-0.06</v>
      </c>
      <c r="L54" s="25">
        <v>0.36</v>
      </c>
      <c r="M54" s="25">
        <v>0.26</v>
      </c>
      <c r="N54" s="25">
        <v>0.72</v>
      </c>
      <c r="O54" s="25">
        <v>0.68</v>
      </c>
      <c r="P54" s="25">
        <v>-0.24</v>
      </c>
      <c r="Q54" s="25">
        <v>0.09</v>
      </c>
      <c r="R54" s="25">
        <v>-0.15</v>
      </c>
      <c r="S54" s="25">
        <v>0.2</v>
      </c>
      <c r="T54" s="25">
        <v>0.59</v>
      </c>
      <c r="U54" s="25">
        <v>0.6</v>
      </c>
      <c r="V54" s="25">
        <v>0.62</v>
      </c>
      <c r="W54" s="25">
        <v>0.13</v>
      </c>
      <c r="X54" s="25">
        <v>0.38</v>
      </c>
      <c r="Y54" s="25">
        <v>0.78</v>
      </c>
      <c r="Z54" s="25">
        <v>0.8</v>
      </c>
      <c r="AA54" s="25">
        <v>0.75</v>
      </c>
      <c r="AB54" s="25">
        <v>0.77</v>
      </c>
      <c r="AC54" s="25">
        <v>0.61</v>
      </c>
      <c r="AD54" s="25">
        <v>0.68</v>
      </c>
      <c r="AE54" s="25">
        <v>0.79</v>
      </c>
      <c r="AF54" s="25">
        <v>0.8</v>
      </c>
      <c r="AG54" s="25">
        <v>0.5</v>
      </c>
      <c r="AH54" s="25">
        <v>0.8</v>
      </c>
      <c r="AI54" s="25">
        <v>0.77</v>
      </c>
      <c r="AJ54" s="25">
        <v>0.83</v>
      </c>
      <c r="AK54" s="25">
        <v>0.77</v>
      </c>
      <c r="AL54" s="25">
        <v>0.79</v>
      </c>
      <c r="AM54" s="25">
        <v>0.77</v>
      </c>
      <c r="AN54" s="25">
        <v>0.72</v>
      </c>
      <c r="AO54" s="25">
        <v>0.74</v>
      </c>
      <c r="AP54" s="25">
        <v>0.81</v>
      </c>
      <c r="AQ54" s="25">
        <v>0.34</v>
      </c>
      <c r="AR54" s="25">
        <v>0.34</v>
      </c>
      <c r="AS54" s="25">
        <v>0.63</v>
      </c>
      <c r="AT54" s="25">
        <v>0.7</v>
      </c>
      <c r="AU54" s="25">
        <v>0.53</v>
      </c>
      <c r="AV54" s="25">
        <v>0.35</v>
      </c>
      <c r="AW54" s="25">
        <v>0.62</v>
      </c>
      <c r="AX54" s="25">
        <v>-0.19</v>
      </c>
      <c r="AY54" s="25">
        <v>0.59</v>
      </c>
      <c r="AZ54" s="25">
        <v>0.55000000000000004</v>
      </c>
      <c r="BA54" s="25">
        <v>0.11</v>
      </c>
      <c r="BB54" s="25">
        <v>1</v>
      </c>
      <c r="BC54" s="25"/>
      <c r="BD54" s="25"/>
      <c r="BE54" s="25"/>
      <c r="BF54" s="25"/>
      <c r="BG54" s="25"/>
      <c r="BH54" s="25"/>
      <c r="BI54" s="25"/>
    </row>
    <row r="55" spans="2:61" x14ac:dyDescent="0.35">
      <c r="B55" t="s">
        <v>194</v>
      </c>
      <c r="C55" s="25">
        <v>-0.06</v>
      </c>
      <c r="D55" s="25">
        <v>7.0000000000000007E-2</v>
      </c>
      <c r="E55" s="25">
        <v>-0.24</v>
      </c>
      <c r="F55" s="25">
        <v>0.24</v>
      </c>
      <c r="G55" s="25">
        <v>0.16</v>
      </c>
      <c r="H55" s="25">
        <v>0.03</v>
      </c>
      <c r="I55" s="25">
        <v>0.05</v>
      </c>
      <c r="J55" s="25">
        <v>0.03</v>
      </c>
      <c r="K55" s="25">
        <v>-0.02</v>
      </c>
      <c r="L55" s="25">
        <v>0.27</v>
      </c>
      <c r="M55" s="25">
        <v>0.2</v>
      </c>
      <c r="N55" s="25">
        <v>0.54</v>
      </c>
      <c r="O55" s="25">
        <v>0.51</v>
      </c>
      <c r="P55" s="25">
        <v>-0.11</v>
      </c>
      <c r="Q55" s="25">
        <v>0.02</v>
      </c>
      <c r="R55" s="25">
        <v>-0.03</v>
      </c>
      <c r="S55" s="25">
        <v>0.1</v>
      </c>
      <c r="T55" s="25">
        <v>0.45</v>
      </c>
      <c r="U55" s="25">
        <v>0.4</v>
      </c>
      <c r="V55" s="25">
        <v>0.47</v>
      </c>
      <c r="W55" s="25">
        <v>0.12</v>
      </c>
      <c r="X55" s="25">
        <v>0.33</v>
      </c>
      <c r="Y55" s="25">
        <v>0.64</v>
      </c>
      <c r="Z55" s="25">
        <v>0.67</v>
      </c>
      <c r="AA55" s="25">
        <v>0.7</v>
      </c>
      <c r="AB55" s="25">
        <v>0.55000000000000004</v>
      </c>
      <c r="AC55" s="25">
        <v>0.51</v>
      </c>
      <c r="AD55" s="25">
        <v>0.5</v>
      </c>
      <c r="AE55" s="25">
        <v>0.55000000000000004</v>
      </c>
      <c r="AF55" s="25">
        <v>0.57999999999999996</v>
      </c>
      <c r="AG55" s="25">
        <v>0.47</v>
      </c>
      <c r="AH55" s="25">
        <v>0.61</v>
      </c>
      <c r="AI55" s="25">
        <v>0.6</v>
      </c>
      <c r="AJ55" s="25">
        <v>0.64</v>
      </c>
      <c r="AK55" s="25">
        <v>0.6</v>
      </c>
      <c r="AL55" s="25">
        <v>0.67</v>
      </c>
      <c r="AM55" s="25">
        <v>0.62</v>
      </c>
      <c r="AN55" s="25">
        <v>0.54</v>
      </c>
      <c r="AO55" s="25">
        <v>0.55000000000000004</v>
      </c>
      <c r="AP55" s="25">
        <v>0.73</v>
      </c>
      <c r="AQ55" s="25">
        <v>0.26</v>
      </c>
      <c r="AR55" s="25">
        <v>0.26</v>
      </c>
      <c r="AS55" s="25">
        <v>0.52</v>
      </c>
      <c r="AT55" s="25">
        <v>0.44</v>
      </c>
      <c r="AU55" s="25">
        <v>0.35</v>
      </c>
      <c r="AV55" s="25">
        <v>0.28999999999999998</v>
      </c>
      <c r="AW55" s="25">
        <v>0.42</v>
      </c>
      <c r="AX55" s="25">
        <v>-0.15</v>
      </c>
      <c r="AY55" s="25">
        <v>0.4</v>
      </c>
      <c r="AZ55" s="25">
        <v>0.3</v>
      </c>
      <c r="BA55" s="25">
        <v>0</v>
      </c>
      <c r="BB55" s="25">
        <v>0.76</v>
      </c>
      <c r="BC55" s="25">
        <v>1</v>
      </c>
      <c r="BD55" s="25"/>
      <c r="BE55" s="25"/>
      <c r="BF55" s="25"/>
      <c r="BG55" s="25"/>
      <c r="BH55" s="25"/>
      <c r="BI55" s="25"/>
    </row>
    <row r="56" spans="2:61" x14ac:dyDescent="0.35">
      <c r="B56" t="s">
        <v>195</v>
      </c>
      <c r="C56" s="25">
        <v>0.08</v>
      </c>
      <c r="D56" s="25">
        <v>0.04</v>
      </c>
      <c r="E56" s="25">
        <v>-0.3</v>
      </c>
      <c r="F56" s="25">
        <v>0.21</v>
      </c>
      <c r="G56" s="25">
        <v>0.2</v>
      </c>
      <c r="H56" s="25">
        <v>0.04</v>
      </c>
      <c r="I56" s="25">
        <v>0.02</v>
      </c>
      <c r="J56" s="25">
        <v>0.05</v>
      </c>
      <c r="K56" s="25">
        <v>0.06</v>
      </c>
      <c r="L56" s="25">
        <v>0.35</v>
      </c>
      <c r="M56" s="25">
        <v>0.31</v>
      </c>
      <c r="N56" s="25">
        <v>0.61</v>
      </c>
      <c r="O56" s="25">
        <v>0.67</v>
      </c>
      <c r="P56" s="25">
        <v>-0.17</v>
      </c>
      <c r="Q56" s="25">
        <v>0.04</v>
      </c>
      <c r="R56" s="25">
        <v>-0.09</v>
      </c>
      <c r="S56" s="25">
        <v>0.12</v>
      </c>
      <c r="T56" s="25">
        <v>0.46</v>
      </c>
      <c r="U56" s="25">
        <v>0.41</v>
      </c>
      <c r="V56" s="25">
        <v>0.5</v>
      </c>
      <c r="W56" s="25">
        <v>0.1</v>
      </c>
      <c r="X56" s="25">
        <v>0.41</v>
      </c>
      <c r="Y56" s="25">
        <v>0.68</v>
      </c>
      <c r="Z56" s="25">
        <v>0.71</v>
      </c>
      <c r="AA56" s="25">
        <v>0.64</v>
      </c>
      <c r="AB56" s="25">
        <v>0.64</v>
      </c>
      <c r="AC56" s="25">
        <v>0.59</v>
      </c>
      <c r="AD56" s="25">
        <v>0.56000000000000005</v>
      </c>
      <c r="AE56" s="25">
        <v>0.69</v>
      </c>
      <c r="AF56" s="25">
        <v>0.7</v>
      </c>
      <c r="AG56" s="25">
        <v>0.44</v>
      </c>
      <c r="AH56" s="25">
        <v>0.68</v>
      </c>
      <c r="AI56" s="25">
        <v>0.64</v>
      </c>
      <c r="AJ56" s="25">
        <v>0.73</v>
      </c>
      <c r="AK56" s="25">
        <v>0.63</v>
      </c>
      <c r="AL56" s="25">
        <v>0.74</v>
      </c>
      <c r="AM56" s="25">
        <v>0.65</v>
      </c>
      <c r="AN56" s="25">
        <v>0.6</v>
      </c>
      <c r="AO56" s="25">
        <v>0.61</v>
      </c>
      <c r="AP56" s="25">
        <v>0.79</v>
      </c>
      <c r="AQ56" s="25">
        <v>0.32</v>
      </c>
      <c r="AR56" s="25">
        <v>0.32</v>
      </c>
      <c r="AS56" s="25">
        <v>0.56000000000000005</v>
      </c>
      <c r="AT56" s="25">
        <v>0.6</v>
      </c>
      <c r="AU56" s="25">
        <v>0.42</v>
      </c>
      <c r="AV56" s="25">
        <v>0.27</v>
      </c>
      <c r="AW56" s="25">
        <v>0.43</v>
      </c>
      <c r="AX56" s="25">
        <v>-0.18</v>
      </c>
      <c r="AY56" s="25">
        <v>0.47</v>
      </c>
      <c r="AZ56" s="25">
        <v>0.51</v>
      </c>
      <c r="BA56" s="25">
        <v>0.12</v>
      </c>
      <c r="BB56" s="25">
        <v>0.79</v>
      </c>
      <c r="BC56" s="25">
        <v>0.7</v>
      </c>
      <c r="BD56" s="25">
        <v>1</v>
      </c>
      <c r="BE56" s="25"/>
      <c r="BF56" s="25"/>
      <c r="BG56" s="25"/>
      <c r="BH56" s="25"/>
      <c r="BI56" s="25"/>
    </row>
    <row r="57" spans="2:61" x14ac:dyDescent="0.35">
      <c r="B57" t="s">
        <v>196</v>
      </c>
      <c r="C57" s="25">
        <v>7.0000000000000007E-2</v>
      </c>
      <c r="D57" s="25">
        <v>0.02</v>
      </c>
      <c r="E57" s="25">
        <v>-0.23</v>
      </c>
      <c r="F57" s="25">
        <v>0.21</v>
      </c>
      <c r="G57" s="25">
        <v>0.24</v>
      </c>
      <c r="H57" s="25">
        <v>0.12</v>
      </c>
      <c r="I57" s="25">
        <v>0.13</v>
      </c>
      <c r="J57" s="25">
        <v>0.06</v>
      </c>
      <c r="K57" s="25">
        <v>0.11</v>
      </c>
      <c r="L57" s="25">
        <v>0.42</v>
      </c>
      <c r="M57" s="25">
        <v>0.38</v>
      </c>
      <c r="N57" s="25">
        <v>0.77</v>
      </c>
      <c r="O57" s="25">
        <v>0.76</v>
      </c>
      <c r="P57" s="25">
        <v>-0.12</v>
      </c>
      <c r="Q57" s="25">
        <v>0.15</v>
      </c>
      <c r="R57" s="25">
        <v>-0.03</v>
      </c>
      <c r="S57" s="25">
        <v>0.24</v>
      </c>
      <c r="T57" s="25">
        <v>0.56000000000000005</v>
      </c>
      <c r="U57" s="25">
        <v>0.54</v>
      </c>
      <c r="V57" s="25">
        <v>0.57999999999999996</v>
      </c>
      <c r="W57" s="25">
        <v>0.16</v>
      </c>
      <c r="X57" s="25">
        <v>0.4</v>
      </c>
      <c r="Y57" s="25">
        <v>0.8</v>
      </c>
      <c r="Z57" s="25">
        <v>0.85</v>
      </c>
      <c r="AA57" s="25">
        <v>0.82</v>
      </c>
      <c r="AB57" s="25">
        <v>0.77</v>
      </c>
      <c r="AC57" s="25">
        <v>0.69</v>
      </c>
      <c r="AD57" s="25">
        <v>0.61</v>
      </c>
      <c r="AE57" s="25">
        <v>0.8</v>
      </c>
      <c r="AF57" s="25">
        <v>0.82</v>
      </c>
      <c r="AG57" s="25">
        <v>0.41</v>
      </c>
      <c r="AH57" s="25">
        <v>0.75</v>
      </c>
      <c r="AI57" s="25">
        <v>0.71</v>
      </c>
      <c r="AJ57" s="25">
        <v>0.85</v>
      </c>
      <c r="AK57" s="25">
        <v>0.81</v>
      </c>
      <c r="AL57" s="25">
        <v>0.81</v>
      </c>
      <c r="AM57" s="25">
        <v>0.78</v>
      </c>
      <c r="AN57" s="25">
        <v>0.72</v>
      </c>
      <c r="AO57" s="25">
        <v>0.79</v>
      </c>
      <c r="AP57" s="25">
        <v>0.87</v>
      </c>
      <c r="AQ57" s="25">
        <v>0.35</v>
      </c>
      <c r="AR57" s="25">
        <v>0.35</v>
      </c>
      <c r="AS57" s="25">
        <v>0.54</v>
      </c>
      <c r="AT57" s="25">
        <v>0.67</v>
      </c>
      <c r="AU57" s="25">
        <v>0.59</v>
      </c>
      <c r="AV57" s="25">
        <v>0.3</v>
      </c>
      <c r="AW57" s="25">
        <v>0.49</v>
      </c>
      <c r="AX57" s="25">
        <v>-0.16</v>
      </c>
      <c r="AY57" s="25">
        <v>0.48</v>
      </c>
      <c r="AZ57" s="25">
        <v>0.55000000000000004</v>
      </c>
      <c r="BA57" s="25">
        <v>0.06</v>
      </c>
      <c r="BB57" s="25">
        <v>0.83</v>
      </c>
      <c r="BC57" s="25">
        <v>0.67</v>
      </c>
      <c r="BD57" s="25">
        <v>0.86</v>
      </c>
      <c r="BE57" s="25">
        <v>1</v>
      </c>
      <c r="BF57" s="25"/>
      <c r="BG57" s="25"/>
      <c r="BH57" s="25"/>
      <c r="BI57" s="25"/>
    </row>
    <row r="58" spans="2:61" x14ac:dyDescent="0.35">
      <c r="B58" t="s">
        <v>197</v>
      </c>
      <c r="C58" s="25">
        <v>0</v>
      </c>
      <c r="D58" s="25">
        <v>0</v>
      </c>
      <c r="E58" s="25">
        <v>-0.16</v>
      </c>
      <c r="F58" s="25">
        <v>0.14000000000000001</v>
      </c>
      <c r="G58" s="25">
        <v>0.28000000000000003</v>
      </c>
      <c r="H58" s="25">
        <v>0.2</v>
      </c>
      <c r="I58" s="25">
        <v>0.2</v>
      </c>
      <c r="J58" s="25">
        <v>0.13</v>
      </c>
      <c r="K58" s="25">
        <v>0.19</v>
      </c>
      <c r="L58" s="25">
        <v>0.48</v>
      </c>
      <c r="M58" s="25">
        <v>0.44</v>
      </c>
      <c r="N58" s="25">
        <v>0.77</v>
      </c>
      <c r="O58" s="25">
        <v>0.68</v>
      </c>
      <c r="P58" s="25">
        <v>-0.05</v>
      </c>
      <c r="Q58" s="25">
        <v>0.26</v>
      </c>
      <c r="R58" s="25">
        <v>0.02</v>
      </c>
      <c r="S58" s="25">
        <v>0.35</v>
      </c>
      <c r="T58" s="25">
        <v>0.62</v>
      </c>
      <c r="U58" s="25">
        <v>0.62</v>
      </c>
      <c r="V58" s="25">
        <v>0.62</v>
      </c>
      <c r="W58" s="25">
        <v>0.19</v>
      </c>
      <c r="X58" s="25">
        <v>0.34</v>
      </c>
      <c r="Y58" s="25">
        <v>0.87</v>
      </c>
      <c r="Z58" s="25">
        <v>0.9</v>
      </c>
      <c r="AA58" s="25">
        <v>0.86</v>
      </c>
      <c r="AB58" s="25">
        <v>0.83</v>
      </c>
      <c r="AC58" s="25">
        <v>0.76</v>
      </c>
      <c r="AD58" s="25">
        <v>0.71</v>
      </c>
      <c r="AE58" s="25">
        <v>0.84</v>
      </c>
      <c r="AF58" s="25">
        <v>0.89</v>
      </c>
      <c r="AG58" s="25">
        <v>0.48</v>
      </c>
      <c r="AH58" s="25">
        <v>0.85</v>
      </c>
      <c r="AI58" s="25">
        <v>0.82</v>
      </c>
      <c r="AJ58" s="25">
        <v>0.92</v>
      </c>
      <c r="AK58" s="25">
        <v>0.86</v>
      </c>
      <c r="AL58" s="25">
        <v>0.89</v>
      </c>
      <c r="AM58" s="25">
        <v>0.85</v>
      </c>
      <c r="AN58" s="25">
        <v>0.78</v>
      </c>
      <c r="AO58" s="25">
        <v>0.82</v>
      </c>
      <c r="AP58" s="25">
        <v>0.93</v>
      </c>
      <c r="AQ58" s="25">
        <v>0.28000000000000003</v>
      </c>
      <c r="AR58" s="25">
        <v>0.28000000000000003</v>
      </c>
      <c r="AS58" s="25">
        <v>0.56000000000000005</v>
      </c>
      <c r="AT58" s="25">
        <v>0.65</v>
      </c>
      <c r="AU58" s="25">
        <v>0.62</v>
      </c>
      <c r="AV58" s="25">
        <v>0.3</v>
      </c>
      <c r="AW58" s="25">
        <v>0.51</v>
      </c>
      <c r="AX58" s="25">
        <v>-0.18</v>
      </c>
      <c r="AY58" s="25">
        <v>0.51</v>
      </c>
      <c r="AZ58" s="25">
        <v>0.56000000000000005</v>
      </c>
      <c r="BA58" s="25">
        <v>0.15</v>
      </c>
      <c r="BB58" s="25">
        <v>0.85</v>
      </c>
      <c r="BC58" s="25">
        <v>0.73</v>
      </c>
      <c r="BD58" s="25">
        <v>0.86</v>
      </c>
      <c r="BE58" s="25">
        <v>0.93</v>
      </c>
      <c r="BF58" s="25">
        <v>1</v>
      </c>
      <c r="BG58" s="25"/>
      <c r="BH58" s="25"/>
      <c r="BI58" s="25"/>
    </row>
    <row r="59" spans="2:61" x14ac:dyDescent="0.35">
      <c r="B59" t="s">
        <v>198</v>
      </c>
      <c r="C59" s="25">
        <v>0.13</v>
      </c>
      <c r="D59" s="25">
        <v>0.04</v>
      </c>
      <c r="E59" s="25">
        <v>-0.27</v>
      </c>
      <c r="F59" s="25">
        <v>0.22</v>
      </c>
      <c r="G59" s="25">
        <v>0.26</v>
      </c>
      <c r="H59" s="25">
        <v>0.13</v>
      </c>
      <c r="I59" s="25">
        <v>0.13</v>
      </c>
      <c r="J59" s="25">
        <v>7.0000000000000007E-2</v>
      </c>
      <c r="K59" s="25">
        <v>0.11</v>
      </c>
      <c r="L59" s="25">
        <v>0.45</v>
      </c>
      <c r="M59" s="25">
        <v>0.39</v>
      </c>
      <c r="N59" s="25">
        <v>0.82</v>
      </c>
      <c r="O59" s="25">
        <v>0.86</v>
      </c>
      <c r="P59" s="25">
        <v>-0.14000000000000001</v>
      </c>
      <c r="Q59" s="25">
        <v>0.09</v>
      </c>
      <c r="R59" s="25">
        <v>-0.06</v>
      </c>
      <c r="S59" s="25">
        <v>0.18</v>
      </c>
      <c r="T59" s="25">
        <v>0.59</v>
      </c>
      <c r="U59" s="25">
        <v>0.55000000000000004</v>
      </c>
      <c r="V59" s="25">
        <v>0.64</v>
      </c>
      <c r="W59" s="25">
        <v>0.19</v>
      </c>
      <c r="X59" s="25">
        <v>0.47</v>
      </c>
      <c r="Y59" s="25">
        <v>0.69</v>
      </c>
      <c r="Z59" s="25">
        <v>0.74</v>
      </c>
      <c r="AA59" s="25">
        <v>0.67</v>
      </c>
      <c r="AB59" s="25">
        <v>0.69</v>
      </c>
      <c r="AC59" s="25">
        <v>0.65</v>
      </c>
      <c r="AD59" s="25">
        <v>0.65</v>
      </c>
      <c r="AE59" s="25">
        <v>0.75</v>
      </c>
      <c r="AF59" s="25">
        <v>0.75</v>
      </c>
      <c r="AG59" s="25">
        <v>0.44</v>
      </c>
      <c r="AH59" s="25">
        <v>0.76</v>
      </c>
      <c r="AI59" s="25">
        <v>0.72</v>
      </c>
      <c r="AJ59" s="25">
        <v>0.77</v>
      </c>
      <c r="AK59" s="25">
        <v>0.7</v>
      </c>
      <c r="AL59" s="25">
        <v>0.71</v>
      </c>
      <c r="AM59" s="25">
        <v>0.66</v>
      </c>
      <c r="AN59" s="25">
        <v>0.64</v>
      </c>
      <c r="AO59" s="25">
        <v>0.69</v>
      </c>
      <c r="AP59" s="25">
        <v>0.82</v>
      </c>
      <c r="AQ59" s="25">
        <v>0.4</v>
      </c>
      <c r="AR59" s="25">
        <v>0.4</v>
      </c>
      <c r="AS59" s="25">
        <v>0.59</v>
      </c>
      <c r="AT59" s="25">
        <v>0.71</v>
      </c>
      <c r="AU59" s="25">
        <v>0.51</v>
      </c>
      <c r="AV59" s="25">
        <v>0.39</v>
      </c>
      <c r="AW59" s="25">
        <v>0.54</v>
      </c>
      <c r="AX59" s="25">
        <v>-0.18</v>
      </c>
      <c r="AY59" s="25">
        <v>0.44</v>
      </c>
      <c r="AZ59" s="25">
        <v>0.56000000000000005</v>
      </c>
      <c r="BA59" s="25">
        <v>0.09</v>
      </c>
      <c r="BB59" s="25">
        <v>0.79</v>
      </c>
      <c r="BC59" s="25">
        <v>0.6</v>
      </c>
      <c r="BD59" s="25">
        <v>0.83</v>
      </c>
      <c r="BE59" s="25">
        <v>0.91</v>
      </c>
      <c r="BF59" s="25">
        <v>0.86</v>
      </c>
      <c r="BG59" s="25">
        <v>1</v>
      </c>
      <c r="BH59" s="25"/>
      <c r="BI59" s="25"/>
    </row>
    <row r="60" spans="2:61" x14ac:dyDescent="0.35">
      <c r="B60" t="s">
        <v>199</v>
      </c>
      <c r="C60" s="25">
        <v>0</v>
      </c>
      <c r="D60" s="25">
        <v>0.05</v>
      </c>
      <c r="E60" s="25">
        <v>-0.11</v>
      </c>
      <c r="F60" s="25">
        <v>0.09</v>
      </c>
      <c r="G60" s="25">
        <v>7.0000000000000007E-2</v>
      </c>
      <c r="H60" s="25">
        <v>-0.08</v>
      </c>
      <c r="I60" s="25">
        <v>-0.16</v>
      </c>
      <c r="J60" s="25">
        <v>0.01</v>
      </c>
      <c r="K60" s="25">
        <v>-0.02</v>
      </c>
      <c r="L60" s="25">
        <v>0.04</v>
      </c>
      <c r="M60" s="25">
        <v>0.05</v>
      </c>
      <c r="N60" s="25">
        <v>0.1</v>
      </c>
      <c r="O60" s="25">
        <v>7.0000000000000007E-2</v>
      </c>
      <c r="P60" s="25">
        <v>-0.11</v>
      </c>
      <c r="Q60" s="25">
        <v>0.09</v>
      </c>
      <c r="R60" s="25">
        <v>-0.08</v>
      </c>
      <c r="S60" s="25">
        <v>0.11</v>
      </c>
      <c r="T60" s="25">
        <v>0.08</v>
      </c>
      <c r="U60" s="25">
        <v>0.16</v>
      </c>
      <c r="V60" s="25">
        <v>0.05</v>
      </c>
      <c r="W60" s="25">
        <v>-0.1</v>
      </c>
      <c r="X60" s="25">
        <v>0.06</v>
      </c>
      <c r="Y60" s="25">
        <v>0.16</v>
      </c>
      <c r="Z60" s="25">
        <v>0.19</v>
      </c>
      <c r="AA60" s="25">
        <v>0.14000000000000001</v>
      </c>
      <c r="AB60" s="25">
        <v>0.21</v>
      </c>
      <c r="AC60" s="25">
        <v>0.14000000000000001</v>
      </c>
      <c r="AD60" s="25">
        <v>0.18</v>
      </c>
      <c r="AE60" s="25">
        <v>0.26</v>
      </c>
      <c r="AF60" s="25">
        <v>0.24</v>
      </c>
      <c r="AG60" s="25">
        <v>0.11</v>
      </c>
      <c r="AH60" s="25">
        <v>0.26</v>
      </c>
      <c r="AI60" s="25">
        <v>0.23</v>
      </c>
      <c r="AJ60" s="25">
        <v>0.23</v>
      </c>
      <c r="AK60" s="25">
        <v>0.16</v>
      </c>
      <c r="AL60" s="25">
        <v>0.19</v>
      </c>
      <c r="AM60" s="25">
        <v>0.16</v>
      </c>
      <c r="AN60" s="25">
        <v>0.18</v>
      </c>
      <c r="AO60" s="25">
        <v>0.19</v>
      </c>
      <c r="AP60" s="25">
        <v>0.24</v>
      </c>
      <c r="AQ60" s="25">
        <v>0.01</v>
      </c>
      <c r="AR60" s="25">
        <v>0.01</v>
      </c>
      <c r="AS60" s="25">
        <v>0.13</v>
      </c>
      <c r="AT60" s="25">
        <v>0.14000000000000001</v>
      </c>
      <c r="AU60" s="25">
        <v>0.1</v>
      </c>
      <c r="AV60" s="25">
        <v>-0.16</v>
      </c>
      <c r="AW60" s="25">
        <v>0</v>
      </c>
      <c r="AX60" s="25">
        <v>-0.14000000000000001</v>
      </c>
      <c r="AY60" s="25">
        <v>0.33</v>
      </c>
      <c r="AZ60" s="25">
        <v>0.42</v>
      </c>
      <c r="BA60" s="25">
        <v>0.31</v>
      </c>
      <c r="BB60" s="25">
        <v>0.26</v>
      </c>
      <c r="BC60" s="25">
        <v>0.14000000000000001</v>
      </c>
      <c r="BD60" s="25">
        <v>0.48</v>
      </c>
      <c r="BE60" s="25">
        <v>0.28999999999999998</v>
      </c>
      <c r="BF60" s="25">
        <v>0.33</v>
      </c>
      <c r="BG60" s="25">
        <v>0.28000000000000003</v>
      </c>
      <c r="BH60" s="25">
        <v>1</v>
      </c>
      <c r="BI60" s="25"/>
    </row>
    <row r="61" spans="2:61" x14ac:dyDescent="0.35">
      <c r="B61" s="26" t="s">
        <v>200</v>
      </c>
      <c r="C61" s="25">
        <v>0.21</v>
      </c>
      <c r="D61" s="25">
        <v>0.03</v>
      </c>
      <c r="E61" s="25">
        <v>-0.28999999999999998</v>
      </c>
      <c r="F61" s="25">
        <v>0.27</v>
      </c>
      <c r="G61" s="25">
        <v>0.18</v>
      </c>
      <c r="H61" s="25">
        <v>0.04</v>
      </c>
      <c r="I61" s="25">
        <v>0.13</v>
      </c>
      <c r="J61" s="25">
        <v>0.06</v>
      </c>
      <c r="K61" s="25">
        <v>0</v>
      </c>
      <c r="L61" s="25">
        <v>0.28000000000000003</v>
      </c>
      <c r="M61" s="25">
        <v>0.24</v>
      </c>
      <c r="N61" s="25">
        <v>0.67</v>
      </c>
      <c r="O61" s="25">
        <v>0.67</v>
      </c>
      <c r="P61" s="25">
        <v>-0.15</v>
      </c>
      <c r="Q61" s="25">
        <v>-0.02</v>
      </c>
      <c r="R61" s="25">
        <v>-0.05</v>
      </c>
      <c r="S61" s="25">
        <v>7.0000000000000007E-2</v>
      </c>
      <c r="T61" s="25">
        <v>0.48</v>
      </c>
      <c r="U61" s="25">
        <v>0.43</v>
      </c>
      <c r="V61" s="25">
        <v>0.5</v>
      </c>
      <c r="W61" s="25">
        <v>0.17</v>
      </c>
      <c r="X61" s="25">
        <v>0.46</v>
      </c>
      <c r="Y61" s="25">
        <v>0.65</v>
      </c>
      <c r="Z61" s="25">
        <v>0.69</v>
      </c>
      <c r="AA61" s="25">
        <v>0.64</v>
      </c>
      <c r="AB61" s="25">
        <v>0.57999999999999996</v>
      </c>
      <c r="AC61" s="25">
        <v>0.48</v>
      </c>
      <c r="AD61" s="25">
        <v>0.46</v>
      </c>
      <c r="AE61" s="25">
        <v>0.63</v>
      </c>
      <c r="AF61" s="25">
        <v>0.61</v>
      </c>
      <c r="AG61" s="25">
        <v>0.23</v>
      </c>
      <c r="AH61" s="25">
        <v>0.56999999999999995</v>
      </c>
      <c r="AI61" s="25">
        <v>0.52</v>
      </c>
      <c r="AJ61" s="25">
        <v>0.65</v>
      </c>
      <c r="AK61" s="25">
        <v>0.67</v>
      </c>
      <c r="AL61" s="25">
        <v>0.65</v>
      </c>
      <c r="AM61" s="25">
        <v>0.63</v>
      </c>
      <c r="AN61" s="25">
        <v>0.63</v>
      </c>
      <c r="AO61" s="25">
        <v>0.66</v>
      </c>
      <c r="AP61" s="25">
        <v>0.61</v>
      </c>
      <c r="AQ61" s="25">
        <v>0.43</v>
      </c>
      <c r="AR61" s="25">
        <v>0.43</v>
      </c>
      <c r="AS61" s="25">
        <v>0.48</v>
      </c>
      <c r="AT61" s="25">
        <v>0.68</v>
      </c>
      <c r="AU61" s="25">
        <v>0.55000000000000004</v>
      </c>
      <c r="AV61" s="25">
        <v>0.48</v>
      </c>
      <c r="AW61" s="25">
        <v>0.48</v>
      </c>
      <c r="AX61" s="25">
        <v>0.05</v>
      </c>
      <c r="AY61" s="25">
        <v>0.37</v>
      </c>
      <c r="AZ61" s="25">
        <v>0.47</v>
      </c>
      <c r="BA61" s="25">
        <v>0.06</v>
      </c>
      <c r="BB61" s="25">
        <v>0.68</v>
      </c>
      <c r="BC61" s="25">
        <v>0.48</v>
      </c>
      <c r="BD61" s="25">
        <v>0.63</v>
      </c>
      <c r="BE61" s="25">
        <v>0.73</v>
      </c>
      <c r="BF61" s="25">
        <v>0.68</v>
      </c>
      <c r="BG61" s="25">
        <v>0.74</v>
      </c>
      <c r="BH61" s="25">
        <v>0.06</v>
      </c>
      <c r="BI61" s="25">
        <v>1</v>
      </c>
    </row>
    <row r="67" spans="2:45" ht="140.5" x14ac:dyDescent="0.35">
      <c r="G67" t="s">
        <v>17</v>
      </c>
      <c r="H67" t="s">
        <v>18</v>
      </c>
      <c r="I67" t="s">
        <v>115</v>
      </c>
      <c r="J67" t="s">
        <v>124</v>
      </c>
      <c r="K67" t="s">
        <v>86</v>
      </c>
      <c r="L67" t="s">
        <v>134</v>
      </c>
      <c r="M67" t="s">
        <v>123</v>
      </c>
      <c r="N67" t="s">
        <v>11</v>
      </c>
      <c r="O67" t="s">
        <v>112</v>
      </c>
      <c r="P67" t="s">
        <v>15</v>
      </c>
      <c r="Q67" t="s">
        <v>2</v>
      </c>
      <c r="R67" t="s">
        <v>130</v>
      </c>
      <c r="Y67" s="30" t="s">
        <v>17</v>
      </c>
      <c r="Z67" s="30" t="s">
        <v>18</v>
      </c>
      <c r="AA67" s="30" t="s">
        <v>11</v>
      </c>
      <c r="AB67" s="30" t="s">
        <v>123</v>
      </c>
      <c r="AC67" s="30" t="s">
        <v>124</v>
      </c>
      <c r="AD67" s="30" t="s">
        <v>125</v>
      </c>
      <c r="AE67" s="30" t="s">
        <v>126</v>
      </c>
      <c r="AF67" s="30" t="s">
        <v>127</v>
      </c>
      <c r="AG67" s="30" t="s">
        <v>86</v>
      </c>
      <c r="AH67" s="30" t="s">
        <v>87</v>
      </c>
      <c r="AI67" s="30" t="s">
        <v>128</v>
      </c>
      <c r="AJ67" s="30" t="s">
        <v>115</v>
      </c>
      <c r="AK67" s="30" t="s">
        <v>116</v>
      </c>
      <c r="AL67" s="30" t="s">
        <v>117</v>
      </c>
      <c r="AM67" s="30" t="s">
        <v>130</v>
      </c>
      <c r="AN67" s="30" t="s">
        <v>131</v>
      </c>
      <c r="AO67" s="30" t="s">
        <v>134</v>
      </c>
      <c r="AP67" s="30" t="s">
        <v>15</v>
      </c>
      <c r="AQ67" s="30" t="s">
        <v>16</v>
      </c>
      <c r="AR67" s="30" t="s">
        <v>2</v>
      </c>
      <c r="AS67" s="30" t="s">
        <v>112</v>
      </c>
    </row>
    <row r="68" spans="2:45" ht="24.5" customHeight="1" x14ac:dyDescent="0.35">
      <c r="I68" t="s">
        <v>116</v>
      </c>
      <c r="J68" t="s">
        <v>125</v>
      </c>
      <c r="K68" t="s">
        <v>87</v>
      </c>
      <c r="M68" t="s">
        <v>128</v>
      </c>
      <c r="P68" t="s">
        <v>16</v>
      </c>
      <c r="R68" t="s">
        <v>131</v>
      </c>
      <c r="X68" s="7" t="s">
        <v>17</v>
      </c>
      <c r="Y68" s="31">
        <f t="shared" ref="Y68:AH77" si="0">IFERROR(INDEX($G$72:$R$83,MATCH($X68,$B$72:$B$83,0),MATCH(Y$67,$G$67:$R$67,0)),
IFERROR(INDEX($G$72:$R$83,MATCH($X68,$B$72:$B$83,0),MATCH(Y$67,$G$68:$R$68,0)),
IFERROR(INDEX($G$72:$R$83,MATCH($X68,$B$72:$B$83,0),MATCH(Y$67,$G$69:$R$69,0)),
IFERROR(INDEX($G$72:$R$83,MATCH($X68,$B$72:$B$83,0),MATCH(Y$67,$G$70:$R$70,0)),
IFERROR(INDEX($G$72:$R$83,MATCH($X68,$C$72:$C$83,0),MATCH(Y$67,$G$67:$R$67,0)),
IFERROR(INDEX($G$72:$R$83,MATCH($X68,$C$72:$C$83,0),MATCH(Y$67,$G$68:$R$68,0)),
IFERROR(INDEX($G$72:$R$83,MATCH($X68,$C$72:$C$83,0),MATCH(Y$67,$G$69:$R$69,0)),
IFERROR(INDEX($G$72:$R$83,MATCH($X68,$C$72:$C$83,0),MATCH(Y$67,$G$70:$R$70,0)),
IFERROR(INDEX($G$72:$R$83,MATCH($X68,$D$72:$D$83,0),MATCH(Y$67,$G$67:$R$67,0)),
IFERROR(INDEX($G$72:$R$83,MATCH($X68,$D$72:$D$83,0),MATCH(Y$67,$G$68:$R$68,0)),
IFERROR(INDEX($G$72:$R$83,MATCH($X68,$D$72:$D$83,0),MATCH(Y$67,$G$69:$R$69,0)),
IFERROR(INDEX($G$72:$R$83,MATCH($X68,$D$72:$D$83,0),MATCH(Y$67,$G$70:$R$70,0)),
IFERROR(INDEX($G$72:$R$83,MATCH($X68,$E$72:$E$83,0),MATCH(Y$67,$G$67:$R$67,0)),
IFERROR(INDEX($G$72:$R$83,MATCH($X68,$E$72:$E$83,0),MATCH(Y$67,$G$68:$R$68,0)),
IFERROR(INDEX($G$72:$R$83,MATCH($X68,$E$72:$E$83,0),MATCH(Y$67,$G$69:$R$69,0)),
INDEX($G$72:$R$83,MATCH($X68,$E$72:$E$83,0),MATCH(Y$67,$G$70:$R$70,0)))))))))))))))))</f>
        <v>1</v>
      </c>
      <c r="Z68" s="31">
        <f t="shared" si="0"/>
        <v>0.83</v>
      </c>
      <c r="AA68" s="31">
        <f t="shared" si="0"/>
        <v>0.52</v>
      </c>
      <c r="AB68" s="31">
        <f t="shared" si="0"/>
        <v>0.72</v>
      </c>
      <c r="AC68" s="31">
        <f t="shared" si="0"/>
        <v>0.52</v>
      </c>
      <c r="AD68" s="31">
        <f t="shared" si="0"/>
        <v>0.52</v>
      </c>
      <c r="AE68" s="31">
        <f t="shared" si="0"/>
        <v>0.52</v>
      </c>
      <c r="AF68" s="31">
        <f t="shared" si="0"/>
        <v>0.52</v>
      </c>
      <c r="AG68" s="31">
        <f t="shared" si="0"/>
        <v>-0.02</v>
      </c>
      <c r="AH68" s="31">
        <f t="shared" si="0"/>
        <v>-0.02</v>
      </c>
      <c r="AI68" s="31">
        <f t="shared" ref="AI68:AS77" si="1">IFERROR(INDEX($G$72:$R$83,MATCH($X68,$B$72:$B$83,0),MATCH(AI$67,$G$67:$R$67,0)),
IFERROR(INDEX($G$72:$R$83,MATCH($X68,$B$72:$B$83,0),MATCH(AI$67,$G$68:$R$68,0)),
IFERROR(INDEX($G$72:$R$83,MATCH($X68,$B$72:$B$83,0),MATCH(AI$67,$G$69:$R$69,0)),
IFERROR(INDEX($G$72:$R$83,MATCH($X68,$B$72:$B$83,0),MATCH(AI$67,$G$70:$R$70,0)),
IFERROR(INDEX($G$72:$R$83,MATCH($X68,$C$72:$C$83,0),MATCH(AI$67,$G$67:$R$67,0)),
IFERROR(INDEX($G$72:$R$83,MATCH($X68,$C$72:$C$83,0),MATCH(AI$67,$G$68:$R$68,0)),
IFERROR(INDEX($G$72:$R$83,MATCH($X68,$C$72:$C$83,0),MATCH(AI$67,$G$69:$R$69,0)),
IFERROR(INDEX($G$72:$R$83,MATCH($X68,$C$72:$C$83,0),MATCH(AI$67,$G$70:$R$70,0)),
IFERROR(INDEX($G$72:$R$83,MATCH($X68,$D$72:$D$83,0),MATCH(AI$67,$G$67:$R$67,0)),
IFERROR(INDEX($G$72:$R$83,MATCH($X68,$D$72:$D$83,0),MATCH(AI$67,$G$68:$R$68,0)),
IFERROR(INDEX($G$72:$R$83,MATCH($X68,$D$72:$D$83,0),MATCH(AI$67,$G$69:$R$69,0)),
IFERROR(INDEX($G$72:$R$83,MATCH($X68,$D$72:$D$83,0),MATCH(AI$67,$G$70:$R$70,0)),
IFERROR(INDEX($G$72:$R$83,MATCH($X68,$E$72:$E$83,0),MATCH(AI$67,$G$67:$R$67,0)),
IFERROR(INDEX($G$72:$R$83,MATCH($X68,$E$72:$E$83,0),MATCH(AI$67,$G$68:$R$68,0)),
IFERROR(INDEX($G$72:$R$83,MATCH($X68,$E$72:$E$83,0),MATCH(AI$67,$G$69:$R$69,0)),
INDEX($G$72:$R$83,MATCH($X68,$E$72:$E$83,0),MATCH(AI$67,$G$70:$R$70,0)))))))))))))))))</f>
        <v>0.72</v>
      </c>
      <c r="AJ68" s="31">
        <f t="shared" si="1"/>
        <v>0.78</v>
      </c>
      <c r="AK68" s="31">
        <f t="shared" si="1"/>
        <v>0.78</v>
      </c>
      <c r="AL68" s="31">
        <f t="shared" si="1"/>
        <v>0.78</v>
      </c>
      <c r="AM68" s="31">
        <f t="shared" si="1"/>
        <v>-0.28999999999999998</v>
      </c>
      <c r="AN68" s="31">
        <f t="shared" si="1"/>
        <v>-0.28999999999999998</v>
      </c>
      <c r="AO68" s="31">
        <f t="shared" si="1"/>
        <v>-0.37</v>
      </c>
      <c r="AP68" s="31">
        <f t="shared" si="1"/>
        <v>0.24</v>
      </c>
      <c r="AQ68" s="31">
        <f t="shared" si="1"/>
        <v>0.24</v>
      </c>
      <c r="AR68" s="31">
        <f t="shared" si="1"/>
        <v>-0.33</v>
      </c>
      <c r="AS68" s="31">
        <f t="shared" si="1"/>
        <v>-0.27</v>
      </c>
    </row>
    <row r="69" spans="2:45" ht="24.5" customHeight="1" x14ac:dyDescent="0.35">
      <c r="I69" t="s">
        <v>117</v>
      </c>
      <c r="J69" t="s">
        <v>126</v>
      </c>
      <c r="X69" s="7" t="s">
        <v>18</v>
      </c>
      <c r="Y69" s="31">
        <f t="shared" si="0"/>
        <v>0.83</v>
      </c>
      <c r="Z69" s="31">
        <f t="shared" si="0"/>
        <v>1</v>
      </c>
      <c r="AA69" s="31">
        <f t="shared" si="0"/>
        <v>0.51</v>
      </c>
      <c r="AB69" s="31">
        <f t="shared" si="0"/>
        <v>0.74</v>
      </c>
      <c r="AC69" s="31">
        <f t="shared" si="0"/>
        <v>0.6</v>
      </c>
      <c r="AD69" s="31">
        <f t="shared" si="0"/>
        <v>0.6</v>
      </c>
      <c r="AE69" s="31">
        <f t="shared" si="0"/>
        <v>0.6</v>
      </c>
      <c r="AF69" s="31">
        <f t="shared" si="0"/>
        <v>0.6</v>
      </c>
      <c r="AG69" s="31">
        <f t="shared" si="0"/>
        <v>0</v>
      </c>
      <c r="AH69" s="31">
        <f t="shared" si="0"/>
        <v>0</v>
      </c>
      <c r="AI69" s="31">
        <f t="shared" si="1"/>
        <v>0.74</v>
      </c>
      <c r="AJ69" s="31">
        <f t="shared" si="1"/>
        <v>0.74</v>
      </c>
      <c r="AK69" s="31">
        <f t="shared" si="1"/>
        <v>0.74</v>
      </c>
      <c r="AL69" s="31">
        <f t="shared" si="1"/>
        <v>0.74</v>
      </c>
      <c r="AM69" s="31">
        <f t="shared" si="1"/>
        <v>0.27</v>
      </c>
      <c r="AN69" s="31">
        <f t="shared" si="1"/>
        <v>0.27</v>
      </c>
      <c r="AO69" s="31">
        <f t="shared" si="1"/>
        <v>0.28000000000000003</v>
      </c>
      <c r="AP69" s="31">
        <f t="shared" si="1"/>
        <v>0.24</v>
      </c>
      <c r="AQ69" s="31">
        <f t="shared" si="1"/>
        <v>0.24</v>
      </c>
      <c r="AR69" s="31">
        <f t="shared" si="1"/>
        <v>0.37</v>
      </c>
      <c r="AS69" s="31">
        <f t="shared" si="1"/>
        <v>0.19</v>
      </c>
    </row>
    <row r="70" spans="2:45" ht="24.5" customHeight="1" x14ac:dyDescent="0.35">
      <c r="J70" t="s">
        <v>127</v>
      </c>
      <c r="X70" s="7" t="s">
        <v>11</v>
      </c>
      <c r="Y70" s="31">
        <f t="shared" si="0"/>
        <v>0.52</v>
      </c>
      <c r="Z70" s="31">
        <f t="shared" si="0"/>
        <v>0.51</v>
      </c>
      <c r="AA70" s="31">
        <f t="shared" si="0"/>
        <v>1</v>
      </c>
      <c r="AB70" s="31">
        <f t="shared" si="0"/>
        <v>0.59</v>
      </c>
      <c r="AC70" s="31">
        <f t="shared" si="0"/>
        <v>0.69</v>
      </c>
      <c r="AD70" s="31">
        <f t="shared" si="0"/>
        <v>0.69</v>
      </c>
      <c r="AE70" s="31">
        <f t="shared" si="0"/>
        <v>0.69</v>
      </c>
      <c r="AF70" s="31">
        <f t="shared" si="0"/>
        <v>0.69</v>
      </c>
      <c r="AG70" s="31">
        <f t="shared" si="0"/>
        <v>0.42</v>
      </c>
      <c r="AH70" s="31">
        <f t="shared" si="0"/>
        <v>0.42</v>
      </c>
      <c r="AI70" s="31">
        <f t="shared" si="1"/>
        <v>0.59</v>
      </c>
      <c r="AJ70" s="31">
        <f t="shared" si="1"/>
        <v>0.69</v>
      </c>
      <c r="AK70" s="31">
        <f t="shared" si="1"/>
        <v>0.69</v>
      </c>
      <c r="AL70" s="31">
        <f t="shared" si="1"/>
        <v>0.69</v>
      </c>
      <c r="AM70" s="31">
        <f t="shared" si="1"/>
        <v>0.17</v>
      </c>
      <c r="AN70" s="31">
        <f t="shared" si="1"/>
        <v>0.17</v>
      </c>
      <c r="AO70" s="31">
        <f t="shared" si="1"/>
        <v>0.18</v>
      </c>
      <c r="AP70" s="31">
        <f t="shared" si="1"/>
        <v>0.51</v>
      </c>
      <c r="AQ70" s="31">
        <f t="shared" si="1"/>
        <v>0.51</v>
      </c>
      <c r="AR70" s="31">
        <f t="shared" si="1"/>
        <v>0.13</v>
      </c>
      <c r="AS70" s="31">
        <f t="shared" si="1"/>
        <v>0.2</v>
      </c>
    </row>
    <row r="71" spans="2:45" ht="24.5" customHeight="1" x14ac:dyDescent="0.35">
      <c r="G71" s="26" t="s">
        <v>145</v>
      </c>
      <c r="H71" s="26" t="s">
        <v>146</v>
      </c>
      <c r="I71" s="26" t="s">
        <v>149</v>
      </c>
      <c r="J71" s="26" t="s">
        <v>152</v>
      </c>
      <c r="K71" s="26" t="s">
        <v>154</v>
      </c>
      <c r="L71" s="26" t="s">
        <v>155</v>
      </c>
      <c r="M71" s="26" t="s">
        <v>158</v>
      </c>
      <c r="N71" s="26" t="s">
        <v>163</v>
      </c>
      <c r="O71" s="26" t="s">
        <v>183</v>
      </c>
      <c r="P71" s="26" t="s">
        <v>188</v>
      </c>
      <c r="Q71" s="26" t="s">
        <v>2</v>
      </c>
      <c r="R71" s="26" t="s">
        <v>200</v>
      </c>
      <c r="X71" s="7" t="s">
        <v>123</v>
      </c>
      <c r="Y71" s="31">
        <f t="shared" si="0"/>
        <v>0.72</v>
      </c>
      <c r="Z71" s="31">
        <f t="shared" si="0"/>
        <v>0.74</v>
      </c>
      <c r="AA71" s="31">
        <f t="shared" si="0"/>
        <v>0.59</v>
      </c>
      <c r="AB71" s="31">
        <f t="shared" si="0"/>
        <v>1</v>
      </c>
      <c r="AC71" s="31">
        <f t="shared" si="0"/>
        <v>0.64</v>
      </c>
      <c r="AD71" s="31">
        <f t="shared" si="0"/>
        <v>0.64</v>
      </c>
      <c r="AE71" s="31">
        <f t="shared" si="0"/>
        <v>0.64</v>
      </c>
      <c r="AF71" s="31">
        <f t="shared" si="0"/>
        <v>0.64</v>
      </c>
      <c r="AG71" s="31">
        <f t="shared" si="0"/>
        <v>0.19</v>
      </c>
      <c r="AH71" s="31">
        <f t="shared" si="0"/>
        <v>0.19</v>
      </c>
      <c r="AI71" s="31">
        <f t="shared" si="1"/>
        <v>1</v>
      </c>
      <c r="AJ71" s="31">
        <f t="shared" si="1"/>
        <v>0.7</v>
      </c>
      <c r="AK71" s="31">
        <f t="shared" si="1"/>
        <v>0.7</v>
      </c>
      <c r="AL71" s="31">
        <f t="shared" si="1"/>
        <v>0.7</v>
      </c>
      <c r="AM71" s="31">
        <f t="shared" si="1"/>
        <v>-0.05</v>
      </c>
      <c r="AN71" s="31">
        <f t="shared" si="1"/>
        <v>-0.05</v>
      </c>
      <c r="AO71" s="31">
        <f t="shared" si="1"/>
        <v>-0.1</v>
      </c>
      <c r="AP71" s="31">
        <f t="shared" si="1"/>
        <v>0.37</v>
      </c>
      <c r="AQ71" s="31">
        <f t="shared" si="1"/>
        <v>0.37</v>
      </c>
      <c r="AR71" s="31">
        <f t="shared" si="1"/>
        <v>-0.15</v>
      </c>
      <c r="AS71" s="31">
        <f t="shared" si="1"/>
        <v>-0.16</v>
      </c>
    </row>
    <row r="72" spans="2:45" ht="24.5" customHeight="1" x14ac:dyDescent="0.35">
      <c r="B72" s="7" t="s">
        <v>17</v>
      </c>
      <c r="C72" s="7"/>
      <c r="D72" s="7"/>
      <c r="E72" s="7"/>
      <c r="F72" s="26" t="s">
        <v>145</v>
      </c>
      <c r="G72" s="25">
        <v>1</v>
      </c>
      <c r="H72" s="25">
        <v>0.83</v>
      </c>
      <c r="I72" s="25">
        <v>0.78</v>
      </c>
      <c r="J72" s="25">
        <v>0.52</v>
      </c>
      <c r="K72" s="25">
        <v>-0.02</v>
      </c>
      <c r="L72" s="25">
        <v>-0.37</v>
      </c>
      <c r="M72" s="25">
        <v>0.72</v>
      </c>
      <c r="N72" s="25">
        <v>0.52</v>
      </c>
      <c r="O72" s="25">
        <v>-0.27</v>
      </c>
      <c r="P72" s="25">
        <v>0.24</v>
      </c>
      <c r="Q72" s="25">
        <v>-0.33</v>
      </c>
      <c r="R72" s="25">
        <v>-0.28999999999999998</v>
      </c>
      <c r="X72" s="7" t="s">
        <v>124</v>
      </c>
      <c r="Y72" s="31">
        <f t="shared" si="0"/>
        <v>0.52</v>
      </c>
      <c r="Z72" s="31">
        <f t="shared" si="0"/>
        <v>0.6</v>
      </c>
      <c r="AA72" s="31">
        <f t="shared" si="0"/>
        <v>0.69</v>
      </c>
      <c r="AB72" s="31">
        <f t="shared" si="0"/>
        <v>0.64</v>
      </c>
      <c r="AC72" s="31">
        <f t="shared" si="0"/>
        <v>1</v>
      </c>
      <c r="AD72" s="31">
        <f t="shared" si="0"/>
        <v>1</v>
      </c>
      <c r="AE72" s="31">
        <f t="shared" si="0"/>
        <v>1</v>
      </c>
      <c r="AF72" s="31">
        <f t="shared" si="0"/>
        <v>1</v>
      </c>
      <c r="AG72" s="31">
        <f t="shared" si="0"/>
        <v>0.66</v>
      </c>
      <c r="AH72" s="31">
        <f t="shared" si="0"/>
        <v>0.66</v>
      </c>
      <c r="AI72" s="31">
        <f t="shared" si="1"/>
        <v>0.64</v>
      </c>
      <c r="AJ72" s="31">
        <f t="shared" si="1"/>
        <v>0.75</v>
      </c>
      <c r="AK72" s="31">
        <f t="shared" si="1"/>
        <v>0.75</v>
      </c>
      <c r="AL72" s="31">
        <f t="shared" si="1"/>
        <v>0.75</v>
      </c>
      <c r="AM72" s="31">
        <f t="shared" si="1"/>
        <v>0.28000000000000003</v>
      </c>
      <c r="AN72" s="31">
        <f t="shared" si="1"/>
        <v>0.28000000000000003</v>
      </c>
      <c r="AO72" s="31">
        <f t="shared" si="1"/>
        <v>0.36</v>
      </c>
      <c r="AP72" s="31">
        <f t="shared" si="1"/>
        <v>0.51</v>
      </c>
      <c r="AQ72" s="31">
        <f t="shared" si="1"/>
        <v>0.51</v>
      </c>
      <c r="AR72" s="31">
        <f t="shared" si="1"/>
        <v>0.36</v>
      </c>
      <c r="AS72" s="31">
        <f t="shared" si="1"/>
        <v>0</v>
      </c>
    </row>
    <row r="73" spans="2:45" ht="24.5" customHeight="1" x14ac:dyDescent="0.35">
      <c r="B73" s="7" t="s">
        <v>18</v>
      </c>
      <c r="C73" s="7"/>
      <c r="D73" s="7"/>
      <c r="E73" s="7"/>
      <c r="F73" s="26" t="s">
        <v>146</v>
      </c>
      <c r="G73" s="25">
        <v>0.83</v>
      </c>
      <c r="H73" s="25">
        <v>1</v>
      </c>
      <c r="I73" s="25">
        <v>0.74</v>
      </c>
      <c r="J73" s="25">
        <v>0.6</v>
      </c>
      <c r="K73" s="25">
        <v>0</v>
      </c>
      <c r="L73" s="25">
        <v>0.28000000000000003</v>
      </c>
      <c r="M73" s="25">
        <v>0.74</v>
      </c>
      <c r="N73" s="25">
        <v>0.51</v>
      </c>
      <c r="O73" s="25">
        <v>0.19</v>
      </c>
      <c r="P73" s="25">
        <v>0.24</v>
      </c>
      <c r="Q73" s="25">
        <v>0.37</v>
      </c>
      <c r="R73" s="25">
        <v>0.27</v>
      </c>
      <c r="X73" s="7" t="s">
        <v>125</v>
      </c>
      <c r="Y73" s="31">
        <f t="shared" si="0"/>
        <v>0.52</v>
      </c>
      <c r="Z73" s="31">
        <f t="shared" si="0"/>
        <v>0.6</v>
      </c>
      <c r="AA73" s="31">
        <f t="shared" si="0"/>
        <v>0.69</v>
      </c>
      <c r="AB73" s="31">
        <f t="shared" si="0"/>
        <v>0.64</v>
      </c>
      <c r="AC73" s="31">
        <f t="shared" si="0"/>
        <v>1</v>
      </c>
      <c r="AD73" s="31">
        <f t="shared" si="0"/>
        <v>1</v>
      </c>
      <c r="AE73" s="31">
        <f t="shared" si="0"/>
        <v>1</v>
      </c>
      <c r="AF73" s="31">
        <f t="shared" si="0"/>
        <v>1</v>
      </c>
      <c r="AG73" s="31">
        <f t="shared" si="0"/>
        <v>0.66</v>
      </c>
      <c r="AH73" s="31">
        <f t="shared" si="0"/>
        <v>0.66</v>
      </c>
      <c r="AI73" s="31">
        <f t="shared" si="1"/>
        <v>0.64</v>
      </c>
      <c r="AJ73" s="31">
        <f t="shared" si="1"/>
        <v>0.75</v>
      </c>
      <c r="AK73" s="31">
        <f t="shared" si="1"/>
        <v>0.75</v>
      </c>
      <c r="AL73" s="31">
        <f t="shared" si="1"/>
        <v>0.75</v>
      </c>
      <c r="AM73" s="31">
        <f t="shared" si="1"/>
        <v>0.28000000000000003</v>
      </c>
      <c r="AN73" s="31">
        <f t="shared" si="1"/>
        <v>0.28000000000000003</v>
      </c>
      <c r="AO73" s="31">
        <f t="shared" si="1"/>
        <v>0.36</v>
      </c>
      <c r="AP73" s="31">
        <f t="shared" si="1"/>
        <v>0.51</v>
      </c>
      <c r="AQ73" s="31">
        <f t="shared" si="1"/>
        <v>0.51</v>
      </c>
      <c r="AR73" s="31">
        <f t="shared" si="1"/>
        <v>0.36</v>
      </c>
      <c r="AS73" s="31">
        <f t="shared" si="1"/>
        <v>0</v>
      </c>
    </row>
    <row r="74" spans="2:45" ht="24.5" customHeight="1" x14ac:dyDescent="0.35">
      <c r="B74" t="s">
        <v>115</v>
      </c>
      <c r="C74" t="s">
        <v>116</v>
      </c>
      <c r="D74" t="s">
        <v>117</v>
      </c>
      <c r="F74" s="26" t="s">
        <v>149</v>
      </c>
      <c r="G74" s="25">
        <v>0.78</v>
      </c>
      <c r="H74" s="25">
        <v>0.74</v>
      </c>
      <c r="I74" s="25">
        <v>1</v>
      </c>
      <c r="J74" s="25">
        <v>0.75</v>
      </c>
      <c r="K74" s="25">
        <v>0.38</v>
      </c>
      <c r="L74" s="25">
        <v>0.04</v>
      </c>
      <c r="M74" s="25">
        <v>0.7</v>
      </c>
      <c r="N74" s="25">
        <v>0.69</v>
      </c>
      <c r="O74" s="25">
        <v>-0.09</v>
      </c>
      <c r="P74" s="25">
        <v>0.5</v>
      </c>
      <c r="Q74" s="25">
        <v>0.02</v>
      </c>
      <c r="R74" s="25">
        <v>0.13</v>
      </c>
      <c r="X74" s="7" t="s">
        <v>126</v>
      </c>
      <c r="Y74" s="31">
        <f t="shared" si="0"/>
        <v>0.52</v>
      </c>
      <c r="Z74" s="31">
        <f t="shared" si="0"/>
        <v>0.6</v>
      </c>
      <c r="AA74" s="31">
        <f t="shared" si="0"/>
        <v>0.69</v>
      </c>
      <c r="AB74" s="31">
        <f t="shared" si="0"/>
        <v>0.64</v>
      </c>
      <c r="AC74" s="31">
        <f t="shared" si="0"/>
        <v>1</v>
      </c>
      <c r="AD74" s="31">
        <f t="shared" si="0"/>
        <v>1</v>
      </c>
      <c r="AE74" s="31">
        <f t="shared" si="0"/>
        <v>1</v>
      </c>
      <c r="AF74" s="31">
        <f t="shared" si="0"/>
        <v>1</v>
      </c>
      <c r="AG74" s="31">
        <f t="shared" si="0"/>
        <v>0.66</v>
      </c>
      <c r="AH74" s="31">
        <f t="shared" si="0"/>
        <v>0.66</v>
      </c>
      <c r="AI74" s="31">
        <f t="shared" si="1"/>
        <v>0.64</v>
      </c>
      <c r="AJ74" s="31">
        <f t="shared" si="1"/>
        <v>0.75</v>
      </c>
      <c r="AK74" s="31">
        <f t="shared" si="1"/>
        <v>0.75</v>
      </c>
      <c r="AL74" s="31">
        <f t="shared" si="1"/>
        <v>0.75</v>
      </c>
      <c r="AM74" s="31">
        <f t="shared" si="1"/>
        <v>0.28000000000000003</v>
      </c>
      <c r="AN74" s="31">
        <f t="shared" si="1"/>
        <v>0.28000000000000003</v>
      </c>
      <c r="AO74" s="31">
        <f t="shared" si="1"/>
        <v>0.36</v>
      </c>
      <c r="AP74" s="31">
        <f t="shared" si="1"/>
        <v>0.51</v>
      </c>
      <c r="AQ74" s="31">
        <f t="shared" si="1"/>
        <v>0.51</v>
      </c>
      <c r="AR74" s="31">
        <f t="shared" si="1"/>
        <v>0.36</v>
      </c>
      <c r="AS74" s="31">
        <f t="shared" si="1"/>
        <v>0</v>
      </c>
    </row>
    <row r="75" spans="2:45" ht="24.5" customHeight="1" x14ac:dyDescent="0.35">
      <c r="B75" t="s">
        <v>124</v>
      </c>
      <c r="C75" t="s">
        <v>125</v>
      </c>
      <c r="D75" t="s">
        <v>126</v>
      </c>
      <c r="E75" t="s">
        <v>127</v>
      </c>
      <c r="F75" s="26" t="s">
        <v>152</v>
      </c>
      <c r="G75" s="25">
        <v>0.52</v>
      </c>
      <c r="H75" s="25">
        <v>0.6</v>
      </c>
      <c r="I75" s="25">
        <v>0.75</v>
      </c>
      <c r="J75" s="25">
        <v>1</v>
      </c>
      <c r="K75" s="25">
        <v>0.66</v>
      </c>
      <c r="L75" s="25">
        <v>0.36</v>
      </c>
      <c r="M75" s="25">
        <v>0.64</v>
      </c>
      <c r="N75" s="25">
        <v>0.69</v>
      </c>
      <c r="O75" s="25">
        <v>0</v>
      </c>
      <c r="P75" s="25">
        <v>0.51</v>
      </c>
      <c r="Q75" s="25">
        <v>0.36</v>
      </c>
      <c r="R75" s="25">
        <v>0.28000000000000003</v>
      </c>
      <c r="X75" s="7" t="s">
        <v>127</v>
      </c>
      <c r="Y75" s="31">
        <f t="shared" si="0"/>
        <v>0.52</v>
      </c>
      <c r="Z75" s="31">
        <f t="shared" si="0"/>
        <v>0.6</v>
      </c>
      <c r="AA75" s="31">
        <f t="shared" si="0"/>
        <v>0.69</v>
      </c>
      <c r="AB75" s="31">
        <f t="shared" si="0"/>
        <v>0.64</v>
      </c>
      <c r="AC75" s="31">
        <f t="shared" si="0"/>
        <v>1</v>
      </c>
      <c r="AD75" s="31">
        <f t="shared" si="0"/>
        <v>1</v>
      </c>
      <c r="AE75" s="31">
        <f t="shared" si="0"/>
        <v>1</v>
      </c>
      <c r="AF75" s="31">
        <f t="shared" si="0"/>
        <v>1</v>
      </c>
      <c r="AG75" s="31">
        <f t="shared" si="0"/>
        <v>0.66</v>
      </c>
      <c r="AH75" s="31">
        <f t="shared" si="0"/>
        <v>0.66</v>
      </c>
      <c r="AI75" s="31">
        <f t="shared" si="1"/>
        <v>0.64</v>
      </c>
      <c r="AJ75" s="31">
        <f t="shared" si="1"/>
        <v>0.75</v>
      </c>
      <c r="AK75" s="31">
        <f t="shared" si="1"/>
        <v>0.75</v>
      </c>
      <c r="AL75" s="31">
        <f t="shared" si="1"/>
        <v>0.75</v>
      </c>
      <c r="AM75" s="31">
        <f t="shared" si="1"/>
        <v>0.28000000000000003</v>
      </c>
      <c r="AN75" s="31">
        <f t="shared" si="1"/>
        <v>0.28000000000000003</v>
      </c>
      <c r="AO75" s="31">
        <f t="shared" si="1"/>
        <v>0.36</v>
      </c>
      <c r="AP75" s="31">
        <f t="shared" si="1"/>
        <v>0.51</v>
      </c>
      <c r="AQ75" s="31">
        <f t="shared" si="1"/>
        <v>0.51</v>
      </c>
      <c r="AR75" s="31">
        <f t="shared" si="1"/>
        <v>0.36</v>
      </c>
      <c r="AS75" s="31">
        <f t="shared" si="1"/>
        <v>0</v>
      </c>
    </row>
    <row r="76" spans="2:45" ht="24.5" customHeight="1" x14ac:dyDescent="0.35">
      <c r="B76" s="7" t="s">
        <v>86</v>
      </c>
      <c r="C76" s="7" t="s">
        <v>87</v>
      </c>
      <c r="D76" s="7"/>
      <c r="E76" s="7"/>
      <c r="F76" s="26" t="s">
        <v>154</v>
      </c>
      <c r="G76" s="25">
        <v>-0.02</v>
      </c>
      <c r="H76" s="25">
        <v>0</v>
      </c>
      <c r="I76" s="25">
        <v>0.38</v>
      </c>
      <c r="J76" s="25">
        <v>0.66</v>
      </c>
      <c r="K76" s="25">
        <v>1</v>
      </c>
      <c r="L76" s="25">
        <v>0.77</v>
      </c>
      <c r="M76" s="25">
        <v>0.19</v>
      </c>
      <c r="N76" s="25">
        <v>0.42</v>
      </c>
      <c r="O76" s="25">
        <v>0.35</v>
      </c>
      <c r="P76" s="25">
        <v>0.49</v>
      </c>
      <c r="Q76" s="25">
        <v>0.72</v>
      </c>
      <c r="R76" s="25">
        <v>0.67</v>
      </c>
      <c r="X76" s="7" t="s">
        <v>86</v>
      </c>
      <c r="Y76" s="31">
        <f t="shared" si="0"/>
        <v>-0.02</v>
      </c>
      <c r="Z76" s="31">
        <f t="shared" si="0"/>
        <v>0</v>
      </c>
      <c r="AA76" s="31">
        <f t="shared" si="0"/>
        <v>0.42</v>
      </c>
      <c r="AB76" s="31">
        <f t="shared" si="0"/>
        <v>0.19</v>
      </c>
      <c r="AC76" s="31">
        <f t="shared" si="0"/>
        <v>0.66</v>
      </c>
      <c r="AD76" s="31">
        <f t="shared" si="0"/>
        <v>0.66</v>
      </c>
      <c r="AE76" s="31">
        <f t="shared" si="0"/>
        <v>0.66</v>
      </c>
      <c r="AF76" s="31">
        <f t="shared" si="0"/>
        <v>0.66</v>
      </c>
      <c r="AG76" s="31">
        <f t="shared" si="0"/>
        <v>1</v>
      </c>
      <c r="AH76" s="31">
        <f t="shared" si="0"/>
        <v>1</v>
      </c>
      <c r="AI76" s="31">
        <f t="shared" si="1"/>
        <v>0.19</v>
      </c>
      <c r="AJ76" s="31">
        <f t="shared" si="1"/>
        <v>0.38</v>
      </c>
      <c r="AK76" s="31">
        <f t="shared" si="1"/>
        <v>0.38</v>
      </c>
      <c r="AL76" s="31">
        <f t="shared" si="1"/>
        <v>0.38</v>
      </c>
      <c r="AM76" s="31">
        <f t="shared" si="1"/>
        <v>0.67</v>
      </c>
      <c r="AN76" s="31">
        <f t="shared" si="1"/>
        <v>0.67</v>
      </c>
      <c r="AO76" s="31">
        <f t="shared" si="1"/>
        <v>0.77</v>
      </c>
      <c r="AP76" s="31">
        <f t="shared" si="1"/>
        <v>0.49</v>
      </c>
      <c r="AQ76" s="31">
        <f t="shared" si="1"/>
        <v>0.49</v>
      </c>
      <c r="AR76" s="31">
        <f t="shared" si="1"/>
        <v>0.72</v>
      </c>
      <c r="AS76" s="31">
        <f t="shared" si="1"/>
        <v>0.35</v>
      </c>
    </row>
    <row r="77" spans="2:45" ht="24.5" customHeight="1" x14ac:dyDescent="0.35">
      <c r="B77" s="7" t="s">
        <v>134</v>
      </c>
      <c r="C77" s="7"/>
      <c r="D77" s="7"/>
      <c r="E77" s="7"/>
      <c r="F77" s="26" t="s">
        <v>155</v>
      </c>
      <c r="G77" s="25">
        <v>-0.37</v>
      </c>
      <c r="H77" s="25">
        <v>0.28000000000000003</v>
      </c>
      <c r="I77" s="25">
        <v>0.04</v>
      </c>
      <c r="J77" s="25">
        <v>0.36</v>
      </c>
      <c r="K77" s="25">
        <v>0.77</v>
      </c>
      <c r="L77" s="25">
        <v>1</v>
      </c>
      <c r="M77" s="25">
        <v>-0.1</v>
      </c>
      <c r="N77" s="25">
        <v>0.18</v>
      </c>
      <c r="O77" s="25">
        <v>0.44</v>
      </c>
      <c r="P77" s="25">
        <v>0.43</v>
      </c>
      <c r="Q77" s="25">
        <v>0.68</v>
      </c>
      <c r="R77" s="25">
        <v>0.67</v>
      </c>
      <c r="X77" s="7" t="s">
        <v>87</v>
      </c>
      <c r="Y77" s="31">
        <f t="shared" si="0"/>
        <v>-0.02</v>
      </c>
      <c r="Z77" s="31">
        <f t="shared" si="0"/>
        <v>0</v>
      </c>
      <c r="AA77" s="31">
        <f t="shared" si="0"/>
        <v>0.42</v>
      </c>
      <c r="AB77" s="31">
        <f t="shared" si="0"/>
        <v>0.19</v>
      </c>
      <c r="AC77" s="31">
        <f t="shared" si="0"/>
        <v>0.66</v>
      </c>
      <c r="AD77" s="31">
        <f t="shared" si="0"/>
        <v>0.66</v>
      </c>
      <c r="AE77" s="31">
        <f t="shared" si="0"/>
        <v>0.66</v>
      </c>
      <c r="AF77" s="31">
        <f t="shared" si="0"/>
        <v>0.66</v>
      </c>
      <c r="AG77" s="31">
        <f t="shared" si="0"/>
        <v>1</v>
      </c>
      <c r="AH77" s="31">
        <f t="shared" si="0"/>
        <v>1</v>
      </c>
      <c r="AI77" s="31">
        <f t="shared" si="1"/>
        <v>0.19</v>
      </c>
      <c r="AJ77" s="31">
        <f t="shared" si="1"/>
        <v>0.38</v>
      </c>
      <c r="AK77" s="31">
        <f t="shared" si="1"/>
        <v>0.38</v>
      </c>
      <c r="AL77" s="31">
        <f t="shared" si="1"/>
        <v>0.38</v>
      </c>
      <c r="AM77" s="31">
        <f t="shared" si="1"/>
        <v>0.67</v>
      </c>
      <c r="AN77" s="31">
        <f t="shared" si="1"/>
        <v>0.67</v>
      </c>
      <c r="AO77" s="31">
        <f t="shared" si="1"/>
        <v>0.77</v>
      </c>
      <c r="AP77" s="31">
        <f t="shared" si="1"/>
        <v>0.49</v>
      </c>
      <c r="AQ77" s="31">
        <f t="shared" si="1"/>
        <v>0.49</v>
      </c>
      <c r="AR77" s="31">
        <f t="shared" si="1"/>
        <v>0.72</v>
      </c>
      <c r="AS77" s="31">
        <f t="shared" si="1"/>
        <v>0.35</v>
      </c>
    </row>
    <row r="78" spans="2:45" ht="24.5" customHeight="1" x14ac:dyDescent="0.35">
      <c r="B78" s="7" t="s">
        <v>123</v>
      </c>
      <c r="C78" s="7" t="s">
        <v>128</v>
      </c>
      <c r="D78" s="7"/>
      <c r="E78" s="7"/>
      <c r="F78" s="26" t="s">
        <v>158</v>
      </c>
      <c r="G78" s="25">
        <v>0.72</v>
      </c>
      <c r="H78" s="25">
        <v>0.74</v>
      </c>
      <c r="I78" s="25">
        <v>0.7</v>
      </c>
      <c r="J78" s="25">
        <v>0.64</v>
      </c>
      <c r="K78" s="25">
        <v>0.19</v>
      </c>
      <c r="L78" s="25">
        <v>-0.1</v>
      </c>
      <c r="M78" s="25">
        <v>1</v>
      </c>
      <c r="N78" s="25">
        <v>0.59</v>
      </c>
      <c r="O78" s="25">
        <v>-0.16</v>
      </c>
      <c r="P78" s="25">
        <v>0.37</v>
      </c>
      <c r="Q78" s="25">
        <v>-0.15</v>
      </c>
      <c r="R78" s="25">
        <v>-0.05</v>
      </c>
      <c r="X78" s="7" t="s">
        <v>128</v>
      </c>
      <c r="Y78" s="31">
        <f t="shared" ref="Y78:AH88" si="2">IFERROR(INDEX($G$72:$R$83,MATCH($X78,$B$72:$B$83,0),MATCH(Y$67,$G$67:$R$67,0)),
IFERROR(INDEX($G$72:$R$83,MATCH($X78,$B$72:$B$83,0),MATCH(Y$67,$G$68:$R$68,0)),
IFERROR(INDEX($G$72:$R$83,MATCH($X78,$B$72:$B$83,0),MATCH(Y$67,$G$69:$R$69,0)),
IFERROR(INDEX($G$72:$R$83,MATCH($X78,$B$72:$B$83,0),MATCH(Y$67,$G$70:$R$70,0)),
IFERROR(INDEX($G$72:$R$83,MATCH($X78,$C$72:$C$83,0),MATCH(Y$67,$G$67:$R$67,0)),
IFERROR(INDEX($G$72:$R$83,MATCH($X78,$C$72:$C$83,0),MATCH(Y$67,$G$68:$R$68,0)),
IFERROR(INDEX($G$72:$R$83,MATCH($X78,$C$72:$C$83,0),MATCH(Y$67,$G$69:$R$69,0)),
IFERROR(INDEX($G$72:$R$83,MATCH($X78,$C$72:$C$83,0),MATCH(Y$67,$G$70:$R$70,0)),
IFERROR(INDEX($G$72:$R$83,MATCH($X78,$D$72:$D$83,0),MATCH(Y$67,$G$67:$R$67,0)),
IFERROR(INDEX($G$72:$R$83,MATCH($X78,$D$72:$D$83,0),MATCH(Y$67,$G$68:$R$68,0)),
IFERROR(INDEX($G$72:$R$83,MATCH($X78,$D$72:$D$83,0),MATCH(Y$67,$G$69:$R$69,0)),
IFERROR(INDEX($G$72:$R$83,MATCH($X78,$D$72:$D$83,0),MATCH(Y$67,$G$70:$R$70,0)),
IFERROR(INDEX($G$72:$R$83,MATCH($X78,$E$72:$E$83,0),MATCH(Y$67,$G$67:$R$67,0)),
IFERROR(INDEX($G$72:$R$83,MATCH($X78,$E$72:$E$83,0),MATCH(Y$67,$G$68:$R$68,0)),
IFERROR(INDEX($G$72:$R$83,MATCH($X78,$E$72:$E$83,0),MATCH(Y$67,$G$69:$R$69,0)),
INDEX($G$72:$R$83,MATCH($X78,$E$72:$E$83,0),MATCH(Y$67,$G$70:$R$70,0)))))))))))))))))</f>
        <v>0.72</v>
      </c>
      <c r="Z78" s="31">
        <f t="shared" si="2"/>
        <v>0.74</v>
      </c>
      <c r="AA78" s="31">
        <f t="shared" si="2"/>
        <v>0.59</v>
      </c>
      <c r="AB78" s="31">
        <f t="shared" si="2"/>
        <v>1</v>
      </c>
      <c r="AC78" s="31">
        <f t="shared" si="2"/>
        <v>0.64</v>
      </c>
      <c r="AD78" s="31">
        <f t="shared" si="2"/>
        <v>0.64</v>
      </c>
      <c r="AE78" s="31">
        <f t="shared" si="2"/>
        <v>0.64</v>
      </c>
      <c r="AF78" s="31">
        <f t="shared" si="2"/>
        <v>0.64</v>
      </c>
      <c r="AG78" s="31">
        <f t="shared" si="2"/>
        <v>0.19</v>
      </c>
      <c r="AH78" s="31">
        <f t="shared" si="2"/>
        <v>0.19</v>
      </c>
      <c r="AI78" s="31">
        <f t="shared" ref="AI78:AS88" si="3">IFERROR(INDEX($G$72:$R$83,MATCH($X78,$B$72:$B$83,0),MATCH(AI$67,$G$67:$R$67,0)),
IFERROR(INDEX($G$72:$R$83,MATCH($X78,$B$72:$B$83,0),MATCH(AI$67,$G$68:$R$68,0)),
IFERROR(INDEX($G$72:$R$83,MATCH($X78,$B$72:$B$83,0),MATCH(AI$67,$G$69:$R$69,0)),
IFERROR(INDEX($G$72:$R$83,MATCH($X78,$B$72:$B$83,0),MATCH(AI$67,$G$70:$R$70,0)),
IFERROR(INDEX($G$72:$R$83,MATCH($X78,$C$72:$C$83,0),MATCH(AI$67,$G$67:$R$67,0)),
IFERROR(INDEX($G$72:$R$83,MATCH($X78,$C$72:$C$83,0),MATCH(AI$67,$G$68:$R$68,0)),
IFERROR(INDEX($G$72:$R$83,MATCH($X78,$C$72:$C$83,0),MATCH(AI$67,$G$69:$R$69,0)),
IFERROR(INDEX($G$72:$R$83,MATCH($X78,$C$72:$C$83,0),MATCH(AI$67,$G$70:$R$70,0)),
IFERROR(INDEX($G$72:$R$83,MATCH($X78,$D$72:$D$83,0),MATCH(AI$67,$G$67:$R$67,0)),
IFERROR(INDEX($G$72:$R$83,MATCH($X78,$D$72:$D$83,0),MATCH(AI$67,$G$68:$R$68,0)),
IFERROR(INDEX($G$72:$R$83,MATCH($X78,$D$72:$D$83,0),MATCH(AI$67,$G$69:$R$69,0)),
IFERROR(INDEX($G$72:$R$83,MATCH($X78,$D$72:$D$83,0),MATCH(AI$67,$G$70:$R$70,0)),
IFERROR(INDEX($G$72:$R$83,MATCH($X78,$E$72:$E$83,0),MATCH(AI$67,$G$67:$R$67,0)),
IFERROR(INDEX($G$72:$R$83,MATCH($X78,$E$72:$E$83,0),MATCH(AI$67,$G$68:$R$68,0)),
IFERROR(INDEX($G$72:$R$83,MATCH($X78,$E$72:$E$83,0),MATCH(AI$67,$G$69:$R$69,0)),
INDEX($G$72:$R$83,MATCH($X78,$E$72:$E$83,0),MATCH(AI$67,$G$70:$R$70,0)))))))))))))))))</f>
        <v>1</v>
      </c>
      <c r="AJ78" s="31">
        <f t="shared" si="3"/>
        <v>0.7</v>
      </c>
      <c r="AK78" s="31">
        <f t="shared" si="3"/>
        <v>0.7</v>
      </c>
      <c r="AL78" s="31">
        <f t="shared" si="3"/>
        <v>0.7</v>
      </c>
      <c r="AM78" s="31">
        <f t="shared" si="3"/>
        <v>-0.05</v>
      </c>
      <c r="AN78" s="31">
        <f t="shared" si="3"/>
        <v>-0.05</v>
      </c>
      <c r="AO78" s="31">
        <f t="shared" si="3"/>
        <v>-0.1</v>
      </c>
      <c r="AP78" s="31">
        <f t="shared" si="3"/>
        <v>0.37</v>
      </c>
      <c r="AQ78" s="31">
        <f t="shared" si="3"/>
        <v>0.37</v>
      </c>
      <c r="AR78" s="31">
        <f t="shared" si="3"/>
        <v>-0.15</v>
      </c>
      <c r="AS78" s="31">
        <f t="shared" si="3"/>
        <v>-0.16</v>
      </c>
    </row>
    <row r="79" spans="2:45" ht="24.5" customHeight="1" x14ac:dyDescent="0.35">
      <c r="B79" s="7" t="s">
        <v>11</v>
      </c>
      <c r="C79" s="7"/>
      <c r="D79" s="7"/>
      <c r="E79" s="7"/>
      <c r="F79" s="26" t="s">
        <v>163</v>
      </c>
      <c r="G79" s="25">
        <v>0.52</v>
      </c>
      <c r="H79" s="25">
        <v>0.51</v>
      </c>
      <c r="I79" s="25">
        <v>0.69</v>
      </c>
      <c r="J79" s="25">
        <v>0.69</v>
      </c>
      <c r="K79" s="25">
        <v>0.42</v>
      </c>
      <c r="L79" s="25">
        <v>0.18</v>
      </c>
      <c r="M79" s="25">
        <v>0.59</v>
      </c>
      <c r="N79" s="25">
        <v>1</v>
      </c>
      <c r="O79" s="25">
        <v>0.2</v>
      </c>
      <c r="P79" s="25">
        <v>0.51</v>
      </c>
      <c r="Q79" s="25">
        <v>0.13</v>
      </c>
      <c r="R79" s="25">
        <v>0.17</v>
      </c>
      <c r="X79" s="7" t="s">
        <v>115</v>
      </c>
      <c r="Y79" s="31">
        <f t="shared" si="2"/>
        <v>0.78</v>
      </c>
      <c r="Z79" s="31">
        <f t="shared" si="2"/>
        <v>0.74</v>
      </c>
      <c r="AA79" s="31">
        <f t="shared" si="2"/>
        <v>0.69</v>
      </c>
      <c r="AB79" s="31">
        <f t="shared" si="2"/>
        <v>0.7</v>
      </c>
      <c r="AC79" s="31">
        <f t="shared" si="2"/>
        <v>0.75</v>
      </c>
      <c r="AD79" s="31">
        <f t="shared" si="2"/>
        <v>0.75</v>
      </c>
      <c r="AE79" s="31">
        <f t="shared" si="2"/>
        <v>0.75</v>
      </c>
      <c r="AF79" s="31">
        <f t="shared" si="2"/>
        <v>0.75</v>
      </c>
      <c r="AG79" s="31">
        <f t="shared" si="2"/>
        <v>0.38</v>
      </c>
      <c r="AH79" s="31">
        <f t="shared" si="2"/>
        <v>0.38</v>
      </c>
      <c r="AI79" s="31">
        <f t="shared" si="3"/>
        <v>0.7</v>
      </c>
      <c r="AJ79" s="31">
        <f t="shared" si="3"/>
        <v>1</v>
      </c>
      <c r="AK79" s="31">
        <f t="shared" si="3"/>
        <v>1</v>
      </c>
      <c r="AL79" s="31">
        <f t="shared" si="3"/>
        <v>1</v>
      </c>
      <c r="AM79" s="31">
        <f t="shared" si="3"/>
        <v>0.13</v>
      </c>
      <c r="AN79" s="31">
        <f t="shared" si="3"/>
        <v>0.13</v>
      </c>
      <c r="AO79" s="31">
        <f t="shared" si="3"/>
        <v>0.04</v>
      </c>
      <c r="AP79" s="31">
        <f t="shared" si="3"/>
        <v>0.5</v>
      </c>
      <c r="AQ79" s="31">
        <f t="shared" si="3"/>
        <v>0.5</v>
      </c>
      <c r="AR79" s="31">
        <f t="shared" si="3"/>
        <v>0.02</v>
      </c>
      <c r="AS79" s="31">
        <f t="shared" si="3"/>
        <v>-0.09</v>
      </c>
    </row>
    <row r="80" spans="2:45" ht="24.5" customHeight="1" x14ac:dyDescent="0.35">
      <c r="B80" s="7" t="s">
        <v>112</v>
      </c>
      <c r="C80" s="7"/>
      <c r="D80" s="7"/>
      <c r="E80" s="7"/>
      <c r="F80" s="26" t="s">
        <v>183</v>
      </c>
      <c r="G80" s="25">
        <v>-0.27</v>
      </c>
      <c r="H80" s="25">
        <v>0.19</v>
      </c>
      <c r="I80" s="25">
        <v>-0.09</v>
      </c>
      <c r="J80" s="25">
        <v>0</v>
      </c>
      <c r="K80" s="25">
        <v>0.35</v>
      </c>
      <c r="L80" s="25">
        <v>0.44</v>
      </c>
      <c r="M80" s="25">
        <v>-0.16</v>
      </c>
      <c r="N80" s="25">
        <v>0.2</v>
      </c>
      <c r="O80" s="25">
        <v>1</v>
      </c>
      <c r="P80" s="25">
        <v>0.31</v>
      </c>
      <c r="Q80" s="25">
        <v>0.34</v>
      </c>
      <c r="R80" s="25">
        <v>0.43</v>
      </c>
      <c r="X80" s="7" t="s">
        <v>116</v>
      </c>
      <c r="Y80" s="31">
        <f t="shared" si="2"/>
        <v>0.78</v>
      </c>
      <c r="Z80" s="31">
        <f t="shared" si="2"/>
        <v>0.74</v>
      </c>
      <c r="AA80" s="31">
        <f t="shared" si="2"/>
        <v>0.69</v>
      </c>
      <c r="AB80" s="31">
        <f t="shared" si="2"/>
        <v>0.7</v>
      </c>
      <c r="AC80" s="31">
        <f t="shared" si="2"/>
        <v>0.75</v>
      </c>
      <c r="AD80" s="31">
        <f t="shared" si="2"/>
        <v>0.75</v>
      </c>
      <c r="AE80" s="31">
        <f t="shared" si="2"/>
        <v>0.75</v>
      </c>
      <c r="AF80" s="31">
        <f t="shared" si="2"/>
        <v>0.75</v>
      </c>
      <c r="AG80" s="31">
        <f t="shared" si="2"/>
        <v>0.38</v>
      </c>
      <c r="AH80" s="31">
        <f t="shared" si="2"/>
        <v>0.38</v>
      </c>
      <c r="AI80" s="31">
        <f t="shared" si="3"/>
        <v>0.7</v>
      </c>
      <c r="AJ80" s="31">
        <f t="shared" si="3"/>
        <v>1</v>
      </c>
      <c r="AK80" s="31">
        <f t="shared" si="3"/>
        <v>1</v>
      </c>
      <c r="AL80" s="31">
        <f t="shared" si="3"/>
        <v>1</v>
      </c>
      <c r="AM80" s="31">
        <f t="shared" si="3"/>
        <v>0.13</v>
      </c>
      <c r="AN80" s="31">
        <f t="shared" si="3"/>
        <v>0.13</v>
      </c>
      <c r="AO80" s="31">
        <f t="shared" si="3"/>
        <v>0.04</v>
      </c>
      <c r="AP80" s="31">
        <f t="shared" si="3"/>
        <v>0.5</v>
      </c>
      <c r="AQ80" s="31">
        <f t="shared" si="3"/>
        <v>0.5</v>
      </c>
      <c r="AR80" s="31">
        <f t="shared" si="3"/>
        <v>0.02</v>
      </c>
      <c r="AS80" s="31">
        <f t="shared" si="3"/>
        <v>-0.09</v>
      </c>
    </row>
    <row r="81" spans="2:45" ht="24.5" customHeight="1" x14ac:dyDescent="0.35">
      <c r="B81" s="7" t="s">
        <v>15</v>
      </c>
      <c r="C81" s="7" t="s">
        <v>16</v>
      </c>
      <c r="D81" s="7"/>
      <c r="E81" s="7"/>
      <c r="F81" s="26" t="s">
        <v>188</v>
      </c>
      <c r="G81" s="25">
        <v>0.24</v>
      </c>
      <c r="H81" s="25">
        <v>0.24</v>
      </c>
      <c r="I81" s="25">
        <v>0.5</v>
      </c>
      <c r="J81" s="25">
        <v>0.51</v>
      </c>
      <c r="K81" s="25">
        <v>0.49</v>
      </c>
      <c r="L81" s="25">
        <v>0.43</v>
      </c>
      <c r="M81" s="25">
        <v>0.37</v>
      </c>
      <c r="N81" s="25">
        <v>0.51</v>
      </c>
      <c r="O81" s="25">
        <v>0.31</v>
      </c>
      <c r="P81" s="25">
        <v>1</v>
      </c>
      <c r="Q81" s="25">
        <v>0.35</v>
      </c>
      <c r="R81" s="25">
        <v>0.48</v>
      </c>
      <c r="X81" s="7" t="s">
        <v>117</v>
      </c>
      <c r="Y81" s="31">
        <f t="shared" si="2"/>
        <v>0.78</v>
      </c>
      <c r="Z81" s="31">
        <f t="shared" si="2"/>
        <v>0.74</v>
      </c>
      <c r="AA81" s="31">
        <f t="shared" si="2"/>
        <v>0.69</v>
      </c>
      <c r="AB81" s="31">
        <f t="shared" si="2"/>
        <v>0.7</v>
      </c>
      <c r="AC81" s="31">
        <f t="shared" si="2"/>
        <v>0.75</v>
      </c>
      <c r="AD81" s="31">
        <f t="shared" si="2"/>
        <v>0.75</v>
      </c>
      <c r="AE81" s="31">
        <f t="shared" si="2"/>
        <v>0.75</v>
      </c>
      <c r="AF81" s="31">
        <f t="shared" si="2"/>
        <v>0.75</v>
      </c>
      <c r="AG81" s="31">
        <f t="shared" si="2"/>
        <v>0.38</v>
      </c>
      <c r="AH81" s="31">
        <f t="shared" si="2"/>
        <v>0.38</v>
      </c>
      <c r="AI81" s="31">
        <f t="shared" si="3"/>
        <v>0.7</v>
      </c>
      <c r="AJ81" s="31">
        <f t="shared" si="3"/>
        <v>1</v>
      </c>
      <c r="AK81" s="31">
        <f t="shared" si="3"/>
        <v>1</v>
      </c>
      <c r="AL81" s="31">
        <f t="shared" si="3"/>
        <v>1</v>
      </c>
      <c r="AM81" s="31">
        <f t="shared" si="3"/>
        <v>0.13</v>
      </c>
      <c r="AN81" s="31">
        <f t="shared" si="3"/>
        <v>0.13</v>
      </c>
      <c r="AO81" s="31">
        <f t="shared" si="3"/>
        <v>0.04</v>
      </c>
      <c r="AP81" s="31">
        <f t="shared" si="3"/>
        <v>0.5</v>
      </c>
      <c r="AQ81" s="31">
        <f t="shared" si="3"/>
        <v>0.5</v>
      </c>
      <c r="AR81" s="31">
        <f t="shared" si="3"/>
        <v>0.02</v>
      </c>
      <c r="AS81" s="31">
        <f t="shared" si="3"/>
        <v>-0.09</v>
      </c>
    </row>
    <row r="82" spans="2:45" ht="24.5" customHeight="1" x14ac:dyDescent="0.35">
      <c r="B82" s="7" t="s">
        <v>2</v>
      </c>
      <c r="C82" s="7"/>
      <c r="D82" s="7"/>
      <c r="E82" s="7"/>
      <c r="F82" s="26" t="s">
        <v>2</v>
      </c>
      <c r="G82" s="25">
        <v>-0.33</v>
      </c>
      <c r="H82" s="25">
        <v>0.37</v>
      </c>
      <c r="I82" s="25">
        <v>0.02</v>
      </c>
      <c r="J82" s="25">
        <v>0.36</v>
      </c>
      <c r="K82" s="25">
        <v>0.72</v>
      </c>
      <c r="L82" s="25">
        <v>0.68</v>
      </c>
      <c r="M82" s="25">
        <v>-0.15</v>
      </c>
      <c r="N82" s="25">
        <v>0.13</v>
      </c>
      <c r="O82" s="25">
        <v>0.34</v>
      </c>
      <c r="P82" s="25">
        <v>0.35</v>
      </c>
      <c r="Q82" s="25">
        <v>1</v>
      </c>
      <c r="R82" s="25">
        <v>0.68</v>
      </c>
      <c r="X82" s="7" t="s">
        <v>130</v>
      </c>
      <c r="Y82" s="31">
        <f t="shared" si="2"/>
        <v>-0.28999999999999998</v>
      </c>
      <c r="Z82" s="31">
        <f t="shared" si="2"/>
        <v>0.27</v>
      </c>
      <c r="AA82" s="31">
        <f t="shared" si="2"/>
        <v>0.17</v>
      </c>
      <c r="AB82" s="31">
        <f t="shared" si="2"/>
        <v>-0.05</v>
      </c>
      <c r="AC82" s="31">
        <f t="shared" si="2"/>
        <v>0.28000000000000003</v>
      </c>
      <c r="AD82" s="31">
        <f t="shared" si="2"/>
        <v>0.28000000000000003</v>
      </c>
      <c r="AE82" s="31">
        <f t="shared" si="2"/>
        <v>0.28000000000000003</v>
      </c>
      <c r="AF82" s="31">
        <f t="shared" si="2"/>
        <v>0.28000000000000003</v>
      </c>
      <c r="AG82" s="31">
        <f t="shared" si="2"/>
        <v>0.67</v>
      </c>
      <c r="AH82" s="31">
        <f t="shared" si="2"/>
        <v>0.67</v>
      </c>
      <c r="AI82" s="31">
        <f t="shared" si="3"/>
        <v>-0.05</v>
      </c>
      <c r="AJ82" s="31">
        <f t="shared" si="3"/>
        <v>0.13</v>
      </c>
      <c r="AK82" s="31">
        <f t="shared" si="3"/>
        <v>0.13</v>
      </c>
      <c r="AL82" s="31">
        <f t="shared" si="3"/>
        <v>0.13</v>
      </c>
      <c r="AM82" s="31">
        <f t="shared" si="3"/>
        <v>1</v>
      </c>
      <c r="AN82" s="31">
        <f t="shared" si="3"/>
        <v>1</v>
      </c>
      <c r="AO82" s="31">
        <f t="shared" si="3"/>
        <v>0.67</v>
      </c>
      <c r="AP82" s="31">
        <f t="shared" si="3"/>
        <v>0.48</v>
      </c>
      <c r="AQ82" s="31">
        <f t="shared" si="3"/>
        <v>0.48</v>
      </c>
      <c r="AR82" s="31">
        <f t="shared" si="3"/>
        <v>0.68</v>
      </c>
      <c r="AS82" s="31">
        <f t="shared" si="3"/>
        <v>0.43</v>
      </c>
    </row>
    <row r="83" spans="2:45" ht="24.5" customHeight="1" x14ac:dyDescent="0.35">
      <c r="B83" s="7" t="s">
        <v>130</v>
      </c>
      <c r="C83" s="7" t="s">
        <v>131</v>
      </c>
      <c r="D83" s="7"/>
      <c r="E83" s="7"/>
      <c r="F83" s="26" t="s">
        <v>200</v>
      </c>
      <c r="G83" s="25">
        <v>-0.28999999999999998</v>
      </c>
      <c r="H83" s="25">
        <v>0.27</v>
      </c>
      <c r="I83" s="25">
        <v>0.13</v>
      </c>
      <c r="J83" s="25">
        <v>0.28000000000000003</v>
      </c>
      <c r="K83" s="25">
        <v>0.67</v>
      </c>
      <c r="L83" s="25">
        <v>0.67</v>
      </c>
      <c r="M83" s="25">
        <v>-0.05</v>
      </c>
      <c r="N83" s="25">
        <v>0.17</v>
      </c>
      <c r="O83" s="25">
        <v>0.43</v>
      </c>
      <c r="P83" s="25">
        <v>0.48</v>
      </c>
      <c r="Q83" s="25">
        <v>0.68</v>
      </c>
      <c r="R83" s="25">
        <v>1</v>
      </c>
      <c r="X83" s="7" t="s">
        <v>131</v>
      </c>
      <c r="Y83" s="31">
        <f t="shared" si="2"/>
        <v>-0.28999999999999998</v>
      </c>
      <c r="Z83" s="31">
        <f t="shared" si="2"/>
        <v>0.27</v>
      </c>
      <c r="AA83" s="31">
        <f t="shared" si="2"/>
        <v>0.17</v>
      </c>
      <c r="AB83" s="31">
        <f t="shared" si="2"/>
        <v>-0.05</v>
      </c>
      <c r="AC83" s="31">
        <f t="shared" si="2"/>
        <v>0.28000000000000003</v>
      </c>
      <c r="AD83" s="31">
        <f t="shared" si="2"/>
        <v>0.28000000000000003</v>
      </c>
      <c r="AE83" s="31">
        <f t="shared" si="2"/>
        <v>0.28000000000000003</v>
      </c>
      <c r="AF83" s="31">
        <f t="shared" si="2"/>
        <v>0.28000000000000003</v>
      </c>
      <c r="AG83" s="31">
        <f t="shared" si="2"/>
        <v>0.67</v>
      </c>
      <c r="AH83" s="31">
        <f t="shared" si="2"/>
        <v>0.67</v>
      </c>
      <c r="AI83" s="31">
        <f t="shared" si="3"/>
        <v>-0.05</v>
      </c>
      <c r="AJ83" s="31">
        <f t="shared" si="3"/>
        <v>0.13</v>
      </c>
      <c r="AK83" s="31">
        <f t="shared" si="3"/>
        <v>0.13</v>
      </c>
      <c r="AL83" s="31">
        <f t="shared" si="3"/>
        <v>0.13</v>
      </c>
      <c r="AM83" s="31">
        <f t="shared" si="3"/>
        <v>1</v>
      </c>
      <c r="AN83" s="31">
        <f t="shared" si="3"/>
        <v>1</v>
      </c>
      <c r="AO83" s="31">
        <f t="shared" si="3"/>
        <v>0.67</v>
      </c>
      <c r="AP83" s="31">
        <f t="shared" si="3"/>
        <v>0.48</v>
      </c>
      <c r="AQ83" s="31">
        <f t="shared" si="3"/>
        <v>0.48</v>
      </c>
      <c r="AR83" s="31">
        <f t="shared" si="3"/>
        <v>0.68</v>
      </c>
      <c r="AS83" s="31">
        <f t="shared" si="3"/>
        <v>0.43</v>
      </c>
    </row>
    <row r="84" spans="2:45" ht="24.5" customHeight="1" x14ac:dyDescent="0.35">
      <c r="X84" s="7" t="s">
        <v>134</v>
      </c>
      <c r="Y84" s="31">
        <f t="shared" si="2"/>
        <v>-0.37</v>
      </c>
      <c r="Z84" s="31">
        <f t="shared" si="2"/>
        <v>0.28000000000000003</v>
      </c>
      <c r="AA84" s="31">
        <f t="shared" si="2"/>
        <v>0.18</v>
      </c>
      <c r="AB84" s="31">
        <f t="shared" si="2"/>
        <v>-0.1</v>
      </c>
      <c r="AC84" s="31">
        <f t="shared" si="2"/>
        <v>0.36</v>
      </c>
      <c r="AD84" s="31">
        <f t="shared" si="2"/>
        <v>0.36</v>
      </c>
      <c r="AE84" s="31">
        <f t="shared" si="2"/>
        <v>0.36</v>
      </c>
      <c r="AF84" s="31">
        <f t="shared" si="2"/>
        <v>0.36</v>
      </c>
      <c r="AG84" s="31">
        <f t="shared" si="2"/>
        <v>0.77</v>
      </c>
      <c r="AH84" s="31">
        <f t="shared" si="2"/>
        <v>0.77</v>
      </c>
      <c r="AI84" s="31">
        <f t="shared" si="3"/>
        <v>-0.1</v>
      </c>
      <c r="AJ84" s="31">
        <f t="shared" si="3"/>
        <v>0.04</v>
      </c>
      <c r="AK84" s="31">
        <f t="shared" si="3"/>
        <v>0.04</v>
      </c>
      <c r="AL84" s="31">
        <f t="shared" si="3"/>
        <v>0.04</v>
      </c>
      <c r="AM84" s="31">
        <f t="shared" si="3"/>
        <v>0.67</v>
      </c>
      <c r="AN84" s="31">
        <f t="shared" si="3"/>
        <v>0.67</v>
      </c>
      <c r="AO84" s="31">
        <f t="shared" si="3"/>
        <v>1</v>
      </c>
      <c r="AP84" s="31">
        <f t="shared" si="3"/>
        <v>0.43</v>
      </c>
      <c r="AQ84" s="31">
        <f t="shared" si="3"/>
        <v>0.43</v>
      </c>
      <c r="AR84" s="31">
        <f t="shared" si="3"/>
        <v>0.68</v>
      </c>
      <c r="AS84" s="31">
        <f t="shared" si="3"/>
        <v>0.44</v>
      </c>
    </row>
    <row r="85" spans="2:45" ht="24.5" customHeight="1" x14ac:dyDescent="0.35">
      <c r="X85" s="7" t="s">
        <v>15</v>
      </c>
      <c r="Y85" s="31">
        <f t="shared" si="2"/>
        <v>0.24</v>
      </c>
      <c r="Z85" s="31">
        <f t="shared" si="2"/>
        <v>0.24</v>
      </c>
      <c r="AA85" s="31">
        <f t="shared" si="2"/>
        <v>0.51</v>
      </c>
      <c r="AB85" s="31">
        <f t="shared" si="2"/>
        <v>0.37</v>
      </c>
      <c r="AC85" s="31">
        <f t="shared" si="2"/>
        <v>0.51</v>
      </c>
      <c r="AD85" s="31">
        <f t="shared" si="2"/>
        <v>0.51</v>
      </c>
      <c r="AE85" s="31">
        <f t="shared" si="2"/>
        <v>0.51</v>
      </c>
      <c r="AF85" s="31">
        <f t="shared" si="2"/>
        <v>0.51</v>
      </c>
      <c r="AG85" s="31">
        <f t="shared" si="2"/>
        <v>0.49</v>
      </c>
      <c r="AH85" s="31">
        <f t="shared" si="2"/>
        <v>0.49</v>
      </c>
      <c r="AI85" s="31">
        <f t="shared" si="3"/>
        <v>0.37</v>
      </c>
      <c r="AJ85" s="31">
        <f t="shared" si="3"/>
        <v>0.5</v>
      </c>
      <c r="AK85" s="31">
        <f t="shared" si="3"/>
        <v>0.5</v>
      </c>
      <c r="AL85" s="31">
        <f t="shared" si="3"/>
        <v>0.5</v>
      </c>
      <c r="AM85" s="31">
        <f t="shared" si="3"/>
        <v>0.48</v>
      </c>
      <c r="AN85" s="31">
        <f t="shared" si="3"/>
        <v>0.48</v>
      </c>
      <c r="AO85" s="31">
        <f t="shared" si="3"/>
        <v>0.43</v>
      </c>
      <c r="AP85" s="31">
        <f t="shared" si="3"/>
        <v>1</v>
      </c>
      <c r="AQ85" s="31">
        <f t="shared" si="3"/>
        <v>1</v>
      </c>
      <c r="AR85" s="31">
        <f t="shared" si="3"/>
        <v>0.35</v>
      </c>
      <c r="AS85" s="31">
        <f t="shared" si="3"/>
        <v>0.31</v>
      </c>
    </row>
    <row r="86" spans="2:45" ht="24.5" customHeight="1" x14ac:dyDescent="0.35">
      <c r="X86" s="7" t="s">
        <v>16</v>
      </c>
      <c r="Y86" s="31">
        <f t="shared" si="2"/>
        <v>0.24</v>
      </c>
      <c r="Z86" s="31">
        <f t="shared" si="2"/>
        <v>0.24</v>
      </c>
      <c r="AA86" s="31">
        <f t="shared" si="2"/>
        <v>0.51</v>
      </c>
      <c r="AB86" s="31">
        <f t="shared" si="2"/>
        <v>0.37</v>
      </c>
      <c r="AC86" s="31">
        <f t="shared" si="2"/>
        <v>0.51</v>
      </c>
      <c r="AD86" s="31">
        <f t="shared" si="2"/>
        <v>0.51</v>
      </c>
      <c r="AE86" s="31">
        <f t="shared" si="2"/>
        <v>0.51</v>
      </c>
      <c r="AF86" s="31">
        <f t="shared" si="2"/>
        <v>0.51</v>
      </c>
      <c r="AG86" s="31">
        <f t="shared" si="2"/>
        <v>0.49</v>
      </c>
      <c r="AH86" s="31">
        <f t="shared" si="2"/>
        <v>0.49</v>
      </c>
      <c r="AI86" s="31">
        <f t="shared" si="3"/>
        <v>0.37</v>
      </c>
      <c r="AJ86" s="31">
        <f t="shared" si="3"/>
        <v>0.5</v>
      </c>
      <c r="AK86" s="31">
        <f t="shared" si="3"/>
        <v>0.5</v>
      </c>
      <c r="AL86" s="31">
        <f t="shared" si="3"/>
        <v>0.5</v>
      </c>
      <c r="AM86" s="31">
        <f t="shared" si="3"/>
        <v>0.48</v>
      </c>
      <c r="AN86" s="31">
        <f t="shared" si="3"/>
        <v>0.48</v>
      </c>
      <c r="AO86" s="31">
        <f t="shared" si="3"/>
        <v>0.43</v>
      </c>
      <c r="AP86" s="31">
        <f t="shared" si="3"/>
        <v>1</v>
      </c>
      <c r="AQ86" s="31">
        <f t="shared" si="3"/>
        <v>1</v>
      </c>
      <c r="AR86" s="31">
        <f t="shared" si="3"/>
        <v>0.35</v>
      </c>
      <c r="AS86" s="31">
        <f t="shared" si="3"/>
        <v>0.31</v>
      </c>
    </row>
    <row r="87" spans="2:45" ht="24.5" customHeight="1" x14ac:dyDescent="0.35">
      <c r="X87" s="7" t="s">
        <v>2</v>
      </c>
      <c r="Y87" s="31">
        <f t="shared" si="2"/>
        <v>-0.33</v>
      </c>
      <c r="Z87" s="31">
        <f t="shared" si="2"/>
        <v>0.37</v>
      </c>
      <c r="AA87" s="31">
        <f t="shared" si="2"/>
        <v>0.13</v>
      </c>
      <c r="AB87" s="31">
        <f t="shared" si="2"/>
        <v>-0.15</v>
      </c>
      <c r="AC87" s="31">
        <f t="shared" si="2"/>
        <v>0.36</v>
      </c>
      <c r="AD87" s="31">
        <f t="shared" si="2"/>
        <v>0.36</v>
      </c>
      <c r="AE87" s="31">
        <f t="shared" si="2"/>
        <v>0.36</v>
      </c>
      <c r="AF87" s="31">
        <f t="shared" si="2"/>
        <v>0.36</v>
      </c>
      <c r="AG87" s="31">
        <f t="shared" si="2"/>
        <v>0.72</v>
      </c>
      <c r="AH87" s="31">
        <f t="shared" si="2"/>
        <v>0.72</v>
      </c>
      <c r="AI87" s="31">
        <f t="shared" si="3"/>
        <v>-0.15</v>
      </c>
      <c r="AJ87" s="31">
        <f t="shared" si="3"/>
        <v>0.02</v>
      </c>
      <c r="AK87" s="31">
        <f t="shared" si="3"/>
        <v>0.02</v>
      </c>
      <c r="AL87" s="31">
        <f t="shared" si="3"/>
        <v>0.02</v>
      </c>
      <c r="AM87" s="31">
        <f t="shared" si="3"/>
        <v>0.68</v>
      </c>
      <c r="AN87" s="31">
        <f t="shared" si="3"/>
        <v>0.68</v>
      </c>
      <c r="AO87" s="31">
        <f t="shared" si="3"/>
        <v>0.68</v>
      </c>
      <c r="AP87" s="31">
        <f t="shared" si="3"/>
        <v>0.35</v>
      </c>
      <c r="AQ87" s="31">
        <f t="shared" si="3"/>
        <v>0.35</v>
      </c>
      <c r="AR87" s="31">
        <f t="shared" si="3"/>
        <v>1</v>
      </c>
      <c r="AS87" s="31">
        <f t="shared" si="3"/>
        <v>0.34</v>
      </c>
    </row>
    <row r="88" spans="2:45" ht="24.5" customHeight="1" x14ac:dyDescent="0.35">
      <c r="X88" s="7" t="s">
        <v>112</v>
      </c>
      <c r="Y88" s="31">
        <f t="shared" si="2"/>
        <v>-0.27</v>
      </c>
      <c r="Z88" s="31">
        <f t="shared" si="2"/>
        <v>0.19</v>
      </c>
      <c r="AA88" s="31">
        <f t="shared" si="2"/>
        <v>0.2</v>
      </c>
      <c r="AB88" s="31">
        <f t="shared" si="2"/>
        <v>-0.16</v>
      </c>
      <c r="AC88" s="31">
        <f t="shared" si="2"/>
        <v>0</v>
      </c>
      <c r="AD88" s="31">
        <f t="shared" si="2"/>
        <v>0</v>
      </c>
      <c r="AE88" s="31">
        <f t="shared" si="2"/>
        <v>0</v>
      </c>
      <c r="AF88" s="31">
        <f t="shared" si="2"/>
        <v>0</v>
      </c>
      <c r="AG88" s="31">
        <f t="shared" si="2"/>
        <v>0.35</v>
      </c>
      <c r="AH88" s="31">
        <f t="shared" si="2"/>
        <v>0.35</v>
      </c>
      <c r="AI88" s="31">
        <f t="shared" si="3"/>
        <v>-0.16</v>
      </c>
      <c r="AJ88" s="31">
        <f t="shared" si="3"/>
        <v>-0.09</v>
      </c>
      <c r="AK88" s="31">
        <f t="shared" si="3"/>
        <v>-0.09</v>
      </c>
      <c r="AL88" s="31">
        <f t="shared" si="3"/>
        <v>-0.09</v>
      </c>
      <c r="AM88" s="31">
        <f t="shared" si="3"/>
        <v>0.43</v>
      </c>
      <c r="AN88" s="31">
        <f t="shared" si="3"/>
        <v>0.43</v>
      </c>
      <c r="AO88" s="31">
        <f t="shared" si="3"/>
        <v>0.44</v>
      </c>
      <c r="AP88" s="31">
        <f t="shared" si="3"/>
        <v>0.31</v>
      </c>
      <c r="AQ88" s="31">
        <f t="shared" si="3"/>
        <v>0.31</v>
      </c>
      <c r="AR88" s="31">
        <f t="shared" si="3"/>
        <v>0.34</v>
      </c>
      <c r="AS88" s="31">
        <f t="shared" si="3"/>
        <v>1</v>
      </c>
    </row>
  </sheetData>
  <conditionalFormatting sqref="Y68:AS88">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CC83F-DB23-4BBC-8ABE-96A33C70A560}">
  <dimension ref="B2:W23"/>
  <sheetViews>
    <sheetView zoomScale="70" zoomScaleNormal="70" workbookViewId="0">
      <selection activeCell="Y69" sqref="Y69"/>
    </sheetView>
  </sheetViews>
  <sheetFormatPr defaultRowHeight="14.5" x14ac:dyDescent="0.35"/>
  <cols>
    <col min="1" max="1" width="4.26953125" customWidth="1"/>
    <col min="2" max="2" width="35.453125" bestFit="1" customWidth="1"/>
  </cols>
  <sheetData>
    <row r="2" spans="2:23" ht="140.5" x14ac:dyDescent="0.35">
      <c r="C2" s="27" t="s">
        <v>17</v>
      </c>
      <c r="D2" s="27" t="s">
        <v>18</v>
      </c>
      <c r="E2" s="27" t="s">
        <v>11</v>
      </c>
      <c r="F2" s="27" t="s">
        <v>123</v>
      </c>
      <c r="G2" s="27" t="s">
        <v>124</v>
      </c>
      <c r="H2" s="27" t="s">
        <v>125</v>
      </c>
      <c r="I2" s="27" t="s">
        <v>126</v>
      </c>
      <c r="J2" s="27" t="s">
        <v>127</v>
      </c>
      <c r="K2" s="27" t="s">
        <v>86</v>
      </c>
      <c r="L2" s="27" t="s">
        <v>87</v>
      </c>
      <c r="M2" s="27" t="s">
        <v>128</v>
      </c>
      <c r="N2" s="27" t="s">
        <v>115</v>
      </c>
      <c r="O2" s="27" t="s">
        <v>116</v>
      </c>
      <c r="P2" s="27" t="s">
        <v>117</v>
      </c>
      <c r="Q2" s="27" t="s">
        <v>130</v>
      </c>
      <c r="R2" s="27" t="s">
        <v>131</v>
      </c>
      <c r="S2" s="27" t="s">
        <v>134</v>
      </c>
      <c r="T2" s="27" t="s">
        <v>15</v>
      </c>
      <c r="U2" s="27" t="s">
        <v>16</v>
      </c>
      <c r="V2" s="27" t="s">
        <v>2</v>
      </c>
      <c r="W2" s="27" t="s">
        <v>112</v>
      </c>
    </row>
    <row r="3" spans="2:23" x14ac:dyDescent="0.35">
      <c r="B3" s="7" t="s">
        <v>17</v>
      </c>
      <c r="C3" s="19">
        <f>'Corr matrix'!Y68*VLOOKUP('Cov matrix'!$B3,'Asset Universe'!$C$3:$O$23,13,0)*VLOOKUP('Cov matrix'!C$2,'Asset Universe'!$C$3:$O$23,13,0)</f>
        <v>8.6084858205922286E-4</v>
      </c>
      <c r="D3" s="19">
        <f>'Corr matrix'!Z68*VLOOKUP('Cov matrix'!$B3,'Asset Universe'!$C$3:$O$23,13,0)*VLOOKUP('Cov matrix'!D$2,'Asset Universe'!$C$3:$O$23,13,0)</f>
        <v>1.547746135243343E-3</v>
      </c>
      <c r="E3" s="19">
        <f>'Corr matrix'!AA68*VLOOKUP('Cov matrix'!$B3,'Asset Universe'!$C$3:$O$23,13,0)*VLOOKUP('Cov matrix'!E$2,'Asset Universe'!$C$3:$O$23,13,0)</f>
        <v>3.6710323343522658E-4</v>
      </c>
      <c r="F3" s="19">
        <f>'Corr matrix'!AB68*VLOOKUP('Cov matrix'!$B3,'Asset Universe'!$C$3:$O$23,13,0)*VLOOKUP('Cov matrix'!F$2,'Asset Universe'!$C$3:$O$23,13,0)</f>
        <v>8.9644955905342336E-4</v>
      </c>
      <c r="G3" s="19">
        <f>'Corr matrix'!AC68*VLOOKUP('Cov matrix'!$B3,'Asset Universe'!$C$3:$O$23,13,0)*VLOOKUP('Cov matrix'!G$2,'Asset Universe'!$C$3:$O$23,13,0)</f>
        <v>3.5002788462296162E-4</v>
      </c>
      <c r="H3" s="19">
        <f>'Corr matrix'!AD68*VLOOKUP('Cov matrix'!$B3,'Asset Universe'!$C$3:$O$23,13,0)*VLOOKUP('Cov matrix'!H$2,'Asset Universe'!$C$3:$O$23,13,0)</f>
        <v>3.7383078673380074E-4</v>
      </c>
      <c r="I3" s="19">
        <f>'Corr matrix'!AE68*VLOOKUP('Cov matrix'!$B3,'Asset Universe'!$C$3:$O$23,13,0)*VLOOKUP('Cov matrix'!I$2,'Asset Universe'!$C$3:$O$23,13,0)</f>
        <v>4.2978333456795623E-4</v>
      </c>
      <c r="J3" s="19">
        <f>'Corr matrix'!AF68*VLOOKUP('Cov matrix'!$B3,'Asset Universe'!$C$3:$O$23,13,0)*VLOOKUP('Cov matrix'!J$2,'Asset Universe'!$C$3:$O$23,13,0)</f>
        <v>4.8852296407298943E-4</v>
      </c>
      <c r="K3" s="19">
        <f>'Corr matrix'!AG68*VLOOKUP('Cov matrix'!$B3,'Asset Universe'!$C$3:$O$23,13,0)*VLOOKUP('Cov matrix'!K$2,'Asset Universe'!$C$3:$O$23,13,0)</f>
        <v>-7.5137165200533357E-5</v>
      </c>
      <c r="L3" s="19">
        <f>'Corr matrix'!AH68*VLOOKUP('Cov matrix'!$B3,'Asset Universe'!$C$3:$O$23,13,0)*VLOOKUP('Cov matrix'!L$2,'Asset Universe'!$C$3:$O$23,13,0)</f>
        <v>-5.2436631267114662E-5</v>
      </c>
      <c r="M3" s="19">
        <f>'Corr matrix'!AI68*VLOOKUP('Cov matrix'!$B3,'Asset Universe'!$C$3:$O$23,13,0)*VLOOKUP('Cov matrix'!M$2,'Asset Universe'!$C$3:$O$23,13,0)</f>
        <v>2.3657823608255318E-4</v>
      </c>
      <c r="N3" s="19">
        <f>'Corr matrix'!AJ68*VLOOKUP('Cov matrix'!$B3,'Asset Universe'!$C$3:$O$23,13,0)*VLOOKUP('Cov matrix'!N$2,'Asset Universe'!$C$3:$O$23,13,0)</f>
        <v>7.0717142411984627E-4</v>
      </c>
      <c r="O3" s="19">
        <f>'Corr matrix'!AK68*VLOOKUP('Cov matrix'!$B3,'Asset Universe'!$C$3:$O$23,13,0)*VLOOKUP('Cov matrix'!O$2,'Asset Universe'!$C$3:$O$23,13,0)</f>
        <v>8.4332954137568623E-4</v>
      </c>
      <c r="P3" s="19">
        <f>'Corr matrix'!AL68*VLOOKUP('Cov matrix'!$B3,'Asset Universe'!$C$3:$O$23,13,0)*VLOOKUP('Cov matrix'!P$2,'Asset Universe'!$C$3:$O$23,13,0)</f>
        <v>1.256969460314232E-3</v>
      </c>
      <c r="Q3" s="19">
        <f>'Corr matrix'!AM68*VLOOKUP('Cov matrix'!$B3,'Asset Universe'!$C$3:$O$23,13,0)*VLOOKUP('Cov matrix'!Q$2,'Asset Universe'!$C$3:$O$23,13,0)</f>
        <v>-2.3684526029733489E-4</v>
      </c>
      <c r="R3" s="19">
        <f>'Corr matrix'!AN68*VLOOKUP('Cov matrix'!$B3,'Asset Universe'!$C$3:$O$23,13,0)*VLOOKUP('Cov matrix'!R$2,'Asset Universe'!$C$3:$O$23,13,0)</f>
        <v>-2.7265054484723725E-4</v>
      </c>
      <c r="S3" s="19">
        <f>'Corr matrix'!AO68*VLOOKUP('Cov matrix'!$B3,'Asset Universe'!$C$3:$O$23,13,0)*VLOOKUP('Cov matrix'!S$2,'Asset Universe'!$C$3:$O$23,13,0)</f>
        <v>-9.700776784416212E-4</v>
      </c>
      <c r="T3" s="19">
        <f>'Corr matrix'!AP68*VLOOKUP('Cov matrix'!$B3,'Asset Universe'!$C$3:$O$23,13,0)*VLOOKUP('Cov matrix'!T$2,'Asset Universe'!$C$3:$O$23,13,0)</f>
        <v>2.1759120742149114E-4</v>
      </c>
      <c r="U3" s="19">
        <f>'Corr matrix'!AQ68*VLOOKUP('Cov matrix'!$B3,'Asset Universe'!$C$3:$O$23,13,0)*VLOOKUP('Cov matrix'!U$2,'Asset Universe'!$C$3:$O$23,13,0)</f>
        <v>4.6591494444153696E-4</v>
      </c>
      <c r="V3" s="19">
        <f>'Corr matrix'!AR68*VLOOKUP('Cov matrix'!$B3,'Asset Universe'!$C$3:$O$23,13,0)*VLOOKUP('Cov matrix'!V$2,'Asset Universe'!$C$3:$O$23,13,0)</f>
        <v>0</v>
      </c>
      <c r="W3" s="19">
        <f>'Corr matrix'!AS68*VLOOKUP('Cov matrix'!$B3,'Asset Universe'!$C$3:$O$23,13,0)*VLOOKUP('Cov matrix'!W$2,'Asset Universe'!$C$3:$O$23,13,0)</f>
        <v>0</v>
      </c>
    </row>
    <row r="4" spans="2:23" x14ac:dyDescent="0.35">
      <c r="B4" s="7" t="s">
        <v>18</v>
      </c>
      <c r="C4" s="19">
        <f>'Corr matrix'!Y69*VLOOKUP('Cov matrix'!$B4,'Asset Universe'!$C$3:$O$23,13,0)*VLOOKUP('Cov matrix'!C$2,'Asset Universe'!$C$3:$O$23,13,0)</f>
        <v>1.547746135243343E-3</v>
      </c>
      <c r="D4" s="19">
        <f>'Corr matrix'!Z69*VLOOKUP('Cov matrix'!$B4,'Asset Universe'!$C$3:$O$23,13,0)*VLOOKUP('Cov matrix'!D$2,'Asset Universe'!$C$3:$O$23,13,0)</f>
        <v>4.039396671488088E-3</v>
      </c>
      <c r="E4" s="19">
        <f>'Corr matrix'!AA69*VLOOKUP('Cov matrix'!$B4,'Asset Universe'!$C$3:$O$23,13,0)*VLOOKUP('Cov matrix'!E$2,'Asset Universe'!$C$3:$O$23,13,0)</f>
        <v>7.799197346922671E-4</v>
      </c>
      <c r="F4" s="19">
        <f>'Corr matrix'!AB69*VLOOKUP('Cov matrix'!$B4,'Asset Universe'!$C$3:$O$23,13,0)*VLOOKUP('Cov matrix'!F$2,'Asset Universe'!$C$3:$O$23,13,0)</f>
        <v>1.9958134664848741E-3</v>
      </c>
      <c r="G4" s="19">
        <f>'Corr matrix'!AC69*VLOOKUP('Cov matrix'!$B4,'Asset Universe'!$C$3:$O$23,13,0)*VLOOKUP('Cov matrix'!G$2,'Asset Universe'!$C$3:$O$23,13,0)</f>
        <v>8.7487381348053746E-4</v>
      </c>
      <c r="H4" s="19">
        <f>'Corr matrix'!AD69*VLOOKUP('Cov matrix'!$B4,'Asset Universe'!$C$3:$O$23,13,0)*VLOOKUP('Cov matrix'!H$2,'Asset Universe'!$C$3:$O$23,13,0)</f>
        <v>9.3436774712541044E-4</v>
      </c>
      <c r="I4" s="19">
        <f>'Corr matrix'!AE69*VLOOKUP('Cov matrix'!$B4,'Asset Universe'!$C$3:$O$23,13,0)*VLOOKUP('Cov matrix'!I$2,'Asset Universe'!$C$3:$O$23,13,0)</f>
        <v>1.0742178020727432E-3</v>
      </c>
      <c r="J4" s="19">
        <f>'Corr matrix'!AF69*VLOOKUP('Cov matrix'!$B4,'Asset Universe'!$C$3:$O$23,13,0)*VLOOKUP('Cov matrix'!J$2,'Asset Universe'!$C$3:$O$23,13,0)</f>
        <v>1.2210340013674298E-3</v>
      </c>
      <c r="K4" s="19">
        <f>'Corr matrix'!AG69*VLOOKUP('Cov matrix'!$B4,'Asset Universe'!$C$3:$O$23,13,0)*VLOOKUP('Cov matrix'!K$2,'Asset Universe'!$C$3:$O$23,13,0)</f>
        <v>0</v>
      </c>
      <c r="L4" s="19">
        <f>'Corr matrix'!AH69*VLOOKUP('Cov matrix'!$B4,'Asset Universe'!$C$3:$O$23,13,0)*VLOOKUP('Cov matrix'!L$2,'Asset Universe'!$C$3:$O$23,13,0)</f>
        <v>0</v>
      </c>
      <c r="M4" s="19">
        <f>'Corr matrix'!AI69*VLOOKUP('Cov matrix'!$B4,'Asset Universe'!$C$3:$O$23,13,0)*VLOOKUP('Cov matrix'!M$2,'Asset Universe'!$C$3:$O$23,13,0)</f>
        <v>5.2670674516184233E-4</v>
      </c>
      <c r="N4" s="19">
        <f>'Corr matrix'!AJ69*VLOOKUP('Cov matrix'!$B4,'Asset Universe'!$C$3:$O$23,13,0)*VLOOKUP('Cov matrix'!N$2,'Asset Universe'!$C$3:$O$23,13,0)</f>
        <v>1.4533047316763821E-3</v>
      </c>
      <c r="O4" s="19">
        <f>'Corr matrix'!AK69*VLOOKUP('Cov matrix'!$B4,'Asset Universe'!$C$3:$O$23,13,0)*VLOOKUP('Cov matrix'!O$2,'Asset Universe'!$C$3:$O$23,13,0)</f>
        <v>1.7331226503802418E-3</v>
      </c>
      <c r="P4" s="19">
        <f>'Corr matrix'!AL69*VLOOKUP('Cov matrix'!$B4,'Asset Universe'!$C$3:$O$23,13,0)*VLOOKUP('Cov matrix'!P$2,'Asset Universe'!$C$3:$O$23,13,0)</f>
        <v>2.5831921397573266E-3</v>
      </c>
      <c r="Q4" s="19">
        <f>'Corr matrix'!AM69*VLOOKUP('Cov matrix'!$B4,'Asset Universe'!$C$3:$O$23,13,0)*VLOOKUP('Cov matrix'!Q$2,'Asset Universe'!$C$3:$O$23,13,0)</f>
        <v>4.776671023501232E-4</v>
      </c>
      <c r="R4" s="19">
        <f>'Corr matrix'!AN69*VLOOKUP('Cov matrix'!$B4,'Asset Universe'!$C$3:$O$23,13,0)*VLOOKUP('Cov matrix'!R$2,'Asset Universe'!$C$3:$O$23,13,0)</f>
        <v>5.4987883459379334E-4</v>
      </c>
      <c r="S4" s="19">
        <f>'Corr matrix'!AO69*VLOOKUP('Cov matrix'!$B4,'Asset Universe'!$C$3:$O$23,13,0)*VLOOKUP('Cov matrix'!S$2,'Asset Universe'!$C$3:$O$23,13,0)</f>
        <v>1.5902217393167779E-3</v>
      </c>
      <c r="T4" s="19">
        <f>'Corr matrix'!AP69*VLOOKUP('Cov matrix'!$B4,'Asset Universe'!$C$3:$O$23,13,0)*VLOOKUP('Cov matrix'!T$2,'Asset Universe'!$C$3:$O$23,13,0)</f>
        <v>4.7134207513828603E-4</v>
      </c>
      <c r="U4" s="19">
        <f>'Corr matrix'!AQ69*VLOOKUP('Cov matrix'!$B4,'Asset Universe'!$C$3:$O$23,13,0)*VLOOKUP('Cov matrix'!U$2,'Asset Universe'!$C$3:$O$23,13,0)</f>
        <v>1.009256391162997E-3</v>
      </c>
      <c r="V4" s="19">
        <f>'Corr matrix'!AR69*VLOOKUP('Cov matrix'!$B4,'Asset Universe'!$C$3:$O$23,13,0)*VLOOKUP('Cov matrix'!V$2,'Asset Universe'!$C$3:$O$23,13,0)</f>
        <v>0</v>
      </c>
      <c r="W4" s="19">
        <f>'Corr matrix'!AS69*VLOOKUP('Cov matrix'!$B4,'Asset Universe'!$C$3:$O$23,13,0)*VLOOKUP('Cov matrix'!W$2,'Asset Universe'!$C$3:$O$23,13,0)</f>
        <v>0</v>
      </c>
    </row>
    <row r="5" spans="2:23" x14ac:dyDescent="0.35">
      <c r="B5" s="7" t="s">
        <v>11</v>
      </c>
      <c r="C5" s="19">
        <f>'Corr matrix'!Y70*VLOOKUP('Cov matrix'!$B5,'Asset Universe'!$C$3:$O$23,13,0)*VLOOKUP('Cov matrix'!C$2,'Asset Universe'!$C$3:$O$23,13,0)</f>
        <v>3.6710323343522658E-4</v>
      </c>
      <c r="D5" s="19">
        <f>'Corr matrix'!Z70*VLOOKUP('Cov matrix'!$B5,'Asset Universe'!$C$3:$O$23,13,0)*VLOOKUP('Cov matrix'!D$2,'Asset Universe'!$C$3:$O$23,13,0)</f>
        <v>7.7991973469226721E-4</v>
      </c>
      <c r="E5" s="19">
        <f>'Corr matrix'!AA70*VLOOKUP('Cov matrix'!$B5,'Asset Universe'!$C$3:$O$23,13,0)*VLOOKUP('Cov matrix'!E$2,'Asset Universe'!$C$3:$O$23,13,0)</f>
        <v>5.789525402660309E-4</v>
      </c>
      <c r="F5" s="19">
        <f>'Corr matrix'!AB70*VLOOKUP('Cov matrix'!$B5,'Asset Universe'!$C$3:$O$23,13,0)*VLOOKUP('Cov matrix'!F$2,'Asset Universe'!$C$3:$O$23,13,0)</f>
        <v>6.0242567206670889E-4</v>
      </c>
      <c r="G5" s="19">
        <f>'Corr matrix'!AC70*VLOOKUP('Cov matrix'!$B5,'Asset Universe'!$C$3:$O$23,13,0)*VLOOKUP('Cov matrix'!G$2,'Asset Universe'!$C$3:$O$23,13,0)</f>
        <v>3.8089606685933489E-4</v>
      </c>
      <c r="H5" s="19">
        <f>'Corr matrix'!AD70*VLOOKUP('Cov matrix'!$B5,'Asset Universe'!$C$3:$O$23,13,0)*VLOOKUP('Cov matrix'!H$2,'Asset Universe'!$C$3:$O$23,13,0)</f>
        <v>4.0679809407531632E-4</v>
      </c>
      <c r="I5" s="19">
        <f>'Corr matrix'!AE70*VLOOKUP('Cov matrix'!$B5,'Asset Universe'!$C$3:$O$23,13,0)*VLOOKUP('Cov matrix'!I$2,'Asset Universe'!$C$3:$O$23,13,0)</f>
        <v>4.6768497291282756E-4</v>
      </c>
      <c r="J5" s="19">
        <f>'Corr matrix'!AF70*VLOOKUP('Cov matrix'!$B5,'Asset Universe'!$C$3:$O$23,13,0)*VLOOKUP('Cov matrix'!J$2,'Asset Universe'!$C$3:$O$23,13,0)</f>
        <v>5.3160471996767118E-4</v>
      </c>
      <c r="K5" s="19">
        <f>'Corr matrix'!AG70*VLOOKUP('Cov matrix'!$B5,'Asset Universe'!$C$3:$O$23,13,0)*VLOOKUP('Cov matrix'!K$2,'Asset Universe'!$C$3:$O$23,13,0)</f>
        <v>1.2939938082689938E-3</v>
      </c>
      <c r="L5" s="19">
        <f>'Corr matrix'!AH70*VLOOKUP('Cov matrix'!$B5,'Asset Universe'!$C$3:$O$23,13,0)*VLOOKUP('Cov matrix'!L$2,'Asset Universe'!$C$3:$O$23,13,0)</f>
        <v>9.0305078725074189E-4</v>
      </c>
      <c r="M5" s="19">
        <f>'Corr matrix'!AI70*VLOOKUP('Cov matrix'!$B5,'Asset Universe'!$C$3:$O$23,13,0)*VLOOKUP('Cov matrix'!M$2,'Asset Universe'!$C$3:$O$23,13,0)</f>
        <v>1.589836276107702E-4</v>
      </c>
      <c r="N5" s="19">
        <f>'Corr matrix'!AJ70*VLOOKUP('Cov matrix'!$B5,'Asset Universe'!$C$3:$O$23,13,0)*VLOOKUP('Cov matrix'!N$2,'Asset Universe'!$C$3:$O$23,13,0)</f>
        <v>5.1302353493485871E-4</v>
      </c>
      <c r="O5" s="19">
        <f>'Corr matrix'!AK70*VLOOKUP('Cov matrix'!$B5,'Asset Universe'!$C$3:$O$23,13,0)*VLOOKUP('Cov matrix'!O$2,'Asset Universe'!$C$3:$O$23,13,0)</f>
        <v>6.1180060120504204E-4</v>
      </c>
      <c r="P5" s="19">
        <f>'Corr matrix'!AL70*VLOOKUP('Cov matrix'!$B5,'Asset Universe'!$C$3:$O$23,13,0)*VLOOKUP('Cov matrix'!P$2,'Asset Universe'!$C$3:$O$23,13,0)</f>
        <v>9.1187920473195414E-4</v>
      </c>
      <c r="Q5" s="19">
        <f>'Corr matrix'!AM70*VLOOKUP('Cov matrix'!$B5,'Asset Universe'!$C$3:$O$23,13,0)*VLOOKUP('Cov matrix'!Q$2,'Asset Universe'!$C$3:$O$23,13,0)</f>
        <v>1.1386066587179983E-4</v>
      </c>
      <c r="R5" s="19">
        <f>'Corr matrix'!AN70*VLOOKUP('Cov matrix'!$B5,'Asset Universe'!$C$3:$O$23,13,0)*VLOOKUP('Cov matrix'!R$2,'Asset Universe'!$C$3:$O$23,13,0)</f>
        <v>1.3107364930014934E-4</v>
      </c>
      <c r="S5" s="19">
        <f>'Corr matrix'!AO70*VLOOKUP('Cov matrix'!$B5,'Asset Universe'!$C$3:$O$23,13,0)*VLOOKUP('Cov matrix'!S$2,'Asset Universe'!$C$3:$O$23,13,0)</f>
        <v>3.8702176596460363E-4</v>
      </c>
      <c r="T5" s="19">
        <f>'Corr matrix'!AP70*VLOOKUP('Cov matrix'!$B5,'Asset Universe'!$C$3:$O$23,13,0)*VLOOKUP('Cov matrix'!T$2,'Asset Universe'!$C$3:$O$23,13,0)</f>
        <v>3.7919130843011302E-4</v>
      </c>
      <c r="U5" s="19">
        <f>'Corr matrix'!AQ70*VLOOKUP('Cov matrix'!$B5,'Asset Universe'!$C$3:$O$23,13,0)*VLOOKUP('Cov matrix'!U$2,'Asset Universe'!$C$3:$O$23,13,0)</f>
        <v>8.1193950570670125E-4</v>
      </c>
      <c r="V5" s="19">
        <f>'Corr matrix'!AR70*VLOOKUP('Cov matrix'!$B5,'Asset Universe'!$C$3:$O$23,13,0)*VLOOKUP('Cov matrix'!V$2,'Asset Universe'!$C$3:$O$23,13,0)</f>
        <v>0</v>
      </c>
      <c r="W5" s="19">
        <f>'Corr matrix'!AS70*VLOOKUP('Cov matrix'!$B5,'Asset Universe'!$C$3:$O$23,13,0)*VLOOKUP('Cov matrix'!W$2,'Asset Universe'!$C$3:$O$23,13,0)</f>
        <v>0</v>
      </c>
    </row>
    <row r="6" spans="2:23" x14ac:dyDescent="0.35">
      <c r="B6" s="7" t="s">
        <v>123</v>
      </c>
      <c r="C6" s="19">
        <f>'Corr matrix'!Y71*VLOOKUP('Cov matrix'!$B6,'Asset Universe'!$C$3:$O$23,13,0)*VLOOKUP('Cov matrix'!C$2,'Asset Universe'!$C$3:$O$23,13,0)</f>
        <v>8.9644955905342336E-4</v>
      </c>
      <c r="D6" s="19">
        <f>'Corr matrix'!Z71*VLOOKUP('Cov matrix'!$B6,'Asset Universe'!$C$3:$O$23,13,0)*VLOOKUP('Cov matrix'!D$2,'Asset Universe'!$C$3:$O$23,13,0)</f>
        <v>1.9958134664848745E-3</v>
      </c>
      <c r="E6" s="19">
        <f>'Corr matrix'!AA71*VLOOKUP('Cov matrix'!$B6,'Asset Universe'!$C$3:$O$23,13,0)*VLOOKUP('Cov matrix'!E$2,'Asset Universe'!$C$3:$O$23,13,0)</f>
        <v>6.0242567206670889E-4</v>
      </c>
      <c r="F6" s="19">
        <f>'Corr matrix'!AB71*VLOOKUP('Cov matrix'!$B6,'Asset Universe'!$C$3:$O$23,13,0)*VLOOKUP('Cov matrix'!F$2,'Asset Universe'!$C$3:$O$23,13,0)</f>
        <v>1.8007770806290559E-3</v>
      </c>
      <c r="G6" s="19">
        <f>'Corr matrix'!AC71*VLOOKUP('Cov matrix'!$B6,'Asset Universe'!$C$3:$O$23,13,0)*VLOOKUP('Cov matrix'!G$2,'Asset Universe'!$C$3:$O$23,13,0)</f>
        <v>6.2308294906508787E-4</v>
      </c>
      <c r="H6" s="19">
        <f>'Corr matrix'!AD71*VLOOKUP('Cov matrix'!$B6,'Asset Universe'!$C$3:$O$23,13,0)*VLOOKUP('Cov matrix'!H$2,'Asset Universe'!$C$3:$O$23,13,0)</f>
        <v>6.6545438029978765E-4</v>
      </c>
      <c r="I6" s="19">
        <f>'Corr matrix'!AE71*VLOOKUP('Cov matrix'!$B6,'Asset Universe'!$C$3:$O$23,13,0)*VLOOKUP('Cov matrix'!I$2,'Asset Universe'!$C$3:$O$23,13,0)</f>
        <v>7.650552408134131E-4</v>
      </c>
      <c r="J6" s="19">
        <f>'Corr matrix'!AF71*VLOOKUP('Cov matrix'!$B6,'Asset Universe'!$C$3:$O$23,13,0)*VLOOKUP('Cov matrix'!J$2,'Asset Universe'!$C$3:$O$23,13,0)</f>
        <v>8.6961737196593737E-4</v>
      </c>
      <c r="K6" s="19">
        <f>'Corr matrix'!AG71*VLOOKUP('Cov matrix'!$B6,'Asset Universe'!$C$3:$O$23,13,0)*VLOOKUP('Cov matrix'!K$2,'Asset Universe'!$C$3:$O$23,13,0)</f>
        <v>1.0323928881773407E-3</v>
      </c>
      <c r="L6" s="19">
        <f>'Corr matrix'!AH71*VLOOKUP('Cov matrix'!$B6,'Asset Universe'!$C$3:$O$23,13,0)*VLOOKUP('Cov matrix'!L$2,'Asset Universe'!$C$3:$O$23,13,0)</f>
        <v>7.2048506296006065E-4</v>
      </c>
      <c r="M6" s="19">
        <f>'Corr matrix'!AI71*VLOOKUP('Cov matrix'!$B6,'Asset Universe'!$C$3:$O$23,13,0)*VLOOKUP('Cov matrix'!M$2,'Asset Universe'!$C$3:$O$23,13,0)</f>
        <v>4.7523551214968357E-4</v>
      </c>
      <c r="N6" s="19">
        <f>'Corr matrix'!AJ71*VLOOKUP('Cov matrix'!$B6,'Asset Universe'!$C$3:$O$23,13,0)*VLOOKUP('Cov matrix'!N$2,'Asset Universe'!$C$3:$O$23,13,0)</f>
        <v>9.1789865493158596E-4</v>
      </c>
      <c r="O6" s="19">
        <f>'Corr matrix'!AK71*VLOOKUP('Cov matrix'!$B6,'Asset Universe'!$C$3:$O$23,13,0)*VLOOKUP('Cov matrix'!O$2,'Asset Universe'!$C$3:$O$23,13,0)</f>
        <v>1.0946299939314662E-3</v>
      </c>
      <c r="P6" s="19">
        <f>'Corr matrix'!AL71*VLOOKUP('Cov matrix'!$B6,'Asset Universe'!$C$3:$O$23,13,0)*VLOOKUP('Cov matrix'!P$2,'Asset Universe'!$C$3:$O$23,13,0)</f>
        <v>1.631528845143186E-3</v>
      </c>
      <c r="Q6" s="19">
        <f>'Corr matrix'!AM71*VLOOKUP('Cov matrix'!$B6,'Asset Universe'!$C$3:$O$23,13,0)*VLOOKUP('Cov matrix'!Q$2,'Asset Universe'!$C$3:$O$23,13,0)</f>
        <v>-5.906134020131539E-5</v>
      </c>
      <c r="R6" s="19">
        <f>'Corr matrix'!AN71*VLOOKUP('Cov matrix'!$B6,'Asset Universe'!$C$3:$O$23,13,0)*VLOOKUP('Cov matrix'!R$2,'Asset Universe'!$C$3:$O$23,13,0)</f>
        <v>-6.7989988759246776E-5</v>
      </c>
      <c r="S6" s="19">
        <f>'Corr matrix'!AO71*VLOOKUP('Cov matrix'!$B6,'Asset Universe'!$C$3:$O$23,13,0)*VLOOKUP('Cov matrix'!S$2,'Asset Universe'!$C$3:$O$23,13,0)</f>
        <v>-3.7920266471582137E-4</v>
      </c>
      <c r="T6" s="19">
        <f>'Corr matrix'!AP71*VLOOKUP('Cov matrix'!$B6,'Asset Universe'!$C$3:$O$23,13,0)*VLOOKUP('Cov matrix'!T$2,'Asset Universe'!$C$3:$O$23,13,0)</f>
        <v>4.851750033209812E-4</v>
      </c>
      <c r="U6" s="19">
        <f>'Corr matrix'!AQ71*VLOOKUP('Cov matrix'!$B6,'Asset Universe'!$C$3:$O$23,13,0)*VLOOKUP('Cov matrix'!U$2,'Asset Universe'!$C$3:$O$23,13,0)</f>
        <v>1.0388760069649343E-3</v>
      </c>
      <c r="V6" s="19">
        <f>'Corr matrix'!AR71*VLOOKUP('Cov matrix'!$B6,'Asset Universe'!$C$3:$O$23,13,0)*VLOOKUP('Cov matrix'!V$2,'Asset Universe'!$C$3:$O$23,13,0)</f>
        <v>0</v>
      </c>
      <c r="W6" s="19">
        <f>'Corr matrix'!AS71*VLOOKUP('Cov matrix'!$B6,'Asset Universe'!$C$3:$O$23,13,0)*VLOOKUP('Cov matrix'!W$2,'Asset Universe'!$C$3:$O$23,13,0)</f>
        <v>0</v>
      </c>
    </row>
    <row r="7" spans="2:23" x14ac:dyDescent="0.35">
      <c r="B7" s="7" t="s">
        <v>124</v>
      </c>
      <c r="C7" s="19">
        <f>'Corr matrix'!Y72*VLOOKUP('Cov matrix'!$B7,'Asset Universe'!$C$3:$O$23,13,0)*VLOOKUP('Cov matrix'!C$2,'Asset Universe'!$C$3:$O$23,13,0)</f>
        <v>3.5002788462296162E-4</v>
      </c>
      <c r="D7" s="19">
        <f>'Corr matrix'!Z72*VLOOKUP('Cov matrix'!$B7,'Asset Universe'!$C$3:$O$23,13,0)*VLOOKUP('Cov matrix'!D$2,'Asset Universe'!$C$3:$O$23,13,0)</f>
        <v>8.7487381348053757E-4</v>
      </c>
      <c r="E7" s="19">
        <f>'Corr matrix'!AA72*VLOOKUP('Cov matrix'!$B7,'Asset Universe'!$C$3:$O$23,13,0)*VLOOKUP('Cov matrix'!E$2,'Asset Universe'!$C$3:$O$23,13,0)</f>
        <v>3.8089606685933483E-4</v>
      </c>
      <c r="F7" s="19">
        <f>'Corr matrix'!AB72*VLOOKUP('Cov matrix'!$B7,'Asset Universe'!$C$3:$O$23,13,0)*VLOOKUP('Cov matrix'!F$2,'Asset Universe'!$C$3:$O$23,13,0)</f>
        <v>6.2308294906508797E-4</v>
      </c>
      <c r="G7" s="19">
        <f>'Corr matrix'!AC72*VLOOKUP('Cov matrix'!$B7,'Asset Universe'!$C$3:$O$23,13,0)*VLOOKUP('Cov matrix'!G$2,'Asset Universe'!$C$3:$O$23,13,0)</f>
        <v>5.2634661103156532E-4</v>
      </c>
      <c r="H7" s="19">
        <f>'Corr matrix'!AD72*VLOOKUP('Cov matrix'!$B7,'Asset Universe'!$C$3:$O$23,13,0)*VLOOKUP('Cov matrix'!H$2,'Asset Universe'!$C$3:$O$23,13,0)</f>
        <v>5.6213969326628956E-4</v>
      </c>
      <c r="I7" s="19">
        <f>'Corr matrix'!AE72*VLOOKUP('Cov matrix'!$B7,'Asset Universe'!$C$3:$O$23,13,0)*VLOOKUP('Cov matrix'!I$2,'Asset Universe'!$C$3:$O$23,13,0)</f>
        <v>6.4627708695654462E-4</v>
      </c>
      <c r="J7" s="19">
        <f>'Corr matrix'!AF72*VLOOKUP('Cov matrix'!$B7,'Asset Universe'!$C$3:$O$23,13,0)*VLOOKUP('Cov matrix'!J$2,'Asset Universe'!$C$3:$O$23,13,0)</f>
        <v>7.3460549243923115E-4</v>
      </c>
      <c r="K7" s="19">
        <f>'Corr matrix'!AG72*VLOOKUP('Cov matrix'!$B7,'Asset Universe'!$C$3:$O$23,13,0)*VLOOKUP('Cov matrix'!K$2,'Asset Universe'!$C$3:$O$23,13,0)</f>
        <v>1.9388369015585147E-3</v>
      </c>
      <c r="L7" s="19">
        <f>'Corr matrix'!AH72*VLOOKUP('Cov matrix'!$B7,'Asset Universe'!$C$3:$O$23,13,0)*VLOOKUP('Cov matrix'!L$2,'Asset Universe'!$C$3:$O$23,13,0)</f>
        <v>1.3530730820461836E-3</v>
      </c>
      <c r="M7" s="19">
        <f>'Corr matrix'!AI72*VLOOKUP('Cov matrix'!$B7,'Asset Universe'!$C$3:$O$23,13,0)*VLOOKUP('Cov matrix'!M$2,'Asset Universe'!$C$3:$O$23,13,0)</f>
        <v>1.6443520277770491E-4</v>
      </c>
      <c r="N7" s="19">
        <f>'Corr matrix'!AJ72*VLOOKUP('Cov matrix'!$B7,'Asset Universe'!$C$3:$O$23,13,0)*VLOOKUP('Cov matrix'!N$2,'Asset Universe'!$C$3:$O$23,13,0)</f>
        <v>5.3169661454941918E-4</v>
      </c>
      <c r="O7" s="19">
        <f>'Corr matrix'!AK72*VLOOKUP('Cov matrix'!$B7,'Asset Universe'!$C$3:$O$23,13,0)*VLOOKUP('Cov matrix'!O$2,'Asset Universe'!$C$3:$O$23,13,0)</f>
        <v>6.3406897791019315E-4</v>
      </c>
      <c r="P7" s="19">
        <f>'Corr matrix'!AL72*VLOOKUP('Cov matrix'!$B7,'Asset Universe'!$C$3:$O$23,13,0)*VLOOKUP('Cov matrix'!P$2,'Asset Universe'!$C$3:$O$23,13,0)</f>
        <v>9.4506987110359322E-4</v>
      </c>
      <c r="Q7" s="19">
        <f>'Corr matrix'!AM72*VLOOKUP('Cov matrix'!$B7,'Asset Universe'!$C$3:$O$23,13,0)*VLOOKUP('Cov matrix'!Q$2,'Asset Universe'!$C$3:$O$23,13,0)</f>
        <v>1.7881224789676484E-4</v>
      </c>
      <c r="R7" s="19">
        <f>'Corr matrix'!AN72*VLOOKUP('Cov matrix'!$B7,'Asset Universe'!$C$3:$O$23,13,0)*VLOOKUP('Cov matrix'!R$2,'Asset Universe'!$C$3:$O$23,13,0)</f>
        <v>2.0584434222245985E-4</v>
      </c>
      <c r="S7" s="19">
        <f>'Corr matrix'!AO72*VLOOKUP('Cov matrix'!$B7,'Asset Universe'!$C$3:$O$23,13,0)*VLOOKUP('Cov matrix'!S$2,'Asset Universe'!$C$3:$O$23,13,0)</f>
        <v>7.3803986293428188E-4</v>
      </c>
      <c r="T7" s="19">
        <f>'Corr matrix'!AP72*VLOOKUP('Cov matrix'!$B7,'Asset Universe'!$C$3:$O$23,13,0)*VLOOKUP('Cov matrix'!T$2,'Asset Universe'!$C$3:$O$23,13,0)</f>
        <v>3.6155369789360497E-4</v>
      </c>
      <c r="U7" s="19">
        <f>'Corr matrix'!AQ72*VLOOKUP('Cov matrix'!$B7,'Asset Universe'!$C$3:$O$23,13,0)*VLOOKUP('Cov matrix'!U$2,'Asset Universe'!$C$3:$O$23,13,0)</f>
        <v>7.7417315278013085E-4</v>
      </c>
      <c r="V7" s="19">
        <f>'Corr matrix'!AR72*VLOOKUP('Cov matrix'!$B7,'Asset Universe'!$C$3:$O$23,13,0)*VLOOKUP('Cov matrix'!V$2,'Asset Universe'!$C$3:$O$23,13,0)</f>
        <v>0</v>
      </c>
      <c r="W7" s="19">
        <f>'Corr matrix'!AS72*VLOOKUP('Cov matrix'!$B7,'Asset Universe'!$C$3:$O$23,13,0)*VLOOKUP('Cov matrix'!W$2,'Asset Universe'!$C$3:$O$23,13,0)</f>
        <v>0</v>
      </c>
    </row>
    <row r="8" spans="2:23" x14ac:dyDescent="0.35">
      <c r="B8" s="7" t="s">
        <v>125</v>
      </c>
      <c r="C8" s="19">
        <f>'Corr matrix'!Y73*VLOOKUP('Cov matrix'!$B8,'Asset Universe'!$C$3:$O$23,13,0)*VLOOKUP('Cov matrix'!C$2,'Asset Universe'!$C$3:$O$23,13,0)</f>
        <v>3.7383078673380074E-4</v>
      </c>
      <c r="D8" s="19">
        <f>'Corr matrix'!Z73*VLOOKUP('Cov matrix'!$B8,'Asset Universe'!$C$3:$O$23,13,0)*VLOOKUP('Cov matrix'!D$2,'Asset Universe'!$C$3:$O$23,13,0)</f>
        <v>9.3436774712541055E-4</v>
      </c>
      <c r="E8" s="19">
        <f>'Corr matrix'!AA73*VLOOKUP('Cov matrix'!$B8,'Asset Universe'!$C$3:$O$23,13,0)*VLOOKUP('Cov matrix'!E$2,'Asset Universe'!$C$3:$O$23,13,0)</f>
        <v>4.0679809407531632E-4</v>
      </c>
      <c r="F8" s="19">
        <f>'Corr matrix'!AB73*VLOOKUP('Cov matrix'!$B8,'Asset Universe'!$C$3:$O$23,13,0)*VLOOKUP('Cov matrix'!F$2,'Asset Universe'!$C$3:$O$23,13,0)</f>
        <v>6.6545438029978754E-4</v>
      </c>
      <c r="G8" s="19">
        <f>'Corr matrix'!AC73*VLOOKUP('Cov matrix'!$B8,'Asset Universe'!$C$3:$O$23,13,0)*VLOOKUP('Cov matrix'!G$2,'Asset Universe'!$C$3:$O$23,13,0)</f>
        <v>5.6213969326628956E-4</v>
      </c>
      <c r="H8" s="19">
        <f>'Corr matrix'!AD73*VLOOKUP('Cov matrix'!$B8,'Asset Universe'!$C$3:$O$23,13,0)*VLOOKUP('Cov matrix'!H$2,'Asset Universe'!$C$3:$O$23,13,0)</f>
        <v>6.0036680795987367E-4</v>
      </c>
      <c r="I8" s="19">
        <f>'Corr matrix'!AE73*VLOOKUP('Cov matrix'!$B8,'Asset Universe'!$C$3:$O$23,13,0)*VLOOKUP('Cov matrix'!I$2,'Asset Universe'!$C$3:$O$23,13,0)</f>
        <v>6.9022578622624767E-4</v>
      </c>
      <c r="J8" s="19">
        <f>'Corr matrix'!AF73*VLOOKUP('Cov matrix'!$B8,'Asset Universe'!$C$3:$O$23,13,0)*VLOOKUP('Cov matrix'!J$2,'Asset Universe'!$C$3:$O$23,13,0)</f>
        <v>7.8456077713162306E-4</v>
      </c>
      <c r="K8" s="19">
        <f>'Corr matrix'!AG73*VLOOKUP('Cov matrix'!$B8,'Asset Universe'!$C$3:$O$23,13,0)*VLOOKUP('Cov matrix'!K$2,'Asset Universe'!$C$3:$O$23,13,0)</f>
        <v>2.0706833829506788E-3</v>
      </c>
      <c r="L8" s="19">
        <f>'Corr matrix'!AH73*VLOOKUP('Cov matrix'!$B8,'Asset Universe'!$C$3:$O$23,13,0)*VLOOKUP('Cov matrix'!L$2,'Asset Universe'!$C$3:$O$23,13,0)</f>
        <v>1.445085940265891E-3</v>
      </c>
      <c r="M8" s="19">
        <f>'Corr matrix'!AI73*VLOOKUP('Cov matrix'!$B8,'Asset Universe'!$C$3:$O$23,13,0)*VLOOKUP('Cov matrix'!M$2,'Asset Universe'!$C$3:$O$23,13,0)</f>
        <v>1.7561726914224539E-4</v>
      </c>
      <c r="N8" s="19">
        <f>'Corr matrix'!AJ73*VLOOKUP('Cov matrix'!$B8,'Asset Universe'!$C$3:$O$23,13,0)*VLOOKUP('Cov matrix'!N$2,'Asset Universe'!$C$3:$O$23,13,0)</f>
        <v>5.6785351239890586E-4</v>
      </c>
      <c r="O8" s="19">
        <f>'Corr matrix'!AK73*VLOOKUP('Cov matrix'!$B8,'Asset Universe'!$C$3:$O$23,13,0)*VLOOKUP('Cov matrix'!O$2,'Asset Universe'!$C$3:$O$23,13,0)</f>
        <v>6.7718749067946418E-4</v>
      </c>
      <c r="P8" s="19">
        <f>'Corr matrix'!AL73*VLOOKUP('Cov matrix'!$B8,'Asset Universe'!$C$3:$O$23,13,0)*VLOOKUP('Cov matrix'!P$2,'Asset Universe'!$C$3:$O$23,13,0)</f>
        <v>1.009337338405558E-3</v>
      </c>
      <c r="Q8" s="19">
        <f>'Corr matrix'!AM73*VLOOKUP('Cov matrix'!$B8,'Asset Universe'!$C$3:$O$23,13,0)*VLOOKUP('Cov matrix'!Q$2,'Asset Universe'!$C$3:$O$23,13,0)</f>
        <v>1.9097199464805718E-4</v>
      </c>
      <c r="R8" s="19">
        <f>'Corr matrix'!AN73*VLOOKUP('Cov matrix'!$B8,'Asset Universe'!$C$3:$O$23,13,0)*VLOOKUP('Cov matrix'!R$2,'Asset Universe'!$C$3:$O$23,13,0)</f>
        <v>2.1984234907631111E-4</v>
      </c>
      <c r="S8" s="19">
        <f>'Corr matrix'!AO73*VLOOKUP('Cov matrix'!$B8,'Asset Universe'!$C$3:$O$23,13,0)*VLOOKUP('Cov matrix'!S$2,'Asset Universe'!$C$3:$O$23,13,0)</f>
        <v>7.8822869469048588E-4</v>
      </c>
      <c r="T8" s="19">
        <f>'Corr matrix'!AP73*VLOOKUP('Cov matrix'!$B8,'Asset Universe'!$C$3:$O$23,13,0)*VLOOKUP('Cov matrix'!T$2,'Asset Universe'!$C$3:$O$23,13,0)</f>
        <v>3.86140388431256E-4</v>
      </c>
      <c r="U8" s="19">
        <f>'Corr matrix'!AQ73*VLOOKUP('Cov matrix'!$B8,'Asset Universe'!$C$3:$O$23,13,0)*VLOOKUP('Cov matrix'!U$2,'Asset Universe'!$C$3:$O$23,13,0)</f>
        <v>8.2681915209048497E-4</v>
      </c>
      <c r="V8" s="19">
        <f>'Corr matrix'!AR73*VLOOKUP('Cov matrix'!$B8,'Asset Universe'!$C$3:$O$23,13,0)*VLOOKUP('Cov matrix'!V$2,'Asset Universe'!$C$3:$O$23,13,0)</f>
        <v>0</v>
      </c>
      <c r="W8" s="19">
        <f>'Corr matrix'!AS73*VLOOKUP('Cov matrix'!$B8,'Asset Universe'!$C$3:$O$23,13,0)*VLOOKUP('Cov matrix'!W$2,'Asset Universe'!$C$3:$O$23,13,0)</f>
        <v>0</v>
      </c>
    </row>
    <row r="9" spans="2:23" x14ac:dyDescent="0.35">
      <c r="B9" s="7" t="s">
        <v>126</v>
      </c>
      <c r="C9" s="19">
        <f>'Corr matrix'!Y74*VLOOKUP('Cov matrix'!$B9,'Asset Universe'!$C$3:$O$23,13,0)*VLOOKUP('Cov matrix'!C$2,'Asset Universe'!$C$3:$O$23,13,0)</f>
        <v>4.2978333456795623E-4</v>
      </c>
      <c r="D9" s="19">
        <f>'Corr matrix'!Z74*VLOOKUP('Cov matrix'!$B9,'Asset Universe'!$C$3:$O$23,13,0)*VLOOKUP('Cov matrix'!D$2,'Asset Universe'!$C$3:$O$23,13,0)</f>
        <v>1.0742178020727432E-3</v>
      </c>
      <c r="E9" s="19">
        <f>'Corr matrix'!AA74*VLOOKUP('Cov matrix'!$B9,'Asset Universe'!$C$3:$O$23,13,0)*VLOOKUP('Cov matrix'!E$2,'Asset Universe'!$C$3:$O$23,13,0)</f>
        <v>4.6768497291282762E-4</v>
      </c>
      <c r="F9" s="19">
        <f>'Corr matrix'!AB74*VLOOKUP('Cov matrix'!$B9,'Asset Universe'!$C$3:$O$23,13,0)*VLOOKUP('Cov matrix'!F$2,'Asset Universe'!$C$3:$O$23,13,0)</f>
        <v>7.650552408134131E-4</v>
      </c>
      <c r="G9" s="19">
        <f>'Corr matrix'!AC74*VLOOKUP('Cov matrix'!$B9,'Asset Universe'!$C$3:$O$23,13,0)*VLOOKUP('Cov matrix'!G$2,'Asset Universe'!$C$3:$O$23,13,0)</f>
        <v>6.4627708695654462E-4</v>
      </c>
      <c r="H9" s="19">
        <f>'Corr matrix'!AD74*VLOOKUP('Cov matrix'!$B9,'Asset Universe'!$C$3:$O$23,13,0)*VLOOKUP('Cov matrix'!H$2,'Asset Universe'!$C$3:$O$23,13,0)</f>
        <v>6.9022578622624767E-4</v>
      </c>
      <c r="I9" s="19">
        <f>'Corr matrix'!AE74*VLOOKUP('Cov matrix'!$B9,'Asset Universe'!$C$3:$O$23,13,0)*VLOOKUP('Cov matrix'!I$2,'Asset Universe'!$C$3:$O$23,13,0)</f>
        <v>7.9353426880901686E-4</v>
      </c>
      <c r="J9" s="19">
        <f>'Corr matrix'!AF74*VLOOKUP('Cov matrix'!$B9,'Asset Universe'!$C$3:$O$23,13,0)*VLOOKUP('Cov matrix'!J$2,'Asset Universe'!$C$3:$O$23,13,0)</f>
        <v>9.0198870433580642E-4</v>
      </c>
      <c r="K9" s="19">
        <f>'Corr matrix'!AG74*VLOOKUP('Cov matrix'!$B9,'Asset Universe'!$C$3:$O$23,13,0)*VLOOKUP('Cov matrix'!K$2,'Asset Universe'!$C$3:$O$23,13,0)</f>
        <v>2.3806097323726193E-3</v>
      </c>
      <c r="L9" s="19">
        <f>'Corr matrix'!AH74*VLOOKUP('Cov matrix'!$B9,'Asset Universe'!$C$3:$O$23,13,0)*VLOOKUP('Cov matrix'!L$2,'Asset Universe'!$C$3:$O$23,13,0)</f>
        <v>1.6613769549884674E-3</v>
      </c>
      <c r="M9" s="19">
        <f>'Corr matrix'!AI74*VLOOKUP('Cov matrix'!$B9,'Asset Universe'!$C$3:$O$23,13,0)*VLOOKUP('Cov matrix'!M$2,'Asset Universe'!$C$3:$O$23,13,0)</f>
        <v>2.0190251369911591E-4</v>
      </c>
      <c r="N9" s="19">
        <f>'Corr matrix'!AJ74*VLOOKUP('Cov matrix'!$B9,'Asset Universe'!$C$3:$O$23,13,0)*VLOOKUP('Cov matrix'!N$2,'Asset Universe'!$C$3:$O$23,13,0)</f>
        <v>6.5284611317664222E-4</v>
      </c>
      <c r="O9" s="19">
        <f>'Corr matrix'!AK74*VLOOKUP('Cov matrix'!$B9,'Asset Universe'!$C$3:$O$23,13,0)*VLOOKUP('Cov matrix'!O$2,'Asset Universe'!$C$3:$O$23,13,0)</f>
        <v>7.7854448643678695E-4</v>
      </c>
      <c r="P9" s="19">
        <f>'Corr matrix'!AL74*VLOOKUP('Cov matrix'!$B9,'Asset Universe'!$C$3:$O$23,13,0)*VLOOKUP('Cov matrix'!P$2,'Asset Universe'!$C$3:$O$23,13,0)</f>
        <v>1.1604083515807015E-3</v>
      </c>
      <c r="Q9" s="19">
        <f>'Corr matrix'!AM74*VLOOKUP('Cov matrix'!$B9,'Asset Universe'!$C$3:$O$23,13,0)*VLOOKUP('Cov matrix'!Q$2,'Asset Universe'!$C$3:$O$23,13,0)</f>
        <v>2.1955543412046857E-4</v>
      </c>
      <c r="R9" s="19">
        <f>'Corr matrix'!AN74*VLOOKUP('Cov matrix'!$B9,'Asset Universe'!$C$3:$O$23,13,0)*VLOOKUP('Cov matrix'!R$2,'Asset Universe'!$C$3:$O$23,13,0)</f>
        <v>2.527469144282937E-4</v>
      </c>
      <c r="S9" s="19">
        <f>'Corr matrix'!AO74*VLOOKUP('Cov matrix'!$B9,'Asset Universe'!$C$3:$O$23,13,0)*VLOOKUP('Cov matrix'!S$2,'Asset Universe'!$C$3:$O$23,13,0)</f>
        <v>9.0620561181189128E-4</v>
      </c>
      <c r="T9" s="19">
        <f>'Corr matrix'!AP74*VLOOKUP('Cov matrix'!$B9,'Asset Universe'!$C$3:$O$23,13,0)*VLOOKUP('Cov matrix'!T$2,'Asset Universe'!$C$3:$O$23,13,0)</f>
        <v>4.439353569601167E-4</v>
      </c>
      <c r="U9" s="19">
        <f>'Corr matrix'!AQ74*VLOOKUP('Cov matrix'!$B9,'Asset Universe'!$C$3:$O$23,13,0)*VLOOKUP('Cov matrix'!U$2,'Asset Universe'!$C$3:$O$23,13,0)</f>
        <v>9.5057203654855856E-4</v>
      </c>
      <c r="V9" s="19">
        <f>'Corr matrix'!AR74*VLOOKUP('Cov matrix'!$B9,'Asset Universe'!$C$3:$O$23,13,0)*VLOOKUP('Cov matrix'!V$2,'Asset Universe'!$C$3:$O$23,13,0)</f>
        <v>0</v>
      </c>
      <c r="W9" s="19">
        <f>'Corr matrix'!AS74*VLOOKUP('Cov matrix'!$B9,'Asset Universe'!$C$3:$O$23,13,0)*VLOOKUP('Cov matrix'!W$2,'Asset Universe'!$C$3:$O$23,13,0)</f>
        <v>0</v>
      </c>
    </row>
    <row r="10" spans="2:23" x14ac:dyDescent="0.35">
      <c r="B10" s="7" t="s">
        <v>127</v>
      </c>
      <c r="C10" s="19">
        <f>'Corr matrix'!Y75*VLOOKUP('Cov matrix'!$B10,'Asset Universe'!$C$3:$O$23,13,0)*VLOOKUP('Cov matrix'!C$2,'Asset Universe'!$C$3:$O$23,13,0)</f>
        <v>4.8852296407298943E-4</v>
      </c>
      <c r="D10" s="19">
        <f>'Corr matrix'!Z75*VLOOKUP('Cov matrix'!$B10,'Asset Universe'!$C$3:$O$23,13,0)*VLOOKUP('Cov matrix'!D$2,'Asset Universe'!$C$3:$O$23,13,0)</f>
        <v>1.2210340013674298E-3</v>
      </c>
      <c r="E10" s="19">
        <f>'Corr matrix'!AA75*VLOOKUP('Cov matrix'!$B10,'Asset Universe'!$C$3:$O$23,13,0)*VLOOKUP('Cov matrix'!E$2,'Asset Universe'!$C$3:$O$23,13,0)</f>
        <v>5.3160471996767118E-4</v>
      </c>
      <c r="F10" s="19">
        <f>'Corr matrix'!AB75*VLOOKUP('Cov matrix'!$B10,'Asset Universe'!$C$3:$O$23,13,0)*VLOOKUP('Cov matrix'!F$2,'Asset Universe'!$C$3:$O$23,13,0)</f>
        <v>8.6961737196593748E-4</v>
      </c>
      <c r="G10" s="19">
        <f>'Corr matrix'!AC75*VLOOKUP('Cov matrix'!$B10,'Asset Universe'!$C$3:$O$23,13,0)*VLOOKUP('Cov matrix'!G$2,'Asset Universe'!$C$3:$O$23,13,0)</f>
        <v>7.3460549243923115E-4</v>
      </c>
      <c r="H10" s="19">
        <f>'Corr matrix'!AD75*VLOOKUP('Cov matrix'!$B10,'Asset Universe'!$C$3:$O$23,13,0)*VLOOKUP('Cov matrix'!H$2,'Asset Universe'!$C$3:$O$23,13,0)</f>
        <v>7.8456077713162306E-4</v>
      </c>
      <c r="I10" s="19">
        <f>'Corr matrix'!AE75*VLOOKUP('Cov matrix'!$B10,'Asset Universe'!$C$3:$O$23,13,0)*VLOOKUP('Cov matrix'!I$2,'Asset Universe'!$C$3:$O$23,13,0)</f>
        <v>9.0198870433580642E-4</v>
      </c>
      <c r="J10" s="19">
        <f>'Corr matrix'!AF75*VLOOKUP('Cov matrix'!$B10,'Asset Universe'!$C$3:$O$23,13,0)*VLOOKUP('Cov matrix'!J$2,'Asset Universe'!$C$3:$O$23,13,0)</f>
        <v>1.0252658955365106E-3</v>
      </c>
      <c r="K10" s="19">
        <f>'Corr matrix'!AG75*VLOOKUP('Cov matrix'!$B10,'Asset Universe'!$C$3:$O$23,13,0)*VLOOKUP('Cov matrix'!K$2,'Asset Universe'!$C$3:$O$23,13,0)</f>
        <v>2.7059739855403594E-3</v>
      </c>
      <c r="L10" s="19">
        <f>'Corr matrix'!AH75*VLOOKUP('Cov matrix'!$B10,'Asset Universe'!$C$3:$O$23,13,0)*VLOOKUP('Cov matrix'!L$2,'Asset Universe'!$C$3:$O$23,13,0)</f>
        <v>1.8884417547493162E-3</v>
      </c>
      <c r="M10" s="19">
        <f>'Corr matrix'!AI75*VLOOKUP('Cov matrix'!$B10,'Asset Universe'!$C$3:$O$23,13,0)*VLOOKUP('Cov matrix'!M$2,'Asset Universe'!$C$3:$O$23,13,0)</f>
        <v>2.2949706634211922E-4</v>
      </c>
      <c r="N10" s="19">
        <f>'Corr matrix'!AJ75*VLOOKUP('Cov matrix'!$B10,'Asset Universe'!$C$3:$O$23,13,0)*VLOOKUP('Cov matrix'!N$2,'Asset Universe'!$C$3:$O$23,13,0)</f>
        <v>7.4207232491504418E-4</v>
      </c>
      <c r="O10" s="19">
        <f>'Corr matrix'!AK75*VLOOKUP('Cov matrix'!$B10,'Asset Universe'!$C$3:$O$23,13,0)*VLOOKUP('Cov matrix'!O$2,'Asset Universe'!$C$3:$O$23,13,0)</f>
        <v>8.8495022860558261E-4</v>
      </c>
      <c r="P10" s="19">
        <f>'Corr matrix'!AL75*VLOOKUP('Cov matrix'!$B10,'Asset Universe'!$C$3:$O$23,13,0)*VLOOKUP('Cov matrix'!P$2,'Asset Universe'!$C$3:$O$23,13,0)</f>
        <v>1.3190044421315767E-3</v>
      </c>
      <c r="Q10" s="19">
        <f>'Corr matrix'!AM75*VLOOKUP('Cov matrix'!$B10,'Asset Universe'!$C$3:$O$23,13,0)*VLOOKUP('Cov matrix'!Q$2,'Asset Universe'!$C$3:$O$23,13,0)</f>
        <v>2.4956265826985875E-4</v>
      </c>
      <c r="R10" s="19">
        <f>'Corr matrix'!AN75*VLOOKUP('Cov matrix'!$B10,'Asset Universe'!$C$3:$O$23,13,0)*VLOOKUP('Cov matrix'!R$2,'Asset Universe'!$C$3:$O$23,13,0)</f>
        <v>2.8729050632206186E-4</v>
      </c>
      <c r="S10" s="19">
        <f>'Corr matrix'!AO75*VLOOKUP('Cov matrix'!$B10,'Asset Universe'!$C$3:$O$23,13,0)*VLOOKUP('Cov matrix'!S$2,'Asset Universe'!$C$3:$O$23,13,0)</f>
        <v>1.0300591389541724E-3</v>
      </c>
      <c r="T10" s="19">
        <f>'Corr matrix'!AP75*VLOOKUP('Cov matrix'!$B10,'Asset Universe'!$C$3:$O$23,13,0)*VLOOKUP('Cov matrix'!T$2,'Asset Universe'!$C$3:$O$23,13,0)</f>
        <v>5.0460918094223E-4</v>
      </c>
      <c r="U10" s="19">
        <f>'Corr matrix'!AQ75*VLOOKUP('Cov matrix'!$B10,'Asset Universe'!$C$3:$O$23,13,0)*VLOOKUP('Cov matrix'!U$2,'Asset Universe'!$C$3:$O$23,13,0)</f>
        <v>1.0804892407622517E-3</v>
      </c>
      <c r="V10" s="19">
        <f>'Corr matrix'!AR75*VLOOKUP('Cov matrix'!$B10,'Asset Universe'!$C$3:$O$23,13,0)*VLOOKUP('Cov matrix'!V$2,'Asset Universe'!$C$3:$O$23,13,0)</f>
        <v>0</v>
      </c>
      <c r="W10" s="19">
        <f>'Corr matrix'!AS75*VLOOKUP('Cov matrix'!$B10,'Asset Universe'!$C$3:$O$23,13,0)*VLOOKUP('Cov matrix'!W$2,'Asset Universe'!$C$3:$O$23,13,0)</f>
        <v>0</v>
      </c>
    </row>
    <row r="11" spans="2:23" x14ac:dyDescent="0.35">
      <c r="B11" s="7" t="s">
        <v>86</v>
      </c>
      <c r="C11" s="19">
        <f>'Corr matrix'!Y76*VLOOKUP('Cov matrix'!$B11,'Asset Universe'!$C$3:$O$23,13,0)*VLOOKUP('Cov matrix'!C$2,'Asset Universe'!$C$3:$O$23,13,0)</f>
        <v>-7.5137165200533357E-5</v>
      </c>
      <c r="D11" s="19">
        <f>'Corr matrix'!Z76*VLOOKUP('Cov matrix'!$B11,'Asset Universe'!$C$3:$O$23,13,0)*VLOOKUP('Cov matrix'!D$2,'Asset Universe'!$C$3:$O$23,13,0)</f>
        <v>0</v>
      </c>
      <c r="E11" s="19">
        <f>'Corr matrix'!AA76*VLOOKUP('Cov matrix'!$B11,'Asset Universe'!$C$3:$O$23,13,0)*VLOOKUP('Cov matrix'!E$2,'Asset Universe'!$C$3:$O$23,13,0)</f>
        <v>1.2939938082689938E-3</v>
      </c>
      <c r="F11" s="19">
        <f>'Corr matrix'!AB76*VLOOKUP('Cov matrix'!$B11,'Asset Universe'!$C$3:$O$23,13,0)*VLOOKUP('Cov matrix'!F$2,'Asset Universe'!$C$3:$O$23,13,0)</f>
        <v>1.0323928881773405E-3</v>
      </c>
      <c r="G11" s="19">
        <f>'Corr matrix'!AC76*VLOOKUP('Cov matrix'!$B11,'Asset Universe'!$C$3:$O$23,13,0)*VLOOKUP('Cov matrix'!G$2,'Asset Universe'!$C$3:$O$23,13,0)</f>
        <v>1.9388369015585147E-3</v>
      </c>
      <c r="H11" s="19">
        <f>'Corr matrix'!AD76*VLOOKUP('Cov matrix'!$B11,'Asset Universe'!$C$3:$O$23,13,0)*VLOOKUP('Cov matrix'!H$2,'Asset Universe'!$C$3:$O$23,13,0)</f>
        <v>2.0706833829506788E-3</v>
      </c>
      <c r="I11" s="19">
        <f>'Corr matrix'!AE76*VLOOKUP('Cov matrix'!$B11,'Asset Universe'!$C$3:$O$23,13,0)*VLOOKUP('Cov matrix'!I$2,'Asset Universe'!$C$3:$O$23,13,0)</f>
        <v>2.3806097323726193E-3</v>
      </c>
      <c r="J11" s="19">
        <f>'Corr matrix'!AF76*VLOOKUP('Cov matrix'!$B11,'Asset Universe'!$C$3:$O$23,13,0)*VLOOKUP('Cov matrix'!J$2,'Asset Universe'!$C$3:$O$23,13,0)</f>
        <v>2.7059739855403589E-3</v>
      </c>
      <c r="K11" s="19">
        <f>'Corr matrix'!AG76*VLOOKUP('Cov matrix'!$B11,'Asset Universe'!$C$3:$O$23,13,0)*VLOOKUP('Cov matrix'!K$2,'Asset Universe'!$C$3:$O$23,13,0)</f>
        <v>1.6395431531255771E-2</v>
      </c>
      <c r="L11" s="19">
        <f>'Corr matrix'!AH76*VLOOKUP('Cov matrix'!$B11,'Asset Universe'!$C$3:$O$23,13,0)*VLOOKUP('Cov matrix'!L$2,'Asset Universe'!$C$3:$O$23,13,0)</f>
        <v>1.1442023336589511E-2</v>
      </c>
      <c r="M11" s="19">
        <f>'Corr matrix'!AI76*VLOOKUP('Cov matrix'!$B11,'Asset Universe'!$C$3:$O$23,13,0)*VLOOKUP('Cov matrix'!M$2,'Asset Universe'!$C$3:$O$23,13,0)</f>
        <v>2.7245446881257529E-4</v>
      </c>
      <c r="N11" s="19">
        <f>'Corr matrix'!AJ76*VLOOKUP('Cov matrix'!$B11,'Asset Universe'!$C$3:$O$23,13,0)*VLOOKUP('Cov matrix'!N$2,'Asset Universe'!$C$3:$O$23,13,0)</f>
        <v>1.5035287561013619E-3</v>
      </c>
      <c r="O11" s="19">
        <f>'Corr matrix'!AK76*VLOOKUP('Cov matrix'!$B11,'Asset Universe'!$C$3:$O$23,13,0)*VLOOKUP('Cov matrix'!O$2,'Asset Universe'!$C$3:$O$23,13,0)</f>
        <v>1.7930167609731232E-3</v>
      </c>
      <c r="P11" s="19">
        <f>'Corr matrix'!AL76*VLOOKUP('Cov matrix'!$B11,'Asset Universe'!$C$3:$O$23,13,0)*VLOOKUP('Cov matrix'!P$2,'Asset Universe'!$C$3:$O$23,13,0)</f>
        <v>2.6724633726197804E-3</v>
      </c>
      <c r="Q11" s="19">
        <f>'Corr matrix'!AM76*VLOOKUP('Cov matrix'!$B11,'Asset Universe'!$C$3:$O$23,13,0)*VLOOKUP('Cov matrix'!Q$2,'Asset Universe'!$C$3:$O$23,13,0)</f>
        <v>2.3880287147491136E-3</v>
      </c>
      <c r="R11" s="19">
        <f>'Corr matrix'!AN76*VLOOKUP('Cov matrix'!$B11,'Asset Universe'!$C$3:$O$23,13,0)*VLOOKUP('Cov matrix'!R$2,'Asset Universe'!$C$3:$O$23,13,0)</f>
        <v>2.7490409956686811E-3</v>
      </c>
      <c r="S11" s="19">
        <f>'Corr matrix'!AO76*VLOOKUP('Cov matrix'!$B11,'Asset Universe'!$C$3:$O$23,13,0)*VLOOKUP('Cov matrix'!S$2,'Asset Universe'!$C$3:$O$23,13,0)</f>
        <v>8.810357969173923E-3</v>
      </c>
      <c r="T11" s="19">
        <f>'Corr matrix'!AP76*VLOOKUP('Cov matrix'!$B11,'Asset Universe'!$C$3:$O$23,13,0)*VLOOKUP('Cov matrix'!T$2,'Asset Universe'!$C$3:$O$23,13,0)</f>
        <v>1.938760764446493E-3</v>
      </c>
      <c r="U11" s="19">
        <f>'Corr matrix'!AQ76*VLOOKUP('Cov matrix'!$B11,'Asset Universe'!$C$3:$O$23,13,0)*VLOOKUP('Cov matrix'!U$2,'Asset Universe'!$C$3:$O$23,13,0)</f>
        <v>4.1513516311473082E-3</v>
      </c>
      <c r="V11" s="19">
        <f>'Corr matrix'!AR76*VLOOKUP('Cov matrix'!$B11,'Asset Universe'!$C$3:$O$23,13,0)*VLOOKUP('Cov matrix'!V$2,'Asset Universe'!$C$3:$O$23,13,0)</f>
        <v>0</v>
      </c>
      <c r="W11" s="19">
        <f>'Corr matrix'!AS76*VLOOKUP('Cov matrix'!$B11,'Asset Universe'!$C$3:$O$23,13,0)*VLOOKUP('Cov matrix'!W$2,'Asset Universe'!$C$3:$O$23,13,0)</f>
        <v>0</v>
      </c>
    </row>
    <row r="12" spans="2:23" x14ac:dyDescent="0.35">
      <c r="B12" s="7" t="s">
        <v>87</v>
      </c>
      <c r="C12" s="19">
        <f>'Corr matrix'!Y77*VLOOKUP('Cov matrix'!$B12,'Asset Universe'!$C$3:$O$23,13,0)*VLOOKUP('Cov matrix'!C$2,'Asset Universe'!$C$3:$O$23,13,0)</f>
        <v>-5.2436631267114662E-5</v>
      </c>
      <c r="D12" s="19">
        <f>'Corr matrix'!Z77*VLOOKUP('Cov matrix'!$B12,'Asset Universe'!$C$3:$O$23,13,0)*VLOOKUP('Cov matrix'!D$2,'Asset Universe'!$C$3:$O$23,13,0)</f>
        <v>0</v>
      </c>
      <c r="E12" s="19">
        <f>'Corr matrix'!AA77*VLOOKUP('Cov matrix'!$B12,'Asset Universe'!$C$3:$O$23,13,0)*VLOOKUP('Cov matrix'!E$2,'Asset Universe'!$C$3:$O$23,13,0)</f>
        <v>9.0305078725074189E-4</v>
      </c>
      <c r="F12" s="19">
        <f>'Corr matrix'!AB77*VLOOKUP('Cov matrix'!$B12,'Asset Universe'!$C$3:$O$23,13,0)*VLOOKUP('Cov matrix'!F$2,'Asset Universe'!$C$3:$O$23,13,0)</f>
        <v>7.2048506296006054E-4</v>
      </c>
      <c r="G12" s="19">
        <f>'Corr matrix'!AC77*VLOOKUP('Cov matrix'!$B12,'Asset Universe'!$C$3:$O$23,13,0)*VLOOKUP('Cov matrix'!G$2,'Asset Universe'!$C$3:$O$23,13,0)</f>
        <v>1.3530730820461836E-3</v>
      </c>
      <c r="H12" s="19">
        <f>'Corr matrix'!AD77*VLOOKUP('Cov matrix'!$B12,'Asset Universe'!$C$3:$O$23,13,0)*VLOOKUP('Cov matrix'!H$2,'Asset Universe'!$C$3:$O$23,13,0)</f>
        <v>1.445085940265891E-3</v>
      </c>
      <c r="I12" s="19">
        <f>'Corr matrix'!AE77*VLOOKUP('Cov matrix'!$B12,'Asset Universe'!$C$3:$O$23,13,0)*VLOOKUP('Cov matrix'!I$2,'Asset Universe'!$C$3:$O$23,13,0)</f>
        <v>1.6613769549884674E-3</v>
      </c>
      <c r="J12" s="19">
        <f>'Corr matrix'!AF77*VLOOKUP('Cov matrix'!$B12,'Asset Universe'!$C$3:$O$23,13,0)*VLOOKUP('Cov matrix'!J$2,'Asset Universe'!$C$3:$O$23,13,0)</f>
        <v>1.8884417547493162E-3</v>
      </c>
      <c r="K12" s="19">
        <f>'Corr matrix'!AG77*VLOOKUP('Cov matrix'!$B12,'Asset Universe'!$C$3:$O$23,13,0)*VLOOKUP('Cov matrix'!K$2,'Asset Universe'!$C$3:$O$23,13,0)</f>
        <v>1.1442023336589511E-2</v>
      </c>
      <c r="L12" s="19">
        <f>'Corr matrix'!AH77*VLOOKUP('Cov matrix'!$B12,'Asset Universe'!$C$3:$O$23,13,0)*VLOOKUP('Cov matrix'!L$2,'Asset Universe'!$C$3:$O$23,13,0)</f>
        <v>7.9851449951455732E-3</v>
      </c>
      <c r="M12" s="19">
        <f>'Corr matrix'!AI77*VLOOKUP('Cov matrix'!$B12,'Asset Universe'!$C$3:$O$23,13,0)*VLOOKUP('Cov matrix'!M$2,'Asset Universe'!$C$3:$O$23,13,0)</f>
        <v>1.9014018535398763E-4</v>
      </c>
      <c r="N12" s="19">
        <f>'Corr matrix'!AJ77*VLOOKUP('Cov matrix'!$B12,'Asset Universe'!$C$3:$O$23,13,0)*VLOOKUP('Cov matrix'!N$2,'Asset Universe'!$C$3:$O$23,13,0)</f>
        <v>1.0492807756690699E-3</v>
      </c>
      <c r="O12" s="19">
        <f>'Corr matrix'!AK77*VLOOKUP('Cov matrix'!$B12,'Asset Universe'!$C$3:$O$23,13,0)*VLOOKUP('Cov matrix'!O$2,'Asset Universe'!$C$3:$O$23,13,0)</f>
        <v>1.2513083039528423E-3</v>
      </c>
      <c r="P12" s="19">
        <f>'Corr matrix'!AL77*VLOOKUP('Cov matrix'!$B12,'Asset Universe'!$C$3:$O$23,13,0)*VLOOKUP('Cov matrix'!P$2,'Asset Universe'!$C$3:$O$23,13,0)</f>
        <v>1.8650554099416347E-3</v>
      </c>
      <c r="Q12" s="19">
        <f>'Corr matrix'!AM77*VLOOKUP('Cov matrix'!$B12,'Asset Universe'!$C$3:$O$23,13,0)*VLOOKUP('Cov matrix'!Q$2,'Asset Universe'!$C$3:$O$23,13,0)</f>
        <v>1.6665545051690628E-3</v>
      </c>
      <c r="R12" s="19">
        <f>'Corr matrix'!AN77*VLOOKUP('Cov matrix'!$B12,'Asset Universe'!$C$3:$O$23,13,0)*VLOOKUP('Cov matrix'!R$2,'Asset Universe'!$C$3:$O$23,13,0)</f>
        <v>1.9184973061378836E-3</v>
      </c>
      <c r="S12" s="19">
        <f>'Corr matrix'!AO77*VLOOKUP('Cov matrix'!$B12,'Asset Universe'!$C$3:$O$23,13,0)*VLOOKUP('Cov matrix'!S$2,'Asset Universe'!$C$3:$O$23,13,0)</f>
        <v>6.1485616462620919E-3</v>
      </c>
      <c r="T12" s="19">
        <f>'Corr matrix'!AP77*VLOOKUP('Cov matrix'!$B12,'Asset Universe'!$C$3:$O$23,13,0)*VLOOKUP('Cov matrix'!T$2,'Asset Universe'!$C$3:$O$23,13,0)</f>
        <v>1.3530199475732742E-3</v>
      </c>
      <c r="U12" s="19">
        <f>'Corr matrix'!AQ77*VLOOKUP('Cov matrix'!$B12,'Asset Universe'!$C$3:$O$23,13,0)*VLOOKUP('Cov matrix'!U$2,'Asset Universe'!$C$3:$O$23,13,0)</f>
        <v>2.8971401058535168E-3</v>
      </c>
      <c r="V12" s="19">
        <f>'Corr matrix'!AR77*VLOOKUP('Cov matrix'!$B12,'Asset Universe'!$C$3:$O$23,13,0)*VLOOKUP('Cov matrix'!V$2,'Asset Universe'!$C$3:$O$23,13,0)</f>
        <v>0</v>
      </c>
      <c r="W12" s="19">
        <f>'Corr matrix'!AS77*VLOOKUP('Cov matrix'!$B12,'Asset Universe'!$C$3:$O$23,13,0)*VLOOKUP('Cov matrix'!W$2,'Asset Universe'!$C$3:$O$23,13,0)</f>
        <v>0</v>
      </c>
    </row>
    <row r="13" spans="2:23" x14ac:dyDescent="0.35">
      <c r="B13" s="7" t="s">
        <v>128</v>
      </c>
      <c r="C13" s="19">
        <f>'Corr matrix'!Y78*VLOOKUP('Cov matrix'!$B13,'Asset Universe'!$C$3:$O$23,13,0)*VLOOKUP('Cov matrix'!C$2,'Asset Universe'!$C$3:$O$23,13,0)</f>
        <v>2.3657823608255318E-4</v>
      </c>
      <c r="D13" s="19">
        <f>'Corr matrix'!Z78*VLOOKUP('Cov matrix'!$B13,'Asset Universe'!$C$3:$O$23,13,0)*VLOOKUP('Cov matrix'!D$2,'Asset Universe'!$C$3:$O$23,13,0)</f>
        <v>5.2670674516184233E-4</v>
      </c>
      <c r="E13" s="19">
        <f>'Corr matrix'!AA78*VLOOKUP('Cov matrix'!$B13,'Asset Universe'!$C$3:$O$23,13,0)*VLOOKUP('Cov matrix'!E$2,'Asset Universe'!$C$3:$O$23,13,0)</f>
        <v>1.589836276107702E-4</v>
      </c>
      <c r="F13" s="19">
        <f>'Corr matrix'!AB78*VLOOKUP('Cov matrix'!$B13,'Asset Universe'!$C$3:$O$23,13,0)*VLOOKUP('Cov matrix'!F$2,'Asset Universe'!$C$3:$O$23,13,0)</f>
        <v>4.7523551214968357E-4</v>
      </c>
      <c r="G13" s="19">
        <f>'Corr matrix'!AC78*VLOOKUP('Cov matrix'!$B13,'Asset Universe'!$C$3:$O$23,13,0)*VLOOKUP('Cov matrix'!G$2,'Asset Universe'!$C$3:$O$23,13,0)</f>
        <v>1.6443520277770491E-4</v>
      </c>
      <c r="H13" s="19">
        <f>'Corr matrix'!AD78*VLOOKUP('Cov matrix'!$B13,'Asset Universe'!$C$3:$O$23,13,0)*VLOOKUP('Cov matrix'!H$2,'Asset Universe'!$C$3:$O$23,13,0)</f>
        <v>1.7561726914224542E-4</v>
      </c>
      <c r="I13" s="19">
        <f>'Corr matrix'!AE78*VLOOKUP('Cov matrix'!$B13,'Asset Universe'!$C$3:$O$23,13,0)*VLOOKUP('Cov matrix'!I$2,'Asset Universe'!$C$3:$O$23,13,0)</f>
        <v>2.0190251369911591E-4</v>
      </c>
      <c r="J13" s="19">
        <f>'Corr matrix'!AF78*VLOOKUP('Cov matrix'!$B13,'Asset Universe'!$C$3:$O$23,13,0)*VLOOKUP('Cov matrix'!J$2,'Asset Universe'!$C$3:$O$23,13,0)</f>
        <v>2.2949706634211919E-4</v>
      </c>
      <c r="K13" s="19">
        <f>'Corr matrix'!AG78*VLOOKUP('Cov matrix'!$B13,'Asset Universe'!$C$3:$O$23,13,0)*VLOOKUP('Cov matrix'!K$2,'Asset Universe'!$C$3:$O$23,13,0)</f>
        <v>2.7245446881257529E-4</v>
      </c>
      <c r="L13" s="19">
        <f>'Corr matrix'!AH78*VLOOKUP('Cov matrix'!$B13,'Asset Universe'!$C$3:$O$23,13,0)*VLOOKUP('Cov matrix'!L$2,'Asset Universe'!$C$3:$O$23,13,0)</f>
        <v>1.9014018535398763E-4</v>
      </c>
      <c r="M13" s="19">
        <f>'Corr matrix'!AI78*VLOOKUP('Cov matrix'!$B13,'Asset Universe'!$C$3:$O$23,13,0)*VLOOKUP('Cov matrix'!M$2,'Asset Universe'!$C$3:$O$23,13,0)</f>
        <v>1.2541740698369922E-4</v>
      </c>
      <c r="N13" s="19">
        <f>'Corr matrix'!AJ78*VLOOKUP('Cov matrix'!$B13,'Asset Universe'!$C$3:$O$23,13,0)*VLOOKUP('Cov matrix'!N$2,'Asset Universe'!$C$3:$O$23,13,0)</f>
        <v>2.4223877684268182E-4</v>
      </c>
      <c r="O13" s="19">
        <f>'Corr matrix'!AK78*VLOOKUP('Cov matrix'!$B13,'Asset Universe'!$C$3:$O$23,13,0)*VLOOKUP('Cov matrix'!O$2,'Asset Universe'!$C$3:$O$23,13,0)</f>
        <v>2.8887920186029033E-4</v>
      </c>
      <c r="P13" s="19">
        <f>'Corr matrix'!AL78*VLOOKUP('Cov matrix'!$B13,'Asset Universe'!$C$3:$O$23,13,0)*VLOOKUP('Cov matrix'!P$2,'Asset Universe'!$C$3:$O$23,13,0)</f>
        <v>4.3056992153506934E-4</v>
      </c>
      <c r="Q13" s="19">
        <f>'Corr matrix'!AM78*VLOOKUP('Cov matrix'!$B13,'Asset Universe'!$C$3:$O$23,13,0)*VLOOKUP('Cov matrix'!Q$2,'Asset Universe'!$C$3:$O$23,13,0)</f>
        <v>-1.5586630105828509E-5</v>
      </c>
      <c r="R13" s="19">
        <f>'Corr matrix'!AN78*VLOOKUP('Cov matrix'!$B13,'Asset Universe'!$C$3:$O$23,13,0)*VLOOKUP('Cov matrix'!R$2,'Asset Universe'!$C$3:$O$23,13,0)</f>
        <v>-1.7942952226915701E-5</v>
      </c>
      <c r="S13" s="19">
        <f>'Corr matrix'!AO78*VLOOKUP('Cov matrix'!$B13,'Asset Universe'!$C$3:$O$23,13,0)*VLOOKUP('Cov matrix'!S$2,'Asset Universe'!$C$3:$O$23,13,0)</f>
        <v>-1.0007378176525664E-4</v>
      </c>
      <c r="T13" s="19">
        <f>'Corr matrix'!AP78*VLOOKUP('Cov matrix'!$B13,'Asset Universe'!$C$3:$O$23,13,0)*VLOOKUP('Cov matrix'!T$2,'Asset Universe'!$C$3:$O$23,13,0)</f>
        <v>1.2804049633113182E-4</v>
      </c>
      <c r="U13" s="19">
        <f>'Corr matrix'!AQ78*VLOOKUP('Cov matrix'!$B13,'Asset Universe'!$C$3:$O$23,13,0)*VLOOKUP('Cov matrix'!U$2,'Asset Universe'!$C$3:$O$23,13,0)</f>
        <v>2.7416540144854209E-4</v>
      </c>
      <c r="V13" s="19">
        <f>'Corr matrix'!AR78*VLOOKUP('Cov matrix'!$B13,'Asset Universe'!$C$3:$O$23,13,0)*VLOOKUP('Cov matrix'!V$2,'Asset Universe'!$C$3:$O$23,13,0)</f>
        <v>0</v>
      </c>
      <c r="W13" s="19">
        <f>'Corr matrix'!AS78*VLOOKUP('Cov matrix'!$B13,'Asset Universe'!$C$3:$O$23,13,0)*VLOOKUP('Cov matrix'!W$2,'Asset Universe'!$C$3:$O$23,13,0)</f>
        <v>0</v>
      </c>
    </row>
    <row r="14" spans="2:23" x14ac:dyDescent="0.35">
      <c r="B14" s="7" t="s">
        <v>115</v>
      </c>
      <c r="C14" s="19">
        <f>'Corr matrix'!Y79*VLOOKUP('Cov matrix'!$B14,'Asset Universe'!$C$3:$O$23,13,0)*VLOOKUP('Cov matrix'!C$2,'Asset Universe'!$C$3:$O$23,13,0)</f>
        <v>7.0717142411984616E-4</v>
      </c>
      <c r="D14" s="19">
        <f>'Corr matrix'!Z79*VLOOKUP('Cov matrix'!$B14,'Asset Universe'!$C$3:$O$23,13,0)*VLOOKUP('Cov matrix'!D$2,'Asset Universe'!$C$3:$O$23,13,0)</f>
        <v>1.4533047316763819E-3</v>
      </c>
      <c r="E14" s="19">
        <f>'Corr matrix'!AA79*VLOOKUP('Cov matrix'!$B14,'Asset Universe'!$C$3:$O$23,13,0)*VLOOKUP('Cov matrix'!E$2,'Asset Universe'!$C$3:$O$23,13,0)</f>
        <v>5.1302353493485871E-4</v>
      </c>
      <c r="F14" s="19">
        <f>'Corr matrix'!AB79*VLOOKUP('Cov matrix'!$B14,'Asset Universe'!$C$3:$O$23,13,0)*VLOOKUP('Cov matrix'!F$2,'Asset Universe'!$C$3:$O$23,13,0)</f>
        <v>9.1789865493158596E-4</v>
      </c>
      <c r="G14" s="19">
        <f>'Corr matrix'!AC79*VLOOKUP('Cov matrix'!$B14,'Asset Universe'!$C$3:$O$23,13,0)*VLOOKUP('Cov matrix'!G$2,'Asset Universe'!$C$3:$O$23,13,0)</f>
        <v>5.3169661454941907E-4</v>
      </c>
      <c r="H14" s="19">
        <f>'Corr matrix'!AD79*VLOOKUP('Cov matrix'!$B14,'Asset Universe'!$C$3:$O$23,13,0)*VLOOKUP('Cov matrix'!H$2,'Asset Universe'!$C$3:$O$23,13,0)</f>
        <v>5.6785351239890586E-4</v>
      </c>
      <c r="I14" s="19">
        <f>'Corr matrix'!AE79*VLOOKUP('Cov matrix'!$B14,'Asset Universe'!$C$3:$O$23,13,0)*VLOOKUP('Cov matrix'!I$2,'Asset Universe'!$C$3:$O$23,13,0)</f>
        <v>6.5284611317664222E-4</v>
      </c>
      <c r="J14" s="19">
        <f>'Corr matrix'!AF79*VLOOKUP('Cov matrix'!$B14,'Asset Universe'!$C$3:$O$23,13,0)*VLOOKUP('Cov matrix'!J$2,'Asset Universe'!$C$3:$O$23,13,0)</f>
        <v>7.4207232491504418E-4</v>
      </c>
      <c r="K14" s="19">
        <f>'Corr matrix'!AG79*VLOOKUP('Cov matrix'!$B14,'Asset Universe'!$C$3:$O$23,13,0)*VLOOKUP('Cov matrix'!K$2,'Asset Universe'!$C$3:$O$23,13,0)</f>
        <v>1.5035287561013621E-3</v>
      </c>
      <c r="L14" s="19">
        <f>'Corr matrix'!AH79*VLOOKUP('Cov matrix'!$B14,'Asset Universe'!$C$3:$O$23,13,0)*VLOOKUP('Cov matrix'!L$2,'Asset Universe'!$C$3:$O$23,13,0)</f>
        <v>1.0492807756690701E-3</v>
      </c>
      <c r="M14" s="19">
        <f>'Corr matrix'!AI79*VLOOKUP('Cov matrix'!$B14,'Asset Universe'!$C$3:$O$23,13,0)*VLOOKUP('Cov matrix'!M$2,'Asset Universe'!$C$3:$O$23,13,0)</f>
        <v>2.4223877684268182E-4</v>
      </c>
      <c r="N14" s="19">
        <f>'Corr matrix'!AJ79*VLOOKUP('Cov matrix'!$B14,'Asset Universe'!$C$3:$O$23,13,0)*VLOOKUP('Cov matrix'!N$2,'Asset Universe'!$C$3:$O$23,13,0)</f>
        <v>9.5484621814091947E-4</v>
      </c>
      <c r="O14" s="19">
        <f>'Corr matrix'!AK79*VLOOKUP('Cov matrix'!$B14,'Asset Universe'!$C$3:$O$23,13,0)*VLOOKUP('Cov matrix'!O$2,'Asset Universe'!$C$3:$O$23,13,0)</f>
        <v>1.1386914060212679E-3</v>
      </c>
      <c r="P14" s="19">
        <f>'Corr matrix'!AL79*VLOOKUP('Cov matrix'!$B14,'Asset Universe'!$C$3:$O$23,13,0)*VLOOKUP('Cov matrix'!P$2,'Asset Universe'!$C$3:$O$23,13,0)</f>
        <v>1.697201689100313E-3</v>
      </c>
      <c r="Q14" s="19">
        <f>'Corr matrix'!AM79*VLOOKUP('Cov matrix'!$B14,'Asset Universe'!$C$3:$O$23,13,0)*VLOOKUP('Cov matrix'!Q$2,'Asset Universe'!$C$3:$O$23,13,0)</f>
        <v>1.1181842852515086E-4</v>
      </c>
      <c r="R14" s="19">
        <f>'Corr matrix'!AN79*VLOOKUP('Cov matrix'!$B14,'Asset Universe'!$C$3:$O$23,13,0)*VLOOKUP('Cov matrix'!R$2,'Asset Universe'!$C$3:$O$23,13,0)</f>
        <v>1.2872267497804471E-4</v>
      </c>
      <c r="S14" s="19">
        <f>'Corr matrix'!AO79*VLOOKUP('Cov matrix'!$B14,'Asset Universe'!$C$3:$O$23,13,0)*VLOOKUP('Cov matrix'!S$2,'Asset Universe'!$C$3:$O$23,13,0)</f>
        <v>1.1045060796516526E-4</v>
      </c>
      <c r="T14" s="19">
        <f>'Corr matrix'!AP79*VLOOKUP('Cov matrix'!$B14,'Asset Universe'!$C$3:$O$23,13,0)*VLOOKUP('Cov matrix'!T$2,'Asset Universe'!$C$3:$O$23,13,0)</f>
        <v>4.7742310907045974E-4</v>
      </c>
      <c r="U14" s="19">
        <f>'Corr matrix'!AQ79*VLOOKUP('Cov matrix'!$B14,'Asset Universe'!$C$3:$O$23,13,0)*VLOOKUP('Cov matrix'!U$2,'Asset Universe'!$C$3:$O$23,13,0)</f>
        <v>1.0222773427916517E-3</v>
      </c>
      <c r="V14" s="19">
        <f>'Corr matrix'!AR79*VLOOKUP('Cov matrix'!$B14,'Asset Universe'!$C$3:$O$23,13,0)*VLOOKUP('Cov matrix'!V$2,'Asset Universe'!$C$3:$O$23,13,0)</f>
        <v>0</v>
      </c>
      <c r="W14" s="19">
        <f>'Corr matrix'!AS79*VLOOKUP('Cov matrix'!$B14,'Asset Universe'!$C$3:$O$23,13,0)*VLOOKUP('Cov matrix'!W$2,'Asset Universe'!$C$3:$O$23,13,0)</f>
        <v>0</v>
      </c>
    </row>
    <row r="15" spans="2:23" x14ac:dyDescent="0.35">
      <c r="B15" s="7" t="s">
        <v>116</v>
      </c>
      <c r="C15" s="19">
        <f>'Corr matrix'!Y80*VLOOKUP('Cov matrix'!$B15,'Asset Universe'!$C$3:$O$23,13,0)*VLOOKUP('Cov matrix'!C$2,'Asset Universe'!$C$3:$O$23,13,0)</f>
        <v>8.4332954137568612E-4</v>
      </c>
      <c r="D15" s="19">
        <f>'Corr matrix'!Z80*VLOOKUP('Cov matrix'!$B15,'Asset Universe'!$C$3:$O$23,13,0)*VLOOKUP('Cov matrix'!D$2,'Asset Universe'!$C$3:$O$23,13,0)</f>
        <v>1.7331226503802418E-3</v>
      </c>
      <c r="E15" s="19">
        <f>'Corr matrix'!AA80*VLOOKUP('Cov matrix'!$B15,'Asset Universe'!$C$3:$O$23,13,0)*VLOOKUP('Cov matrix'!E$2,'Asset Universe'!$C$3:$O$23,13,0)</f>
        <v>6.1180060120504215E-4</v>
      </c>
      <c r="F15" s="19">
        <f>'Corr matrix'!AB80*VLOOKUP('Cov matrix'!$B15,'Asset Universe'!$C$3:$O$23,13,0)*VLOOKUP('Cov matrix'!F$2,'Asset Universe'!$C$3:$O$23,13,0)</f>
        <v>1.0946299939314662E-3</v>
      </c>
      <c r="G15" s="19">
        <f>'Corr matrix'!AC80*VLOOKUP('Cov matrix'!$B15,'Asset Universe'!$C$3:$O$23,13,0)*VLOOKUP('Cov matrix'!G$2,'Asset Universe'!$C$3:$O$23,13,0)</f>
        <v>6.3406897791019315E-4</v>
      </c>
      <c r="H15" s="19">
        <f>'Corr matrix'!AD80*VLOOKUP('Cov matrix'!$B15,'Asset Universe'!$C$3:$O$23,13,0)*VLOOKUP('Cov matrix'!H$2,'Asset Universe'!$C$3:$O$23,13,0)</f>
        <v>6.7718749067946418E-4</v>
      </c>
      <c r="I15" s="19">
        <f>'Corr matrix'!AE80*VLOOKUP('Cov matrix'!$B15,'Asset Universe'!$C$3:$O$23,13,0)*VLOOKUP('Cov matrix'!I$2,'Asset Universe'!$C$3:$O$23,13,0)</f>
        <v>7.7854448643678695E-4</v>
      </c>
      <c r="J15" s="19">
        <f>'Corr matrix'!AF80*VLOOKUP('Cov matrix'!$B15,'Asset Universe'!$C$3:$O$23,13,0)*VLOOKUP('Cov matrix'!J$2,'Asset Universe'!$C$3:$O$23,13,0)</f>
        <v>8.8495022860558261E-4</v>
      </c>
      <c r="K15" s="19">
        <f>'Corr matrix'!AG80*VLOOKUP('Cov matrix'!$B15,'Asset Universe'!$C$3:$O$23,13,0)*VLOOKUP('Cov matrix'!K$2,'Asset Universe'!$C$3:$O$23,13,0)</f>
        <v>1.7930167609731232E-3</v>
      </c>
      <c r="L15" s="19">
        <f>'Corr matrix'!AH80*VLOOKUP('Cov matrix'!$B15,'Asset Universe'!$C$3:$O$23,13,0)*VLOOKUP('Cov matrix'!L$2,'Asset Universe'!$C$3:$O$23,13,0)</f>
        <v>1.2513083039528423E-3</v>
      </c>
      <c r="M15" s="19">
        <f>'Corr matrix'!AI80*VLOOKUP('Cov matrix'!$B15,'Asset Universe'!$C$3:$O$23,13,0)*VLOOKUP('Cov matrix'!M$2,'Asset Universe'!$C$3:$O$23,13,0)</f>
        <v>2.8887920186029033E-4</v>
      </c>
      <c r="N15" s="19">
        <f>'Corr matrix'!AJ80*VLOOKUP('Cov matrix'!$B15,'Asset Universe'!$C$3:$O$23,13,0)*VLOOKUP('Cov matrix'!N$2,'Asset Universe'!$C$3:$O$23,13,0)</f>
        <v>1.1386914060212679E-3</v>
      </c>
      <c r="O15" s="19">
        <f>'Corr matrix'!AK80*VLOOKUP('Cov matrix'!$B15,'Asset Universe'!$C$3:$O$23,13,0)*VLOOKUP('Cov matrix'!O$2,'Asset Universe'!$C$3:$O$23,13,0)</f>
        <v>1.3579339725209368E-3</v>
      </c>
      <c r="P15" s="19">
        <f>'Corr matrix'!AL80*VLOOKUP('Cov matrix'!$B15,'Asset Universe'!$C$3:$O$23,13,0)*VLOOKUP('Cov matrix'!P$2,'Asset Universe'!$C$3:$O$23,13,0)</f>
        <v>2.0239792973428187E-3</v>
      </c>
      <c r="Q15" s="19">
        <f>'Corr matrix'!AM80*VLOOKUP('Cov matrix'!$B15,'Asset Universe'!$C$3:$O$23,13,0)*VLOOKUP('Cov matrix'!Q$2,'Asset Universe'!$C$3:$O$23,13,0)</f>
        <v>1.3334784301109455E-4</v>
      </c>
      <c r="R15" s="19">
        <f>'Corr matrix'!AN80*VLOOKUP('Cov matrix'!$B15,'Asset Universe'!$C$3:$O$23,13,0)*VLOOKUP('Cov matrix'!R$2,'Asset Universe'!$C$3:$O$23,13,0)</f>
        <v>1.5350681709034772E-4</v>
      </c>
      <c r="S15" s="19">
        <f>'Corr matrix'!AO80*VLOOKUP('Cov matrix'!$B15,'Asset Universe'!$C$3:$O$23,13,0)*VLOOKUP('Cov matrix'!S$2,'Asset Universe'!$C$3:$O$23,13,0)</f>
        <v>1.3171666357398342E-4</v>
      </c>
      <c r="T15" s="19">
        <f>'Corr matrix'!AP80*VLOOKUP('Cov matrix'!$B15,'Asset Universe'!$C$3:$O$23,13,0)*VLOOKUP('Cov matrix'!T$2,'Asset Universe'!$C$3:$O$23,13,0)</f>
        <v>5.6934570301063394E-4</v>
      </c>
      <c r="U15" s="19">
        <f>'Corr matrix'!AQ80*VLOOKUP('Cov matrix'!$B15,'Asset Universe'!$C$3:$O$23,13,0)*VLOOKUP('Cov matrix'!U$2,'Asset Universe'!$C$3:$O$23,13,0)</f>
        <v>1.2191056556452903E-3</v>
      </c>
      <c r="V15" s="19">
        <f>'Corr matrix'!AR80*VLOOKUP('Cov matrix'!$B15,'Asset Universe'!$C$3:$O$23,13,0)*VLOOKUP('Cov matrix'!V$2,'Asset Universe'!$C$3:$O$23,13,0)</f>
        <v>0</v>
      </c>
      <c r="W15" s="19">
        <f>'Corr matrix'!AS80*VLOOKUP('Cov matrix'!$B15,'Asset Universe'!$C$3:$O$23,13,0)*VLOOKUP('Cov matrix'!W$2,'Asset Universe'!$C$3:$O$23,13,0)</f>
        <v>0</v>
      </c>
    </row>
    <row r="16" spans="2:23" x14ac:dyDescent="0.35">
      <c r="B16" s="7" t="s">
        <v>117</v>
      </c>
      <c r="C16" s="19">
        <f>'Corr matrix'!Y81*VLOOKUP('Cov matrix'!$B16,'Asset Universe'!$C$3:$O$23,13,0)*VLOOKUP('Cov matrix'!C$2,'Asset Universe'!$C$3:$O$23,13,0)</f>
        <v>1.2569694603142318E-3</v>
      </c>
      <c r="D16" s="19">
        <f>'Corr matrix'!Z81*VLOOKUP('Cov matrix'!$B16,'Asset Universe'!$C$3:$O$23,13,0)*VLOOKUP('Cov matrix'!D$2,'Asset Universe'!$C$3:$O$23,13,0)</f>
        <v>2.5831921397573266E-3</v>
      </c>
      <c r="E16" s="19">
        <f>'Corr matrix'!AA81*VLOOKUP('Cov matrix'!$B16,'Asset Universe'!$C$3:$O$23,13,0)*VLOOKUP('Cov matrix'!E$2,'Asset Universe'!$C$3:$O$23,13,0)</f>
        <v>9.1187920473195414E-4</v>
      </c>
      <c r="F16" s="19">
        <f>'Corr matrix'!AB81*VLOOKUP('Cov matrix'!$B16,'Asset Universe'!$C$3:$O$23,13,0)*VLOOKUP('Cov matrix'!F$2,'Asset Universe'!$C$3:$O$23,13,0)</f>
        <v>1.631528845143186E-3</v>
      </c>
      <c r="G16" s="19">
        <f>'Corr matrix'!AC81*VLOOKUP('Cov matrix'!$B16,'Asset Universe'!$C$3:$O$23,13,0)*VLOOKUP('Cov matrix'!G$2,'Asset Universe'!$C$3:$O$23,13,0)</f>
        <v>9.4506987110359311E-4</v>
      </c>
      <c r="H16" s="19">
        <f>'Corr matrix'!AD81*VLOOKUP('Cov matrix'!$B16,'Asset Universe'!$C$3:$O$23,13,0)*VLOOKUP('Cov matrix'!H$2,'Asset Universe'!$C$3:$O$23,13,0)</f>
        <v>1.009337338405558E-3</v>
      </c>
      <c r="I16" s="19">
        <f>'Corr matrix'!AE81*VLOOKUP('Cov matrix'!$B16,'Asset Universe'!$C$3:$O$23,13,0)*VLOOKUP('Cov matrix'!I$2,'Asset Universe'!$C$3:$O$23,13,0)</f>
        <v>1.1604083515807013E-3</v>
      </c>
      <c r="J16" s="19">
        <f>'Corr matrix'!AF81*VLOOKUP('Cov matrix'!$B16,'Asset Universe'!$C$3:$O$23,13,0)*VLOOKUP('Cov matrix'!J$2,'Asset Universe'!$C$3:$O$23,13,0)</f>
        <v>1.3190044421315767E-3</v>
      </c>
      <c r="K16" s="19">
        <f>'Corr matrix'!AG81*VLOOKUP('Cov matrix'!$B16,'Asset Universe'!$C$3:$O$23,13,0)*VLOOKUP('Cov matrix'!K$2,'Asset Universe'!$C$3:$O$23,13,0)</f>
        <v>2.6724633726197804E-3</v>
      </c>
      <c r="L16" s="19">
        <f>'Corr matrix'!AH81*VLOOKUP('Cov matrix'!$B16,'Asset Universe'!$C$3:$O$23,13,0)*VLOOKUP('Cov matrix'!L$2,'Asset Universe'!$C$3:$O$23,13,0)</f>
        <v>1.8650554099416347E-3</v>
      </c>
      <c r="M16" s="19">
        <f>'Corr matrix'!AI81*VLOOKUP('Cov matrix'!$B16,'Asset Universe'!$C$3:$O$23,13,0)*VLOOKUP('Cov matrix'!M$2,'Asset Universe'!$C$3:$O$23,13,0)</f>
        <v>4.3056992153506934E-4</v>
      </c>
      <c r="N16" s="19">
        <f>'Corr matrix'!AJ81*VLOOKUP('Cov matrix'!$B16,'Asset Universe'!$C$3:$O$23,13,0)*VLOOKUP('Cov matrix'!N$2,'Asset Universe'!$C$3:$O$23,13,0)</f>
        <v>1.697201689100313E-3</v>
      </c>
      <c r="O16" s="19">
        <f>'Corr matrix'!AK81*VLOOKUP('Cov matrix'!$B16,'Asset Universe'!$C$3:$O$23,13,0)*VLOOKUP('Cov matrix'!O$2,'Asset Universe'!$C$3:$O$23,13,0)</f>
        <v>2.0239792973428187E-3</v>
      </c>
      <c r="P16" s="19">
        <f>'Corr matrix'!AL81*VLOOKUP('Cov matrix'!$B16,'Asset Universe'!$C$3:$O$23,13,0)*VLOOKUP('Cov matrix'!P$2,'Asset Universe'!$C$3:$O$23,13,0)</f>
        <v>3.0167094122164105E-3</v>
      </c>
      <c r="Q16" s="19">
        <f>'Corr matrix'!AM81*VLOOKUP('Cov matrix'!$B16,'Asset Universe'!$C$3:$O$23,13,0)*VLOOKUP('Cov matrix'!Q$2,'Asset Universe'!$C$3:$O$23,13,0)</f>
        <v>1.9875286947769059E-4</v>
      </c>
      <c r="R16" s="19">
        <f>'Corr matrix'!AN81*VLOOKUP('Cov matrix'!$B16,'Asset Universe'!$C$3:$O$23,13,0)*VLOOKUP('Cov matrix'!R$2,'Asset Universe'!$C$3:$O$23,13,0)</f>
        <v>2.2879950430510662E-4</v>
      </c>
      <c r="S16" s="19">
        <f>'Corr matrix'!AO81*VLOOKUP('Cov matrix'!$B16,'Asset Universe'!$C$3:$O$23,13,0)*VLOOKUP('Cov matrix'!S$2,'Asset Universe'!$C$3:$O$23,13,0)</f>
        <v>1.9632162209911943E-4</v>
      </c>
      <c r="T16" s="19">
        <f>'Corr matrix'!AP81*VLOOKUP('Cov matrix'!$B16,'Asset Universe'!$C$3:$O$23,13,0)*VLOOKUP('Cov matrix'!T$2,'Asset Universe'!$C$3:$O$23,13,0)</f>
        <v>8.4860084455015651E-4</v>
      </c>
      <c r="U16" s="19">
        <f>'Corr matrix'!AQ81*VLOOKUP('Cov matrix'!$B16,'Asset Universe'!$C$3:$O$23,13,0)*VLOOKUP('Cov matrix'!U$2,'Asset Universe'!$C$3:$O$23,13,0)</f>
        <v>1.8170578674888904E-3</v>
      </c>
      <c r="V16" s="19">
        <f>'Corr matrix'!AR81*VLOOKUP('Cov matrix'!$B16,'Asset Universe'!$C$3:$O$23,13,0)*VLOOKUP('Cov matrix'!V$2,'Asset Universe'!$C$3:$O$23,13,0)</f>
        <v>0</v>
      </c>
      <c r="W16" s="19">
        <f>'Corr matrix'!AS81*VLOOKUP('Cov matrix'!$B16,'Asset Universe'!$C$3:$O$23,13,0)*VLOOKUP('Cov matrix'!W$2,'Asset Universe'!$C$3:$O$23,13,0)</f>
        <v>0</v>
      </c>
    </row>
    <row r="17" spans="2:23" x14ac:dyDescent="0.35">
      <c r="B17" s="7" t="s">
        <v>130</v>
      </c>
      <c r="C17" s="19">
        <f>'Corr matrix'!Y82*VLOOKUP('Cov matrix'!$B17,'Asset Universe'!$C$3:$O$23,13,0)*VLOOKUP('Cov matrix'!C$2,'Asset Universe'!$C$3:$O$23,13,0)</f>
        <v>-2.3684526029733486E-4</v>
      </c>
      <c r="D17" s="19">
        <f>'Corr matrix'!Z82*VLOOKUP('Cov matrix'!$B17,'Asset Universe'!$C$3:$O$23,13,0)*VLOOKUP('Cov matrix'!D$2,'Asset Universe'!$C$3:$O$23,13,0)</f>
        <v>4.776671023501232E-4</v>
      </c>
      <c r="E17" s="19">
        <f>'Corr matrix'!AA82*VLOOKUP('Cov matrix'!$B17,'Asset Universe'!$C$3:$O$23,13,0)*VLOOKUP('Cov matrix'!E$2,'Asset Universe'!$C$3:$O$23,13,0)</f>
        <v>1.1386066587179983E-4</v>
      </c>
      <c r="F17" s="19">
        <f>'Corr matrix'!AB82*VLOOKUP('Cov matrix'!$B17,'Asset Universe'!$C$3:$O$23,13,0)*VLOOKUP('Cov matrix'!F$2,'Asset Universe'!$C$3:$O$23,13,0)</f>
        <v>-5.9061340201315384E-5</v>
      </c>
      <c r="G17" s="19">
        <f>'Corr matrix'!AC82*VLOOKUP('Cov matrix'!$B17,'Asset Universe'!$C$3:$O$23,13,0)*VLOOKUP('Cov matrix'!G$2,'Asset Universe'!$C$3:$O$23,13,0)</f>
        <v>1.7881224789676484E-4</v>
      </c>
      <c r="H17" s="19">
        <f>'Corr matrix'!AD82*VLOOKUP('Cov matrix'!$B17,'Asset Universe'!$C$3:$O$23,13,0)*VLOOKUP('Cov matrix'!H$2,'Asset Universe'!$C$3:$O$23,13,0)</f>
        <v>1.9097199464805718E-4</v>
      </c>
      <c r="I17" s="19">
        <f>'Corr matrix'!AE82*VLOOKUP('Cov matrix'!$B17,'Asset Universe'!$C$3:$O$23,13,0)*VLOOKUP('Cov matrix'!I$2,'Asset Universe'!$C$3:$O$23,13,0)</f>
        <v>2.1955543412046854E-4</v>
      </c>
      <c r="J17" s="19">
        <f>'Corr matrix'!AF82*VLOOKUP('Cov matrix'!$B17,'Asset Universe'!$C$3:$O$23,13,0)*VLOOKUP('Cov matrix'!J$2,'Asset Universe'!$C$3:$O$23,13,0)</f>
        <v>2.4956265826985875E-4</v>
      </c>
      <c r="K17" s="19">
        <f>'Corr matrix'!AG82*VLOOKUP('Cov matrix'!$B17,'Asset Universe'!$C$3:$O$23,13,0)*VLOOKUP('Cov matrix'!K$2,'Asset Universe'!$C$3:$O$23,13,0)</f>
        <v>2.3880287147491136E-3</v>
      </c>
      <c r="L17" s="19">
        <f>'Corr matrix'!AH82*VLOOKUP('Cov matrix'!$B17,'Asset Universe'!$C$3:$O$23,13,0)*VLOOKUP('Cov matrix'!L$2,'Asset Universe'!$C$3:$O$23,13,0)</f>
        <v>1.6665545051690628E-3</v>
      </c>
      <c r="M17" s="19">
        <f>'Corr matrix'!AI82*VLOOKUP('Cov matrix'!$B17,'Asset Universe'!$C$3:$O$23,13,0)*VLOOKUP('Cov matrix'!M$2,'Asset Universe'!$C$3:$O$23,13,0)</f>
        <v>-1.5586630105828509E-5</v>
      </c>
      <c r="N17" s="19">
        <f>'Corr matrix'!AJ82*VLOOKUP('Cov matrix'!$B17,'Asset Universe'!$C$3:$O$23,13,0)*VLOOKUP('Cov matrix'!N$2,'Asset Universe'!$C$3:$O$23,13,0)</f>
        <v>1.1181842852515085E-4</v>
      </c>
      <c r="O17" s="19">
        <f>'Corr matrix'!AK82*VLOOKUP('Cov matrix'!$B17,'Asset Universe'!$C$3:$O$23,13,0)*VLOOKUP('Cov matrix'!O$2,'Asset Universe'!$C$3:$O$23,13,0)</f>
        <v>1.3334784301109452E-4</v>
      </c>
      <c r="P17" s="19">
        <f>'Corr matrix'!AL82*VLOOKUP('Cov matrix'!$B17,'Asset Universe'!$C$3:$O$23,13,0)*VLOOKUP('Cov matrix'!P$2,'Asset Universe'!$C$3:$O$23,13,0)</f>
        <v>1.9875286947769059E-4</v>
      </c>
      <c r="Q17" s="19">
        <f>'Corr matrix'!AM82*VLOOKUP('Cov matrix'!$B17,'Asset Universe'!$C$3:$O$23,13,0)*VLOOKUP('Cov matrix'!Q$2,'Asset Universe'!$C$3:$O$23,13,0)</f>
        <v>7.7483036493489438E-4</v>
      </c>
      <c r="R17" s="19">
        <f>'Corr matrix'!AN82*VLOOKUP('Cov matrix'!$B17,'Asset Universe'!$C$3:$O$23,13,0)*VLOOKUP('Cov matrix'!R$2,'Asset Universe'!$C$3:$O$23,13,0)</f>
        <v>8.9196600725076792E-4</v>
      </c>
      <c r="S17" s="19">
        <f>'Corr matrix'!AO82*VLOOKUP('Cov matrix'!$B17,'Asset Universe'!$C$3:$O$23,13,0)*VLOOKUP('Cov matrix'!S$2,'Asset Universe'!$C$3:$O$23,13,0)</f>
        <v>1.6665545051690628E-3</v>
      </c>
      <c r="T17" s="19">
        <f>'Corr matrix'!AP82*VLOOKUP('Cov matrix'!$B17,'Asset Universe'!$C$3:$O$23,13,0)*VLOOKUP('Cov matrix'!T$2,'Asset Universe'!$C$3:$O$23,13,0)</f>
        <v>4.1286804378517231E-4</v>
      </c>
      <c r="U17" s="19">
        <f>'Corr matrix'!AQ82*VLOOKUP('Cov matrix'!$B17,'Asset Universe'!$C$3:$O$23,13,0)*VLOOKUP('Cov matrix'!U$2,'Asset Universe'!$C$3:$O$23,13,0)</f>
        <v>8.8404947038708045E-4</v>
      </c>
      <c r="V17" s="19">
        <f>'Corr matrix'!AR82*VLOOKUP('Cov matrix'!$B17,'Asset Universe'!$C$3:$O$23,13,0)*VLOOKUP('Cov matrix'!V$2,'Asset Universe'!$C$3:$O$23,13,0)</f>
        <v>0</v>
      </c>
      <c r="W17" s="19">
        <f>'Corr matrix'!AS82*VLOOKUP('Cov matrix'!$B17,'Asset Universe'!$C$3:$O$23,13,0)*VLOOKUP('Cov matrix'!W$2,'Asset Universe'!$C$3:$O$23,13,0)</f>
        <v>0</v>
      </c>
    </row>
    <row r="18" spans="2:23" x14ac:dyDescent="0.35">
      <c r="B18" s="7" t="s">
        <v>131</v>
      </c>
      <c r="C18" s="19">
        <f>'Corr matrix'!Y83*VLOOKUP('Cov matrix'!$B18,'Asset Universe'!$C$3:$O$23,13,0)*VLOOKUP('Cov matrix'!C$2,'Asset Universe'!$C$3:$O$23,13,0)</f>
        <v>-2.7265054484723725E-4</v>
      </c>
      <c r="D18" s="19">
        <f>'Corr matrix'!Z83*VLOOKUP('Cov matrix'!$B18,'Asset Universe'!$C$3:$O$23,13,0)*VLOOKUP('Cov matrix'!D$2,'Asset Universe'!$C$3:$O$23,13,0)</f>
        <v>5.4987883459379334E-4</v>
      </c>
      <c r="E18" s="19">
        <f>'Corr matrix'!AA83*VLOOKUP('Cov matrix'!$B18,'Asset Universe'!$C$3:$O$23,13,0)*VLOOKUP('Cov matrix'!E$2,'Asset Universe'!$C$3:$O$23,13,0)</f>
        <v>1.3107364930014934E-4</v>
      </c>
      <c r="F18" s="19">
        <f>'Corr matrix'!AB83*VLOOKUP('Cov matrix'!$B18,'Asset Universe'!$C$3:$O$23,13,0)*VLOOKUP('Cov matrix'!F$2,'Asset Universe'!$C$3:$O$23,13,0)</f>
        <v>-6.7989988759246776E-5</v>
      </c>
      <c r="G18" s="19">
        <f>'Corr matrix'!AC83*VLOOKUP('Cov matrix'!$B18,'Asset Universe'!$C$3:$O$23,13,0)*VLOOKUP('Cov matrix'!G$2,'Asset Universe'!$C$3:$O$23,13,0)</f>
        <v>2.0584434222245985E-4</v>
      </c>
      <c r="H18" s="19">
        <f>'Corr matrix'!AD83*VLOOKUP('Cov matrix'!$B18,'Asset Universe'!$C$3:$O$23,13,0)*VLOOKUP('Cov matrix'!H$2,'Asset Universe'!$C$3:$O$23,13,0)</f>
        <v>2.1984234907631111E-4</v>
      </c>
      <c r="I18" s="19">
        <f>'Corr matrix'!AE83*VLOOKUP('Cov matrix'!$B18,'Asset Universe'!$C$3:$O$23,13,0)*VLOOKUP('Cov matrix'!I$2,'Asset Universe'!$C$3:$O$23,13,0)</f>
        <v>2.527469144282937E-4</v>
      </c>
      <c r="J18" s="19">
        <f>'Corr matrix'!AF83*VLOOKUP('Cov matrix'!$B18,'Asset Universe'!$C$3:$O$23,13,0)*VLOOKUP('Cov matrix'!J$2,'Asset Universe'!$C$3:$O$23,13,0)</f>
        <v>2.8729050632206186E-4</v>
      </c>
      <c r="K18" s="19">
        <f>'Corr matrix'!AG83*VLOOKUP('Cov matrix'!$B18,'Asset Universe'!$C$3:$O$23,13,0)*VLOOKUP('Cov matrix'!K$2,'Asset Universe'!$C$3:$O$23,13,0)</f>
        <v>2.7490409956686811E-3</v>
      </c>
      <c r="L18" s="19">
        <f>'Corr matrix'!AH83*VLOOKUP('Cov matrix'!$B18,'Asset Universe'!$C$3:$O$23,13,0)*VLOOKUP('Cov matrix'!L$2,'Asset Universe'!$C$3:$O$23,13,0)</f>
        <v>1.9184973061378836E-3</v>
      </c>
      <c r="M18" s="19">
        <f>'Corr matrix'!AI83*VLOOKUP('Cov matrix'!$B18,'Asset Universe'!$C$3:$O$23,13,0)*VLOOKUP('Cov matrix'!M$2,'Asset Universe'!$C$3:$O$23,13,0)</f>
        <v>-1.7942952226915701E-5</v>
      </c>
      <c r="N18" s="19">
        <f>'Corr matrix'!AJ83*VLOOKUP('Cov matrix'!$B18,'Asset Universe'!$C$3:$O$23,13,0)*VLOOKUP('Cov matrix'!N$2,'Asset Universe'!$C$3:$O$23,13,0)</f>
        <v>1.2872267497804468E-4</v>
      </c>
      <c r="O18" s="19">
        <f>'Corr matrix'!AK83*VLOOKUP('Cov matrix'!$B18,'Asset Universe'!$C$3:$O$23,13,0)*VLOOKUP('Cov matrix'!O$2,'Asset Universe'!$C$3:$O$23,13,0)</f>
        <v>1.535068170903477E-4</v>
      </c>
      <c r="P18" s="19">
        <f>'Corr matrix'!AL83*VLOOKUP('Cov matrix'!$B18,'Asset Universe'!$C$3:$O$23,13,0)*VLOOKUP('Cov matrix'!P$2,'Asset Universe'!$C$3:$O$23,13,0)</f>
        <v>2.2879950430510659E-4</v>
      </c>
      <c r="Q18" s="19">
        <f>'Corr matrix'!AM83*VLOOKUP('Cov matrix'!$B18,'Asset Universe'!$C$3:$O$23,13,0)*VLOOKUP('Cov matrix'!Q$2,'Asset Universe'!$C$3:$O$23,13,0)</f>
        <v>8.9196600725076792E-4</v>
      </c>
      <c r="R18" s="19">
        <f>'Corr matrix'!AN83*VLOOKUP('Cov matrix'!$B18,'Asset Universe'!$C$3:$O$23,13,0)*VLOOKUP('Cov matrix'!R$2,'Asset Universe'!$C$3:$O$23,13,0)</f>
        <v>1.0268097303565639E-3</v>
      </c>
      <c r="S18" s="19">
        <f>'Corr matrix'!AO83*VLOOKUP('Cov matrix'!$B18,'Asset Universe'!$C$3:$O$23,13,0)*VLOOKUP('Cov matrix'!S$2,'Asset Universe'!$C$3:$O$23,13,0)</f>
        <v>1.9184973061378836E-3</v>
      </c>
      <c r="T18" s="19">
        <f>'Corr matrix'!AP83*VLOOKUP('Cov matrix'!$B18,'Asset Universe'!$C$3:$O$23,13,0)*VLOOKUP('Cov matrix'!T$2,'Asset Universe'!$C$3:$O$23,13,0)</f>
        <v>4.7528372299585731E-4</v>
      </c>
      <c r="U18" s="19">
        <f>'Corr matrix'!AQ83*VLOOKUP('Cov matrix'!$B18,'Asset Universe'!$C$3:$O$23,13,0)*VLOOKUP('Cov matrix'!U$2,'Asset Universe'!$C$3:$O$23,13,0)</f>
        <v>1.0176964042698273E-3</v>
      </c>
      <c r="V18" s="19">
        <f>'Corr matrix'!AR83*VLOOKUP('Cov matrix'!$B18,'Asset Universe'!$C$3:$O$23,13,0)*VLOOKUP('Cov matrix'!V$2,'Asset Universe'!$C$3:$O$23,13,0)</f>
        <v>0</v>
      </c>
      <c r="W18" s="19">
        <f>'Corr matrix'!AS83*VLOOKUP('Cov matrix'!$B18,'Asset Universe'!$C$3:$O$23,13,0)*VLOOKUP('Cov matrix'!W$2,'Asset Universe'!$C$3:$O$23,13,0)</f>
        <v>0</v>
      </c>
    </row>
    <row r="19" spans="2:23" x14ac:dyDescent="0.35">
      <c r="B19" s="7" t="s">
        <v>134</v>
      </c>
      <c r="C19" s="19">
        <f>'Corr matrix'!Y84*VLOOKUP('Cov matrix'!$B19,'Asset Universe'!$C$3:$O$23,13,0)*VLOOKUP('Cov matrix'!C$2,'Asset Universe'!$C$3:$O$23,13,0)</f>
        <v>-9.700776784416212E-4</v>
      </c>
      <c r="D19" s="19">
        <f>'Corr matrix'!Z84*VLOOKUP('Cov matrix'!$B19,'Asset Universe'!$C$3:$O$23,13,0)*VLOOKUP('Cov matrix'!D$2,'Asset Universe'!$C$3:$O$23,13,0)</f>
        <v>1.5902217393167781E-3</v>
      </c>
      <c r="E19" s="19">
        <f>'Corr matrix'!AA84*VLOOKUP('Cov matrix'!$B19,'Asset Universe'!$C$3:$O$23,13,0)*VLOOKUP('Cov matrix'!E$2,'Asset Universe'!$C$3:$O$23,13,0)</f>
        <v>3.8702176596460363E-4</v>
      </c>
      <c r="F19" s="19">
        <f>'Corr matrix'!AB84*VLOOKUP('Cov matrix'!$B19,'Asset Universe'!$C$3:$O$23,13,0)*VLOOKUP('Cov matrix'!F$2,'Asset Universe'!$C$3:$O$23,13,0)</f>
        <v>-3.7920266471582137E-4</v>
      </c>
      <c r="G19" s="19">
        <f>'Corr matrix'!AC84*VLOOKUP('Cov matrix'!$B19,'Asset Universe'!$C$3:$O$23,13,0)*VLOOKUP('Cov matrix'!G$2,'Asset Universe'!$C$3:$O$23,13,0)</f>
        <v>7.3803986293428188E-4</v>
      </c>
      <c r="H19" s="19">
        <f>'Corr matrix'!AD84*VLOOKUP('Cov matrix'!$B19,'Asset Universe'!$C$3:$O$23,13,0)*VLOOKUP('Cov matrix'!H$2,'Asset Universe'!$C$3:$O$23,13,0)</f>
        <v>7.8822869469048588E-4</v>
      </c>
      <c r="I19" s="19">
        <f>'Corr matrix'!AE84*VLOOKUP('Cov matrix'!$B19,'Asset Universe'!$C$3:$O$23,13,0)*VLOOKUP('Cov matrix'!I$2,'Asset Universe'!$C$3:$O$23,13,0)</f>
        <v>9.0620561181189128E-4</v>
      </c>
      <c r="J19" s="19">
        <f>'Corr matrix'!AF84*VLOOKUP('Cov matrix'!$B19,'Asset Universe'!$C$3:$O$23,13,0)*VLOOKUP('Cov matrix'!J$2,'Asset Universe'!$C$3:$O$23,13,0)</f>
        <v>1.0300591389541722E-3</v>
      </c>
      <c r="K19" s="19">
        <f>'Corr matrix'!AG84*VLOOKUP('Cov matrix'!$B19,'Asset Universe'!$C$3:$O$23,13,0)*VLOOKUP('Cov matrix'!K$2,'Asset Universe'!$C$3:$O$23,13,0)</f>
        <v>8.810357969173923E-3</v>
      </c>
      <c r="L19" s="19">
        <f>'Corr matrix'!AH84*VLOOKUP('Cov matrix'!$B19,'Asset Universe'!$C$3:$O$23,13,0)*VLOOKUP('Cov matrix'!L$2,'Asset Universe'!$C$3:$O$23,13,0)</f>
        <v>6.1485616462620919E-3</v>
      </c>
      <c r="M19" s="19">
        <f>'Corr matrix'!AI84*VLOOKUP('Cov matrix'!$B19,'Asset Universe'!$C$3:$O$23,13,0)*VLOOKUP('Cov matrix'!M$2,'Asset Universe'!$C$3:$O$23,13,0)</f>
        <v>-1.0007378176525664E-4</v>
      </c>
      <c r="N19" s="19">
        <f>'Corr matrix'!AJ84*VLOOKUP('Cov matrix'!$B19,'Asset Universe'!$C$3:$O$23,13,0)*VLOOKUP('Cov matrix'!N$2,'Asset Universe'!$C$3:$O$23,13,0)</f>
        <v>1.1045060796516526E-4</v>
      </c>
      <c r="O19" s="19">
        <f>'Corr matrix'!AK84*VLOOKUP('Cov matrix'!$B19,'Asset Universe'!$C$3:$O$23,13,0)*VLOOKUP('Cov matrix'!O$2,'Asset Universe'!$C$3:$O$23,13,0)</f>
        <v>1.3171666357398342E-4</v>
      </c>
      <c r="P19" s="19">
        <f>'Corr matrix'!AL84*VLOOKUP('Cov matrix'!$B19,'Asset Universe'!$C$3:$O$23,13,0)*VLOOKUP('Cov matrix'!P$2,'Asset Universe'!$C$3:$O$23,13,0)</f>
        <v>1.9632162209911946E-4</v>
      </c>
      <c r="Q19" s="19">
        <f>'Corr matrix'!AM84*VLOOKUP('Cov matrix'!$B19,'Asset Universe'!$C$3:$O$23,13,0)*VLOOKUP('Cov matrix'!Q$2,'Asset Universe'!$C$3:$O$23,13,0)</f>
        <v>1.6665545051690628E-3</v>
      </c>
      <c r="R19" s="19">
        <f>'Corr matrix'!AN84*VLOOKUP('Cov matrix'!$B19,'Asset Universe'!$C$3:$O$23,13,0)*VLOOKUP('Cov matrix'!R$2,'Asset Universe'!$C$3:$O$23,13,0)</f>
        <v>1.9184973061378836E-3</v>
      </c>
      <c r="S19" s="19">
        <f>'Corr matrix'!AO84*VLOOKUP('Cov matrix'!$B19,'Asset Universe'!$C$3:$O$23,13,0)*VLOOKUP('Cov matrix'!S$2,'Asset Universe'!$C$3:$O$23,13,0)</f>
        <v>7.9851449951455732E-3</v>
      </c>
      <c r="T19" s="19">
        <f>'Corr matrix'!AP84*VLOOKUP('Cov matrix'!$B19,'Asset Universe'!$C$3:$O$23,13,0)*VLOOKUP('Cov matrix'!T$2,'Asset Universe'!$C$3:$O$23,13,0)</f>
        <v>1.1873440356255265E-3</v>
      </c>
      <c r="U19" s="19">
        <f>'Corr matrix'!AQ84*VLOOKUP('Cov matrix'!$B19,'Asset Universe'!$C$3:$O$23,13,0)*VLOOKUP('Cov matrix'!U$2,'Asset Universe'!$C$3:$O$23,13,0)</f>
        <v>2.542388256157168E-3</v>
      </c>
      <c r="V19" s="19">
        <f>'Corr matrix'!AR84*VLOOKUP('Cov matrix'!$B19,'Asset Universe'!$C$3:$O$23,13,0)*VLOOKUP('Cov matrix'!V$2,'Asset Universe'!$C$3:$O$23,13,0)</f>
        <v>0</v>
      </c>
      <c r="W19" s="19">
        <f>'Corr matrix'!AS84*VLOOKUP('Cov matrix'!$B19,'Asset Universe'!$C$3:$O$23,13,0)*VLOOKUP('Cov matrix'!W$2,'Asset Universe'!$C$3:$O$23,13,0)</f>
        <v>0</v>
      </c>
    </row>
    <row r="20" spans="2:23" x14ac:dyDescent="0.35">
      <c r="B20" s="7" t="s">
        <v>15</v>
      </c>
      <c r="C20" s="19">
        <f>'Corr matrix'!Y85*VLOOKUP('Cov matrix'!$B20,'Asset Universe'!$C$3:$O$23,13,0)*VLOOKUP('Cov matrix'!C$2,'Asset Universe'!$C$3:$O$23,13,0)</f>
        <v>2.1759120742149114E-4</v>
      </c>
      <c r="D20" s="19">
        <f>'Corr matrix'!Z85*VLOOKUP('Cov matrix'!$B20,'Asset Universe'!$C$3:$O$23,13,0)*VLOOKUP('Cov matrix'!D$2,'Asset Universe'!$C$3:$O$23,13,0)</f>
        <v>4.7134207513828608E-4</v>
      </c>
      <c r="E20" s="19">
        <f>'Corr matrix'!AA85*VLOOKUP('Cov matrix'!$B20,'Asset Universe'!$C$3:$O$23,13,0)*VLOOKUP('Cov matrix'!E$2,'Asset Universe'!$C$3:$O$23,13,0)</f>
        <v>3.7919130843011302E-4</v>
      </c>
      <c r="F20" s="19">
        <f>'Corr matrix'!AB85*VLOOKUP('Cov matrix'!$B20,'Asset Universe'!$C$3:$O$23,13,0)*VLOOKUP('Cov matrix'!F$2,'Asset Universe'!$C$3:$O$23,13,0)</f>
        <v>4.8517500332098115E-4</v>
      </c>
      <c r="G20" s="19">
        <f>'Corr matrix'!AC85*VLOOKUP('Cov matrix'!$B20,'Asset Universe'!$C$3:$O$23,13,0)*VLOOKUP('Cov matrix'!G$2,'Asset Universe'!$C$3:$O$23,13,0)</f>
        <v>3.6155369789360502E-4</v>
      </c>
      <c r="H20" s="19">
        <f>'Corr matrix'!AD85*VLOOKUP('Cov matrix'!$B20,'Asset Universe'!$C$3:$O$23,13,0)*VLOOKUP('Cov matrix'!H$2,'Asset Universe'!$C$3:$O$23,13,0)</f>
        <v>3.86140388431256E-4</v>
      </c>
      <c r="I20" s="19">
        <f>'Corr matrix'!AE85*VLOOKUP('Cov matrix'!$B20,'Asset Universe'!$C$3:$O$23,13,0)*VLOOKUP('Cov matrix'!I$2,'Asset Universe'!$C$3:$O$23,13,0)</f>
        <v>4.439353569601167E-4</v>
      </c>
      <c r="J20" s="19">
        <f>'Corr matrix'!AF85*VLOOKUP('Cov matrix'!$B20,'Asset Universe'!$C$3:$O$23,13,0)*VLOOKUP('Cov matrix'!J$2,'Asset Universe'!$C$3:$O$23,13,0)</f>
        <v>5.046091809422301E-4</v>
      </c>
      <c r="K20" s="19">
        <f>'Corr matrix'!AG85*VLOOKUP('Cov matrix'!$B20,'Asset Universe'!$C$3:$O$23,13,0)*VLOOKUP('Cov matrix'!K$2,'Asset Universe'!$C$3:$O$23,13,0)</f>
        <v>1.938760764446493E-3</v>
      </c>
      <c r="L20" s="19">
        <f>'Corr matrix'!AH85*VLOOKUP('Cov matrix'!$B20,'Asset Universe'!$C$3:$O$23,13,0)*VLOOKUP('Cov matrix'!L$2,'Asset Universe'!$C$3:$O$23,13,0)</f>
        <v>1.3530199475732742E-3</v>
      </c>
      <c r="M20" s="19">
        <f>'Corr matrix'!AI85*VLOOKUP('Cov matrix'!$B20,'Asset Universe'!$C$3:$O$23,13,0)*VLOOKUP('Cov matrix'!M$2,'Asset Universe'!$C$3:$O$23,13,0)</f>
        <v>1.2804049633113182E-4</v>
      </c>
      <c r="N20" s="19">
        <f>'Corr matrix'!AJ85*VLOOKUP('Cov matrix'!$B20,'Asset Universe'!$C$3:$O$23,13,0)*VLOOKUP('Cov matrix'!N$2,'Asset Universe'!$C$3:$O$23,13,0)</f>
        <v>4.7742310907045974E-4</v>
      </c>
      <c r="O20" s="19">
        <f>'Corr matrix'!AK85*VLOOKUP('Cov matrix'!$B20,'Asset Universe'!$C$3:$O$23,13,0)*VLOOKUP('Cov matrix'!O$2,'Asset Universe'!$C$3:$O$23,13,0)</f>
        <v>5.6934570301063394E-4</v>
      </c>
      <c r="P20" s="19">
        <f>'Corr matrix'!AL85*VLOOKUP('Cov matrix'!$B20,'Asset Universe'!$C$3:$O$23,13,0)*VLOOKUP('Cov matrix'!P$2,'Asset Universe'!$C$3:$O$23,13,0)</f>
        <v>8.4860084455015651E-4</v>
      </c>
      <c r="Q20" s="19">
        <f>'Corr matrix'!AM85*VLOOKUP('Cov matrix'!$B20,'Asset Universe'!$C$3:$O$23,13,0)*VLOOKUP('Cov matrix'!Q$2,'Asset Universe'!$C$3:$O$23,13,0)</f>
        <v>4.1286804378517231E-4</v>
      </c>
      <c r="R20" s="19">
        <f>'Corr matrix'!AN85*VLOOKUP('Cov matrix'!$B20,'Asset Universe'!$C$3:$O$23,13,0)*VLOOKUP('Cov matrix'!R$2,'Asset Universe'!$C$3:$O$23,13,0)</f>
        <v>4.7528372299585731E-4</v>
      </c>
      <c r="S20" s="19">
        <f>'Corr matrix'!AO85*VLOOKUP('Cov matrix'!$B20,'Asset Universe'!$C$3:$O$23,13,0)*VLOOKUP('Cov matrix'!S$2,'Asset Universe'!$C$3:$O$23,13,0)</f>
        <v>1.1873440356255265E-3</v>
      </c>
      <c r="T20" s="19">
        <f>'Corr matrix'!AP85*VLOOKUP('Cov matrix'!$B20,'Asset Universe'!$C$3:$O$23,13,0)*VLOOKUP('Cov matrix'!T$2,'Asset Universe'!$C$3:$O$23,13,0)</f>
        <v>9.5484621814091947E-4</v>
      </c>
      <c r="U20" s="19">
        <f>'Corr matrix'!AQ85*VLOOKUP('Cov matrix'!$B20,'Asset Universe'!$C$3:$O$23,13,0)*VLOOKUP('Cov matrix'!U$2,'Asset Universe'!$C$3:$O$23,13,0)</f>
        <v>2.0445546855833033E-3</v>
      </c>
      <c r="V20" s="19">
        <f>'Corr matrix'!AR85*VLOOKUP('Cov matrix'!$B20,'Asset Universe'!$C$3:$O$23,13,0)*VLOOKUP('Cov matrix'!V$2,'Asset Universe'!$C$3:$O$23,13,0)</f>
        <v>0</v>
      </c>
      <c r="W20" s="19">
        <f>'Corr matrix'!AS85*VLOOKUP('Cov matrix'!$B20,'Asset Universe'!$C$3:$O$23,13,0)*VLOOKUP('Cov matrix'!W$2,'Asset Universe'!$C$3:$O$23,13,0)</f>
        <v>0</v>
      </c>
    </row>
    <row r="21" spans="2:23" x14ac:dyDescent="0.35">
      <c r="B21" s="7" t="s">
        <v>16</v>
      </c>
      <c r="C21" s="19">
        <f>'Corr matrix'!Y86*VLOOKUP('Cov matrix'!$B21,'Asset Universe'!$C$3:$O$23,13,0)*VLOOKUP('Cov matrix'!C$2,'Asset Universe'!$C$3:$O$23,13,0)</f>
        <v>4.6591494444153702E-4</v>
      </c>
      <c r="D21" s="19">
        <f>'Corr matrix'!Z86*VLOOKUP('Cov matrix'!$B21,'Asset Universe'!$C$3:$O$23,13,0)*VLOOKUP('Cov matrix'!D$2,'Asset Universe'!$C$3:$O$23,13,0)</f>
        <v>1.0092563911629972E-3</v>
      </c>
      <c r="E21" s="19">
        <f>'Corr matrix'!AA86*VLOOKUP('Cov matrix'!$B21,'Asset Universe'!$C$3:$O$23,13,0)*VLOOKUP('Cov matrix'!E$2,'Asset Universe'!$C$3:$O$23,13,0)</f>
        <v>8.1193950570670125E-4</v>
      </c>
      <c r="F21" s="19">
        <f>'Corr matrix'!AB86*VLOOKUP('Cov matrix'!$B21,'Asset Universe'!$C$3:$O$23,13,0)*VLOOKUP('Cov matrix'!F$2,'Asset Universe'!$C$3:$O$23,13,0)</f>
        <v>1.038876006964934E-3</v>
      </c>
      <c r="G21" s="19">
        <f>'Corr matrix'!AC86*VLOOKUP('Cov matrix'!$B21,'Asset Universe'!$C$3:$O$23,13,0)*VLOOKUP('Cov matrix'!G$2,'Asset Universe'!$C$3:$O$23,13,0)</f>
        <v>7.7417315278013096E-4</v>
      </c>
      <c r="H21" s="19">
        <f>'Corr matrix'!AD86*VLOOKUP('Cov matrix'!$B21,'Asset Universe'!$C$3:$O$23,13,0)*VLOOKUP('Cov matrix'!H$2,'Asset Universe'!$C$3:$O$23,13,0)</f>
        <v>8.2681915209048497E-4</v>
      </c>
      <c r="I21" s="19">
        <f>'Corr matrix'!AE86*VLOOKUP('Cov matrix'!$B21,'Asset Universe'!$C$3:$O$23,13,0)*VLOOKUP('Cov matrix'!I$2,'Asset Universe'!$C$3:$O$23,13,0)</f>
        <v>9.5057203654855856E-4</v>
      </c>
      <c r="J21" s="19">
        <f>'Corr matrix'!AF86*VLOOKUP('Cov matrix'!$B21,'Asset Universe'!$C$3:$O$23,13,0)*VLOOKUP('Cov matrix'!J$2,'Asset Universe'!$C$3:$O$23,13,0)</f>
        <v>1.0804892407622517E-3</v>
      </c>
      <c r="K21" s="19">
        <f>'Corr matrix'!AG86*VLOOKUP('Cov matrix'!$B21,'Asset Universe'!$C$3:$O$23,13,0)*VLOOKUP('Cov matrix'!K$2,'Asset Universe'!$C$3:$O$23,13,0)</f>
        <v>4.1513516311473082E-3</v>
      </c>
      <c r="L21" s="19">
        <f>'Corr matrix'!AH86*VLOOKUP('Cov matrix'!$B21,'Asset Universe'!$C$3:$O$23,13,0)*VLOOKUP('Cov matrix'!L$2,'Asset Universe'!$C$3:$O$23,13,0)</f>
        <v>2.8971401058535168E-3</v>
      </c>
      <c r="M21" s="19">
        <f>'Corr matrix'!AI86*VLOOKUP('Cov matrix'!$B21,'Asset Universe'!$C$3:$O$23,13,0)*VLOOKUP('Cov matrix'!M$2,'Asset Universe'!$C$3:$O$23,13,0)</f>
        <v>2.7416540144854209E-4</v>
      </c>
      <c r="N21" s="19">
        <f>'Corr matrix'!AJ86*VLOOKUP('Cov matrix'!$B21,'Asset Universe'!$C$3:$O$23,13,0)*VLOOKUP('Cov matrix'!N$2,'Asset Universe'!$C$3:$O$23,13,0)</f>
        <v>1.0222773427916517E-3</v>
      </c>
      <c r="O21" s="19">
        <f>'Corr matrix'!AK86*VLOOKUP('Cov matrix'!$B21,'Asset Universe'!$C$3:$O$23,13,0)*VLOOKUP('Cov matrix'!O$2,'Asset Universe'!$C$3:$O$23,13,0)</f>
        <v>1.2191056556452903E-3</v>
      </c>
      <c r="P21" s="19">
        <f>'Corr matrix'!AL86*VLOOKUP('Cov matrix'!$B21,'Asset Universe'!$C$3:$O$23,13,0)*VLOOKUP('Cov matrix'!P$2,'Asset Universe'!$C$3:$O$23,13,0)</f>
        <v>1.8170578674888904E-3</v>
      </c>
      <c r="Q21" s="19">
        <f>'Corr matrix'!AM86*VLOOKUP('Cov matrix'!$B21,'Asset Universe'!$C$3:$O$23,13,0)*VLOOKUP('Cov matrix'!Q$2,'Asset Universe'!$C$3:$O$23,13,0)</f>
        <v>8.8404947038708056E-4</v>
      </c>
      <c r="R21" s="19">
        <f>'Corr matrix'!AN86*VLOOKUP('Cov matrix'!$B21,'Asset Universe'!$C$3:$O$23,13,0)*VLOOKUP('Cov matrix'!R$2,'Asset Universe'!$C$3:$O$23,13,0)</f>
        <v>1.0176964042698275E-3</v>
      </c>
      <c r="S21" s="19">
        <f>'Corr matrix'!AO86*VLOOKUP('Cov matrix'!$B21,'Asset Universe'!$C$3:$O$23,13,0)*VLOOKUP('Cov matrix'!S$2,'Asset Universe'!$C$3:$O$23,13,0)</f>
        <v>2.542388256157168E-3</v>
      </c>
      <c r="T21" s="19">
        <f>'Corr matrix'!AP86*VLOOKUP('Cov matrix'!$B21,'Asset Universe'!$C$3:$O$23,13,0)*VLOOKUP('Cov matrix'!T$2,'Asset Universe'!$C$3:$O$23,13,0)</f>
        <v>2.0445546855833033E-3</v>
      </c>
      <c r="U21" s="19">
        <f>'Corr matrix'!AQ86*VLOOKUP('Cov matrix'!$B21,'Asset Universe'!$C$3:$O$23,13,0)*VLOOKUP('Cov matrix'!U$2,'Asset Universe'!$C$3:$O$23,13,0)</f>
        <v>4.3778817812982233E-3</v>
      </c>
      <c r="V21" s="19">
        <f>'Corr matrix'!AR86*VLOOKUP('Cov matrix'!$B21,'Asset Universe'!$C$3:$O$23,13,0)*VLOOKUP('Cov matrix'!V$2,'Asset Universe'!$C$3:$O$23,13,0)</f>
        <v>0</v>
      </c>
      <c r="W21" s="19">
        <f>'Corr matrix'!AS86*VLOOKUP('Cov matrix'!$B21,'Asset Universe'!$C$3:$O$23,13,0)*VLOOKUP('Cov matrix'!W$2,'Asset Universe'!$C$3:$O$23,13,0)</f>
        <v>0</v>
      </c>
    </row>
    <row r="22" spans="2:23" x14ac:dyDescent="0.35">
      <c r="B22" s="7" t="s">
        <v>2</v>
      </c>
      <c r="C22" s="19">
        <f>'Corr matrix'!Y87*VLOOKUP('Cov matrix'!$B22,'Asset Universe'!$C$3:$O$23,13,0)*VLOOKUP('Cov matrix'!C$2,'Asset Universe'!$C$3:$O$23,13,0)</f>
        <v>0</v>
      </c>
      <c r="D22" s="19">
        <f>'Corr matrix'!Z87*VLOOKUP('Cov matrix'!$B22,'Asset Universe'!$C$3:$O$23,13,0)*VLOOKUP('Cov matrix'!D$2,'Asset Universe'!$C$3:$O$23,13,0)</f>
        <v>0</v>
      </c>
      <c r="E22" s="19">
        <f>'Corr matrix'!AA87*VLOOKUP('Cov matrix'!$B22,'Asset Universe'!$C$3:$O$23,13,0)*VLOOKUP('Cov matrix'!E$2,'Asset Universe'!$C$3:$O$23,13,0)</f>
        <v>0</v>
      </c>
      <c r="F22" s="19">
        <f>'Corr matrix'!AB87*VLOOKUP('Cov matrix'!$B22,'Asset Universe'!$C$3:$O$23,13,0)*VLOOKUP('Cov matrix'!F$2,'Asset Universe'!$C$3:$O$23,13,0)</f>
        <v>0</v>
      </c>
      <c r="G22" s="19">
        <f>'Corr matrix'!AC87*VLOOKUP('Cov matrix'!$B22,'Asset Universe'!$C$3:$O$23,13,0)*VLOOKUP('Cov matrix'!G$2,'Asset Universe'!$C$3:$O$23,13,0)</f>
        <v>0</v>
      </c>
      <c r="H22" s="19">
        <f>'Corr matrix'!AD87*VLOOKUP('Cov matrix'!$B22,'Asset Universe'!$C$3:$O$23,13,0)*VLOOKUP('Cov matrix'!H$2,'Asset Universe'!$C$3:$O$23,13,0)</f>
        <v>0</v>
      </c>
      <c r="I22" s="19">
        <f>'Corr matrix'!AE87*VLOOKUP('Cov matrix'!$B22,'Asset Universe'!$C$3:$O$23,13,0)*VLOOKUP('Cov matrix'!I$2,'Asset Universe'!$C$3:$O$23,13,0)</f>
        <v>0</v>
      </c>
      <c r="J22" s="19">
        <f>'Corr matrix'!AF87*VLOOKUP('Cov matrix'!$B22,'Asset Universe'!$C$3:$O$23,13,0)*VLOOKUP('Cov matrix'!J$2,'Asset Universe'!$C$3:$O$23,13,0)</f>
        <v>0</v>
      </c>
      <c r="K22" s="19">
        <f>'Corr matrix'!AG87*VLOOKUP('Cov matrix'!$B22,'Asset Universe'!$C$3:$O$23,13,0)*VLOOKUP('Cov matrix'!K$2,'Asset Universe'!$C$3:$O$23,13,0)</f>
        <v>0</v>
      </c>
      <c r="L22" s="19">
        <f>'Corr matrix'!AH87*VLOOKUP('Cov matrix'!$B22,'Asset Universe'!$C$3:$O$23,13,0)*VLOOKUP('Cov matrix'!L$2,'Asset Universe'!$C$3:$O$23,13,0)</f>
        <v>0</v>
      </c>
      <c r="M22" s="19">
        <f>'Corr matrix'!AI87*VLOOKUP('Cov matrix'!$B22,'Asset Universe'!$C$3:$O$23,13,0)*VLOOKUP('Cov matrix'!M$2,'Asset Universe'!$C$3:$O$23,13,0)</f>
        <v>0</v>
      </c>
      <c r="N22" s="19">
        <f>'Corr matrix'!AJ87*VLOOKUP('Cov matrix'!$B22,'Asset Universe'!$C$3:$O$23,13,0)*VLOOKUP('Cov matrix'!N$2,'Asset Universe'!$C$3:$O$23,13,0)</f>
        <v>0</v>
      </c>
      <c r="O22" s="19">
        <f>'Corr matrix'!AK87*VLOOKUP('Cov matrix'!$B22,'Asset Universe'!$C$3:$O$23,13,0)*VLOOKUP('Cov matrix'!O$2,'Asset Universe'!$C$3:$O$23,13,0)</f>
        <v>0</v>
      </c>
      <c r="P22" s="19">
        <f>'Corr matrix'!AL87*VLOOKUP('Cov matrix'!$B22,'Asset Universe'!$C$3:$O$23,13,0)*VLOOKUP('Cov matrix'!P$2,'Asset Universe'!$C$3:$O$23,13,0)</f>
        <v>0</v>
      </c>
      <c r="Q22" s="19">
        <f>'Corr matrix'!AM87*VLOOKUP('Cov matrix'!$B22,'Asset Universe'!$C$3:$O$23,13,0)*VLOOKUP('Cov matrix'!Q$2,'Asset Universe'!$C$3:$O$23,13,0)</f>
        <v>0</v>
      </c>
      <c r="R22" s="19">
        <f>'Corr matrix'!AN87*VLOOKUP('Cov matrix'!$B22,'Asset Universe'!$C$3:$O$23,13,0)*VLOOKUP('Cov matrix'!R$2,'Asset Universe'!$C$3:$O$23,13,0)</f>
        <v>0</v>
      </c>
      <c r="S22" s="19">
        <f>'Corr matrix'!AO87*VLOOKUP('Cov matrix'!$B22,'Asset Universe'!$C$3:$O$23,13,0)*VLOOKUP('Cov matrix'!S$2,'Asset Universe'!$C$3:$O$23,13,0)</f>
        <v>0</v>
      </c>
      <c r="T22" s="19">
        <f>'Corr matrix'!AP87*VLOOKUP('Cov matrix'!$B22,'Asset Universe'!$C$3:$O$23,13,0)*VLOOKUP('Cov matrix'!T$2,'Asset Universe'!$C$3:$O$23,13,0)</f>
        <v>0</v>
      </c>
      <c r="U22" s="19">
        <f>'Corr matrix'!AQ87*VLOOKUP('Cov matrix'!$B22,'Asset Universe'!$C$3:$O$23,13,0)*VLOOKUP('Cov matrix'!U$2,'Asset Universe'!$C$3:$O$23,13,0)</f>
        <v>0</v>
      </c>
      <c r="V22" s="19">
        <f>'Corr matrix'!AR87*VLOOKUP('Cov matrix'!$B22,'Asset Universe'!$C$3:$O$23,13,0)*VLOOKUP('Cov matrix'!V$2,'Asset Universe'!$C$3:$O$23,13,0)</f>
        <v>0</v>
      </c>
      <c r="W22" s="19">
        <f>'Corr matrix'!AS87*VLOOKUP('Cov matrix'!$B22,'Asset Universe'!$C$3:$O$23,13,0)*VLOOKUP('Cov matrix'!W$2,'Asset Universe'!$C$3:$O$23,13,0)</f>
        <v>0</v>
      </c>
    </row>
    <row r="23" spans="2:23" x14ac:dyDescent="0.35">
      <c r="B23" s="7" t="s">
        <v>112</v>
      </c>
      <c r="C23" s="19">
        <f>'Corr matrix'!Y88*VLOOKUP('Cov matrix'!$B23,'Asset Universe'!$C$3:$O$23,13,0)*VLOOKUP('Cov matrix'!C$2,'Asset Universe'!$C$3:$O$23,13,0)</f>
        <v>0</v>
      </c>
      <c r="D23" s="19">
        <f>'Corr matrix'!Z88*VLOOKUP('Cov matrix'!$B23,'Asset Universe'!$C$3:$O$23,13,0)*VLOOKUP('Cov matrix'!D$2,'Asset Universe'!$C$3:$O$23,13,0)</f>
        <v>0</v>
      </c>
      <c r="E23" s="19">
        <f>'Corr matrix'!AA88*VLOOKUP('Cov matrix'!$B23,'Asset Universe'!$C$3:$O$23,13,0)*VLOOKUP('Cov matrix'!E$2,'Asset Universe'!$C$3:$O$23,13,0)</f>
        <v>0</v>
      </c>
      <c r="F23" s="19">
        <f>'Corr matrix'!AB88*VLOOKUP('Cov matrix'!$B23,'Asset Universe'!$C$3:$O$23,13,0)*VLOOKUP('Cov matrix'!F$2,'Asset Universe'!$C$3:$O$23,13,0)</f>
        <v>0</v>
      </c>
      <c r="G23" s="19">
        <f>'Corr matrix'!AC88*VLOOKUP('Cov matrix'!$B23,'Asset Universe'!$C$3:$O$23,13,0)*VLOOKUP('Cov matrix'!G$2,'Asset Universe'!$C$3:$O$23,13,0)</f>
        <v>0</v>
      </c>
      <c r="H23" s="19">
        <f>'Corr matrix'!AD88*VLOOKUP('Cov matrix'!$B23,'Asset Universe'!$C$3:$O$23,13,0)*VLOOKUP('Cov matrix'!H$2,'Asset Universe'!$C$3:$O$23,13,0)</f>
        <v>0</v>
      </c>
      <c r="I23" s="19">
        <f>'Corr matrix'!AE88*VLOOKUP('Cov matrix'!$B23,'Asset Universe'!$C$3:$O$23,13,0)*VLOOKUP('Cov matrix'!I$2,'Asset Universe'!$C$3:$O$23,13,0)</f>
        <v>0</v>
      </c>
      <c r="J23" s="19">
        <f>'Corr matrix'!AF88*VLOOKUP('Cov matrix'!$B23,'Asset Universe'!$C$3:$O$23,13,0)*VLOOKUP('Cov matrix'!J$2,'Asset Universe'!$C$3:$O$23,13,0)</f>
        <v>0</v>
      </c>
      <c r="K23" s="19">
        <f>'Corr matrix'!AG88*VLOOKUP('Cov matrix'!$B23,'Asset Universe'!$C$3:$O$23,13,0)*VLOOKUP('Cov matrix'!K$2,'Asset Universe'!$C$3:$O$23,13,0)</f>
        <v>0</v>
      </c>
      <c r="L23" s="19">
        <f>'Corr matrix'!AH88*VLOOKUP('Cov matrix'!$B23,'Asset Universe'!$C$3:$O$23,13,0)*VLOOKUP('Cov matrix'!L$2,'Asset Universe'!$C$3:$O$23,13,0)</f>
        <v>0</v>
      </c>
      <c r="M23" s="19">
        <f>'Corr matrix'!AI88*VLOOKUP('Cov matrix'!$B23,'Asset Universe'!$C$3:$O$23,13,0)*VLOOKUP('Cov matrix'!M$2,'Asset Universe'!$C$3:$O$23,13,0)</f>
        <v>0</v>
      </c>
      <c r="N23" s="19">
        <f>'Corr matrix'!AJ88*VLOOKUP('Cov matrix'!$B23,'Asset Universe'!$C$3:$O$23,13,0)*VLOOKUP('Cov matrix'!N$2,'Asset Universe'!$C$3:$O$23,13,0)</f>
        <v>0</v>
      </c>
      <c r="O23" s="19">
        <f>'Corr matrix'!AK88*VLOOKUP('Cov matrix'!$B23,'Asset Universe'!$C$3:$O$23,13,0)*VLOOKUP('Cov matrix'!O$2,'Asset Universe'!$C$3:$O$23,13,0)</f>
        <v>0</v>
      </c>
      <c r="P23" s="19">
        <f>'Corr matrix'!AL88*VLOOKUP('Cov matrix'!$B23,'Asset Universe'!$C$3:$O$23,13,0)*VLOOKUP('Cov matrix'!P$2,'Asset Universe'!$C$3:$O$23,13,0)</f>
        <v>0</v>
      </c>
      <c r="Q23" s="19">
        <f>'Corr matrix'!AM88*VLOOKUP('Cov matrix'!$B23,'Asset Universe'!$C$3:$O$23,13,0)*VLOOKUP('Cov matrix'!Q$2,'Asset Universe'!$C$3:$O$23,13,0)</f>
        <v>0</v>
      </c>
      <c r="R23" s="19">
        <f>'Corr matrix'!AN88*VLOOKUP('Cov matrix'!$B23,'Asset Universe'!$C$3:$O$23,13,0)*VLOOKUP('Cov matrix'!R$2,'Asset Universe'!$C$3:$O$23,13,0)</f>
        <v>0</v>
      </c>
      <c r="S23" s="19">
        <f>'Corr matrix'!AO88*VLOOKUP('Cov matrix'!$B23,'Asset Universe'!$C$3:$O$23,13,0)*VLOOKUP('Cov matrix'!S$2,'Asset Universe'!$C$3:$O$23,13,0)</f>
        <v>0</v>
      </c>
      <c r="T23" s="19">
        <f>'Corr matrix'!AP88*VLOOKUP('Cov matrix'!$B23,'Asset Universe'!$C$3:$O$23,13,0)*VLOOKUP('Cov matrix'!T$2,'Asset Universe'!$C$3:$O$23,13,0)</f>
        <v>0</v>
      </c>
      <c r="U23" s="19">
        <f>'Corr matrix'!AQ88*VLOOKUP('Cov matrix'!$B23,'Asset Universe'!$C$3:$O$23,13,0)*VLOOKUP('Cov matrix'!U$2,'Asset Universe'!$C$3:$O$23,13,0)</f>
        <v>0</v>
      </c>
      <c r="V23" s="19">
        <f>'Corr matrix'!AR88*VLOOKUP('Cov matrix'!$B23,'Asset Universe'!$C$3:$O$23,13,0)*VLOOKUP('Cov matrix'!V$2,'Asset Universe'!$C$3:$O$23,13,0)</f>
        <v>0</v>
      </c>
      <c r="W23" s="19">
        <f>'Corr matrix'!AS88*VLOOKUP('Cov matrix'!$B23,'Asset Universe'!$C$3:$O$23,13,0)*VLOOKUP('Cov matrix'!W$2,'Asset Universe'!$C$3:$O$23,13,0)</f>
        <v>0</v>
      </c>
    </row>
  </sheetData>
  <conditionalFormatting sqref="C3:W23">
    <cfRule type="colorScale" priority="1">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 Universe</vt:lpstr>
      <vt:lpstr>Regulation</vt:lpstr>
      <vt:lpstr>Corr matrix</vt:lpstr>
      <vt:lpstr>Cov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Giga Nozadze</dc:creator>
  <cp:lastModifiedBy>Giga Nozadze</cp:lastModifiedBy>
  <dcterms:created xsi:type="dcterms:W3CDTF">2025-09-20T16:00:47Z</dcterms:created>
  <dcterms:modified xsi:type="dcterms:W3CDTF">2025-10-12T14:25:18Z</dcterms:modified>
</cp:coreProperties>
</file>